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551D5729-D95A-476A-8994-6DFAD1FFFC82}" xr6:coauthVersionLast="47" xr6:coauthVersionMax="47" xr10:uidLastSave="{00000000-0000-0000-0000-000000000000}"/>
  <bookViews>
    <workbookView xWindow="28680" yWindow="-120" windowWidth="29040" windowHeight="15720" activeTab="1" xr2:uid="{4EDB0D29-48DD-4D0C-99BA-CEEB075E0DC3}"/>
  </bookViews>
  <sheets>
    <sheet name="SubSector Analysis" sheetId="3" r:id="rId1"/>
    <sheet name="Nifty 750 Analysis" sheetId="2" r:id="rId2"/>
    <sheet name="Price_Filter_22_08_2024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B76" i="3"/>
  <c r="I76" i="3" s="1"/>
  <c r="B48" i="3"/>
  <c r="I48" i="3" s="1"/>
  <c r="B57" i="3"/>
  <c r="I57" i="3" s="1"/>
  <c r="B3" i="3"/>
  <c r="I3" i="3" s="1"/>
  <c r="B13" i="3"/>
  <c r="B63" i="3"/>
  <c r="B7" i="3"/>
  <c r="I7" i="3" s="1"/>
  <c r="B6" i="3"/>
  <c r="I6" i="3" s="1"/>
  <c r="B70" i="3"/>
  <c r="I70" i="3" s="1"/>
  <c r="B52" i="3"/>
  <c r="B36" i="3"/>
  <c r="I36" i="3" s="1"/>
  <c r="B82" i="3"/>
  <c r="B34" i="3"/>
  <c r="I34" i="3" s="1"/>
  <c r="B11" i="3"/>
  <c r="I11" i="3" s="1"/>
  <c r="B35" i="3"/>
  <c r="I35" i="3" s="1"/>
  <c r="B69" i="3"/>
  <c r="I69" i="3" s="1"/>
  <c r="B17" i="3"/>
  <c r="B12" i="3"/>
  <c r="B80" i="3"/>
  <c r="I80" i="3" s="1"/>
  <c r="B90" i="3"/>
  <c r="B37" i="3"/>
  <c r="B30" i="3"/>
  <c r="B31" i="3"/>
  <c r="B43" i="3"/>
  <c r="I43" i="3" s="1"/>
  <c r="B8" i="3"/>
  <c r="I8" i="3" s="1"/>
  <c r="B96" i="3"/>
  <c r="I96" i="3" s="1"/>
  <c r="B51" i="3"/>
  <c r="I51" i="3" s="1"/>
  <c r="B89" i="3"/>
  <c r="I89" i="3" s="1"/>
  <c r="B40" i="3"/>
  <c r="B16" i="3"/>
  <c r="B103" i="3"/>
  <c r="I103" i="3" s="1"/>
  <c r="B18" i="3"/>
  <c r="B95" i="3"/>
  <c r="I95" i="3" s="1"/>
  <c r="B5" i="3"/>
  <c r="B29" i="3"/>
  <c r="B10" i="3"/>
  <c r="B67" i="3"/>
  <c r="I67" i="3" s="1"/>
  <c r="B38" i="3"/>
  <c r="I38" i="3" s="1"/>
  <c r="B28" i="3"/>
  <c r="I28" i="3" s="1"/>
  <c r="B54" i="3"/>
  <c r="I54" i="3" s="1"/>
  <c r="B19" i="3"/>
  <c r="B84" i="3"/>
  <c r="B74" i="3"/>
  <c r="B46" i="3"/>
  <c r="B32" i="3"/>
  <c r="B49" i="3"/>
  <c r="B56" i="3"/>
  <c r="I56" i="3" s="1"/>
  <c r="B97" i="3"/>
  <c r="B83" i="3"/>
  <c r="I83" i="3" s="1"/>
  <c r="B47" i="3"/>
  <c r="I47" i="3" s="1"/>
  <c r="B44" i="3"/>
  <c r="I44" i="3" s="1"/>
  <c r="B71" i="3"/>
  <c r="I71" i="3" s="1"/>
  <c r="B106" i="3"/>
  <c r="B41" i="3"/>
  <c r="I41" i="3" s="1"/>
  <c r="B59" i="3"/>
  <c r="B20" i="3"/>
  <c r="B60" i="3"/>
  <c r="B33" i="3"/>
  <c r="B58" i="3"/>
  <c r="B21" i="3"/>
  <c r="I21" i="3" s="1"/>
  <c r="B87" i="3"/>
  <c r="I87" i="3" s="1"/>
  <c r="B26" i="3"/>
  <c r="I26" i="3" s="1"/>
  <c r="B86" i="3"/>
  <c r="I86" i="3" s="1"/>
  <c r="B78" i="3"/>
  <c r="I78" i="3" s="1"/>
  <c r="B22" i="3"/>
  <c r="B15" i="3"/>
  <c r="I15" i="3" s="1"/>
  <c r="B9" i="3"/>
  <c r="I9" i="3" s="1"/>
  <c r="B105" i="3"/>
  <c r="B111" i="3"/>
  <c r="I111" i="3" s="1"/>
  <c r="B99" i="3"/>
  <c r="B100" i="3"/>
  <c r="B24" i="3"/>
  <c r="B98" i="3"/>
  <c r="I98" i="3" s="1"/>
  <c r="B81" i="3"/>
  <c r="I81" i="3" s="1"/>
  <c r="B92" i="3"/>
  <c r="I92" i="3" s="1"/>
  <c r="B50" i="3"/>
  <c r="I50" i="3" s="1"/>
  <c r="B109" i="3"/>
  <c r="B88" i="3"/>
  <c r="I88" i="3" s="1"/>
  <c r="B91" i="3"/>
  <c r="I91" i="3" s="1"/>
  <c r="B25" i="3"/>
  <c r="B23" i="3"/>
  <c r="B55" i="3"/>
  <c r="B75" i="3"/>
  <c r="I75" i="3" s="1"/>
  <c r="B14" i="3"/>
  <c r="I14" i="3" s="1"/>
  <c r="B79" i="3"/>
  <c r="I79" i="3" s="1"/>
  <c r="B61" i="3"/>
  <c r="I61" i="3" s="1"/>
  <c r="B4" i="3"/>
  <c r="I4" i="3" s="1"/>
  <c r="B62" i="3"/>
  <c r="I62" i="3" s="1"/>
  <c r="B119" i="3"/>
  <c r="B94" i="3"/>
  <c r="I94" i="3" s="1"/>
  <c r="B45" i="3"/>
  <c r="I45" i="3" s="1"/>
  <c r="B110" i="3"/>
  <c r="B93" i="3"/>
  <c r="B104" i="3"/>
  <c r="B72" i="3"/>
  <c r="B65" i="3"/>
  <c r="B39" i="3"/>
  <c r="I39" i="3" s="1"/>
  <c r="B27" i="3"/>
  <c r="I27" i="3" s="1"/>
  <c r="B73" i="3"/>
  <c r="I73" i="3" s="1"/>
  <c r="B53" i="3"/>
  <c r="I53" i="3" s="1"/>
  <c r="B101" i="3"/>
  <c r="I101" i="3" s="1"/>
  <c r="B77" i="3"/>
  <c r="I77" i="3" s="1"/>
  <c r="B66" i="3"/>
  <c r="I66" i="3" s="1"/>
  <c r="B42" i="3"/>
  <c r="B85" i="3"/>
  <c r="I85" i="3" s="1"/>
  <c r="B107" i="3"/>
  <c r="B2" i="3"/>
  <c r="B112" i="3"/>
  <c r="B64" i="3"/>
  <c r="I64" i="3" s="1"/>
  <c r="B113" i="3"/>
  <c r="I113" i="3" s="1"/>
  <c r="B102" i="3"/>
  <c r="I102" i="3" s="1"/>
  <c r="B122" i="3"/>
  <c r="I122" i="3" s="1"/>
  <c r="B108" i="3"/>
  <c r="I108" i="3" s="1"/>
  <c r="B121" i="3"/>
  <c r="I121" i="3" s="1"/>
  <c r="B120" i="3"/>
  <c r="I120" i="3" s="1"/>
  <c r="B114" i="3"/>
  <c r="B115" i="3"/>
  <c r="B116" i="3"/>
  <c r="B118" i="3"/>
  <c r="B68" i="3"/>
  <c r="B117" i="3"/>
  <c r="I117" i="3" s="1"/>
  <c r="AQ569" i="2"/>
  <c r="AQ543" i="2"/>
  <c r="AQ623" i="2"/>
  <c r="AQ143" i="2"/>
  <c r="AQ428" i="2"/>
  <c r="AQ544" i="2"/>
  <c r="AQ365" i="2"/>
  <c r="AQ512" i="2"/>
  <c r="AQ593" i="2"/>
  <c r="AQ344" i="2"/>
  <c r="AQ358" i="2"/>
  <c r="AQ516" i="2"/>
  <c r="AQ281" i="2"/>
  <c r="AQ691" i="2"/>
  <c r="AQ191" i="2"/>
  <c r="AQ188" i="2"/>
  <c r="AQ142" i="2"/>
  <c r="AQ470" i="2"/>
  <c r="AQ662" i="2"/>
  <c r="AQ526" i="2"/>
  <c r="AQ547" i="2"/>
  <c r="AQ373" i="2"/>
  <c r="AQ98" i="2"/>
  <c r="AQ431" i="2"/>
  <c r="AQ120" i="2"/>
  <c r="AQ293" i="2"/>
  <c r="AQ499" i="2"/>
  <c r="AQ14" i="2"/>
  <c r="AQ213" i="2"/>
  <c r="AQ661" i="2"/>
  <c r="AQ381" i="2"/>
  <c r="AQ154" i="2"/>
  <c r="AQ658" i="2"/>
  <c r="AQ129" i="2"/>
  <c r="AQ655" i="2"/>
  <c r="AQ74" i="2"/>
  <c r="AQ6" i="2"/>
  <c r="AQ633" i="2"/>
  <c r="AQ308" i="2"/>
  <c r="AQ86" i="2"/>
  <c r="AQ531" i="2"/>
  <c r="AQ99" i="2"/>
  <c r="AQ29" i="2"/>
  <c r="AQ220" i="2"/>
  <c r="AQ305" i="2"/>
  <c r="AQ507" i="2"/>
  <c r="AQ206" i="2"/>
  <c r="AQ566" i="2"/>
  <c r="AQ262" i="2"/>
  <c r="AQ402" i="2"/>
  <c r="AQ170" i="2"/>
  <c r="AQ135" i="2"/>
  <c r="AQ81" i="2"/>
  <c r="AQ630" i="2"/>
  <c r="AQ93" i="2"/>
  <c r="AQ497" i="2"/>
  <c r="AQ484" i="2"/>
  <c r="AQ62" i="2"/>
  <c r="AQ541" i="2"/>
  <c r="AQ479" i="2"/>
  <c r="AQ156" i="2"/>
  <c r="AQ314" i="2"/>
  <c r="AQ322" i="2"/>
  <c r="AQ208" i="2"/>
  <c r="AQ450" i="2"/>
  <c r="AQ458" i="2"/>
  <c r="AQ300" i="2"/>
  <c r="AQ226" i="2"/>
  <c r="AQ396" i="2"/>
  <c r="AQ149" i="2"/>
  <c r="AQ436" i="2"/>
  <c r="AQ621" i="2"/>
  <c r="AQ309" i="2"/>
  <c r="AQ84" i="2"/>
  <c r="AQ467" i="2"/>
  <c r="AQ122" i="2"/>
  <c r="AQ177" i="2"/>
  <c r="AQ298" i="2"/>
  <c r="AQ494" i="2"/>
  <c r="AQ3" i="2"/>
  <c r="AQ337" i="2"/>
  <c r="AQ185" i="2"/>
  <c r="AQ329" i="2"/>
  <c r="AQ89" i="2"/>
  <c r="AQ536" i="2"/>
  <c r="AQ280" i="2"/>
  <c r="AQ574" i="2"/>
  <c r="AQ209" i="2"/>
  <c r="AQ47" i="2"/>
  <c r="AQ296" i="2"/>
  <c r="AQ17" i="2"/>
  <c r="AQ333" i="2"/>
  <c r="AQ643" i="2"/>
  <c r="AQ327" i="2"/>
  <c r="AQ251" i="2"/>
  <c r="AQ8" i="2"/>
  <c r="AQ417" i="2"/>
  <c r="AQ60" i="2"/>
  <c r="AQ288" i="2"/>
  <c r="AQ64" i="2"/>
  <c r="AQ387" i="2"/>
  <c r="AQ174" i="2"/>
  <c r="AQ290" i="2"/>
  <c r="AQ253" i="2"/>
  <c r="AQ229" i="2"/>
  <c r="AQ519" i="2"/>
  <c r="AQ145" i="2"/>
  <c r="AQ258" i="2"/>
  <c r="AQ406" i="2"/>
  <c r="AQ108" i="2"/>
  <c r="AQ164" i="2"/>
  <c r="AQ271" i="2"/>
  <c r="AQ218" i="2"/>
  <c r="AQ639" i="2"/>
  <c r="AQ346" i="2"/>
  <c r="AQ33" i="2"/>
  <c r="AQ558" i="2"/>
  <c r="AQ197" i="2"/>
  <c r="AQ696" i="2"/>
  <c r="AQ10" i="2"/>
  <c r="AQ160" i="2"/>
  <c r="AQ492" i="2"/>
  <c r="AQ211" i="2"/>
  <c r="AQ370" i="2"/>
  <c r="AQ48" i="2"/>
  <c r="AQ238" i="2"/>
  <c r="AQ292" i="2"/>
  <c r="AQ345" i="2"/>
  <c r="AQ480" i="2"/>
  <c r="AQ38" i="2"/>
  <c r="AQ148" i="2"/>
  <c r="AQ212" i="2"/>
  <c r="AQ183" i="2"/>
  <c r="AQ184" i="2"/>
  <c r="AQ452" i="2"/>
  <c r="AQ589" i="2"/>
  <c r="AQ331" i="2"/>
  <c r="AQ339" i="2"/>
  <c r="AQ248" i="2"/>
  <c r="AQ37" i="2"/>
  <c r="AQ369" i="2"/>
  <c r="AQ451" i="2"/>
  <c r="AQ724" i="2"/>
  <c r="AQ688" i="2"/>
  <c r="AQ483" i="2"/>
  <c r="AQ368" i="2"/>
  <c r="AQ82" i="2"/>
  <c r="AQ121" i="2"/>
  <c r="AQ92" i="2"/>
  <c r="AQ297" i="2"/>
  <c r="AQ223" i="2"/>
  <c r="AQ227" i="2"/>
  <c r="AQ374" i="2"/>
  <c r="AQ268" i="2"/>
  <c r="AQ550" i="2"/>
  <c r="AQ13" i="2"/>
  <c r="AQ496" i="2"/>
  <c r="AQ400" i="2"/>
  <c r="AQ192" i="2"/>
  <c r="AQ529" i="2"/>
  <c r="AQ383" i="2"/>
  <c r="AQ549" i="2"/>
  <c r="AQ540" i="2"/>
  <c r="AQ239" i="2"/>
  <c r="AQ27" i="2"/>
  <c r="AQ616" i="2"/>
  <c r="AQ158" i="2"/>
  <c r="AQ495" i="2"/>
  <c r="AQ642" i="2"/>
  <c r="AQ514" i="2"/>
  <c r="AQ534" i="2"/>
  <c r="AQ585" i="2"/>
  <c r="AQ4" i="2"/>
  <c r="AQ462" i="2"/>
  <c r="AQ359" i="2"/>
  <c r="AQ628" i="2"/>
  <c r="AQ118" i="2"/>
  <c r="AQ151" i="2"/>
  <c r="AQ200" i="2"/>
  <c r="AQ15" i="2"/>
  <c r="AQ194" i="2"/>
  <c r="AQ198" i="2"/>
  <c r="AQ604" i="2"/>
  <c r="AQ179" i="2"/>
  <c r="AQ389" i="2"/>
  <c r="AQ42" i="2"/>
  <c r="AQ41" i="2"/>
  <c r="AQ667" i="2"/>
  <c r="AQ546" i="2"/>
  <c r="AQ411" i="2"/>
  <c r="AQ157" i="2"/>
  <c r="AQ294" i="2"/>
  <c r="AQ393" i="2"/>
  <c r="AQ682" i="2"/>
  <c r="AQ76" i="2"/>
  <c r="AQ619" i="2"/>
  <c r="AQ653" i="2"/>
  <c r="AQ463" i="2"/>
  <c r="AQ429" i="2"/>
  <c r="AQ55" i="2"/>
  <c r="AQ434" i="2"/>
  <c r="AQ34" i="2"/>
  <c r="AQ376" i="2"/>
  <c r="AQ263" i="2"/>
  <c r="AQ594" i="2"/>
  <c r="AQ367" i="2"/>
  <c r="AQ627" i="2"/>
  <c r="AQ520" i="2"/>
  <c r="AQ363" i="2"/>
  <c r="AQ318" i="2"/>
  <c r="AQ65" i="2"/>
  <c r="AQ481" i="2"/>
  <c r="AQ240" i="2"/>
  <c r="AQ595" i="2"/>
  <c r="AQ176" i="2"/>
  <c r="AQ498" i="2"/>
  <c r="AQ533" i="2"/>
  <c r="AQ172" i="2"/>
  <c r="AQ385" i="2"/>
  <c r="AQ284" i="2"/>
  <c r="AQ287" i="2"/>
  <c r="AQ73" i="2"/>
  <c r="AQ583" i="2"/>
  <c r="AQ282" i="2"/>
  <c r="AQ58" i="2"/>
  <c r="AQ663" i="2"/>
  <c r="AQ464" i="2"/>
  <c r="AQ266" i="2"/>
  <c r="AQ572" i="2"/>
  <c r="AQ578" i="2"/>
  <c r="AQ102" i="2"/>
  <c r="AQ501" i="2"/>
  <c r="AQ563" i="2"/>
  <c r="AQ728" i="2"/>
  <c r="AQ704" i="2"/>
  <c r="AQ601" i="2"/>
  <c r="AQ96" i="2"/>
  <c r="AQ424" i="2"/>
  <c r="AQ163" i="2"/>
  <c r="AQ532" i="2"/>
  <c r="AQ317" i="2"/>
  <c r="AQ302" i="2"/>
  <c r="AQ254" i="2"/>
  <c r="AQ323" i="2"/>
  <c r="AQ664" i="2"/>
  <c r="AQ712" i="2"/>
  <c r="AQ342" i="2"/>
  <c r="AQ600" i="2"/>
  <c r="AQ112" i="2"/>
  <c r="AQ171" i="2"/>
  <c r="AQ341" i="2"/>
  <c r="AQ77" i="2"/>
  <c r="AQ312" i="2"/>
  <c r="AQ256" i="2"/>
  <c r="AQ343" i="2"/>
  <c r="AQ459" i="2"/>
  <c r="AQ91" i="2"/>
  <c r="AQ32" i="2"/>
  <c r="AQ21" i="2"/>
  <c r="AQ22" i="2"/>
  <c r="AQ283" i="2"/>
  <c r="AQ575" i="2"/>
  <c r="AQ552" i="2"/>
  <c r="AQ75" i="2"/>
  <c r="AQ67" i="2"/>
  <c r="AQ570" i="2"/>
  <c r="AQ468" i="2"/>
  <c r="AQ354" i="2"/>
  <c r="AQ210" i="2"/>
  <c r="AQ560" i="2"/>
  <c r="AQ408" i="2"/>
  <c r="AQ474" i="2"/>
  <c r="AQ355" i="2"/>
  <c r="AQ361" i="2"/>
  <c r="AQ137" i="2"/>
  <c r="AQ214" i="2"/>
  <c r="AQ165" i="2"/>
  <c r="AQ488" i="2"/>
  <c r="AQ409" i="2"/>
  <c r="AQ53" i="2"/>
  <c r="AQ472" i="2"/>
  <c r="AQ610" i="2"/>
  <c r="AQ83" i="2"/>
  <c r="AQ110" i="2"/>
  <c r="AQ270" i="2"/>
  <c r="AQ338" i="2"/>
  <c r="AQ714" i="2"/>
  <c r="AQ95" i="2"/>
  <c r="AQ611" i="2"/>
  <c r="AQ43" i="2"/>
  <c r="AQ44" i="2"/>
  <c r="AQ334" i="2"/>
  <c r="AQ391" i="2"/>
  <c r="AQ61" i="2"/>
  <c r="AQ471" i="2"/>
  <c r="AQ553" i="2"/>
  <c r="AQ646" i="2"/>
  <c r="AQ246" i="2"/>
  <c r="AQ403" i="2"/>
  <c r="AQ631" i="2"/>
  <c r="AQ236" i="2"/>
  <c r="AQ398" i="2"/>
  <c r="AQ133" i="2"/>
  <c r="AQ180" i="2"/>
  <c r="AQ231" i="2"/>
  <c r="AQ486" i="2"/>
  <c r="AQ155" i="2"/>
  <c r="AQ87" i="2"/>
  <c r="AQ555" i="2"/>
  <c r="AQ366" i="2"/>
  <c r="AQ291" i="2"/>
  <c r="AQ503" i="2"/>
  <c r="AQ234" i="2"/>
  <c r="AQ635" i="2"/>
  <c r="AQ637" i="2"/>
  <c r="AQ252" i="2"/>
  <c r="AQ371" i="2"/>
  <c r="AQ313" i="2"/>
  <c r="AQ189" i="2"/>
  <c r="AQ182" i="2"/>
  <c r="AQ207" i="2"/>
  <c r="AQ241" i="2"/>
  <c r="AQ377" i="2"/>
  <c r="AQ217" i="2"/>
  <c r="AQ106" i="2"/>
  <c r="AQ542" i="2"/>
  <c r="AQ94" i="2"/>
  <c r="AQ19" i="2"/>
  <c r="AQ11" i="2"/>
  <c r="AQ506" i="2"/>
  <c r="AQ665" i="2"/>
  <c r="AQ7" i="2"/>
  <c r="AQ713" i="2"/>
  <c r="AQ85" i="2"/>
  <c r="AQ460" i="2"/>
  <c r="AQ644" i="2"/>
  <c r="AQ46" i="2"/>
  <c r="AQ412" i="2"/>
  <c r="AQ30" i="2"/>
  <c r="AQ614" i="2"/>
  <c r="AQ152" i="2"/>
  <c r="AQ50" i="2"/>
  <c r="AQ80" i="2"/>
  <c r="AQ668" i="2"/>
  <c r="AQ321" i="2"/>
  <c r="AQ31" i="2"/>
  <c r="AQ477" i="2"/>
  <c r="AQ711" i="2"/>
  <c r="AQ489" i="2"/>
  <c r="AQ395" i="2"/>
  <c r="AQ528" i="2"/>
  <c r="AQ124" i="2"/>
  <c r="AQ453" i="2"/>
  <c r="AQ71" i="2"/>
  <c r="AQ306" i="2"/>
  <c r="AQ109" i="2"/>
  <c r="AQ244" i="2"/>
  <c r="AQ330" i="2"/>
  <c r="AQ602" i="2"/>
  <c r="AQ666" i="2"/>
  <c r="AQ187" i="2"/>
  <c r="AQ573" i="2"/>
  <c r="AQ315" i="2"/>
  <c r="AQ326" i="2"/>
  <c r="AQ173" i="2"/>
  <c r="AQ203" i="2"/>
  <c r="AQ51" i="2"/>
  <c r="AQ382" i="2"/>
  <c r="AQ249" i="2"/>
  <c r="AQ491" i="2"/>
  <c r="AQ279" i="2"/>
  <c r="AQ442" i="2"/>
  <c r="AQ596" i="2"/>
  <c r="AQ608" i="2"/>
  <c r="AQ114" i="2"/>
  <c r="AQ159" i="2"/>
  <c r="AQ699" i="2"/>
  <c r="AQ524" i="2"/>
  <c r="AQ146" i="2"/>
  <c r="AQ675" i="2"/>
  <c r="AQ301" i="2"/>
  <c r="AQ181" i="2"/>
  <c r="AQ274" i="2"/>
  <c r="AQ265" i="2"/>
  <c r="AQ380" i="2"/>
  <c r="AQ397" i="2"/>
  <c r="AQ475" i="2"/>
  <c r="AQ676" i="2"/>
  <c r="AQ162" i="2"/>
  <c r="AQ140" i="2"/>
  <c r="AQ169" i="2"/>
  <c r="AQ23" i="2"/>
  <c r="AQ303" i="2"/>
  <c r="AQ500" i="2"/>
  <c r="AQ36" i="2"/>
  <c r="AQ116" i="2"/>
  <c r="AQ513" i="2"/>
  <c r="AQ90" i="2"/>
  <c r="AQ5" i="2"/>
  <c r="AQ57" i="2"/>
  <c r="AQ632" i="2"/>
  <c r="AQ127" i="2"/>
  <c r="AQ386" i="2"/>
  <c r="AQ20" i="2"/>
  <c r="AQ9" i="2"/>
  <c r="AQ117" i="2"/>
  <c r="AQ2" i="2"/>
  <c r="AQ420" i="2"/>
  <c r="AQ427" i="2"/>
  <c r="AQ232" i="2"/>
  <c r="AQ178" i="2"/>
  <c r="AQ444" i="2"/>
  <c r="AQ193" i="2"/>
  <c r="AQ175" i="2"/>
  <c r="AQ482" i="2"/>
  <c r="AQ634" i="2"/>
  <c r="AQ63" i="2"/>
  <c r="AQ199" i="2"/>
  <c r="AQ432" i="2"/>
  <c r="AQ12" i="2"/>
  <c r="AQ250" i="2"/>
  <c r="AQ52" i="2"/>
  <c r="AQ612" i="2"/>
  <c r="AQ100" i="2"/>
  <c r="AQ730" i="2"/>
  <c r="AQ490" i="2"/>
  <c r="AQ310" i="2"/>
  <c r="AQ233" i="2"/>
  <c r="AQ441" i="2"/>
  <c r="AQ590" i="2"/>
  <c r="AQ582" i="2"/>
  <c r="AQ222" i="2"/>
  <c r="AQ201" i="2"/>
  <c r="AQ357" i="2"/>
  <c r="AQ259" i="2"/>
  <c r="AQ372" i="2"/>
  <c r="AQ166" i="2"/>
  <c r="AQ375" i="2"/>
  <c r="AQ449" i="2"/>
  <c r="AQ692" i="2"/>
  <c r="AQ105" i="2"/>
  <c r="AQ678" i="2"/>
  <c r="AQ517" i="2"/>
  <c r="AQ97" i="2"/>
  <c r="AQ510" i="2"/>
  <c r="AQ405" i="2"/>
  <c r="AQ659" i="2"/>
  <c r="AQ79" i="2"/>
  <c r="AQ407" i="2"/>
  <c r="AQ39" i="2"/>
  <c r="AQ720" i="2"/>
  <c r="AQ410" i="2"/>
  <c r="AQ307" i="2"/>
  <c r="AQ267" i="2"/>
  <c r="AQ504" i="2"/>
  <c r="AQ243" i="2"/>
  <c r="AQ195" i="2"/>
  <c r="AQ421" i="2"/>
  <c r="AQ144" i="2"/>
  <c r="AQ535" i="2"/>
  <c r="AQ257" i="2"/>
  <c r="AQ260" i="2"/>
  <c r="AQ161" i="2"/>
  <c r="AQ390" i="2"/>
  <c r="AQ18" i="2"/>
  <c r="AQ349" i="2"/>
  <c r="AQ347" i="2"/>
  <c r="AQ425" i="2"/>
  <c r="AQ454" i="2"/>
  <c r="AQ721" i="2"/>
  <c r="AQ56" i="2"/>
  <c r="AQ677" i="2"/>
  <c r="AQ419" i="2"/>
  <c r="AQ125" i="2"/>
  <c r="AQ650" i="2"/>
  <c r="AQ505" i="2"/>
  <c r="AQ103" i="2"/>
  <c r="AQ111" i="2"/>
  <c r="AQ592" i="2"/>
  <c r="AQ732" i="2"/>
  <c r="AQ394" i="2"/>
  <c r="AQ527" i="2"/>
  <c r="AQ132" i="2"/>
  <c r="AQ606" i="2"/>
  <c r="AQ697" i="2"/>
  <c r="AQ568" i="2"/>
  <c r="AQ493" i="2"/>
  <c r="AQ147" i="2"/>
  <c r="AQ360" i="2"/>
  <c r="AQ237" i="2"/>
  <c r="AQ689" i="2"/>
  <c r="AQ508" i="2"/>
  <c r="AQ433" i="2"/>
  <c r="AQ476" i="2"/>
  <c r="AQ465" i="2"/>
  <c r="AQ325" i="2"/>
  <c r="AQ679" i="2"/>
  <c r="AQ16" i="2"/>
  <c r="AQ392" i="2"/>
  <c r="AQ230" i="2"/>
  <c r="AQ128" i="2"/>
  <c r="AQ469" i="2"/>
  <c r="AQ68" i="2"/>
  <c r="AQ378" i="2"/>
  <c r="AQ652" i="2"/>
  <c r="AQ324" i="2"/>
  <c r="AQ40" i="2"/>
  <c r="AQ673" i="2"/>
  <c r="AQ554" i="2"/>
  <c r="AQ384" i="2"/>
  <c r="AQ295" i="2"/>
  <c r="AQ530" i="2"/>
  <c r="AQ167" i="2"/>
  <c r="AQ445" i="2"/>
  <c r="AQ285" i="2"/>
  <c r="AQ388" i="2"/>
  <c r="AQ54" i="2"/>
  <c r="AQ219" i="2"/>
  <c r="AQ671" i="2"/>
  <c r="AQ26" i="2"/>
  <c r="AQ737" i="2"/>
  <c r="AQ717" i="2"/>
  <c r="AQ605" i="2"/>
  <c r="AQ224" i="2"/>
  <c r="AQ645" i="2"/>
  <c r="AQ426" i="2"/>
  <c r="AQ150" i="2"/>
  <c r="AQ443" i="2"/>
  <c r="AQ416" i="2"/>
  <c r="AQ448" i="2"/>
  <c r="AQ626" i="2"/>
  <c r="AQ511" i="2"/>
  <c r="AQ28" i="2"/>
  <c r="AQ228" i="2"/>
  <c r="AQ647" i="2"/>
  <c r="AQ620" i="2"/>
  <c r="AQ59" i="2"/>
  <c r="AQ72" i="2"/>
  <c r="AQ25" i="2"/>
  <c r="AQ538" i="2"/>
  <c r="AQ548" i="2"/>
  <c r="AQ456" i="2"/>
  <c r="AQ204" i="2"/>
  <c r="AQ190" i="2"/>
  <c r="AQ115" i="2"/>
  <c r="AQ134" i="2"/>
  <c r="AQ126" i="2"/>
  <c r="AQ286" i="2"/>
  <c r="AQ591" i="2"/>
  <c r="AQ247" i="2"/>
  <c r="AQ473" i="2"/>
  <c r="AQ49" i="2"/>
  <c r="AQ352" i="2"/>
  <c r="AQ539" i="2"/>
  <c r="AQ437" i="2"/>
  <c r="AQ617" i="2"/>
  <c r="AQ45" i="2"/>
  <c r="AQ276" i="2"/>
  <c r="AQ562" i="2"/>
  <c r="AQ104" i="2"/>
  <c r="AQ24" i="2"/>
  <c r="AQ657" i="2"/>
  <c r="AQ660" i="2"/>
  <c r="AQ136" i="2"/>
  <c r="AQ35" i="2"/>
  <c r="AQ320" i="2"/>
  <c r="AQ66" i="2"/>
  <c r="AQ438" i="2"/>
  <c r="AQ734" i="2"/>
  <c r="AQ353" i="2"/>
  <c r="AQ316" i="2"/>
  <c r="AQ261" i="2"/>
  <c r="AQ487" i="2"/>
  <c r="AQ683" i="2"/>
  <c r="AQ423" i="2"/>
  <c r="AQ139" i="2"/>
  <c r="AQ364" i="2"/>
  <c r="AQ168" i="2"/>
  <c r="AQ277" i="2"/>
  <c r="AQ571" i="2"/>
  <c r="AQ702" i="2"/>
  <c r="AQ518" i="2"/>
  <c r="AQ638" i="2"/>
  <c r="AQ336" i="2"/>
  <c r="AQ131" i="2"/>
  <c r="AQ703" i="2"/>
  <c r="AQ215" i="2"/>
  <c r="AQ729" i="2"/>
  <c r="AQ123" i="2"/>
  <c r="AQ414" i="2"/>
  <c r="AQ225" i="2"/>
  <c r="AQ701" i="2"/>
  <c r="AQ332" i="2"/>
  <c r="AQ348" i="2"/>
  <c r="AQ687" i="2"/>
  <c r="AQ725" i="2"/>
  <c r="AQ272" i="2"/>
  <c r="AQ273" i="2"/>
  <c r="AQ78" i="2"/>
  <c r="AQ636" i="2"/>
  <c r="AQ245" i="2"/>
  <c r="AQ733" i="2"/>
  <c r="AQ141" i="2"/>
  <c r="AQ599" i="2"/>
  <c r="AQ101" i="2"/>
  <c r="AQ515" i="2"/>
  <c r="AQ138" i="2"/>
  <c r="AQ113" i="2"/>
  <c r="AQ196" i="2"/>
  <c r="AQ70" i="2"/>
  <c r="AQ629" i="2"/>
  <c r="AQ622" i="2"/>
  <c r="AQ551" i="2"/>
  <c r="AQ695" i="2"/>
  <c r="AQ686" i="2"/>
  <c r="AQ362" i="2"/>
  <c r="AQ269" i="2"/>
  <c r="AQ335" i="2"/>
  <c r="AQ350" i="2"/>
  <c r="AQ545" i="2"/>
  <c r="AQ328" i="2"/>
  <c r="AQ130" i="2"/>
  <c r="AQ466" i="2"/>
  <c r="AQ556" i="2"/>
  <c r="AQ399" i="2"/>
  <c r="AQ736" i="2"/>
  <c r="AQ685" i="2"/>
  <c r="AQ654" i="2"/>
  <c r="AQ719" i="2"/>
  <c r="AQ153" i="2"/>
  <c r="AQ705" i="2"/>
  <c r="AQ557" i="2"/>
  <c r="AQ680" i="2"/>
  <c r="AQ242" i="2"/>
  <c r="AQ584" i="2"/>
  <c r="AQ607" i="2"/>
  <c r="AQ656" i="2"/>
  <c r="AQ340" i="2"/>
  <c r="AQ502" i="2"/>
  <c r="AQ580" i="2"/>
  <c r="AQ525" i="2"/>
  <c r="AQ107" i="2"/>
  <c r="AQ119" i="2"/>
  <c r="AQ707" i="2"/>
  <c r="AQ603" i="2"/>
  <c r="AQ88" i="2"/>
  <c r="AQ319" i="2"/>
  <c r="AQ69" i="2"/>
  <c r="AQ564" i="2"/>
  <c r="AQ404" i="2"/>
  <c r="AQ379" i="2"/>
  <c r="AQ435" i="2"/>
  <c r="AQ299" i="2"/>
  <c r="AQ537" i="2"/>
  <c r="AQ565" i="2"/>
  <c r="AQ641" i="2"/>
  <c r="AQ255" i="2"/>
  <c r="AQ264" i="2"/>
  <c r="AQ455" i="2"/>
  <c r="AQ731" i="2"/>
  <c r="AQ235" i="2"/>
  <c r="AQ567" i="2"/>
  <c r="AQ351" i="2"/>
  <c r="AQ202" i="2"/>
  <c r="AQ439" i="2"/>
  <c r="AQ523" i="2"/>
  <c r="AQ576" i="2"/>
  <c r="AQ461" i="2"/>
  <c r="AQ311" i="2"/>
  <c r="AQ422" i="2"/>
  <c r="AQ586" i="2"/>
  <c r="AQ457" i="2"/>
  <c r="AQ446" i="2"/>
  <c r="AQ186" i="2"/>
  <c r="AQ693" i="2"/>
  <c r="AQ522" i="2"/>
  <c r="AQ509" i="2"/>
  <c r="AQ216" i="2"/>
  <c r="AQ221" i="2"/>
  <c r="AQ304" i="2"/>
  <c r="AQ577" i="2"/>
  <c r="AQ625" i="2"/>
  <c r="AQ561" i="2"/>
  <c r="AQ648" i="2"/>
  <c r="AQ418" i="2"/>
  <c r="AQ289" i="2"/>
  <c r="AQ205" i="2"/>
  <c r="AQ485" i="2"/>
  <c r="AQ588" i="2"/>
  <c r="AQ669" i="2"/>
  <c r="AQ478" i="2"/>
  <c r="AQ710" i="2"/>
  <c r="AQ413" i="2"/>
  <c r="AQ579" i="2"/>
  <c r="AQ275" i="2"/>
  <c r="AQ415" i="2"/>
  <c r="AQ278" i="2"/>
  <c r="AQ356" i="2"/>
  <c r="AQ727" i="2"/>
  <c r="AQ615" i="2"/>
  <c r="AQ440" i="2"/>
  <c r="AQ694" i="2"/>
  <c r="AQ587" i="2"/>
  <c r="AQ401" i="2"/>
  <c r="AQ430" i="2"/>
  <c r="AQ613" i="2"/>
  <c r="AQ521" i="2"/>
  <c r="AQ649" i="2"/>
  <c r="AQ690" i="2"/>
  <c r="AQ672" i="2"/>
  <c r="AQ447" i="2"/>
  <c r="AQ716" i="2"/>
  <c r="AQ640" i="2"/>
  <c r="AQ597" i="2"/>
  <c r="AQ738" i="2"/>
  <c r="AQ722" i="2"/>
  <c r="AQ698" i="2"/>
  <c r="AQ706" i="2"/>
  <c r="AQ708" i="2"/>
  <c r="AQ559" i="2"/>
  <c r="AQ618" i="2"/>
  <c r="AQ609" i="2"/>
  <c r="AQ598" i="2"/>
  <c r="AQ715" i="2"/>
  <c r="AQ624" i="2"/>
  <c r="AQ709" i="2"/>
  <c r="AQ718" i="2"/>
  <c r="AQ681" i="2"/>
  <c r="AQ726" i="2"/>
  <c r="AQ723" i="2"/>
  <c r="AQ674" i="2"/>
  <c r="AQ684" i="2"/>
  <c r="AQ581" i="2"/>
  <c r="AQ670" i="2"/>
  <c r="AQ700" i="2"/>
  <c r="AQ651" i="2"/>
  <c r="AQ735" i="2"/>
  <c r="AK569" i="2"/>
  <c r="AR569" i="2" s="1"/>
  <c r="AK543" i="2"/>
  <c r="AK623" i="2"/>
  <c r="AK143" i="2"/>
  <c r="AK428" i="2"/>
  <c r="AK544" i="2"/>
  <c r="AK365" i="2"/>
  <c r="AR365" i="2" s="1"/>
  <c r="AK512" i="2"/>
  <c r="AK593" i="2"/>
  <c r="AK344" i="2"/>
  <c r="AK358" i="2"/>
  <c r="AR358" i="2" s="1"/>
  <c r="AK516" i="2"/>
  <c r="AK281" i="2"/>
  <c r="AK691" i="2"/>
  <c r="AR691" i="2" s="1"/>
  <c r="AK191" i="2"/>
  <c r="AK188" i="2"/>
  <c r="AK142" i="2"/>
  <c r="AK470" i="2"/>
  <c r="AR470" i="2" s="1"/>
  <c r="AK662" i="2"/>
  <c r="AK526" i="2"/>
  <c r="AR526" i="2" s="1"/>
  <c r="AK547" i="2"/>
  <c r="AR547" i="2" s="1"/>
  <c r="AK373" i="2"/>
  <c r="AK98" i="2"/>
  <c r="AK431" i="2"/>
  <c r="AK120" i="2"/>
  <c r="C71" i="3" s="1"/>
  <c r="AK293" i="2"/>
  <c r="AK499" i="2"/>
  <c r="AK14" i="2"/>
  <c r="AK213" i="2"/>
  <c r="AK661" i="2"/>
  <c r="AK381" i="2"/>
  <c r="AK154" i="2"/>
  <c r="AK658" i="2"/>
  <c r="AK129" i="2"/>
  <c r="AR129" i="2" s="1"/>
  <c r="AK655" i="2"/>
  <c r="AR655" i="2" s="1"/>
  <c r="AK74" i="2"/>
  <c r="AK6" i="2"/>
  <c r="AK633" i="2"/>
  <c r="AR633" i="2" s="1"/>
  <c r="AK308" i="2"/>
  <c r="AK86" i="2"/>
  <c r="AK531" i="2"/>
  <c r="AK99" i="2"/>
  <c r="AK29" i="2"/>
  <c r="AK220" i="2"/>
  <c r="AR220" i="2" s="1"/>
  <c r="AK305" i="2"/>
  <c r="AK507" i="2"/>
  <c r="AR507" i="2" s="1"/>
  <c r="AK206" i="2"/>
  <c r="AR206" i="2" s="1"/>
  <c r="AK566" i="2"/>
  <c r="AR566" i="2" s="1"/>
  <c r="AK262" i="2"/>
  <c r="AK402" i="2"/>
  <c r="AK170" i="2"/>
  <c r="AK135" i="2"/>
  <c r="AK81" i="2"/>
  <c r="AK630" i="2"/>
  <c r="AK93" i="2"/>
  <c r="AR93" i="2" s="1"/>
  <c r="AK497" i="2"/>
  <c r="AK484" i="2"/>
  <c r="AK62" i="2"/>
  <c r="AK541" i="2"/>
  <c r="AK479" i="2"/>
  <c r="AR479" i="2" s="1"/>
  <c r="AK156" i="2"/>
  <c r="AK314" i="2"/>
  <c r="AR314" i="2" s="1"/>
  <c r="AK322" i="2"/>
  <c r="AK208" i="2"/>
  <c r="AK450" i="2"/>
  <c r="AK458" i="2"/>
  <c r="AK300" i="2"/>
  <c r="AK226" i="2"/>
  <c r="AR226" i="2" s="1"/>
  <c r="AK396" i="2"/>
  <c r="AR396" i="2" s="1"/>
  <c r="AK149" i="2"/>
  <c r="AK436" i="2"/>
  <c r="AK621" i="2"/>
  <c r="AK309" i="2"/>
  <c r="AR309" i="2" s="1"/>
  <c r="AK84" i="2"/>
  <c r="AK467" i="2"/>
  <c r="AK122" i="2"/>
  <c r="AK177" i="2"/>
  <c r="AK298" i="2"/>
  <c r="AR298" i="2" s="1"/>
  <c r="AK494" i="2"/>
  <c r="AK3" i="2"/>
  <c r="AK337" i="2"/>
  <c r="AK185" i="2"/>
  <c r="AK329" i="2"/>
  <c r="AR329" i="2" s="1"/>
  <c r="AK89" i="2"/>
  <c r="AK536" i="2"/>
  <c r="AK280" i="2"/>
  <c r="AK574" i="2"/>
  <c r="AK209" i="2"/>
  <c r="AK47" i="2"/>
  <c r="AK296" i="2"/>
  <c r="AK17" i="2"/>
  <c r="AK333" i="2"/>
  <c r="AK643" i="2"/>
  <c r="AR643" i="2" s="1"/>
  <c r="AK327" i="2"/>
  <c r="AK251" i="2"/>
  <c r="AR251" i="2" s="1"/>
  <c r="AK8" i="2"/>
  <c r="AK417" i="2"/>
  <c r="AK60" i="2"/>
  <c r="AK288" i="2"/>
  <c r="AK64" i="2"/>
  <c r="AK387" i="2"/>
  <c r="AK174" i="2"/>
  <c r="AK290" i="2"/>
  <c r="AK253" i="2"/>
  <c r="AK229" i="2"/>
  <c r="AR229" i="2" s="1"/>
  <c r="AK519" i="2"/>
  <c r="AK145" i="2"/>
  <c r="AK258" i="2"/>
  <c r="AR258" i="2" s="1"/>
  <c r="AK406" i="2"/>
  <c r="AR406" i="2" s="1"/>
  <c r="AK108" i="2"/>
  <c r="AK164" i="2"/>
  <c r="AK271" i="2"/>
  <c r="AK218" i="2"/>
  <c r="AR218" i="2" s="1"/>
  <c r="AK639" i="2"/>
  <c r="AR639" i="2" s="1"/>
  <c r="AK346" i="2"/>
  <c r="AK33" i="2"/>
  <c r="AK558" i="2"/>
  <c r="AK197" i="2"/>
  <c r="AK696" i="2"/>
  <c r="AR696" i="2" s="1"/>
  <c r="AK10" i="2"/>
  <c r="AK160" i="2"/>
  <c r="AK492" i="2"/>
  <c r="AK211" i="2"/>
  <c r="AK370" i="2"/>
  <c r="AK48" i="2"/>
  <c r="AK238" i="2"/>
  <c r="AR238" i="2" s="1"/>
  <c r="AK292" i="2"/>
  <c r="AK345" i="2"/>
  <c r="AK480" i="2"/>
  <c r="AK38" i="2"/>
  <c r="AK148" i="2"/>
  <c r="AK212" i="2"/>
  <c r="AK183" i="2"/>
  <c r="AK184" i="2"/>
  <c r="AK452" i="2"/>
  <c r="AR452" i="2" s="1"/>
  <c r="AK589" i="2"/>
  <c r="AK331" i="2"/>
  <c r="AK339" i="2"/>
  <c r="AK248" i="2"/>
  <c r="AR248" i="2" s="1"/>
  <c r="AK37" i="2"/>
  <c r="AK369" i="2"/>
  <c r="AK451" i="2"/>
  <c r="AK724" i="2"/>
  <c r="AR724" i="2" s="1"/>
  <c r="AK688" i="2"/>
  <c r="AR688" i="2" s="1"/>
  <c r="AK483" i="2"/>
  <c r="AK368" i="2"/>
  <c r="AR368" i="2" s="1"/>
  <c r="AK82" i="2"/>
  <c r="AK121" i="2"/>
  <c r="AK92" i="2"/>
  <c r="AK297" i="2"/>
  <c r="AK223" i="2"/>
  <c r="AR223" i="2" s="1"/>
  <c r="AK227" i="2"/>
  <c r="AK374" i="2"/>
  <c r="AR374" i="2" s="1"/>
  <c r="AK268" i="2"/>
  <c r="AR268" i="2" s="1"/>
  <c r="AK550" i="2"/>
  <c r="AK13" i="2"/>
  <c r="AK496" i="2"/>
  <c r="AR496" i="2" s="1"/>
  <c r="AK400" i="2"/>
  <c r="AK192" i="2"/>
  <c r="AR192" i="2" s="1"/>
  <c r="AK529" i="2"/>
  <c r="AK383" i="2"/>
  <c r="AR383" i="2" s="1"/>
  <c r="AK549" i="2"/>
  <c r="AK540" i="2"/>
  <c r="AK239" i="2"/>
  <c r="AK27" i="2"/>
  <c r="AK616" i="2"/>
  <c r="AR616" i="2" s="1"/>
  <c r="AK158" i="2"/>
  <c r="AK495" i="2"/>
  <c r="AR495" i="2" s="1"/>
  <c r="AK642" i="2"/>
  <c r="AK514" i="2"/>
  <c r="AR514" i="2" s="1"/>
  <c r="AK534" i="2"/>
  <c r="AR534" i="2" s="1"/>
  <c r="AK585" i="2"/>
  <c r="AK4" i="2"/>
  <c r="AK462" i="2"/>
  <c r="AR462" i="2" s="1"/>
  <c r="AK359" i="2"/>
  <c r="AR359" i="2" s="1"/>
  <c r="AK628" i="2"/>
  <c r="AR628" i="2" s="1"/>
  <c r="AK118" i="2"/>
  <c r="AK151" i="2"/>
  <c r="AK200" i="2"/>
  <c r="AR200" i="2" s="1"/>
  <c r="AK15" i="2"/>
  <c r="AK194" i="2"/>
  <c r="AK198" i="2"/>
  <c r="AK604" i="2"/>
  <c r="AR604" i="2" s="1"/>
  <c r="AK179" i="2"/>
  <c r="AK389" i="2"/>
  <c r="AR389" i="2" s="1"/>
  <c r="AK42" i="2"/>
  <c r="AR42" i="2" s="1"/>
  <c r="AK41" i="2"/>
  <c r="AK667" i="2"/>
  <c r="AR667" i="2" s="1"/>
  <c r="AK546" i="2"/>
  <c r="AK411" i="2"/>
  <c r="AR411" i="2" s="1"/>
  <c r="AK157" i="2"/>
  <c r="AK294" i="2"/>
  <c r="AR294" i="2" s="1"/>
  <c r="AK393" i="2"/>
  <c r="AK682" i="2"/>
  <c r="AR682" i="2" s="1"/>
  <c r="AK76" i="2"/>
  <c r="AR76" i="2" s="1"/>
  <c r="AK619" i="2"/>
  <c r="AR619" i="2" s="1"/>
  <c r="AK653" i="2"/>
  <c r="AR653" i="2" s="1"/>
  <c r="AK463" i="2"/>
  <c r="AK429" i="2"/>
  <c r="C64" i="3" s="1"/>
  <c r="AK55" i="2"/>
  <c r="AK434" i="2"/>
  <c r="AR434" i="2" s="1"/>
  <c r="AK34" i="2"/>
  <c r="AK376" i="2"/>
  <c r="AK263" i="2"/>
  <c r="AK594" i="2"/>
  <c r="AR594" i="2" s="1"/>
  <c r="AK367" i="2"/>
  <c r="C42" i="3" s="1"/>
  <c r="AK627" i="2"/>
  <c r="AK520" i="2"/>
  <c r="AK363" i="2"/>
  <c r="AK318" i="2"/>
  <c r="AK65" i="2"/>
  <c r="AK481" i="2"/>
  <c r="C122" i="3" s="1"/>
  <c r="AK240" i="2"/>
  <c r="AR240" i="2" s="1"/>
  <c r="AK595" i="2"/>
  <c r="AR595" i="2" s="1"/>
  <c r="AK176" i="2"/>
  <c r="AK498" i="2"/>
  <c r="AK533" i="2"/>
  <c r="AK172" i="2"/>
  <c r="AK385" i="2"/>
  <c r="AK284" i="2"/>
  <c r="AK287" i="2"/>
  <c r="AR287" i="2" s="1"/>
  <c r="AK73" i="2"/>
  <c r="AK583" i="2"/>
  <c r="AK282" i="2"/>
  <c r="AK58" i="2"/>
  <c r="AK663" i="2"/>
  <c r="AK464" i="2"/>
  <c r="AK266" i="2"/>
  <c r="AK572" i="2"/>
  <c r="AR572" i="2" s="1"/>
  <c r="AK578" i="2"/>
  <c r="AK102" i="2"/>
  <c r="AK501" i="2"/>
  <c r="AK563" i="2"/>
  <c r="AK728" i="2"/>
  <c r="AR728" i="2" s="1"/>
  <c r="AK704" i="2"/>
  <c r="AR704" i="2" s="1"/>
  <c r="AK601" i="2"/>
  <c r="AK96" i="2"/>
  <c r="AK424" i="2"/>
  <c r="AR424" i="2" s="1"/>
  <c r="AK163" i="2"/>
  <c r="AK532" i="2"/>
  <c r="AK317" i="2"/>
  <c r="AK302" i="2"/>
  <c r="AK254" i="2"/>
  <c r="AR254" i="2" s="1"/>
  <c r="AK323" i="2"/>
  <c r="AR323" i="2" s="1"/>
  <c r="AK664" i="2"/>
  <c r="AK712" i="2"/>
  <c r="AR712" i="2" s="1"/>
  <c r="AK342" i="2"/>
  <c r="AK600" i="2"/>
  <c r="AR600" i="2" s="1"/>
  <c r="AK112" i="2"/>
  <c r="AK171" i="2"/>
  <c r="AR171" i="2" s="1"/>
  <c r="AK341" i="2"/>
  <c r="AK77" i="2"/>
  <c r="AK312" i="2"/>
  <c r="AK256" i="2"/>
  <c r="AR256" i="2" s="1"/>
  <c r="AK343" i="2"/>
  <c r="AK459" i="2"/>
  <c r="AK91" i="2"/>
  <c r="AK32" i="2"/>
  <c r="AK21" i="2"/>
  <c r="AK22" i="2"/>
  <c r="AK283" i="2"/>
  <c r="AR283" i="2" s="1"/>
  <c r="AK575" i="2"/>
  <c r="AR575" i="2" s="1"/>
  <c r="AK552" i="2"/>
  <c r="AR552" i="2" s="1"/>
  <c r="AK75" i="2"/>
  <c r="AK67" i="2"/>
  <c r="AK570" i="2"/>
  <c r="AK468" i="2"/>
  <c r="AK354" i="2"/>
  <c r="AR354" i="2" s="1"/>
  <c r="AK210" i="2"/>
  <c r="AK560" i="2"/>
  <c r="AR560" i="2" s="1"/>
  <c r="AK408" i="2"/>
  <c r="AK474" i="2"/>
  <c r="AR474" i="2" s="1"/>
  <c r="AK355" i="2"/>
  <c r="AK361" i="2"/>
  <c r="AK137" i="2"/>
  <c r="AK214" i="2"/>
  <c r="AK165" i="2"/>
  <c r="AR165" i="2" s="1"/>
  <c r="AK488" i="2"/>
  <c r="AR488" i="2" s="1"/>
  <c r="AK409" i="2"/>
  <c r="AK53" i="2"/>
  <c r="AK472" i="2"/>
  <c r="AR472" i="2" s="1"/>
  <c r="AK610" i="2"/>
  <c r="AK83" i="2"/>
  <c r="AK110" i="2"/>
  <c r="AR110" i="2" s="1"/>
  <c r="AK270" i="2"/>
  <c r="AK338" i="2"/>
  <c r="AK714" i="2"/>
  <c r="AR714" i="2" s="1"/>
  <c r="AK95" i="2"/>
  <c r="AK611" i="2"/>
  <c r="AR611" i="2" s="1"/>
  <c r="AK43" i="2"/>
  <c r="AK44" i="2"/>
  <c r="AK334" i="2"/>
  <c r="AR334" i="2" s="1"/>
  <c r="AK391" i="2"/>
  <c r="AR391" i="2" s="1"/>
  <c r="AK61" i="2"/>
  <c r="AR61" i="2" s="1"/>
  <c r="AK471" i="2"/>
  <c r="AR471" i="2" s="1"/>
  <c r="AK553" i="2"/>
  <c r="AK646" i="2"/>
  <c r="AK246" i="2"/>
  <c r="AK403" i="2"/>
  <c r="AR403" i="2" s="1"/>
  <c r="AK631" i="2"/>
  <c r="AR631" i="2" s="1"/>
  <c r="AK236" i="2"/>
  <c r="AK398" i="2"/>
  <c r="AK133" i="2"/>
  <c r="AK180" i="2"/>
  <c r="AK231" i="2"/>
  <c r="AK486" i="2"/>
  <c r="AK155" i="2"/>
  <c r="AK87" i="2"/>
  <c r="AK555" i="2"/>
  <c r="AK366" i="2"/>
  <c r="AR366" i="2" s="1"/>
  <c r="AK291" i="2"/>
  <c r="AK503" i="2"/>
  <c r="AR503" i="2" s="1"/>
  <c r="AK234" i="2"/>
  <c r="AK635" i="2"/>
  <c r="AR635" i="2" s="1"/>
  <c r="AK637" i="2"/>
  <c r="AK252" i="2"/>
  <c r="AK371" i="2"/>
  <c r="AK313" i="2"/>
  <c r="AK189" i="2"/>
  <c r="AK182" i="2"/>
  <c r="AK207" i="2"/>
  <c r="AK241" i="2"/>
  <c r="AK377" i="2"/>
  <c r="AR377" i="2" s="1"/>
  <c r="AK217" i="2"/>
  <c r="AK106" i="2"/>
  <c r="AK542" i="2"/>
  <c r="AR542" i="2" s="1"/>
  <c r="AK94" i="2"/>
  <c r="AK19" i="2"/>
  <c r="AK11" i="2"/>
  <c r="AK506" i="2"/>
  <c r="AR506" i="2" s="1"/>
  <c r="AK665" i="2"/>
  <c r="AR665" i="2" s="1"/>
  <c r="AK7" i="2"/>
  <c r="AK713" i="2"/>
  <c r="AR713" i="2" s="1"/>
  <c r="AK85" i="2"/>
  <c r="AK460" i="2"/>
  <c r="AK644" i="2"/>
  <c r="AR644" i="2" s="1"/>
  <c r="AK46" i="2"/>
  <c r="AR46" i="2" s="1"/>
  <c r="AK412" i="2"/>
  <c r="AK30" i="2"/>
  <c r="AK614" i="2"/>
  <c r="AR614" i="2" s="1"/>
  <c r="AK152" i="2"/>
  <c r="AR152" i="2" s="1"/>
  <c r="AK50" i="2"/>
  <c r="AK80" i="2"/>
  <c r="AK668" i="2"/>
  <c r="AK321" i="2"/>
  <c r="AK31" i="2"/>
  <c r="AK477" i="2"/>
  <c r="AK711" i="2"/>
  <c r="AR711" i="2" s="1"/>
  <c r="AK489" i="2"/>
  <c r="AR489" i="2" s="1"/>
  <c r="AK395" i="2"/>
  <c r="AK528" i="2"/>
  <c r="AR528" i="2" s="1"/>
  <c r="AK124" i="2"/>
  <c r="AK453" i="2"/>
  <c r="AK71" i="2"/>
  <c r="AK306" i="2"/>
  <c r="AK109" i="2"/>
  <c r="AK244" i="2"/>
  <c r="AK330" i="2"/>
  <c r="AR330" i="2" s="1"/>
  <c r="AK602" i="2"/>
  <c r="AR602" i="2" s="1"/>
  <c r="AK666" i="2"/>
  <c r="AK187" i="2"/>
  <c r="AK573" i="2"/>
  <c r="AR573" i="2" s="1"/>
  <c r="AK315" i="2"/>
  <c r="AK326" i="2"/>
  <c r="AR326" i="2" s="1"/>
  <c r="AK173" i="2"/>
  <c r="AK203" i="2"/>
  <c r="AK51" i="2"/>
  <c r="AK382" i="2"/>
  <c r="AK249" i="2"/>
  <c r="AK491" i="2"/>
  <c r="AK279" i="2"/>
  <c r="AK442" i="2"/>
  <c r="AK596" i="2"/>
  <c r="AR596" i="2" s="1"/>
  <c r="AK608" i="2"/>
  <c r="AK114" i="2"/>
  <c r="AK159" i="2"/>
  <c r="AK699" i="2"/>
  <c r="AR699" i="2" s="1"/>
  <c r="AK524" i="2"/>
  <c r="AR524" i="2" s="1"/>
  <c r="AK146" i="2"/>
  <c r="AR146" i="2" s="1"/>
  <c r="AK675" i="2"/>
  <c r="AR675" i="2" s="1"/>
  <c r="AK301" i="2"/>
  <c r="AK181" i="2"/>
  <c r="AR181" i="2" s="1"/>
  <c r="AK274" i="2"/>
  <c r="AR274" i="2" s="1"/>
  <c r="AK265" i="2"/>
  <c r="AR265" i="2" s="1"/>
  <c r="AK380" i="2"/>
  <c r="AK397" i="2"/>
  <c r="AK475" i="2"/>
  <c r="AR475" i="2" s="1"/>
  <c r="AK676" i="2"/>
  <c r="AR676" i="2" s="1"/>
  <c r="AK162" i="2"/>
  <c r="AR162" i="2" s="1"/>
  <c r="AK140" i="2"/>
  <c r="AK169" i="2"/>
  <c r="AK23" i="2"/>
  <c r="AK303" i="2"/>
  <c r="AK500" i="2"/>
  <c r="AK36" i="2"/>
  <c r="AK116" i="2"/>
  <c r="AK513" i="2"/>
  <c r="AR513" i="2" s="1"/>
  <c r="AK90" i="2"/>
  <c r="AK5" i="2"/>
  <c r="C3" i="3" s="1"/>
  <c r="AK57" i="2"/>
  <c r="AK632" i="2"/>
  <c r="AR632" i="2" s="1"/>
  <c r="AK127" i="2"/>
  <c r="AK386" i="2"/>
  <c r="AK20" i="2"/>
  <c r="AK9" i="2"/>
  <c r="AK117" i="2"/>
  <c r="AK2" i="2"/>
  <c r="AK420" i="2"/>
  <c r="AR420" i="2" s="1"/>
  <c r="AK427" i="2"/>
  <c r="AK232" i="2"/>
  <c r="AK178" i="2"/>
  <c r="AK444" i="2"/>
  <c r="AK193" i="2"/>
  <c r="AK175" i="2"/>
  <c r="AK482" i="2"/>
  <c r="AK634" i="2"/>
  <c r="AR634" i="2" s="1"/>
  <c r="AK63" i="2"/>
  <c r="AK199" i="2"/>
  <c r="AR199" i="2" s="1"/>
  <c r="AK432" i="2"/>
  <c r="AR432" i="2" s="1"/>
  <c r="AK12" i="2"/>
  <c r="AK250" i="2"/>
  <c r="AK52" i="2"/>
  <c r="AK612" i="2"/>
  <c r="AR612" i="2" s="1"/>
  <c r="AK100" i="2"/>
  <c r="AK730" i="2"/>
  <c r="AR730" i="2" s="1"/>
  <c r="AK490" i="2"/>
  <c r="AK310" i="2"/>
  <c r="AK233" i="2"/>
  <c r="AR233" i="2" s="1"/>
  <c r="AK441" i="2"/>
  <c r="AR441" i="2" s="1"/>
  <c r="AK590" i="2"/>
  <c r="AR590" i="2" s="1"/>
  <c r="AK582" i="2"/>
  <c r="AR582" i="2" s="1"/>
  <c r="AK222" i="2"/>
  <c r="AR222" i="2" s="1"/>
  <c r="AK201" i="2"/>
  <c r="AK357" i="2"/>
  <c r="AK259" i="2"/>
  <c r="AR259" i="2" s="1"/>
  <c r="AK372" i="2"/>
  <c r="AK166" i="2"/>
  <c r="AK375" i="2"/>
  <c r="AK449" i="2"/>
  <c r="AK692" i="2"/>
  <c r="AR692" i="2" s="1"/>
  <c r="AK105" i="2"/>
  <c r="AK678" i="2"/>
  <c r="AR678" i="2" s="1"/>
  <c r="AK517" i="2"/>
  <c r="AR517" i="2" s="1"/>
  <c r="AK97" i="2"/>
  <c r="AK510" i="2"/>
  <c r="AR510" i="2" s="1"/>
  <c r="AK405" i="2"/>
  <c r="AR405" i="2" s="1"/>
  <c r="AK659" i="2"/>
  <c r="AK79" i="2"/>
  <c r="AK407" i="2"/>
  <c r="AR407" i="2" s="1"/>
  <c r="AK39" i="2"/>
  <c r="AK720" i="2"/>
  <c r="AR720" i="2" s="1"/>
  <c r="AK410" i="2"/>
  <c r="AK307" i="2"/>
  <c r="AR307" i="2" s="1"/>
  <c r="AK267" i="2"/>
  <c r="AK504" i="2"/>
  <c r="AK243" i="2"/>
  <c r="AK195" i="2"/>
  <c r="AK421" i="2"/>
  <c r="AK144" i="2"/>
  <c r="AK535" i="2"/>
  <c r="AK257" i="2"/>
  <c r="AK260" i="2"/>
  <c r="AK161" i="2"/>
  <c r="AK390" i="2"/>
  <c r="AR390" i="2" s="1"/>
  <c r="AK18" i="2"/>
  <c r="AK349" i="2"/>
  <c r="AK347" i="2"/>
  <c r="AK425" i="2"/>
  <c r="AR425" i="2" s="1"/>
  <c r="AK454" i="2"/>
  <c r="AK721" i="2"/>
  <c r="AR721" i="2" s="1"/>
  <c r="AK56" i="2"/>
  <c r="AK677" i="2"/>
  <c r="AR677" i="2" s="1"/>
  <c r="AK419" i="2"/>
  <c r="AR419" i="2" s="1"/>
  <c r="AK125" i="2"/>
  <c r="AK650" i="2"/>
  <c r="AR650" i="2" s="1"/>
  <c r="AK505" i="2"/>
  <c r="AK103" i="2"/>
  <c r="AK111" i="2"/>
  <c r="AK592" i="2"/>
  <c r="AK732" i="2"/>
  <c r="AR732" i="2" s="1"/>
  <c r="AK394" i="2"/>
  <c r="AR394" i="2" s="1"/>
  <c r="AK527" i="2"/>
  <c r="AK132" i="2"/>
  <c r="AK606" i="2"/>
  <c r="AR606" i="2" s="1"/>
  <c r="AK697" i="2"/>
  <c r="AR697" i="2" s="1"/>
  <c r="AK568" i="2"/>
  <c r="AK493" i="2"/>
  <c r="AK147" i="2"/>
  <c r="AK360" i="2"/>
  <c r="AK237" i="2"/>
  <c r="AK689" i="2"/>
  <c r="AR689" i="2" s="1"/>
  <c r="AK508" i="2"/>
  <c r="AR508" i="2" s="1"/>
  <c r="AK433" i="2"/>
  <c r="AR433" i="2" s="1"/>
  <c r="AK476" i="2"/>
  <c r="AK465" i="2"/>
  <c r="AK325" i="2"/>
  <c r="AK679" i="2"/>
  <c r="AR679" i="2" s="1"/>
  <c r="AK16" i="2"/>
  <c r="AK392" i="2"/>
  <c r="AR392" i="2" s="1"/>
  <c r="AK230" i="2"/>
  <c r="AK128" i="2"/>
  <c r="AK469" i="2"/>
  <c r="AK68" i="2"/>
  <c r="AK378" i="2"/>
  <c r="AK652" i="2"/>
  <c r="AR652" i="2" s="1"/>
  <c r="AK324" i="2"/>
  <c r="AR324" i="2" s="1"/>
  <c r="AK40" i="2"/>
  <c r="C8" i="3" s="1"/>
  <c r="AK673" i="2"/>
  <c r="AR673" i="2" s="1"/>
  <c r="AK554" i="2"/>
  <c r="AK384" i="2"/>
  <c r="AK295" i="2"/>
  <c r="AR295" i="2" s="1"/>
  <c r="AK530" i="2"/>
  <c r="AR530" i="2" s="1"/>
  <c r="AK167" i="2"/>
  <c r="AK445" i="2"/>
  <c r="AK285" i="2"/>
  <c r="AK388" i="2"/>
  <c r="AK54" i="2"/>
  <c r="AK219" i="2"/>
  <c r="AK671" i="2"/>
  <c r="AK26" i="2"/>
  <c r="AK737" i="2"/>
  <c r="AR737" i="2" s="1"/>
  <c r="AK717" i="2"/>
  <c r="AR717" i="2" s="1"/>
  <c r="AK605" i="2"/>
  <c r="AK224" i="2"/>
  <c r="AK645" i="2"/>
  <c r="AK426" i="2"/>
  <c r="AK150" i="2"/>
  <c r="C22" i="3" s="1"/>
  <c r="AK443" i="2"/>
  <c r="AR443" i="2" s="1"/>
  <c r="AK416" i="2"/>
  <c r="AK448" i="2"/>
  <c r="AK626" i="2"/>
  <c r="AR626" i="2" s="1"/>
  <c r="AK511" i="2"/>
  <c r="AR511" i="2" s="1"/>
  <c r="AK28" i="2"/>
  <c r="AK228" i="2"/>
  <c r="AK647" i="2"/>
  <c r="AR647" i="2" s="1"/>
  <c r="AK620" i="2"/>
  <c r="AR620" i="2" s="1"/>
  <c r="AK59" i="2"/>
  <c r="AK72" i="2"/>
  <c r="AK25" i="2"/>
  <c r="C17" i="3" s="1"/>
  <c r="AK538" i="2"/>
  <c r="AR538" i="2" s="1"/>
  <c r="AK548" i="2"/>
  <c r="AR548" i="2" s="1"/>
  <c r="AK456" i="2"/>
  <c r="AK204" i="2"/>
  <c r="AK190" i="2"/>
  <c r="AK115" i="2"/>
  <c r="AK134" i="2"/>
  <c r="AR134" i="2" s="1"/>
  <c r="AK126" i="2"/>
  <c r="AK286" i="2"/>
  <c r="AR286" i="2" s="1"/>
  <c r="AK591" i="2"/>
  <c r="AR591" i="2" s="1"/>
  <c r="AK247" i="2"/>
  <c r="AK473" i="2"/>
  <c r="AK49" i="2"/>
  <c r="AK352" i="2"/>
  <c r="AK539" i="2"/>
  <c r="AR539" i="2" s="1"/>
  <c r="AK437" i="2"/>
  <c r="AR437" i="2" s="1"/>
  <c r="AK617" i="2"/>
  <c r="AR617" i="2" s="1"/>
  <c r="AK45" i="2"/>
  <c r="AK276" i="2"/>
  <c r="AK562" i="2"/>
  <c r="AR562" i="2" s="1"/>
  <c r="AK104" i="2"/>
  <c r="AK24" i="2"/>
  <c r="AK657" i="2"/>
  <c r="AK660" i="2"/>
  <c r="AR660" i="2" s="1"/>
  <c r="AK136" i="2"/>
  <c r="AK35" i="2"/>
  <c r="AK320" i="2"/>
  <c r="AK66" i="2"/>
  <c r="AK438" i="2"/>
  <c r="AK734" i="2"/>
  <c r="AR734" i="2" s="1"/>
  <c r="AK353" i="2"/>
  <c r="AR353" i="2" s="1"/>
  <c r="AK316" i="2"/>
  <c r="AK261" i="2"/>
  <c r="AK487" i="2"/>
  <c r="AK683" i="2"/>
  <c r="AR683" i="2" s="1"/>
  <c r="AK423" i="2"/>
  <c r="AK139" i="2"/>
  <c r="AR139" i="2" s="1"/>
  <c r="AK364" i="2"/>
  <c r="AK168" i="2"/>
  <c r="AK277" i="2"/>
  <c r="AK571" i="2"/>
  <c r="AK702" i="2"/>
  <c r="AR702" i="2" s="1"/>
  <c r="AK518" i="2"/>
  <c r="AR518" i="2" s="1"/>
  <c r="AK638" i="2"/>
  <c r="AR638" i="2" s="1"/>
  <c r="AK336" i="2"/>
  <c r="AK131" i="2"/>
  <c r="AK703" i="2"/>
  <c r="AK215" i="2"/>
  <c r="AK729" i="2"/>
  <c r="AR729" i="2" s="1"/>
  <c r="AK123" i="2"/>
  <c r="AK414" i="2"/>
  <c r="AK225" i="2"/>
  <c r="AK701" i="2"/>
  <c r="AR701" i="2" s="1"/>
  <c r="AK332" i="2"/>
  <c r="AK348" i="2"/>
  <c r="AR348" i="2" s="1"/>
  <c r="AK687" i="2"/>
  <c r="AR687" i="2" s="1"/>
  <c r="AK725" i="2"/>
  <c r="AR725" i="2" s="1"/>
  <c r="AK272" i="2"/>
  <c r="AK273" i="2"/>
  <c r="AK78" i="2"/>
  <c r="AK636" i="2"/>
  <c r="AR636" i="2" s="1"/>
  <c r="AK245" i="2"/>
  <c r="AK733" i="2"/>
  <c r="AR733" i="2" s="1"/>
  <c r="AK141" i="2"/>
  <c r="AK599" i="2"/>
  <c r="AK101" i="2"/>
  <c r="AK515" i="2"/>
  <c r="AK138" i="2"/>
  <c r="AK113" i="2"/>
  <c r="AK196" i="2"/>
  <c r="AR196" i="2" s="1"/>
  <c r="AK70" i="2"/>
  <c r="AK629" i="2"/>
  <c r="AK622" i="2"/>
  <c r="AR622" i="2" s="1"/>
  <c r="AK551" i="2"/>
  <c r="AR551" i="2" s="1"/>
  <c r="AK695" i="2"/>
  <c r="AR695" i="2" s="1"/>
  <c r="AK686" i="2"/>
  <c r="AR686" i="2" s="1"/>
  <c r="AK362" i="2"/>
  <c r="AR362" i="2" s="1"/>
  <c r="AK269" i="2"/>
  <c r="AK335" i="2"/>
  <c r="AK350" i="2"/>
  <c r="AK545" i="2"/>
  <c r="AK328" i="2"/>
  <c r="AR328" i="2" s="1"/>
  <c r="AK130" i="2"/>
  <c r="AK466" i="2"/>
  <c r="AR466" i="2" s="1"/>
  <c r="AK556" i="2"/>
  <c r="AR556" i="2" s="1"/>
  <c r="AK399" i="2"/>
  <c r="AR399" i="2" s="1"/>
  <c r="AK736" i="2"/>
  <c r="AR736" i="2" s="1"/>
  <c r="AK685" i="2"/>
  <c r="AR685" i="2" s="1"/>
  <c r="AK654" i="2"/>
  <c r="AR654" i="2" s="1"/>
  <c r="AK719" i="2"/>
  <c r="AR719" i="2" s="1"/>
  <c r="AK153" i="2"/>
  <c r="AK705" i="2"/>
  <c r="AR705" i="2" s="1"/>
  <c r="AK557" i="2"/>
  <c r="AK680" i="2"/>
  <c r="AR680" i="2" s="1"/>
  <c r="AK242" i="2"/>
  <c r="AK584" i="2"/>
  <c r="AK607" i="2"/>
  <c r="AK656" i="2"/>
  <c r="AK340" i="2"/>
  <c r="AK502" i="2"/>
  <c r="AK580" i="2"/>
  <c r="AR580" i="2" s="1"/>
  <c r="AK525" i="2"/>
  <c r="AK107" i="2"/>
  <c r="AK119" i="2"/>
  <c r="AK707" i="2"/>
  <c r="AR707" i="2" s="1"/>
  <c r="AK603" i="2"/>
  <c r="AK88" i="2"/>
  <c r="AK319" i="2"/>
  <c r="AK69" i="2"/>
  <c r="AK564" i="2"/>
  <c r="AK404" i="2"/>
  <c r="AK379" i="2"/>
  <c r="AR379" i="2" s="1"/>
  <c r="AK435" i="2"/>
  <c r="AR435" i="2" s="1"/>
  <c r="AK299" i="2"/>
  <c r="AR299" i="2" s="1"/>
  <c r="AK537" i="2"/>
  <c r="AK565" i="2"/>
  <c r="AK641" i="2"/>
  <c r="AR641" i="2" s="1"/>
  <c r="AK255" i="2"/>
  <c r="AK264" i="2"/>
  <c r="AK455" i="2"/>
  <c r="AR455" i="2" s="1"/>
  <c r="AK731" i="2"/>
  <c r="AR731" i="2" s="1"/>
  <c r="AK235" i="2"/>
  <c r="AK567" i="2"/>
  <c r="AR567" i="2" s="1"/>
  <c r="AK351" i="2"/>
  <c r="AK202" i="2"/>
  <c r="AK439" i="2"/>
  <c r="AR439" i="2" s="1"/>
  <c r="AK523" i="2"/>
  <c r="AK576" i="2"/>
  <c r="AR576" i="2" s="1"/>
  <c r="AK461" i="2"/>
  <c r="AR461" i="2" s="1"/>
  <c r="AK311" i="2"/>
  <c r="AR311" i="2" s="1"/>
  <c r="AK422" i="2"/>
  <c r="AK586" i="2"/>
  <c r="AK457" i="2"/>
  <c r="AK446" i="2"/>
  <c r="AR446" i="2" s="1"/>
  <c r="AK186" i="2"/>
  <c r="AK693" i="2"/>
  <c r="AR693" i="2" s="1"/>
  <c r="AK522" i="2"/>
  <c r="AR522" i="2" s="1"/>
  <c r="AK509" i="2"/>
  <c r="AK216" i="2"/>
  <c r="AK221" i="2"/>
  <c r="AK304" i="2"/>
  <c r="AK577" i="2"/>
  <c r="AK625" i="2"/>
  <c r="AR625" i="2" s="1"/>
  <c r="AK561" i="2"/>
  <c r="AR561" i="2" s="1"/>
  <c r="AK648" i="2"/>
  <c r="AR648" i="2" s="1"/>
  <c r="AK418" i="2"/>
  <c r="AR418" i="2" s="1"/>
  <c r="AK289" i="2"/>
  <c r="AR289" i="2" s="1"/>
  <c r="AK205" i="2"/>
  <c r="AK485" i="2"/>
  <c r="AK588" i="2"/>
  <c r="AK669" i="2"/>
  <c r="AR669" i="2" s="1"/>
  <c r="AK478" i="2"/>
  <c r="AR478" i="2" s="1"/>
  <c r="AK710" i="2"/>
  <c r="AR710" i="2" s="1"/>
  <c r="AK413" i="2"/>
  <c r="AK579" i="2"/>
  <c r="AK275" i="2"/>
  <c r="AK415" i="2"/>
  <c r="AK278" i="2"/>
  <c r="AK356" i="2"/>
  <c r="AK727" i="2"/>
  <c r="AR727" i="2" s="1"/>
  <c r="AK615" i="2"/>
  <c r="AR615" i="2" s="1"/>
  <c r="AK440" i="2"/>
  <c r="AK694" i="2"/>
  <c r="AR694" i="2" s="1"/>
  <c r="AK587" i="2"/>
  <c r="AR587" i="2" s="1"/>
  <c r="AK401" i="2"/>
  <c r="AK430" i="2"/>
  <c r="AK613" i="2"/>
  <c r="AR613" i="2" s="1"/>
  <c r="AK521" i="2"/>
  <c r="AK649" i="2"/>
  <c r="AR649" i="2" s="1"/>
  <c r="AK690" i="2"/>
  <c r="AR690" i="2" s="1"/>
  <c r="AK672" i="2"/>
  <c r="AR672" i="2" s="1"/>
  <c r="AK447" i="2"/>
  <c r="AR447" i="2" s="1"/>
  <c r="AK716" i="2"/>
  <c r="AR716" i="2" s="1"/>
  <c r="AK640" i="2"/>
  <c r="AR640" i="2" s="1"/>
  <c r="AK597" i="2"/>
  <c r="AR597" i="2" s="1"/>
  <c r="AK738" i="2"/>
  <c r="AR738" i="2" s="1"/>
  <c r="AK722" i="2"/>
  <c r="AR722" i="2" s="1"/>
  <c r="AK698" i="2"/>
  <c r="AR698" i="2" s="1"/>
  <c r="AK706" i="2"/>
  <c r="AR706" i="2" s="1"/>
  <c r="AK708" i="2"/>
  <c r="AR708" i="2" s="1"/>
  <c r="AK559" i="2"/>
  <c r="AK618" i="2"/>
  <c r="AR618" i="2" s="1"/>
  <c r="AK609" i="2"/>
  <c r="AK598" i="2"/>
  <c r="AK715" i="2"/>
  <c r="AR715" i="2" s="1"/>
  <c r="AK624" i="2"/>
  <c r="AR624" i="2" s="1"/>
  <c r="AK709" i="2"/>
  <c r="AK718" i="2"/>
  <c r="AR718" i="2" s="1"/>
  <c r="AK681" i="2"/>
  <c r="AR681" i="2" s="1"/>
  <c r="AK726" i="2"/>
  <c r="AR726" i="2" s="1"/>
  <c r="AK723" i="2"/>
  <c r="AR723" i="2" s="1"/>
  <c r="AK674" i="2"/>
  <c r="AR674" i="2" s="1"/>
  <c r="AK684" i="2"/>
  <c r="AR684" i="2" s="1"/>
  <c r="AK581" i="2"/>
  <c r="AK670" i="2"/>
  <c r="AR670" i="2" s="1"/>
  <c r="AK700" i="2"/>
  <c r="AR700" i="2" s="1"/>
  <c r="AK651" i="2"/>
  <c r="AR651" i="2" s="1"/>
  <c r="AK735" i="2"/>
  <c r="AR735" i="2" s="1"/>
  <c r="AH569" i="2"/>
  <c r="AH543" i="2"/>
  <c r="AH623" i="2"/>
  <c r="AH143" i="2"/>
  <c r="AH428" i="2"/>
  <c r="AH544" i="2"/>
  <c r="AH365" i="2"/>
  <c r="AH512" i="2"/>
  <c r="AH593" i="2"/>
  <c r="AH344" i="2"/>
  <c r="AH358" i="2"/>
  <c r="AH516" i="2"/>
  <c r="AH281" i="2"/>
  <c r="AH691" i="2"/>
  <c r="AH191" i="2"/>
  <c r="AH188" i="2"/>
  <c r="AH142" i="2"/>
  <c r="AH470" i="2"/>
  <c r="AH662" i="2"/>
  <c r="AH526" i="2"/>
  <c r="AH547" i="2"/>
  <c r="AH373" i="2"/>
  <c r="AH98" i="2"/>
  <c r="AH431" i="2"/>
  <c r="AH120" i="2"/>
  <c r="AH293" i="2"/>
  <c r="AH499" i="2"/>
  <c r="AH14" i="2"/>
  <c r="AH213" i="2"/>
  <c r="AH661" i="2"/>
  <c r="AH381" i="2"/>
  <c r="AH154" i="2"/>
  <c r="AH658" i="2"/>
  <c r="AH129" i="2"/>
  <c r="AH655" i="2"/>
  <c r="AH74" i="2"/>
  <c r="AH6" i="2"/>
  <c r="AH633" i="2"/>
  <c r="AH308" i="2"/>
  <c r="AH86" i="2"/>
  <c r="AH531" i="2"/>
  <c r="AH99" i="2"/>
  <c r="AH29" i="2"/>
  <c r="AH220" i="2"/>
  <c r="AH305" i="2"/>
  <c r="AH507" i="2"/>
  <c r="AH206" i="2"/>
  <c r="AH566" i="2"/>
  <c r="AH262" i="2"/>
  <c r="AH402" i="2"/>
  <c r="AH170" i="2"/>
  <c r="AH135" i="2"/>
  <c r="AH81" i="2"/>
  <c r="AH630" i="2"/>
  <c r="AH93" i="2"/>
  <c r="AH497" i="2"/>
  <c r="AH484" i="2"/>
  <c r="AH62" i="2"/>
  <c r="AH541" i="2"/>
  <c r="AH479" i="2"/>
  <c r="AH156" i="2"/>
  <c r="AH314" i="2"/>
  <c r="AH322" i="2"/>
  <c r="AH208" i="2"/>
  <c r="AH450" i="2"/>
  <c r="AH458" i="2"/>
  <c r="AH300" i="2"/>
  <c r="AH226" i="2"/>
  <c r="AH396" i="2"/>
  <c r="AH149" i="2"/>
  <c r="AH436" i="2"/>
  <c r="AH621" i="2"/>
  <c r="AH309" i="2"/>
  <c r="AH84" i="2"/>
  <c r="AH467" i="2"/>
  <c r="AH122" i="2"/>
  <c r="AH177" i="2"/>
  <c r="AH298" i="2"/>
  <c r="AH494" i="2"/>
  <c r="AH3" i="2"/>
  <c r="AH337" i="2"/>
  <c r="AH185" i="2"/>
  <c r="AH329" i="2"/>
  <c r="AH89" i="2"/>
  <c r="AH536" i="2"/>
  <c r="AH280" i="2"/>
  <c r="AH574" i="2"/>
  <c r="AH209" i="2"/>
  <c r="AH47" i="2"/>
  <c r="AH296" i="2"/>
  <c r="AH17" i="2"/>
  <c r="AH333" i="2"/>
  <c r="AH643" i="2"/>
  <c r="AH327" i="2"/>
  <c r="AH251" i="2"/>
  <c r="AH8" i="2"/>
  <c r="AH417" i="2"/>
  <c r="AH60" i="2"/>
  <c r="AH288" i="2"/>
  <c r="AH64" i="2"/>
  <c r="AH387" i="2"/>
  <c r="AH174" i="2"/>
  <c r="AH290" i="2"/>
  <c r="AH253" i="2"/>
  <c r="AH229" i="2"/>
  <c r="AH519" i="2"/>
  <c r="AH145" i="2"/>
  <c r="AH258" i="2"/>
  <c r="AH406" i="2"/>
  <c r="AH108" i="2"/>
  <c r="AH164" i="2"/>
  <c r="AH271" i="2"/>
  <c r="AH218" i="2"/>
  <c r="AH639" i="2"/>
  <c r="AH346" i="2"/>
  <c r="AH33" i="2"/>
  <c r="AH558" i="2"/>
  <c r="AH197" i="2"/>
  <c r="AH696" i="2"/>
  <c r="AH10" i="2"/>
  <c r="AH160" i="2"/>
  <c r="AH492" i="2"/>
  <c r="AH211" i="2"/>
  <c r="AH370" i="2"/>
  <c r="AH48" i="2"/>
  <c r="AH238" i="2"/>
  <c r="AH292" i="2"/>
  <c r="AH345" i="2"/>
  <c r="AH480" i="2"/>
  <c r="AH38" i="2"/>
  <c r="AH148" i="2"/>
  <c r="AH212" i="2"/>
  <c r="AH183" i="2"/>
  <c r="AH184" i="2"/>
  <c r="AH452" i="2"/>
  <c r="AH589" i="2"/>
  <c r="AH331" i="2"/>
  <c r="AH339" i="2"/>
  <c r="AH248" i="2"/>
  <c r="AH37" i="2"/>
  <c r="AH369" i="2"/>
  <c r="AH451" i="2"/>
  <c r="AH724" i="2"/>
  <c r="AH688" i="2"/>
  <c r="AH483" i="2"/>
  <c r="AH368" i="2"/>
  <c r="AH82" i="2"/>
  <c r="AH121" i="2"/>
  <c r="AH92" i="2"/>
  <c r="AH297" i="2"/>
  <c r="AH223" i="2"/>
  <c r="AH227" i="2"/>
  <c r="AH374" i="2"/>
  <c r="AH268" i="2"/>
  <c r="AH550" i="2"/>
  <c r="AH13" i="2"/>
  <c r="AH496" i="2"/>
  <c r="AH400" i="2"/>
  <c r="AH192" i="2"/>
  <c r="AH529" i="2"/>
  <c r="AH383" i="2"/>
  <c r="AH549" i="2"/>
  <c r="AH540" i="2"/>
  <c r="AH239" i="2"/>
  <c r="AH27" i="2"/>
  <c r="AH616" i="2"/>
  <c r="AH158" i="2"/>
  <c r="AH495" i="2"/>
  <c r="AH642" i="2"/>
  <c r="AH514" i="2"/>
  <c r="AH534" i="2"/>
  <c r="AH585" i="2"/>
  <c r="AH4" i="2"/>
  <c r="AH462" i="2"/>
  <c r="AH359" i="2"/>
  <c r="AH628" i="2"/>
  <c r="AH118" i="2"/>
  <c r="AH151" i="2"/>
  <c r="AH200" i="2"/>
  <c r="AH15" i="2"/>
  <c r="AH194" i="2"/>
  <c r="AH198" i="2"/>
  <c r="AH604" i="2"/>
  <c r="AH179" i="2"/>
  <c r="AH389" i="2"/>
  <c r="AH42" i="2"/>
  <c r="AH41" i="2"/>
  <c r="AH667" i="2"/>
  <c r="AH546" i="2"/>
  <c r="AH411" i="2"/>
  <c r="AH157" i="2"/>
  <c r="AH294" i="2"/>
  <c r="AH393" i="2"/>
  <c r="AH682" i="2"/>
  <c r="AH76" i="2"/>
  <c r="AH619" i="2"/>
  <c r="AH653" i="2"/>
  <c r="AH463" i="2"/>
  <c r="AH429" i="2"/>
  <c r="AH55" i="2"/>
  <c r="AH434" i="2"/>
  <c r="AH34" i="2"/>
  <c r="AH376" i="2"/>
  <c r="AH263" i="2"/>
  <c r="AH594" i="2"/>
  <c r="AH367" i="2"/>
  <c r="AH627" i="2"/>
  <c r="AH520" i="2"/>
  <c r="AH363" i="2"/>
  <c r="AH318" i="2"/>
  <c r="AH65" i="2"/>
  <c r="AH481" i="2"/>
  <c r="AH240" i="2"/>
  <c r="AH595" i="2"/>
  <c r="AH176" i="2"/>
  <c r="AH498" i="2"/>
  <c r="AH533" i="2"/>
  <c r="AH172" i="2"/>
  <c r="AH385" i="2"/>
  <c r="AH284" i="2"/>
  <c r="AH287" i="2"/>
  <c r="AH73" i="2"/>
  <c r="AH583" i="2"/>
  <c r="AH282" i="2"/>
  <c r="AH58" i="2"/>
  <c r="AH663" i="2"/>
  <c r="AH464" i="2"/>
  <c r="AH266" i="2"/>
  <c r="AH572" i="2"/>
  <c r="AH578" i="2"/>
  <c r="AH102" i="2"/>
  <c r="AH501" i="2"/>
  <c r="AH563" i="2"/>
  <c r="AH728" i="2"/>
  <c r="AH704" i="2"/>
  <c r="AH601" i="2"/>
  <c r="AH96" i="2"/>
  <c r="AH424" i="2"/>
  <c r="AH163" i="2"/>
  <c r="AH532" i="2"/>
  <c r="AH317" i="2"/>
  <c r="AH302" i="2"/>
  <c r="AH254" i="2"/>
  <c r="AH323" i="2"/>
  <c r="AH664" i="2"/>
  <c r="AH712" i="2"/>
  <c r="AH342" i="2"/>
  <c r="AH600" i="2"/>
  <c r="AH112" i="2"/>
  <c r="AH171" i="2"/>
  <c r="AH341" i="2"/>
  <c r="AH77" i="2"/>
  <c r="AH312" i="2"/>
  <c r="AH256" i="2"/>
  <c r="AH343" i="2"/>
  <c r="AH459" i="2"/>
  <c r="AH91" i="2"/>
  <c r="AH32" i="2"/>
  <c r="AH21" i="2"/>
  <c r="AH22" i="2"/>
  <c r="AH283" i="2"/>
  <c r="AH575" i="2"/>
  <c r="AH552" i="2"/>
  <c r="AH75" i="2"/>
  <c r="AH67" i="2"/>
  <c r="AH570" i="2"/>
  <c r="AH468" i="2"/>
  <c r="AH354" i="2"/>
  <c r="AH210" i="2"/>
  <c r="AH560" i="2"/>
  <c r="AH408" i="2"/>
  <c r="AH474" i="2"/>
  <c r="AH355" i="2"/>
  <c r="AH361" i="2"/>
  <c r="AH137" i="2"/>
  <c r="AH214" i="2"/>
  <c r="AH165" i="2"/>
  <c r="AH488" i="2"/>
  <c r="AH409" i="2"/>
  <c r="AH53" i="2"/>
  <c r="AH472" i="2"/>
  <c r="AH610" i="2"/>
  <c r="AH83" i="2"/>
  <c r="AH110" i="2"/>
  <c r="AH270" i="2"/>
  <c r="AH338" i="2"/>
  <c r="AH714" i="2"/>
  <c r="AH95" i="2"/>
  <c r="AH611" i="2"/>
  <c r="AH43" i="2"/>
  <c r="AH44" i="2"/>
  <c r="AH334" i="2"/>
  <c r="AH391" i="2"/>
  <c r="AH61" i="2"/>
  <c r="AH471" i="2"/>
  <c r="AH553" i="2"/>
  <c r="AH646" i="2"/>
  <c r="AH246" i="2"/>
  <c r="AH403" i="2"/>
  <c r="AH631" i="2"/>
  <c r="AH236" i="2"/>
  <c r="AH398" i="2"/>
  <c r="AH133" i="2"/>
  <c r="AH180" i="2"/>
  <c r="AH231" i="2"/>
  <c r="AH486" i="2"/>
  <c r="AH155" i="2"/>
  <c r="AH87" i="2"/>
  <c r="AH555" i="2"/>
  <c r="AH366" i="2"/>
  <c r="AH291" i="2"/>
  <c r="AH503" i="2"/>
  <c r="AH234" i="2"/>
  <c r="AH635" i="2"/>
  <c r="AH637" i="2"/>
  <c r="AH252" i="2"/>
  <c r="AH371" i="2"/>
  <c r="AH313" i="2"/>
  <c r="AH189" i="2"/>
  <c r="AH182" i="2"/>
  <c r="AH207" i="2"/>
  <c r="AH241" i="2"/>
  <c r="AH377" i="2"/>
  <c r="AH217" i="2"/>
  <c r="AH106" i="2"/>
  <c r="AH542" i="2"/>
  <c r="AH94" i="2"/>
  <c r="AH19" i="2"/>
  <c r="AH11" i="2"/>
  <c r="AH506" i="2"/>
  <c r="AH665" i="2"/>
  <c r="AH7" i="2"/>
  <c r="AH713" i="2"/>
  <c r="AH85" i="2"/>
  <c r="AH460" i="2"/>
  <c r="AH644" i="2"/>
  <c r="AH46" i="2"/>
  <c r="AH412" i="2"/>
  <c r="AH30" i="2"/>
  <c r="AH614" i="2"/>
  <c r="AH152" i="2"/>
  <c r="AH50" i="2"/>
  <c r="AH80" i="2"/>
  <c r="AH668" i="2"/>
  <c r="AH321" i="2"/>
  <c r="AH31" i="2"/>
  <c r="AH477" i="2"/>
  <c r="AH711" i="2"/>
  <c r="AH489" i="2"/>
  <c r="AH395" i="2"/>
  <c r="AH528" i="2"/>
  <c r="AH124" i="2"/>
  <c r="AH453" i="2"/>
  <c r="AH71" i="2"/>
  <c r="AH306" i="2"/>
  <c r="AH109" i="2"/>
  <c r="AH244" i="2"/>
  <c r="AH330" i="2"/>
  <c r="AH602" i="2"/>
  <c r="AH666" i="2"/>
  <c r="AH187" i="2"/>
  <c r="AH573" i="2"/>
  <c r="AH315" i="2"/>
  <c r="AH326" i="2"/>
  <c r="AH173" i="2"/>
  <c r="AH203" i="2"/>
  <c r="AH51" i="2"/>
  <c r="AH382" i="2"/>
  <c r="AH249" i="2"/>
  <c r="AH491" i="2"/>
  <c r="AH279" i="2"/>
  <c r="AH442" i="2"/>
  <c r="AH596" i="2"/>
  <c r="AH608" i="2"/>
  <c r="AH114" i="2"/>
  <c r="AH159" i="2"/>
  <c r="AH699" i="2"/>
  <c r="AH524" i="2"/>
  <c r="AH146" i="2"/>
  <c r="AH675" i="2"/>
  <c r="AH301" i="2"/>
  <c r="AH181" i="2"/>
  <c r="AH274" i="2"/>
  <c r="AH265" i="2"/>
  <c r="AH380" i="2"/>
  <c r="AH397" i="2"/>
  <c r="AH475" i="2"/>
  <c r="AH676" i="2"/>
  <c r="AH162" i="2"/>
  <c r="AH140" i="2"/>
  <c r="AH169" i="2"/>
  <c r="AH23" i="2"/>
  <c r="AH303" i="2"/>
  <c r="AH500" i="2"/>
  <c r="AH36" i="2"/>
  <c r="AH116" i="2"/>
  <c r="AH513" i="2"/>
  <c r="AH90" i="2"/>
  <c r="AH5" i="2"/>
  <c r="AH57" i="2"/>
  <c r="AH632" i="2"/>
  <c r="AH127" i="2"/>
  <c r="AH386" i="2"/>
  <c r="AH20" i="2"/>
  <c r="AH9" i="2"/>
  <c r="AH117" i="2"/>
  <c r="AH2" i="2"/>
  <c r="AH420" i="2"/>
  <c r="AH427" i="2"/>
  <c r="AH232" i="2"/>
  <c r="AH178" i="2"/>
  <c r="AH444" i="2"/>
  <c r="AH193" i="2"/>
  <c r="AH175" i="2"/>
  <c r="AH482" i="2"/>
  <c r="AH634" i="2"/>
  <c r="AH63" i="2"/>
  <c r="AH199" i="2"/>
  <c r="AH432" i="2"/>
  <c r="AH12" i="2"/>
  <c r="AH250" i="2"/>
  <c r="AH52" i="2"/>
  <c r="AH612" i="2"/>
  <c r="AH100" i="2"/>
  <c r="AH730" i="2"/>
  <c r="AH490" i="2"/>
  <c r="AH310" i="2"/>
  <c r="AH233" i="2"/>
  <c r="AH441" i="2"/>
  <c r="AH590" i="2"/>
  <c r="AH582" i="2"/>
  <c r="AH222" i="2"/>
  <c r="AH201" i="2"/>
  <c r="AH357" i="2"/>
  <c r="AH259" i="2"/>
  <c r="AH372" i="2"/>
  <c r="AH166" i="2"/>
  <c r="AH375" i="2"/>
  <c r="AH449" i="2"/>
  <c r="AH692" i="2"/>
  <c r="AH105" i="2"/>
  <c r="AH678" i="2"/>
  <c r="AH517" i="2"/>
  <c r="AH97" i="2"/>
  <c r="AH510" i="2"/>
  <c r="AH405" i="2"/>
  <c r="AH659" i="2"/>
  <c r="AH79" i="2"/>
  <c r="AH407" i="2"/>
  <c r="AH39" i="2"/>
  <c r="AH720" i="2"/>
  <c r="AH410" i="2"/>
  <c r="AH307" i="2"/>
  <c r="AH267" i="2"/>
  <c r="AH504" i="2"/>
  <c r="AH243" i="2"/>
  <c r="AH195" i="2"/>
  <c r="AH421" i="2"/>
  <c r="AH144" i="2"/>
  <c r="AH535" i="2"/>
  <c r="AH257" i="2"/>
  <c r="AH260" i="2"/>
  <c r="AH161" i="2"/>
  <c r="AH390" i="2"/>
  <c r="AH18" i="2"/>
  <c r="AH349" i="2"/>
  <c r="AH347" i="2"/>
  <c r="AH425" i="2"/>
  <c r="AH454" i="2"/>
  <c r="AH721" i="2"/>
  <c r="AH56" i="2"/>
  <c r="AH677" i="2"/>
  <c r="AH419" i="2"/>
  <c r="AH125" i="2"/>
  <c r="AH650" i="2"/>
  <c r="AH505" i="2"/>
  <c r="AH103" i="2"/>
  <c r="AH111" i="2"/>
  <c r="AH592" i="2"/>
  <c r="AH732" i="2"/>
  <c r="AH394" i="2"/>
  <c r="AH527" i="2"/>
  <c r="AH132" i="2"/>
  <c r="AH606" i="2"/>
  <c r="AH697" i="2"/>
  <c r="AH568" i="2"/>
  <c r="AH493" i="2"/>
  <c r="AH147" i="2"/>
  <c r="AH360" i="2"/>
  <c r="AH237" i="2"/>
  <c r="AH689" i="2"/>
  <c r="AH508" i="2"/>
  <c r="AH433" i="2"/>
  <c r="AH476" i="2"/>
  <c r="AH465" i="2"/>
  <c r="AH325" i="2"/>
  <c r="AH679" i="2"/>
  <c r="AH16" i="2"/>
  <c r="AH392" i="2"/>
  <c r="AH230" i="2"/>
  <c r="AH128" i="2"/>
  <c r="AH469" i="2"/>
  <c r="AH68" i="2"/>
  <c r="AH378" i="2"/>
  <c r="AH652" i="2"/>
  <c r="AH324" i="2"/>
  <c r="AH40" i="2"/>
  <c r="AH673" i="2"/>
  <c r="AH554" i="2"/>
  <c r="AH384" i="2"/>
  <c r="AH295" i="2"/>
  <c r="AH530" i="2"/>
  <c r="AH167" i="2"/>
  <c r="AH445" i="2"/>
  <c r="AH285" i="2"/>
  <c r="AH388" i="2"/>
  <c r="AH54" i="2"/>
  <c r="AH219" i="2"/>
  <c r="AH671" i="2"/>
  <c r="AH26" i="2"/>
  <c r="AH737" i="2"/>
  <c r="AH717" i="2"/>
  <c r="AH605" i="2"/>
  <c r="AH224" i="2"/>
  <c r="AH645" i="2"/>
  <c r="AH426" i="2"/>
  <c r="AH150" i="2"/>
  <c r="AH443" i="2"/>
  <c r="AH416" i="2"/>
  <c r="AH448" i="2"/>
  <c r="AH626" i="2"/>
  <c r="AH511" i="2"/>
  <c r="AH28" i="2"/>
  <c r="AH228" i="2"/>
  <c r="AH647" i="2"/>
  <c r="AH620" i="2"/>
  <c r="AH59" i="2"/>
  <c r="AH72" i="2"/>
  <c r="AH25" i="2"/>
  <c r="AH538" i="2"/>
  <c r="AH548" i="2"/>
  <c r="AH456" i="2"/>
  <c r="AH204" i="2"/>
  <c r="AH190" i="2"/>
  <c r="AH115" i="2"/>
  <c r="AH134" i="2"/>
  <c r="AH126" i="2"/>
  <c r="AH286" i="2"/>
  <c r="AH591" i="2"/>
  <c r="AH247" i="2"/>
  <c r="AH473" i="2"/>
  <c r="AH49" i="2"/>
  <c r="AH352" i="2"/>
  <c r="AH539" i="2"/>
  <c r="AH437" i="2"/>
  <c r="AH617" i="2"/>
  <c r="AH45" i="2"/>
  <c r="AH276" i="2"/>
  <c r="AH562" i="2"/>
  <c r="AH104" i="2"/>
  <c r="AH24" i="2"/>
  <c r="AH657" i="2"/>
  <c r="AH660" i="2"/>
  <c r="AH136" i="2"/>
  <c r="AH35" i="2"/>
  <c r="AH320" i="2"/>
  <c r="AH66" i="2"/>
  <c r="AH438" i="2"/>
  <c r="AH734" i="2"/>
  <c r="AH353" i="2"/>
  <c r="AH316" i="2"/>
  <c r="AH261" i="2"/>
  <c r="AH487" i="2"/>
  <c r="AH683" i="2"/>
  <c r="AH423" i="2"/>
  <c r="AH139" i="2"/>
  <c r="AH364" i="2"/>
  <c r="AH168" i="2"/>
  <c r="AH277" i="2"/>
  <c r="AH571" i="2"/>
  <c r="AH702" i="2"/>
  <c r="AH518" i="2"/>
  <c r="AH638" i="2"/>
  <c r="AH336" i="2"/>
  <c r="AH131" i="2"/>
  <c r="AH703" i="2"/>
  <c r="AH215" i="2"/>
  <c r="AH729" i="2"/>
  <c r="AH123" i="2"/>
  <c r="AH414" i="2"/>
  <c r="AH225" i="2"/>
  <c r="AH701" i="2"/>
  <c r="AH332" i="2"/>
  <c r="AH348" i="2"/>
  <c r="AH687" i="2"/>
  <c r="AH725" i="2"/>
  <c r="AH272" i="2"/>
  <c r="AH273" i="2"/>
  <c r="AH78" i="2"/>
  <c r="AH636" i="2"/>
  <c r="AH245" i="2"/>
  <c r="AH733" i="2"/>
  <c r="AH141" i="2"/>
  <c r="AH599" i="2"/>
  <c r="AH101" i="2"/>
  <c r="AH515" i="2"/>
  <c r="AH138" i="2"/>
  <c r="AH113" i="2"/>
  <c r="AH196" i="2"/>
  <c r="AH70" i="2"/>
  <c r="AH629" i="2"/>
  <c r="AH622" i="2"/>
  <c r="AH551" i="2"/>
  <c r="AH695" i="2"/>
  <c r="AH686" i="2"/>
  <c r="AH362" i="2"/>
  <c r="AH269" i="2"/>
  <c r="AH335" i="2"/>
  <c r="AH350" i="2"/>
  <c r="AH545" i="2"/>
  <c r="AH328" i="2"/>
  <c r="AH130" i="2"/>
  <c r="AH466" i="2"/>
  <c r="AH556" i="2"/>
  <c r="AH399" i="2"/>
  <c r="AH736" i="2"/>
  <c r="AH685" i="2"/>
  <c r="AH654" i="2"/>
  <c r="AH719" i="2"/>
  <c r="AH153" i="2"/>
  <c r="AH705" i="2"/>
  <c r="AH557" i="2"/>
  <c r="AH680" i="2"/>
  <c r="AH242" i="2"/>
  <c r="AH584" i="2"/>
  <c r="AH607" i="2"/>
  <c r="AH656" i="2"/>
  <c r="AH340" i="2"/>
  <c r="AH502" i="2"/>
  <c r="AH580" i="2"/>
  <c r="AH525" i="2"/>
  <c r="AH107" i="2"/>
  <c r="AH119" i="2"/>
  <c r="AH707" i="2"/>
  <c r="AH603" i="2"/>
  <c r="AH88" i="2"/>
  <c r="AH319" i="2"/>
  <c r="AH69" i="2"/>
  <c r="AH564" i="2"/>
  <c r="AH404" i="2"/>
  <c r="AH379" i="2"/>
  <c r="AH435" i="2"/>
  <c r="AH299" i="2"/>
  <c r="AH537" i="2"/>
  <c r="AH565" i="2"/>
  <c r="AH641" i="2"/>
  <c r="AH255" i="2"/>
  <c r="AH264" i="2"/>
  <c r="AH455" i="2"/>
  <c r="AH731" i="2"/>
  <c r="AH235" i="2"/>
  <c r="AH567" i="2"/>
  <c r="AH351" i="2"/>
  <c r="AH202" i="2"/>
  <c r="AH439" i="2"/>
  <c r="AH523" i="2"/>
  <c r="AH576" i="2"/>
  <c r="AH461" i="2"/>
  <c r="AH311" i="2"/>
  <c r="AH422" i="2"/>
  <c r="AH586" i="2"/>
  <c r="AH457" i="2"/>
  <c r="AH446" i="2"/>
  <c r="AH186" i="2"/>
  <c r="AH693" i="2"/>
  <c r="AH522" i="2"/>
  <c r="AH509" i="2"/>
  <c r="AH216" i="2"/>
  <c r="AH221" i="2"/>
  <c r="AH304" i="2"/>
  <c r="AH577" i="2"/>
  <c r="AH625" i="2"/>
  <c r="AH561" i="2"/>
  <c r="AH648" i="2"/>
  <c r="AH418" i="2"/>
  <c r="AH289" i="2"/>
  <c r="AH205" i="2"/>
  <c r="AH485" i="2"/>
  <c r="AH588" i="2"/>
  <c r="AH669" i="2"/>
  <c r="AH478" i="2"/>
  <c r="AH710" i="2"/>
  <c r="AH413" i="2"/>
  <c r="AH579" i="2"/>
  <c r="AH275" i="2"/>
  <c r="AH415" i="2"/>
  <c r="AH278" i="2"/>
  <c r="AH356" i="2"/>
  <c r="AH727" i="2"/>
  <c r="AH615" i="2"/>
  <c r="AH440" i="2"/>
  <c r="AH694" i="2"/>
  <c r="AH587" i="2"/>
  <c r="AH401" i="2"/>
  <c r="AH430" i="2"/>
  <c r="AH613" i="2"/>
  <c r="AH521" i="2"/>
  <c r="AH649" i="2"/>
  <c r="AH690" i="2"/>
  <c r="AH672" i="2"/>
  <c r="AH447" i="2"/>
  <c r="AH716" i="2"/>
  <c r="AH640" i="2"/>
  <c r="AH597" i="2"/>
  <c r="AH738" i="2"/>
  <c r="AH722" i="2"/>
  <c r="AH698" i="2"/>
  <c r="AH706" i="2"/>
  <c r="AH708" i="2"/>
  <c r="AH559" i="2"/>
  <c r="AH618" i="2"/>
  <c r="AH609" i="2"/>
  <c r="AH598" i="2"/>
  <c r="AH715" i="2"/>
  <c r="AH624" i="2"/>
  <c r="AH709" i="2"/>
  <c r="AH718" i="2"/>
  <c r="AH681" i="2"/>
  <c r="AH726" i="2"/>
  <c r="AH723" i="2"/>
  <c r="AH674" i="2"/>
  <c r="AH684" i="2"/>
  <c r="AH581" i="2"/>
  <c r="AH670" i="2"/>
  <c r="AH700" i="2"/>
  <c r="AH651" i="2"/>
  <c r="AH735" i="2"/>
  <c r="AG569" i="2"/>
  <c r="AG543" i="2"/>
  <c r="AG623" i="2"/>
  <c r="AG143" i="2"/>
  <c r="AG428" i="2"/>
  <c r="AG544" i="2"/>
  <c r="AG365" i="2"/>
  <c r="AG512" i="2"/>
  <c r="AG593" i="2"/>
  <c r="AG344" i="2"/>
  <c r="AG358" i="2"/>
  <c r="AG516" i="2"/>
  <c r="AG281" i="2"/>
  <c r="AG691" i="2"/>
  <c r="AG191" i="2"/>
  <c r="AG188" i="2"/>
  <c r="AG142" i="2"/>
  <c r="AG470" i="2"/>
  <c r="AG662" i="2"/>
  <c r="AG526" i="2"/>
  <c r="AG547" i="2"/>
  <c r="AG373" i="2"/>
  <c r="AG98" i="2"/>
  <c r="AG431" i="2"/>
  <c r="AG120" i="2"/>
  <c r="AG293" i="2"/>
  <c r="AG499" i="2"/>
  <c r="AG14" i="2"/>
  <c r="AG213" i="2"/>
  <c r="AG661" i="2"/>
  <c r="AG381" i="2"/>
  <c r="AG154" i="2"/>
  <c r="AG658" i="2"/>
  <c r="AG129" i="2"/>
  <c r="AG655" i="2"/>
  <c r="AG74" i="2"/>
  <c r="AG6" i="2"/>
  <c r="AG633" i="2"/>
  <c r="AG308" i="2"/>
  <c r="AG86" i="2"/>
  <c r="AG531" i="2"/>
  <c r="AG99" i="2"/>
  <c r="AG29" i="2"/>
  <c r="AG220" i="2"/>
  <c r="AG305" i="2"/>
  <c r="AG507" i="2"/>
  <c r="AG206" i="2"/>
  <c r="AG566" i="2"/>
  <c r="AG262" i="2"/>
  <c r="AG402" i="2"/>
  <c r="AG170" i="2"/>
  <c r="AG135" i="2"/>
  <c r="AG81" i="2"/>
  <c r="AG630" i="2"/>
  <c r="AG93" i="2"/>
  <c r="AG497" i="2"/>
  <c r="AG484" i="2"/>
  <c r="AG62" i="2"/>
  <c r="AG541" i="2"/>
  <c r="AG479" i="2"/>
  <c r="AG156" i="2"/>
  <c r="AG314" i="2"/>
  <c r="AG322" i="2"/>
  <c r="AG208" i="2"/>
  <c r="AG450" i="2"/>
  <c r="AG458" i="2"/>
  <c r="AG300" i="2"/>
  <c r="AG226" i="2"/>
  <c r="AG396" i="2"/>
  <c r="AG149" i="2"/>
  <c r="AG436" i="2"/>
  <c r="AG621" i="2"/>
  <c r="AG309" i="2"/>
  <c r="AG84" i="2"/>
  <c r="AG467" i="2"/>
  <c r="AG122" i="2"/>
  <c r="AG177" i="2"/>
  <c r="AG298" i="2"/>
  <c r="AG494" i="2"/>
  <c r="AG3" i="2"/>
  <c r="AG337" i="2"/>
  <c r="AG185" i="2"/>
  <c r="AG329" i="2"/>
  <c r="AG89" i="2"/>
  <c r="AG536" i="2"/>
  <c r="AG280" i="2"/>
  <c r="AG574" i="2"/>
  <c r="AG209" i="2"/>
  <c r="AG47" i="2"/>
  <c r="AG296" i="2"/>
  <c r="AG17" i="2"/>
  <c r="AG333" i="2"/>
  <c r="AG643" i="2"/>
  <c r="AG327" i="2"/>
  <c r="AG251" i="2"/>
  <c r="AG8" i="2"/>
  <c r="AG417" i="2"/>
  <c r="AG60" i="2"/>
  <c r="AG288" i="2"/>
  <c r="AG64" i="2"/>
  <c r="AG387" i="2"/>
  <c r="AG174" i="2"/>
  <c r="AG290" i="2"/>
  <c r="AG253" i="2"/>
  <c r="AG229" i="2"/>
  <c r="AG519" i="2"/>
  <c r="AG145" i="2"/>
  <c r="AG258" i="2"/>
  <c r="AG406" i="2"/>
  <c r="AG108" i="2"/>
  <c r="AG164" i="2"/>
  <c r="AG271" i="2"/>
  <c r="AG218" i="2"/>
  <c r="AG639" i="2"/>
  <c r="AG346" i="2"/>
  <c r="AG33" i="2"/>
  <c r="AG558" i="2"/>
  <c r="AG197" i="2"/>
  <c r="AG696" i="2"/>
  <c r="AG10" i="2"/>
  <c r="AG160" i="2"/>
  <c r="AG492" i="2"/>
  <c r="AG211" i="2"/>
  <c r="AG370" i="2"/>
  <c r="AG48" i="2"/>
  <c r="AG238" i="2"/>
  <c r="AG292" i="2"/>
  <c r="AG345" i="2"/>
  <c r="AG480" i="2"/>
  <c r="AG38" i="2"/>
  <c r="AG148" i="2"/>
  <c r="AG212" i="2"/>
  <c r="AG183" i="2"/>
  <c r="AG184" i="2"/>
  <c r="AG452" i="2"/>
  <c r="AG589" i="2"/>
  <c r="AG331" i="2"/>
  <c r="AG339" i="2"/>
  <c r="AG248" i="2"/>
  <c r="AG37" i="2"/>
  <c r="AG369" i="2"/>
  <c r="AG451" i="2"/>
  <c r="AG724" i="2"/>
  <c r="AG688" i="2"/>
  <c r="AG483" i="2"/>
  <c r="AG368" i="2"/>
  <c r="AG82" i="2"/>
  <c r="AG121" i="2"/>
  <c r="AG92" i="2"/>
  <c r="AG297" i="2"/>
  <c r="AG223" i="2"/>
  <c r="AG227" i="2"/>
  <c r="AG374" i="2"/>
  <c r="AG268" i="2"/>
  <c r="AG550" i="2"/>
  <c r="AG13" i="2"/>
  <c r="AG496" i="2"/>
  <c r="AG400" i="2"/>
  <c r="AG192" i="2"/>
  <c r="AG529" i="2"/>
  <c r="AG383" i="2"/>
  <c r="AG549" i="2"/>
  <c r="AG540" i="2"/>
  <c r="AG239" i="2"/>
  <c r="AG27" i="2"/>
  <c r="AG616" i="2"/>
  <c r="AG158" i="2"/>
  <c r="AG495" i="2"/>
  <c r="AG642" i="2"/>
  <c r="AG514" i="2"/>
  <c r="AG534" i="2"/>
  <c r="AG585" i="2"/>
  <c r="AG4" i="2"/>
  <c r="AG462" i="2"/>
  <c r="AG359" i="2"/>
  <c r="AG628" i="2"/>
  <c r="AG118" i="2"/>
  <c r="AG151" i="2"/>
  <c r="AG200" i="2"/>
  <c r="AG15" i="2"/>
  <c r="AG194" i="2"/>
  <c r="AG198" i="2"/>
  <c r="AG604" i="2"/>
  <c r="AG179" i="2"/>
  <c r="AG389" i="2"/>
  <c r="AG42" i="2"/>
  <c r="AG41" i="2"/>
  <c r="AG667" i="2"/>
  <c r="AG546" i="2"/>
  <c r="AG411" i="2"/>
  <c r="AG157" i="2"/>
  <c r="AG294" i="2"/>
  <c r="AG393" i="2"/>
  <c r="AG682" i="2"/>
  <c r="AG76" i="2"/>
  <c r="AG619" i="2"/>
  <c r="AG653" i="2"/>
  <c r="AG463" i="2"/>
  <c r="AG429" i="2"/>
  <c r="AG55" i="2"/>
  <c r="AG434" i="2"/>
  <c r="AG34" i="2"/>
  <c r="AG376" i="2"/>
  <c r="AG263" i="2"/>
  <c r="AG594" i="2"/>
  <c r="AG367" i="2"/>
  <c r="AG627" i="2"/>
  <c r="AG520" i="2"/>
  <c r="AG363" i="2"/>
  <c r="AG318" i="2"/>
  <c r="AG65" i="2"/>
  <c r="AG481" i="2"/>
  <c r="AG240" i="2"/>
  <c r="AG595" i="2"/>
  <c r="AG176" i="2"/>
  <c r="AG498" i="2"/>
  <c r="AG533" i="2"/>
  <c r="AG172" i="2"/>
  <c r="AG385" i="2"/>
  <c r="AG284" i="2"/>
  <c r="AG287" i="2"/>
  <c r="AG73" i="2"/>
  <c r="AG583" i="2"/>
  <c r="AG282" i="2"/>
  <c r="AG58" i="2"/>
  <c r="AG663" i="2"/>
  <c r="AG464" i="2"/>
  <c r="AG266" i="2"/>
  <c r="AG572" i="2"/>
  <c r="AG578" i="2"/>
  <c r="AG102" i="2"/>
  <c r="AG501" i="2"/>
  <c r="AG563" i="2"/>
  <c r="AG728" i="2"/>
  <c r="AG704" i="2"/>
  <c r="AG601" i="2"/>
  <c r="AG96" i="2"/>
  <c r="AG424" i="2"/>
  <c r="AG163" i="2"/>
  <c r="AG532" i="2"/>
  <c r="AG317" i="2"/>
  <c r="AG302" i="2"/>
  <c r="AG254" i="2"/>
  <c r="AG323" i="2"/>
  <c r="AG664" i="2"/>
  <c r="AG712" i="2"/>
  <c r="AG342" i="2"/>
  <c r="AG600" i="2"/>
  <c r="AG112" i="2"/>
  <c r="AG171" i="2"/>
  <c r="AG341" i="2"/>
  <c r="AG77" i="2"/>
  <c r="AG312" i="2"/>
  <c r="AG256" i="2"/>
  <c r="AG343" i="2"/>
  <c r="AG459" i="2"/>
  <c r="AG91" i="2"/>
  <c r="AG32" i="2"/>
  <c r="AG21" i="2"/>
  <c r="AG22" i="2"/>
  <c r="AG283" i="2"/>
  <c r="AG575" i="2"/>
  <c r="AG552" i="2"/>
  <c r="AG75" i="2"/>
  <c r="AG67" i="2"/>
  <c r="AG570" i="2"/>
  <c r="AG468" i="2"/>
  <c r="AG354" i="2"/>
  <c r="AG210" i="2"/>
  <c r="AG560" i="2"/>
  <c r="AG408" i="2"/>
  <c r="AG474" i="2"/>
  <c r="AG355" i="2"/>
  <c r="AG361" i="2"/>
  <c r="AG137" i="2"/>
  <c r="AG214" i="2"/>
  <c r="AG165" i="2"/>
  <c r="AG488" i="2"/>
  <c r="AG409" i="2"/>
  <c r="AG53" i="2"/>
  <c r="AG472" i="2"/>
  <c r="AG610" i="2"/>
  <c r="AG83" i="2"/>
  <c r="AG110" i="2"/>
  <c r="AG270" i="2"/>
  <c r="AG338" i="2"/>
  <c r="AG714" i="2"/>
  <c r="AG95" i="2"/>
  <c r="AG611" i="2"/>
  <c r="AG43" i="2"/>
  <c r="AG44" i="2"/>
  <c r="AG334" i="2"/>
  <c r="AG391" i="2"/>
  <c r="AG61" i="2"/>
  <c r="AG471" i="2"/>
  <c r="AG553" i="2"/>
  <c r="AG646" i="2"/>
  <c r="AG246" i="2"/>
  <c r="AG403" i="2"/>
  <c r="AG631" i="2"/>
  <c r="AG236" i="2"/>
  <c r="AG398" i="2"/>
  <c r="AG133" i="2"/>
  <c r="AG180" i="2"/>
  <c r="AG231" i="2"/>
  <c r="AG486" i="2"/>
  <c r="AG155" i="2"/>
  <c r="AG87" i="2"/>
  <c r="AG555" i="2"/>
  <c r="AG366" i="2"/>
  <c r="AG291" i="2"/>
  <c r="AG503" i="2"/>
  <c r="AG234" i="2"/>
  <c r="AG635" i="2"/>
  <c r="AG637" i="2"/>
  <c r="AG252" i="2"/>
  <c r="AG371" i="2"/>
  <c r="AG313" i="2"/>
  <c r="AG189" i="2"/>
  <c r="AG182" i="2"/>
  <c r="AG207" i="2"/>
  <c r="AG241" i="2"/>
  <c r="AG377" i="2"/>
  <c r="AG217" i="2"/>
  <c r="AG106" i="2"/>
  <c r="AG542" i="2"/>
  <c r="AG94" i="2"/>
  <c r="AG19" i="2"/>
  <c r="AG11" i="2"/>
  <c r="AG506" i="2"/>
  <c r="AG665" i="2"/>
  <c r="AG7" i="2"/>
  <c r="AG713" i="2"/>
  <c r="AG85" i="2"/>
  <c r="AG460" i="2"/>
  <c r="AG644" i="2"/>
  <c r="AG46" i="2"/>
  <c r="AG412" i="2"/>
  <c r="AG30" i="2"/>
  <c r="AG614" i="2"/>
  <c r="AG152" i="2"/>
  <c r="AG50" i="2"/>
  <c r="AG80" i="2"/>
  <c r="AG668" i="2"/>
  <c r="AG321" i="2"/>
  <c r="AG31" i="2"/>
  <c r="AG477" i="2"/>
  <c r="AG711" i="2"/>
  <c r="AG489" i="2"/>
  <c r="AG395" i="2"/>
  <c r="AG528" i="2"/>
  <c r="AG124" i="2"/>
  <c r="AG453" i="2"/>
  <c r="AG71" i="2"/>
  <c r="AG306" i="2"/>
  <c r="AG109" i="2"/>
  <c r="AG244" i="2"/>
  <c r="AG330" i="2"/>
  <c r="AG602" i="2"/>
  <c r="AG666" i="2"/>
  <c r="AG187" i="2"/>
  <c r="AG573" i="2"/>
  <c r="AG315" i="2"/>
  <c r="AG326" i="2"/>
  <c r="AG173" i="2"/>
  <c r="AG203" i="2"/>
  <c r="AG51" i="2"/>
  <c r="AG382" i="2"/>
  <c r="AG249" i="2"/>
  <c r="AG491" i="2"/>
  <c r="AG279" i="2"/>
  <c r="AG442" i="2"/>
  <c r="AG596" i="2"/>
  <c r="AG608" i="2"/>
  <c r="AG114" i="2"/>
  <c r="AG159" i="2"/>
  <c r="AG699" i="2"/>
  <c r="AG524" i="2"/>
  <c r="AG146" i="2"/>
  <c r="AG675" i="2"/>
  <c r="AG301" i="2"/>
  <c r="AG181" i="2"/>
  <c r="AG274" i="2"/>
  <c r="AG265" i="2"/>
  <c r="AG380" i="2"/>
  <c r="AG397" i="2"/>
  <c r="AG475" i="2"/>
  <c r="AG676" i="2"/>
  <c r="AG162" i="2"/>
  <c r="AG140" i="2"/>
  <c r="AG169" i="2"/>
  <c r="AG23" i="2"/>
  <c r="AG303" i="2"/>
  <c r="AG500" i="2"/>
  <c r="AG36" i="2"/>
  <c r="AG116" i="2"/>
  <c r="AG513" i="2"/>
  <c r="AG90" i="2"/>
  <c r="AG5" i="2"/>
  <c r="AG57" i="2"/>
  <c r="AG632" i="2"/>
  <c r="AG127" i="2"/>
  <c r="AG386" i="2"/>
  <c r="AG20" i="2"/>
  <c r="AG9" i="2"/>
  <c r="AG117" i="2"/>
  <c r="AG2" i="2"/>
  <c r="AG420" i="2"/>
  <c r="AG427" i="2"/>
  <c r="AG232" i="2"/>
  <c r="AG178" i="2"/>
  <c r="AG444" i="2"/>
  <c r="AG193" i="2"/>
  <c r="AG175" i="2"/>
  <c r="AG482" i="2"/>
  <c r="AG634" i="2"/>
  <c r="AG63" i="2"/>
  <c r="AG199" i="2"/>
  <c r="AG432" i="2"/>
  <c r="AG12" i="2"/>
  <c r="AG250" i="2"/>
  <c r="AG52" i="2"/>
  <c r="AG612" i="2"/>
  <c r="AG100" i="2"/>
  <c r="AG730" i="2"/>
  <c r="AG490" i="2"/>
  <c r="AG310" i="2"/>
  <c r="AG233" i="2"/>
  <c r="AG441" i="2"/>
  <c r="AG590" i="2"/>
  <c r="AG582" i="2"/>
  <c r="AG222" i="2"/>
  <c r="AG201" i="2"/>
  <c r="AG357" i="2"/>
  <c r="AG259" i="2"/>
  <c r="AG372" i="2"/>
  <c r="AG166" i="2"/>
  <c r="AG375" i="2"/>
  <c r="AG449" i="2"/>
  <c r="AG692" i="2"/>
  <c r="AG105" i="2"/>
  <c r="AG678" i="2"/>
  <c r="AG517" i="2"/>
  <c r="AG97" i="2"/>
  <c r="AG510" i="2"/>
  <c r="AG405" i="2"/>
  <c r="AG659" i="2"/>
  <c r="AG79" i="2"/>
  <c r="AG407" i="2"/>
  <c r="AG39" i="2"/>
  <c r="AG720" i="2"/>
  <c r="AG410" i="2"/>
  <c r="AG307" i="2"/>
  <c r="AG267" i="2"/>
  <c r="AG504" i="2"/>
  <c r="AG243" i="2"/>
  <c r="AG195" i="2"/>
  <c r="AG421" i="2"/>
  <c r="AG144" i="2"/>
  <c r="AG535" i="2"/>
  <c r="AG257" i="2"/>
  <c r="AG260" i="2"/>
  <c r="AG161" i="2"/>
  <c r="AG390" i="2"/>
  <c r="AG18" i="2"/>
  <c r="AG349" i="2"/>
  <c r="AG347" i="2"/>
  <c r="AG425" i="2"/>
  <c r="AG454" i="2"/>
  <c r="AG721" i="2"/>
  <c r="AG56" i="2"/>
  <c r="AG677" i="2"/>
  <c r="AG419" i="2"/>
  <c r="AG125" i="2"/>
  <c r="AG650" i="2"/>
  <c r="AG505" i="2"/>
  <c r="AG103" i="2"/>
  <c r="AG111" i="2"/>
  <c r="AG592" i="2"/>
  <c r="AG732" i="2"/>
  <c r="AG394" i="2"/>
  <c r="AG527" i="2"/>
  <c r="AG132" i="2"/>
  <c r="AG606" i="2"/>
  <c r="AG697" i="2"/>
  <c r="AG568" i="2"/>
  <c r="AG493" i="2"/>
  <c r="AG147" i="2"/>
  <c r="AG360" i="2"/>
  <c r="AG237" i="2"/>
  <c r="AG689" i="2"/>
  <c r="AG508" i="2"/>
  <c r="AG433" i="2"/>
  <c r="AG476" i="2"/>
  <c r="AG465" i="2"/>
  <c r="AG325" i="2"/>
  <c r="AG679" i="2"/>
  <c r="AG16" i="2"/>
  <c r="AG392" i="2"/>
  <c r="AG230" i="2"/>
  <c r="AG128" i="2"/>
  <c r="AG469" i="2"/>
  <c r="AG68" i="2"/>
  <c r="AG378" i="2"/>
  <c r="AG652" i="2"/>
  <c r="AG324" i="2"/>
  <c r="AG40" i="2"/>
  <c r="AG673" i="2"/>
  <c r="AG554" i="2"/>
  <c r="AG384" i="2"/>
  <c r="AG295" i="2"/>
  <c r="AG530" i="2"/>
  <c r="AG167" i="2"/>
  <c r="AG445" i="2"/>
  <c r="AG285" i="2"/>
  <c r="AG388" i="2"/>
  <c r="AG54" i="2"/>
  <c r="AG219" i="2"/>
  <c r="AG671" i="2"/>
  <c r="AG26" i="2"/>
  <c r="AG737" i="2"/>
  <c r="AG717" i="2"/>
  <c r="AG605" i="2"/>
  <c r="AG224" i="2"/>
  <c r="AG645" i="2"/>
  <c r="AG426" i="2"/>
  <c r="AG150" i="2"/>
  <c r="AG443" i="2"/>
  <c r="AG416" i="2"/>
  <c r="AG448" i="2"/>
  <c r="AG626" i="2"/>
  <c r="AG511" i="2"/>
  <c r="AG28" i="2"/>
  <c r="AG228" i="2"/>
  <c r="AG647" i="2"/>
  <c r="AG620" i="2"/>
  <c r="AG59" i="2"/>
  <c r="AG72" i="2"/>
  <c r="AG25" i="2"/>
  <c r="AG538" i="2"/>
  <c r="AG548" i="2"/>
  <c r="AG456" i="2"/>
  <c r="AG204" i="2"/>
  <c r="AG190" i="2"/>
  <c r="AG115" i="2"/>
  <c r="AG134" i="2"/>
  <c r="AG126" i="2"/>
  <c r="AG286" i="2"/>
  <c r="AG591" i="2"/>
  <c r="AG247" i="2"/>
  <c r="AG473" i="2"/>
  <c r="AG49" i="2"/>
  <c r="AG352" i="2"/>
  <c r="AG539" i="2"/>
  <c r="AG437" i="2"/>
  <c r="AG617" i="2"/>
  <c r="AG45" i="2"/>
  <c r="AG276" i="2"/>
  <c r="AG562" i="2"/>
  <c r="AG104" i="2"/>
  <c r="AG24" i="2"/>
  <c r="AG657" i="2"/>
  <c r="AG660" i="2"/>
  <c r="AG136" i="2"/>
  <c r="AG35" i="2"/>
  <c r="AG320" i="2"/>
  <c r="AG66" i="2"/>
  <c r="AG438" i="2"/>
  <c r="AG734" i="2"/>
  <c r="AG353" i="2"/>
  <c r="AG316" i="2"/>
  <c r="AG261" i="2"/>
  <c r="AG487" i="2"/>
  <c r="AG683" i="2"/>
  <c r="AG423" i="2"/>
  <c r="AG139" i="2"/>
  <c r="AG364" i="2"/>
  <c r="AG168" i="2"/>
  <c r="AG277" i="2"/>
  <c r="AG571" i="2"/>
  <c r="AG702" i="2"/>
  <c r="AG518" i="2"/>
  <c r="AG638" i="2"/>
  <c r="AG336" i="2"/>
  <c r="AG131" i="2"/>
  <c r="AG703" i="2"/>
  <c r="AG215" i="2"/>
  <c r="AG729" i="2"/>
  <c r="AG123" i="2"/>
  <c r="AG414" i="2"/>
  <c r="AG225" i="2"/>
  <c r="AG701" i="2"/>
  <c r="AG332" i="2"/>
  <c r="AG348" i="2"/>
  <c r="AG687" i="2"/>
  <c r="AG725" i="2"/>
  <c r="AG272" i="2"/>
  <c r="AG273" i="2"/>
  <c r="AG78" i="2"/>
  <c r="AG636" i="2"/>
  <c r="AG245" i="2"/>
  <c r="AG733" i="2"/>
  <c r="AG141" i="2"/>
  <c r="AG599" i="2"/>
  <c r="AG101" i="2"/>
  <c r="AG515" i="2"/>
  <c r="AG138" i="2"/>
  <c r="AG113" i="2"/>
  <c r="AG196" i="2"/>
  <c r="AG70" i="2"/>
  <c r="AG629" i="2"/>
  <c r="AG622" i="2"/>
  <c r="AG551" i="2"/>
  <c r="AG695" i="2"/>
  <c r="AG686" i="2"/>
  <c r="AG362" i="2"/>
  <c r="AG269" i="2"/>
  <c r="AG335" i="2"/>
  <c r="AG350" i="2"/>
  <c r="AG545" i="2"/>
  <c r="AG328" i="2"/>
  <c r="AG130" i="2"/>
  <c r="AG466" i="2"/>
  <c r="AG556" i="2"/>
  <c r="AG399" i="2"/>
  <c r="AG736" i="2"/>
  <c r="AG685" i="2"/>
  <c r="AG654" i="2"/>
  <c r="AG719" i="2"/>
  <c r="AG153" i="2"/>
  <c r="AG705" i="2"/>
  <c r="AG557" i="2"/>
  <c r="AG680" i="2"/>
  <c r="AG242" i="2"/>
  <c r="AG584" i="2"/>
  <c r="AG607" i="2"/>
  <c r="AG656" i="2"/>
  <c r="AG340" i="2"/>
  <c r="AG502" i="2"/>
  <c r="AG580" i="2"/>
  <c r="AG525" i="2"/>
  <c r="AG107" i="2"/>
  <c r="AG119" i="2"/>
  <c r="AG707" i="2"/>
  <c r="AG603" i="2"/>
  <c r="AG88" i="2"/>
  <c r="AG319" i="2"/>
  <c r="AG69" i="2"/>
  <c r="AG564" i="2"/>
  <c r="AG404" i="2"/>
  <c r="AG379" i="2"/>
  <c r="AG435" i="2"/>
  <c r="AG299" i="2"/>
  <c r="AG537" i="2"/>
  <c r="AG565" i="2"/>
  <c r="AG641" i="2"/>
  <c r="AG255" i="2"/>
  <c r="AG264" i="2"/>
  <c r="AG455" i="2"/>
  <c r="AG731" i="2"/>
  <c r="AG235" i="2"/>
  <c r="AG567" i="2"/>
  <c r="AG351" i="2"/>
  <c r="AG202" i="2"/>
  <c r="AG439" i="2"/>
  <c r="AG523" i="2"/>
  <c r="AG576" i="2"/>
  <c r="AG461" i="2"/>
  <c r="AG311" i="2"/>
  <c r="AG422" i="2"/>
  <c r="AG586" i="2"/>
  <c r="AG457" i="2"/>
  <c r="AG446" i="2"/>
  <c r="AG186" i="2"/>
  <c r="AG693" i="2"/>
  <c r="AG522" i="2"/>
  <c r="AG509" i="2"/>
  <c r="AG216" i="2"/>
  <c r="AG221" i="2"/>
  <c r="AG304" i="2"/>
  <c r="AG577" i="2"/>
  <c r="AG625" i="2"/>
  <c r="AG561" i="2"/>
  <c r="AG648" i="2"/>
  <c r="AG418" i="2"/>
  <c r="AG289" i="2"/>
  <c r="AG205" i="2"/>
  <c r="AG485" i="2"/>
  <c r="AG588" i="2"/>
  <c r="AG669" i="2"/>
  <c r="AG478" i="2"/>
  <c r="AG710" i="2"/>
  <c r="AG413" i="2"/>
  <c r="AG579" i="2"/>
  <c r="AG275" i="2"/>
  <c r="AG415" i="2"/>
  <c r="AG278" i="2"/>
  <c r="AG356" i="2"/>
  <c r="AG727" i="2"/>
  <c r="AG615" i="2"/>
  <c r="AG440" i="2"/>
  <c r="AG694" i="2"/>
  <c r="AG587" i="2"/>
  <c r="AG401" i="2"/>
  <c r="AG430" i="2"/>
  <c r="AG613" i="2"/>
  <c r="AG521" i="2"/>
  <c r="AG649" i="2"/>
  <c r="AG690" i="2"/>
  <c r="AG672" i="2"/>
  <c r="AG447" i="2"/>
  <c r="AG716" i="2"/>
  <c r="AG640" i="2"/>
  <c r="AG597" i="2"/>
  <c r="AG738" i="2"/>
  <c r="AG722" i="2"/>
  <c r="AG698" i="2"/>
  <c r="AG706" i="2"/>
  <c r="AG708" i="2"/>
  <c r="AG559" i="2"/>
  <c r="AG618" i="2"/>
  <c r="AG609" i="2"/>
  <c r="AG598" i="2"/>
  <c r="AG715" i="2"/>
  <c r="AG624" i="2"/>
  <c r="AG709" i="2"/>
  <c r="AG718" i="2"/>
  <c r="AG681" i="2"/>
  <c r="AG726" i="2"/>
  <c r="AG723" i="2"/>
  <c r="AG674" i="2"/>
  <c r="AG684" i="2"/>
  <c r="AG581" i="2"/>
  <c r="AG670" i="2"/>
  <c r="AG700" i="2"/>
  <c r="AG651" i="2"/>
  <c r="AG735" i="2"/>
  <c r="AF569" i="2"/>
  <c r="AF543" i="2"/>
  <c r="AF623" i="2"/>
  <c r="AF143" i="2"/>
  <c r="AF428" i="2"/>
  <c r="AF544" i="2"/>
  <c r="AF365" i="2"/>
  <c r="AF512" i="2"/>
  <c r="AF593" i="2"/>
  <c r="AF344" i="2"/>
  <c r="AF358" i="2"/>
  <c r="AF516" i="2"/>
  <c r="AF281" i="2"/>
  <c r="AF691" i="2"/>
  <c r="AF191" i="2"/>
  <c r="AF188" i="2"/>
  <c r="AF142" i="2"/>
  <c r="AF470" i="2"/>
  <c r="AF662" i="2"/>
  <c r="AF526" i="2"/>
  <c r="AF547" i="2"/>
  <c r="AF373" i="2"/>
  <c r="AF98" i="2"/>
  <c r="AF431" i="2"/>
  <c r="AF120" i="2"/>
  <c r="M71" i="3" s="1"/>
  <c r="AF293" i="2"/>
  <c r="AF499" i="2"/>
  <c r="AF14" i="2"/>
  <c r="AF213" i="2"/>
  <c r="AF661" i="2"/>
  <c r="AF381" i="2"/>
  <c r="AF154" i="2"/>
  <c r="AF658" i="2"/>
  <c r="AF129" i="2"/>
  <c r="AF655" i="2"/>
  <c r="AF74" i="2"/>
  <c r="AF6" i="2"/>
  <c r="AF633" i="2"/>
  <c r="AF308" i="2"/>
  <c r="AF86" i="2"/>
  <c r="AF531" i="2"/>
  <c r="AF99" i="2"/>
  <c r="AF29" i="2"/>
  <c r="AF220" i="2"/>
  <c r="AF305" i="2"/>
  <c r="AF507" i="2"/>
  <c r="AF206" i="2"/>
  <c r="M25" i="3" s="1"/>
  <c r="AF566" i="2"/>
  <c r="AF262" i="2"/>
  <c r="AF402" i="2"/>
  <c r="AF170" i="2"/>
  <c r="AF135" i="2"/>
  <c r="AF81" i="2"/>
  <c r="AF630" i="2"/>
  <c r="AF93" i="2"/>
  <c r="AF497" i="2"/>
  <c r="AF484" i="2"/>
  <c r="AF62" i="2"/>
  <c r="AF541" i="2"/>
  <c r="AF479" i="2"/>
  <c r="AF156" i="2"/>
  <c r="AF314" i="2"/>
  <c r="AF322" i="2"/>
  <c r="AF208" i="2"/>
  <c r="AF450" i="2"/>
  <c r="AF458" i="2"/>
  <c r="AF300" i="2"/>
  <c r="AF226" i="2"/>
  <c r="AF396" i="2"/>
  <c r="AF149" i="2"/>
  <c r="AF436" i="2"/>
  <c r="AF621" i="2"/>
  <c r="AF309" i="2"/>
  <c r="AF84" i="2"/>
  <c r="AF467" i="2"/>
  <c r="AF122" i="2"/>
  <c r="AF177" i="2"/>
  <c r="AF298" i="2"/>
  <c r="AF494" i="2"/>
  <c r="AF3" i="2"/>
  <c r="AF337" i="2"/>
  <c r="AF185" i="2"/>
  <c r="AF329" i="2"/>
  <c r="AF89" i="2"/>
  <c r="AF536" i="2"/>
  <c r="AF280" i="2"/>
  <c r="AF574" i="2"/>
  <c r="AF209" i="2"/>
  <c r="AF47" i="2"/>
  <c r="AF296" i="2"/>
  <c r="AF17" i="2"/>
  <c r="AF333" i="2"/>
  <c r="AF643" i="2"/>
  <c r="AF327" i="2"/>
  <c r="M73" i="3" s="1"/>
  <c r="AF251" i="2"/>
  <c r="AF8" i="2"/>
  <c r="AF417" i="2"/>
  <c r="AF60" i="2"/>
  <c r="AF288" i="2"/>
  <c r="AF64" i="2"/>
  <c r="AF387" i="2"/>
  <c r="AF174" i="2"/>
  <c r="AF290" i="2"/>
  <c r="AF253" i="2"/>
  <c r="AF229" i="2"/>
  <c r="AF519" i="2"/>
  <c r="AF145" i="2"/>
  <c r="AF258" i="2"/>
  <c r="AF406" i="2"/>
  <c r="AF108" i="2"/>
  <c r="AF164" i="2"/>
  <c r="AF271" i="2"/>
  <c r="AF218" i="2"/>
  <c r="AF639" i="2"/>
  <c r="AF346" i="2"/>
  <c r="AF33" i="2"/>
  <c r="AF558" i="2"/>
  <c r="AF197" i="2"/>
  <c r="AF696" i="2"/>
  <c r="AF10" i="2"/>
  <c r="AF160" i="2"/>
  <c r="AF492" i="2"/>
  <c r="AF211" i="2"/>
  <c r="AF370" i="2"/>
  <c r="AF48" i="2"/>
  <c r="M96" i="3" s="1"/>
  <c r="AF238" i="2"/>
  <c r="AF292" i="2"/>
  <c r="AF345" i="2"/>
  <c r="AF480" i="2"/>
  <c r="AF38" i="2"/>
  <c r="AF148" i="2"/>
  <c r="AF212" i="2"/>
  <c r="M23" i="3" s="1"/>
  <c r="AF183" i="2"/>
  <c r="AF184" i="2"/>
  <c r="AF452" i="2"/>
  <c r="AF589" i="2"/>
  <c r="AF331" i="2"/>
  <c r="AF339" i="2"/>
  <c r="AF248" i="2"/>
  <c r="AF37" i="2"/>
  <c r="AF369" i="2"/>
  <c r="AF451" i="2"/>
  <c r="AF724" i="2"/>
  <c r="M117" i="3" s="1"/>
  <c r="AF688" i="2"/>
  <c r="AF483" i="2"/>
  <c r="AF368" i="2"/>
  <c r="AF82" i="2"/>
  <c r="AF121" i="2"/>
  <c r="AF92" i="2"/>
  <c r="AF297" i="2"/>
  <c r="AF223" i="2"/>
  <c r="AF227" i="2"/>
  <c r="AF374" i="2"/>
  <c r="AF268" i="2"/>
  <c r="AF550" i="2"/>
  <c r="AF13" i="2"/>
  <c r="AF496" i="2"/>
  <c r="AF400" i="2"/>
  <c r="M2" i="3" s="1"/>
  <c r="AF192" i="2"/>
  <c r="AF529" i="2"/>
  <c r="AF383" i="2"/>
  <c r="AF549" i="2"/>
  <c r="AF540" i="2"/>
  <c r="AF239" i="2"/>
  <c r="AF27" i="2"/>
  <c r="AF616" i="2"/>
  <c r="AF158" i="2"/>
  <c r="AF495" i="2"/>
  <c r="AF642" i="2"/>
  <c r="AF514" i="2"/>
  <c r="AF534" i="2"/>
  <c r="AF585" i="2"/>
  <c r="AF4" i="2"/>
  <c r="AF462" i="2"/>
  <c r="AF359" i="2"/>
  <c r="AF628" i="2"/>
  <c r="AF118" i="2"/>
  <c r="AF151" i="2"/>
  <c r="AF200" i="2"/>
  <c r="AF15" i="2"/>
  <c r="AF194" i="2"/>
  <c r="AF198" i="2"/>
  <c r="AF604" i="2"/>
  <c r="AF179" i="2"/>
  <c r="AF389" i="2"/>
  <c r="AF42" i="2"/>
  <c r="AF41" i="2"/>
  <c r="AF667" i="2"/>
  <c r="AF546" i="2"/>
  <c r="AF411" i="2"/>
  <c r="AF157" i="2"/>
  <c r="AF294" i="2"/>
  <c r="AF393" i="2"/>
  <c r="AF682" i="2"/>
  <c r="AF76" i="2"/>
  <c r="AF619" i="2"/>
  <c r="AF653" i="2"/>
  <c r="AF463" i="2"/>
  <c r="AF429" i="2"/>
  <c r="AF55" i="2"/>
  <c r="AF434" i="2"/>
  <c r="AF34" i="2"/>
  <c r="AF376" i="2"/>
  <c r="AF263" i="2"/>
  <c r="AF594" i="2"/>
  <c r="AF367" i="2"/>
  <c r="AF627" i="2"/>
  <c r="AF520" i="2"/>
  <c r="AF363" i="2"/>
  <c r="AF318" i="2"/>
  <c r="AF65" i="2"/>
  <c r="AF481" i="2"/>
  <c r="M122" i="3" s="1"/>
  <c r="AF240" i="2"/>
  <c r="AF595" i="2"/>
  <c r="AF176" i="2"/>
  <c r="AF498" i="2"/>
  <c r="AF533" i="2"/>
  <c r="AF172" i="2"/>
  <c r="AF385" i="2"/>
  <c r="AF284" i="2"/>
  <c r="AF287" i="2"/>
  <c r="AF73" i="2"/>
  <c r="AF583" i="2"/>
  <c r="AF282" i="2"/>
  <c r="AF58" i="2"/>
  <c r="AF663" i="2"/>
  <c r="AF464" i="2"/>
  <c r="AF266" i="2"/>
  <c r="AF572" i="2"/>
  <c r="AF578" i="2"/>
  <c r="AF102" i="2"/>
  <c r="AF501" i="2"/>
  <c r="AF563" i="2"/>
  <c r="AF728" i="2"/>
  <c r="AF704" i="2"/>
  <c r="AF601" i="2"/>
  <c r="AF96" i="2"/>
  <c r="AF424" i="2"/>
  <c r="AF163" i="2"/>
  <c r="AF532" i="2"/>
  <c r="AF317" i="2"/>
  <c r="AF302" i="2"/>
  <c r="AF254" i="2"/>
  <c r="AF323" i="2"/>
  <c r="AF664" i="2"/>
  <c r="AF712" i="2"/>
  <c r="AF342" i="2"/>
  <c r="AF600" i="2"/>
  <c r="AF112" i="2"/>
  <c r="AF171" i="2"/>
  <c r="AF341" i="2"/>
  <c r="AF77" i="2"/>
  <c r="AF312" i="2"/>
  <c r="AF256" i="2"/>
  <c r="AF343" i="2"/>
  <c r="AF459" i="2"/>
  <c r="AF91" i="2"/>
  <c r="AF32" i="2"/>
  <c r="AF21" i="2"/>
  <c r="AF22" i="2"/>
  <c r="AF283" i="2"/>
  <c r="AF575" i="2"/>
  <c r="AF552" i="2"/>
  <c r="AF75" i="2"/>
  <c r="AF67" i="2"/>
  <c r="M5" i="3" s="1"/>
  <c r="AF570" i="2"/>
  <c r="AF468" i="2"/>
  <c r="AF354" i="2"/>
  <c r="AF210" i="2"/>
  <c r="AF560" i="2"/>
  <c r="AF408" i="2"/>
  <c r="AF474" i="2"/>
  <c r="AF355" i="2"/>
  <c r="AF361" i="2"/>
  <c r="AF137" i="2"/>
  <c r="AF214" i="2"/>
  <c r="AF165" i="2"/>
  <c r="AF488" i="2"/>
  <c r="AF409" i="2"/>
  <c r="AF53" i="2"/>
  <c r="AF472" i="2"/>
  <c r="AF610" i="2"/>
  <c r="AF83" i="2"/>
  <c r="AF110" i="2"/>
  <c r="AF270" i="2"/>
  <c r="AF338" i="2"/>
  <c r="AF714" i="2"/>
  <c r="AF95" i="2"/>
  <c r="AF611" i="2"/>
  <c r="AF43" i="2"/>
  <c r="AF44" i="2"/>
  <c r="AF334" i="2"/>
  <c r="AF391" i="2"/>
  <c r="AF61" i="2"/>
  <c r="AF471" i="2"/>
  <c r="AF553" i="2"/>
  <c r="AF646" i="2"/>
  <c r="AF246" i="2"/>
  <c r="M4" i="3" s="1"/>
  <c r="AF403" i="2"/>
  <c r="AF631" i="2"/>
  <c r="AF236" i="2"/>
  <c r="AF398" i="2"/>
  <c r="AF133" i="2"/>
  <c r="AF180" i="2"/>
  <c r="AF231" i="2"/>
  <c r="AF486" i="2"/>
  <c r="AF155" i="2"/>
  <c r="AF87" i="2"/>
  <c r="AF555" i="2"/>
  <c r="AF366" i="2"/>
  <c r="AF291" i="2"/>
  <c r="AF503" i="2"/>
  <c r="AF234" i="2"/>
  <c r="AF635" i="2"/>
  <c r="AF637" i="2"/>
  <c r="AF252" i="2"/>
  <c r="AF371" i="2"/>
  <c r="AF313" i="2"/>
  <c r="AF189" i="2"/>
  <c r="AF182" i="2"/>
  <c r="AF207" i="2"/>
  <c r="AF241" i="2"/>
  <c r="AF377" i="2"/>
  <c r="AF217" i="2"/>
  <c r="AF106" i="2"/>
  <c r="M83" i="3" s="1"/>
  <c r="AF542" i="2"/>
  <c r="AF94" i="2"/>
  <c r="AF19" i="2"/>
  <c r="AF11" i="2"/>
  <c r="AF506" i="2"/>
  <c r="AF665" i="2"/>
  <c r="AF7" i="2"/>
  <c r="AF713" i="2"/>
  <c r="AF85" i="2"/>
  <c r="AF460" i="2"/>
  <c r="AF644" i="2"/>
  <c r="AF46" i="2"/>
  <c r="AF412" i="2"/>
  <c r="AF30" i="2"/>
  <c r="AF614" i="2"/>
  <c r="AF152" i="2"/>
  <c r="AF50" i="2"/>
  <c r="AF80" i="2"/>
  <c r="AF668" i="2"/>
  <c r="AF321" i="2"/>
  <c r="AF31" i="2"/>
  <c r="AF477" i="2"/>
  <c r="AF711" i="2"/>
  <c r="AF489" i="2"/>
  <c r="AF395" i="2"/>
  <c r="AF528" i="2"/>
  <c r="AF124" i="2"/>
  <c r="AF453" i="2"/>
  <c r="AF71" i="2"/>
  <c r="AF306" i="2"/>
  <c r="AF109" i="2"/>
  <c r="AF244" i="2"/>
  <c r="AF330" i="2"/>
  <c r="AF602" i="2"/>
  <c r="AF666" i="2"/>
  <c r="AF187" i="2"/>
  <c r="M50" i="3" s="1"/>
  <c r="AF573" i="2"/>
  <c r="AF315" i="2"/>
  <c r="AF326" i="2"/>
  <c r="AF173" i="2"/>
  <c r="AF203" i="2"/>
  <c r="AF51" i="2"/>
  <c r="AF382" i="2"/>
  <c r="AF249" i="2"/>
  <c r="AF491" i="2"/>
  <c r="AF279" i="2"/>
  <c r="AF442" i="2"/>
  <c r="AF596" i="2"/>
  <c r="AF608" i="2"/>
  <c r="AF114" i="2"/>
  <c r="AF159" i="2"/>
  <c r="AF699" i="2"/>
  <c r="AF524" i="2"/>
  <c r="AF146" i="2"/>
  <c r="AF675" i="2"/>
  <c r="AF301" i="2"/>
  <c r="AF181" i="2"/>
  <c r="AF274" i="2"/>
  <c r="AF265" i="2"/>
  <c r="AF380" i="2"/>
  <c r="AF397" i="2"/>
  <c r="AF475" i="2"/>
  <c r="AF676" i="2"/>
  <c r="AF162" i="2"/>
  <c r="AF140" i="2"/>
  <c r="AF169" i="2"/>
  <c r="AF23" i="2"/>
  <c r="AF303" i="2"/>
  <c r="AF500" i="2"/>
  <c r="AF36" i="2"/>
  <c r="AF116" i="2"/>
  <c r="AF513" i="2"/>
  <c r="AF90" i="2"/>
  <c r="AF5" i="2"/>
  <c r="M3" i="3" s="1"/>
  <c r="AF57" i="2"/>
  <c r="AF632" i="2"/>
  <c r="AF127" i="2"/>
  <c r="AF386" i="2"/>
  <c r="AF20" i="2"/>
  <c r="AF9" i="2"/>
  <c r="AF117" i="2"/>
  <c r="AF2" i="2"/>
  <c r="AF420" i="2"/>
  <c r="AF427" i="2"/>
  <c r="AF232" i="2"/>
  <c r="AF178" i="2"/>
  <c r="AF444" i="2"/>
  <c r="AF193" i="2"/>
  <c r="AF175" i="2"/>
  <c r="AF482" i="2"/>
  <c r="AF634" i="2"/>
  <c r="AF63" i="2"/>
  <c r="AF199" i="2"/>
  <c r="AF432" i="2"/>
  <c r="AF12" i="2"/>
  <c r="AF250" i="2"/>
  <c r="AF52" i="2"/>
  <c r="AF612" i="2"/>
  <c r="AF100" i="2"/>
  <c r="AF730" i="2"/>
  <c r="AF490" i="2"/>
  <c r="AF310" i="2"/>
  <c r="AF233" i="2"/>
  <c r="AF441" i="2"/>
  <c r="AF590" i="2"/>
  <c r="AF582" i="2"/>
  <c r="AF222" i="2"/>
  <c r="AF201" i="2"/>
  <c r="AF357" i="2"/>
  <c r="AF259" i="2"/>
  <c r="AF372" i="2"/>
  <c r="AF166" i="2"/>
  <c r="AF375" i="2"/>
  <c r="AF449" i="2"/>
  <c r="AF692" i="2"/>
  <c r="AF105" i="2"/>
  <c r="AF678" i="2"/>
  <c r="AF517" i="2"/>
  <c r="AF97" i="2"/>
  <c r="AF510" i="2"/>
  <c r="AF405" i="2"/>
  <c r="AF659" i="2"/>
  <c r="AF79" i="2"/>
  <c r="AF407" i="2"/>
  <c r="AF39" i="2"/>
  <c r="AF720" i="2"/>
  <c r="AF410" i="2"/>
  <c r="AF307" i="2"/>
  <c r="AF267" i="2"/>
  <c r="AF504" i="2"/>
  <c r="AF243" i="2"/>
  <c r="AF195" i="2"/>
  <c r="AF421" i="2"/>
  <c r="AF144" i="2"/>
  <c r="AF535" i="2"/>
  <c r="AF257" i="2"/>
  <c r="AF260" i="2"/>
  <c r="AF161" i="2"/>
  <c r="AF390" i="2"/>
  <c r="AF18" i="2"/>
  <c r="AF349" i="2"/>
  <c r="AF347" i="2"/>
  <c r="AF425" i="2"/>
  <c r="AF454" i="2"/>
  <c r="AF721" i="2"/>
  <c r="AF56" i="2"/>
  <c r="AF677" i="2"/>
  <c r="AF419" i="2"/>
  <c r="AF125" i="2"/>
  <c r="AF650" i="2"/>
  <c r="AF505" i="2"/>
  <c r="AF103" i="2"/>
  <c r="AF111" i="2"/>
  <c r="AF592" i="2"/>
  <c r="AF732" i="2"/>
  <c r="AF394" i="2"/>
  <c r="AF527" i="2"/>
  <c r="AF132" i="2"/>
  <c r="AF606" i="2"/>
  <c r="AF697" i="2"/>
  <c r="AF568" i="2"/>
  <c r="AF493" i="2"/>
  <c r="AF147" i="2"/>
  <c r="AF360" i="2"/>
  <c r="AF237" i="2"/>
  <c r="AF689" i="2"/>
  <c r="AF508" i="2"/>
  <c r="AF433" i="2"/>
  <c r="AF476" i="2"/>
  <c r="AF465" i="2"/>
  <c r="AF325" i="2"/>
  <c r="AF679" i="2"/>
  <c r="AF16" i="2"/>
  <c r="AF392" i="2"/>
  <c r="AF230" i="2"/>
  <c r="AF128" i="2"/>
  <c r="AF469" i="2"/>
  <c r="AF68" i="2"/>
  <c r="AF378" i="2"/>
  <c r="AF652" i="2"/>
  <c r="AF324" i="2"/>
  <c r="AF40" i="2"/>
  <c r="AF673" i="2"/>
  <c r="AF554" i="2"/>
  <c r="AF384" i="2"/>
  <c r="AF295" i="2"/>
  <c r="AF530" i="2"/>
  <c r="AF167" i="2"/>
  <c r="AF445" i="2"/>
  <c r="AF285" i="2"/>
  <c r="AF388" i="2"/>
  <c r="AF54" i="2"/>
  <c r="AF219" i="2"/>
  <c r="AF671" i="2"/>
  <c r="AF26" i="2"/>
  <c r="AF737" i="2"/>
  <c r="AF717" i="2"/>
  <c r="AF605" i="2"/>
  <c r="AF224" i="2"/>
  <c r="AF645" i="2"/>
  <c r="AF426" i="2"/>
  <c r="AF150" i="2"/>
  <c r="AF443" i="2"/>
  <c r="AF416" i="2"/>
  <c r="AF448" i="2"/>
  <c r="AF626" i="2"/>
  <c r="AF511" i="2"/>
  <c r="AF28" i="2"/>
  <c r="AF228" i="2"/>
  <c r="AF647" i="2"/>
  <c r="AF620" i="2"/>
  <c r="AF59" i="2"/>
  <c r="AF72" i="2"/>
  <c r="AF25" i="2"/>
  <c r="AF538" i="2"/>
  <c r="AF548" i="2"/>
  <c r="AF456" i="2"/>
  <c r="AF204" i="2"/>
  <c r="AF190" i="2"/>
  <c r="AF115" i="2"/>
  <c r="AF134" i="2"/>
  <c r="AF126" i="2"/>
  <c r="AF286" i="2"/>
  <c r="AF591" i="2"/>
  <c r="AF247" i="2"/>
  <c r="AF473" i="2"/>
  <c r="AF49" i="2"/>
  <c r="AF352" i="2"/>
  <c r="AF539" i="2"/>
  <c r="AF437" i="2"/>
  <c r="AF617" i="2"/>
  <c r="AF45" i="2"/>
  <c r="AF276" i="2"/>
  <c r="AF562" i="2"/>
  <c r="AF104" i="2"/>
  <c r="AF24" i="2"/>
  <c r="AF657" i="2"/>
  <c r="AF660" i="2"/>
  <c r="AF136" i="2"/>
  <c r="AF35" i="2"/>
  <c r="AF320" i="2"/>
  <c r="AF66" i="2"/>
  <c r="AF438" i="2"/>
  <c r="AF734" i="2"/>
  <c r="AF353" i="2"/>
  <c r="AF316" i="2"/>
  <c r="AF261" i="2"/>
  <c r="AF487" i="2"/>
  <c r="AF683" i="2"/>
  <c r="AF423" i="2"/>
  <c r="AF139" i="2"/>
  <c r="AF364" i="2"/>
  <c r="AF168" i="2"/>
  <c r="AF277" i="2"/>
  <c r="AF571" i="2"/>
  <c r="AF702" i="2"/>
  <c r="AF518" i="2"/>
  <c r="AF638" i="2"/>
  <c r="AF336" i="2"/>
  <c r="AF131" i="2"/>
  <c r="AF703" i="2"/>
  <c r="AF215" i="2"/>
  <c r="AF729" i="2"/>
  <c r="AF123" i="2"/>
  <c r="AF414" i="2"/>
  <c r="AF225" i="2"/>
  <c r="AF701" i="2"/>
  <c r="AF332" i="2"/>
  <c r="AF348" i="2"/>
  <c r="AF687" i="2"/>
  <c r="AF725" i="2"/>
  <c r="AF272" i="2"/>
  <c r="AF273" i="2"/>
  <c r="AF78" i="2"/>
  <c r="AF636" i="2"/>
  <c r="AF245" i="2"/>
  <c r="AF733" i="2"/>
  <c r="AF141" i="2"/>
  <c r="AF599" i="2"/>
  <c r="AF101" i="2"/>
  <c r="AF515" i="2"/>
  <c r="AF138" i="2"/>
  <c r="AF113" i="2"/>
  <c r="AF196" i="2"/>
  <c r="AF70" i="2"/>
  <c r="AF629" i="2"/>
  <c r="M114" i="3" s="1"/>
  <c r="AF622" i="2"/>
  <c r="AF551" i="2"/>
  <c r="AF695" i="2"/>
  <c r="AF686" i="2"/>
  <c r="AF362" i="2"/>
  <c r="AF269" i="2"/>
  <c r="AF335" i="2"/>
  <c r="AF350" i="2"/>
  <c r="AF545" i="2"/>
  <c r="AF328" i="2"/>
  <c r="AF130" i="2"/>
  <c r="AF466" i="2"/>
  <c r="AF556" i="2"/>
  <c r="AF399" i="2"/>
  <c r="AF736" i="2"/>
  <c r="AF685" i="2"/>
  <c r="AF654" i="2"/>
  <c r="AF719" i="2"/>
  <c r="AF153" i="2"/>
  <c r="AF705" i="2"/>
  <c r="AF557" i="2"/>
  <c r="AF680" i="2"/>
  <c r="AF242" i="2"/>
  <c r="AF584" i="2"/>
  <c r="AF607" i="2"/>
  <c r="AF656" i="2"/>
  <c r="AF340" i="2"/>
  <c r="AF502" i="2"/>
  <c r="AF580" i="2"/>
  <c r="AF525" i="2"/>
  <c r="AF107" i="2"/>
  <c r="AF119" i="2"/>
  <c r="AF707" i="2"/>
  <c r="AF603" i="2"/>
  <c r="AF88" i="2"/>
  <c r="M54" i="3" s="1"/>
  <c r="AF319" i="2"/>
  <c r="AF69" i="2"/>
  <c r="AF564" i="2"/>
  <c r="AF404" i="2"/>
  <c r="AF379" i="2"/>
  <c r="AF435" i="2"/>
  <c r="AF299" i="2"/>
  <c r="AF537" i="2"/>
  <c r="AF565" i="2"/>
  <c r="AF641" i="2"/>
  <c r="AF255" i="2"/>
  <c r="AF264" i="2"/>
  <c r="AF455" i="2"/>
  <c r="AF731" i="2"/>
  <c r="AF235" i="2"/>
  <c r="AF567" i="2"/>
  <c r="AF351" i="2"/>
  <c r="AF202" i="2"/>
  <c r="AF439" i="2"/>
  <c r="AF523" i="2"/>
  <c r="AF576" i="2"/>
  <c r="AF461" i="2"/>
  <c r="AF311" i="2"/>
  <c r="AF422" i="2"/>
  <c r="AF586" i="2"/>
  <c r="AF457" i="2"/>
  <c r="AF446" i="2"/>
  <c r="AF186" i="2"/>
  <c r="AF693" i="2"/>
  <c r="AF522" i="2"/>
  <c r="AF509" i="2"/>
  <c r="AF216" i="2"/>
  <c r="AF221" i="2"/>
  <c r="AF304" i="2"/>
  <c r="AF577" i="2"/>
  <c r="AF625" i="2"/>
  <c r="AF561" i="2"/>
  <c r="AF648" i="2"/>
  <c r="AF418" i="2"/>
  <c r="AF289" i="2"/>
  <c r="AF205" i="2"/>
  <c r="AF485" i="2"/>
  <c r="AF588" i="2"/>
  <c r="AF669" i="2"/>
  <c r="AF478" i="2"/>
  <c r="AF710" i="2"/>
  <c r="AF413" i="2"/>
  <c r="AF579" i="2"/>
  <c r="AF275" i="2"/>
  <c r="AF415" i="2"/>
  <c r="AF278" i="2"/>
  <c r="AF356" i="2"/>
  <c r="AF727" i="2"/>
  <c r="AF615" i="2"/>
  <c r="AF440" i="2"/>
  <c r="AF694" i="2"/>
  <c r="AF587" i="2"/>
  <c r="AF401" i="2"/>
  <c r="AF430" i="2"/>
  <c r="AF613" i="2"/>
  <c r="AF521" i="2"/>
  <c r="AF649" i="2"/>
  <c r="AF690" i="2"/>
  <c r="AF672" i="2"/>
  <c r="AF447" i="2"/>
  <c r="AF716" i="2"/>
  <c r="AF640" i="2"/>
  <c r="AF597" i="2"/>
  <c r="AF738" i="2"/>
  <c r="AF722" i="2"/>
  <c r="AF698" i="2"/>
  <c r="AF706" i="2"/>
  <c r="AF708" i="2"/>
  <c r="AF559" i="2"/>
  <c r="AF618" i="2"/>
  <c r="AF609" i="2"/>
  <c r="AF598" i="2"/>
  <c r="AF715" i="2"/>
  <c r="AF624" i="2"/>
  <c r="AF709" i="2"/>
  <c r="AF718" i="2"/>
  <c r="AF681" i="2"/>
  <c r="AF726" i="2"/>
  <c r="AF723" i="2"/>
  <c r="AF674" i="2"/>
  <c r="AF684" i="2"/>
  <c r="AF581" i="2"/>
  <c r="AF670" i="2"/>
  <c r="AF700" i="2"/>
  <c r="AF651" i="2"/>
  <c r="AF735" i="2"/>
  <c r="AE569" i="2"/>
  <c r="AE543" i="2"/>
  <c r="AE623" i="2"/>
  <c r="AE143" i="2"/>
  <c r="AE428" i="2"/>
  <c r="AE544" i="2"/>
  <c r="AE365" i="2"/>
  <c r="AE512" i="2"/>
  <c r="AE593" i="2"/>
  <c r="AE344" i="2"/>
  <c r="AE358" i="2"/>
  <c r="AE516" i="2"/>
  <c r="AE281" i="2"/>
  <c r="AE691" i="2"/>
  <c r="AE191" i="2"/>
  <c r="AE188" i="2"/>
  <c r="AE142" i="2"/>
  <c r="AE470" i="2"/>
  <c r="AE662" i="2"/>
  <c r="AE526" i="2"/>
  <c r="AE547" i="2"/>
  <c r="AE373" i="2"/>
  <c r="AE98" i="2"/>
  <c r="AE431" i="2"/>
  <c r="AE120" i="2"/>
  <c r="L71" i="3" s="1"/>
  <c r="AE293" i="2"/>
  <c r="AE499" i="2"/>
  <c r="AE14" i="2"/>
  <c r="AE213" i="2"/>
  <c r="AE661" i="2"/>
  <c r="AE381" i="2"/>
  <c r="AE154" i="2"/>
  <c r="AE658" i="2"/>
  <c r="AE129" i="2"/>
  <c r="AE655" i="2"/>
  <c r="AE74" i="2"/>
  <c r="AE6" i="2"/>
  <c r="AE633" i="2"/>
  <c r="AE308" i="2"/>
  <c r="AE86" i="2"/>
  <c r="AE531" i="2"/>
  <c r="AE99" i="2"/>
  <c r="AE29" i="2"/>
  <c r="AE220" i="2"/>
  <c r="AE305" i="2"/>
  <c r="AE507" i="2"/>
  <c r="AE206" i="2"/>
  <c r="AE566" i="2"/>
  <c r="AE262" i="2"/>
  <c r="AE402" i="2"/>
  <c r="AE170" i="2"/>
  <c r="AE135" i="2"/>
  <c r="AE81" i="2"/>
  <c r="AE630" i="2"/>
  <c r="AE93" i="2"/>
  <c r="AE497" i="2"/>
  <c r="AE484" i="2"/>
  <c r="AE62" i="2"/>
  <c r="AE541" i="2"/>
  <c r="AE479" i="2"/>
  <c r="AE156" i="2"/>
  <c r="AE314" i="2"/>
  <c r="AE322" i="2"/>
  <c r="AE208" i="2"/>
  <c r="AE450" i="2"/>
  <c r="AE458" i="2"/>
  <c r="AE300" i="2"/>
  <c r="AE226" i="2"/>
  <c r="AE396" i="2"/>
  <c r="AE149" i="2"/>
  <c r="AE436" i="2"/>
  <c r="AE621" i="2"/>
  <c r="AE309" i="2"/>
  <c r="AE84" i="2"/>
  <c r="AE467" i="2"/>
  <c r="AE122" i="2"/>
  <c r="AE177" i="2"/>
  <c r="AE298" i="2"/>
  <c r="AE494" i="2"/>
  <c r="AE3" i="2"/>
  <c r="AE337" i="2"/>
  <c r="AE185" i="2"/>
  <c r="AE329" i="2"/>
  <c r="AE89" i="2"/>
  <c r="AE536" i="2"/>
  <c r="AE280" i="2"/>
  <c r="AE574" i="2"/>
  <c r="AE209" i="2"/>
  <c r="AE47" i="2"/>
  <c r="AE296" i="2"/>
  <c r="AE17" i="2"/>
  <c r="AE333" i="2"/>
  <c r="AE643" i="2"/>
  <c r="AE327" i="2"/>
  <c r="AE251" i="2"/>
  <c r="AE8" i="2"/>
  <c r="AE417" i="2"/>
  <c r="AE60" i="2"/>
  <c r="AE288" i="2"/>
  <c r="AE64" i="2"/>
  <c r="AE387" i="2"/>
  <c r="AE174" i="2"/>
  <c r="AE290" i="2"/>
  <c r="AE253" i="2"/>
  <c r="AE229" i="2"/>
  <c r="AE519" i="2"/>
  <c r="AE145" i="2"/>
  <c r="AE258" i="2"/>
  <c r="AE406" i="2"/>
  <c r="AE108" i="2"/>
  <c r="AE164" i="2"/>
  <c r="AE271" i="2"/>
  <c r="AE218" i="2"/>
  <c r="AE639" i="2"/>
  <c r="AE346" i="2"/>
  <c r="AE33" i="2"/>
  <c r="L37" i="3" s="1"/>
  <c r="AE558" i="2"/>
  <c r="AE197" i="2"/>
  <c r="AE696" i="2"/>
  <c r="AE10" i="2"/>
  <c r="AE160" i="2"/>
  <c r="AE492" i="2"/>
  <c r="AE211" i="2"/>
  <c r="AE370" i="2"/>
  <c r="AE48" i="2"/>
  <c r="AE238" i="2"/>
  <c r="AE292" i="2"/>
  <c r="AE345" i="2"/>
  <c r="AE480" i="2"/>
  <c r="AE38" i="2"/>
  <c r="AE148" i="2"/>
  <c r="AE212" i="2"/>
  <c r="AE183" i="2"/>
  <c r="AE184" i="2"/>
  <c r="AE452" i="2"/>
  <c r="AE589" i="2"/>
  <c r="AE331" i="2"/>
  <c r="AE339" i="2"/>
  <c r="AE248" i="2"/>
  <c r="AE37" i="2"/>
  <c r="AE369" i="2"/>
  <c r="AE451" i="2"/>
  <c r="AE724" i="2"/>
  <c r="L117" i="3" s="1"/>
  <c r="AE688" i="2"/>
  <c r="AE483" i="2"/>
  <c r="AE368" i="2"/>
  <c r="AE82" i="2"/>
  <c r="AE121" i="2"/>
  <c r="AE92" i="2"/>
  <c r="AE297" i="2"/>
  <c r="AE223" i="2"/>
  <c r="AE227" i="2"/>
  <c r="AE374" i="2"/>
  <c r="AE268" i="2"/>
  <c r="AE550" i="2"/>
  <c r="AE13" i="2"/>
  <c r="AE496" i="2"/>
  <c r="AE400" i="2"/>
  <c r="AE192" i="2"/>
  <c r="AE529" i="2"/>
  <c r="AE383" i="2"/>
  <c r="AE549" i="2"/>
  <c r="AE540" i="2"/>
  <c r="AE239" i="2"/>
  <c r="AE27" i="2"/>
  <c r="AE616" i="2"/>
  <c r="AE158" i="2"/>
  <c r="AE495" i="2"/>
  <c r="AE642" i="2"/>
  <c r="AE514" i="2"/>
  <c r="AE534" i="2"/>
  <c r="AE585" i="2"/>
  <c r="AE4" i="2"/>
  <c r="AE462" i="2"/>
  <c r="AE359" i="2"/>
  <c r="AE628" i="2"/>
  <c r="AE118" i="2"/>
  <c r="AE151" i="2"/>
  <c r="AE200" i="2"/>
  <c r="AE15" i="2"/>
  <c r="AE194" i="2"/>
  <c r="AE198" i="2"/>
  <c r="AE604" i="2"/>
  <c r="AE179" i="2"/>
  <c r="AE389" i="2"/>
  <c r="AE42" i="2"/>
  <c r="AE41" i="2"/>
  <c r="AE667" i="2"/>
  <c r="AE546" i="2"/>
  <c r="AE411" i="2"/>
  <c r="AE157" i="2"/>
  <c r="AE294" i="2"/>
  <c r="AE393" i="2"/>
  <c r="AE682" i="2"/>
  <c r="AE76" i="2"/>
  <c r="AE619" i="2"/>
  <c r="AE653" i="2"/>
  <c r="AE463" i="2"/>
  <c r="AE429" i="2"/>
  <c r="L64" i="3" s="1"/>
  <c r="AE55" i="2"/>
  <c r="L103" i="3" s="1"/>
  <c r="AE434" i="2"/>
  <c r="AE34" i="2"/>
  <c r="AE376" i="2"/>
  <c r="AE263" i="2"/>
  <c r="AE594" i="2"/>
  <c r="AE367" i="2"/>
  <c r="AE627" i="2"/>
  <c r="AE520" i="2"/>
  <c r="AE363" i="2"/>
  <c r="AE318" i="2"/>
  <c r="AE65" i="2"/>
  <c r="AE481" i="2"/>
  <c r="L122" i="3" s="1"/>
  <c r="AE240" i="2"/>
  <c r="AE595" i="2"/>
  <c r="AE176" i="2"/>
  <c r="AE498" i="2"/>
  <c r="AE533" i="2"/>
  <c r="AE172" i="2"/>
  <c r="AE385" i="2"/>
  <c r="AE284" i="2"/>
  <c r="AE287" i="2"/>
  <c r="AE73" i="2"/>
  <c r="AE583" i="2"/>
  <c r="AE282" i="2"/>
  <c r="AE58" i="2"/>
  <c r="AE663" i="2"/>
  <c r="AE464" i="2"/>
  <c r="AE266" i="2"/>
  <c r="AE572" i="2"/>
  <c r="AE578" i="2"/>
  <c r="AE102" i="2"/>
  <c r="AE501" i="2"/>
  <c r="AE563" i="2"/>
  <c r="AE728" i="2"/>
  <c r="AE704" i="2"/>
  <c r="AE601" i="2"/>
  <c r="AE96" i="2"/>
  <c r="AE424" i="2"/>
  <c r="AE163" i="2"/>
  <c r="AE532" i="2"/>
  <c r="AE317" i="2"/>
  <c r="AE302" i="2"/>
  <c r="AE254" i="2"/>
  <c r="AE323" i="2"/>
  <c r="AE664" i="2"/>
  <c r="AE712" i="2"/>
  <c r="AE342" i="2"/>
  <c r="AE600" i="2"/>
  <c r="AE112" i="2"/>
  <c r="AE171" i="2"/>
  <c r="L24" i="3" s="1"/>
  <c r="AE341" i="2"/>
  <c r="AE77" i="2"/>
  <c r="AE312" i="2"/>
  <c r="AE256" i="2"/>
  <c r="AE343" i="2"/>
  <c r="AE459" i="2"/>
  <c r="AE91" i="2"/>
  <c r="AE32" i="2"/>
  <c r="AE21" i="2"/>
  <c r="L11" i="3" s="1"/>
  <c r="AE22" i="2"/>
  <c r="AE283" i="2"/>
  <c r="AE575" i="2"/>
  <c r="AE552" i="2"/>
  <c r="AE75" i="2"/>
  <c r="AE67" i="2"/>
  <c r="AE570" i="2"/>
  <c r="AE468" i="2"/>
  <c r="AE354" i="2"/>
  <c r="AE210" i="2"/>
  <c r="AE560" i="2"/>
  <c r="AE408" i="2"/>
  <c r="AE474" i="2"/>
  <c r="AE355" i="2"/>
  <c r="AE361" i="2"/>
  <c r="AE137" i="2"/>
  <c r="AE214" i="2"/>
  <c r="AE165" i="2"/>
  <c r="AE488" i="2"/>
  <c r="AE409" i="2"/>
  <c r="AE53" i="2"/>
  <c r="AE472" i="2"/>
  <c r="AE610" i="2"/>
  <c r="AE83" i="2"/>
  <c r="AE110" i="2"/>
  <c r="AE270" i="2"/>
  <c r="AE338" i="2"/>
  <c r="AE714" i="2"/>
  <c r="AE95" i="2"/>
  <c r="AE611" i="2"/>
  <c r="AE43" i="2"/>
  <c r="AE44" i="2"/>
  <c r="AE334" i="2"/>
  <c r="AE391" i="2"/>
  <c r="AE61" i="2"/>
  <c r="AE471" i="2"/>
  <c r="AE553" i="2"/>
  <c r="AE646" i="2"/>
  <c r="AE246" i="2"/>
  <c r="AE403" i="2"/>
  <c r="AE631" i="2"/>
  <c r="AE236" i="2"/>
  <c r="AE398" i="2"/>
  <c r="AE133" i="2"/>
  <c r="AE180" i="2"/>
  <c r="AE231" i="2"/>
  <c r="AE486" i="2"/>
  <c r="AE155" i="2"/>
  <c r="AE87" i="2"/>
  <c r="AE555" i="2"/>
  <c r="AE366" i="2"/>
  <c r="AE291" i="2"/>
  <c r="AE503" i="2"/>
  <c r="AE234" i="2"/>
  <c r="AE635" i="2"/>
  <c r="AE637" i="2"/>
  <c r="AE252" i="2"/>
  <c r="AE371" i="2"/>
  <c r="AE313" i="2"/>
  <c r="AE189" i="2"/>
  <c r="AE182" i="2"/>
  <c r="AE207" i="2"/>
  <c r="AE241" i="2"/>
  <c r="AE377" i="2"/>
  <c r="AE217" i="2"/>
  <c r="AE106" i="2"/>
  <c r="AE542" i="2"/>
  <c r="AE94" i="2"/>
  <c r="AE19" i="2"/>
  <c r="AE11" i="2"/>
  <c r="AE506" i="2"/>
  <c r="AE665" i="2"/>
  <c r="AE7" i="2"/>
  <c r="AE713" i="2"/>
  <c r="AE85" i="2"/>
  <c r="AE460" i="2"/>
  <c r="AE644" i="2"/>
  <c r="AE46" i="2"/>
  <c r="AE412" i="2"/>
  <c r="AE30" i="2"/>
  <c r="AE614" i="2"/>
  <c r="AE152" i="2"/>
  <c r="AE50" i="2"/>
  <c r="AE80" i="2"/>
  <c r="AE668" i="2"/>
  <c r="AE321" i="2"/>
  <c r="AE31" i="2"/>
  <c r="AE477" i="2"/>
  <c r="AE711" i="2"/>
  <c r="AE489" i="2"/>
  <c r="AE395" i="2"/>
  <c r="AE528" i="2"/>
  <c r="AE124" i="2"/>
  <c r="AE453" i="2"/>
  <c r="AE71" i="2"/>
  <c r="AE306" i="2"/>
  <c r="AE109" i="2"/>
  <c r="L44" i="3" s="1"/>
  <c r="AE244" i="2"/>
  <c r="AE330" i="2"/>
  <c r="AE602" i="2"/>
  <c r="AE666" i="2"/>
  <c r="AE187" i="2"/>
  <c r="AE573" i="2"/>
  <c r="AE315" i="2"/>
  <c r="AE326" i="2"/>
  <c r="AE173" i="2"/>
  <c r="AE203" i="2"/>
  <c r="AE51" i="2"/>
  <c r="AE382" i="2"/>
  <c r="AE249" i="2"/>
  <c r="AE491" i="2"/>
  <c r="AE279" i="2"/>
  <c r="AE442" i="2"/>
  <c r="AE596" i="2"/>
  <c r="AE608" i="2"/>
  <c r="AE114" i="2"/>
  <c r="AE159" i="2"/>
  <c r="AE699" i="2"/>
  <c r="AE524" i="2"/>
  <c r="AE146" i="2"/>
  <c r="AE675" i="2"/>
  <c r="AE301" i="2"/>
  <c r="AE181" i="2"/>
  <c r="AE274" i="2"/>
  <c r="AE265" i="2"/>
  <c r="AE380" i="2"/>
  <c r="AE397" i="2"/>
  <c r="AE475" i="2"/>
  <c r="AE676" i="2"/>
  <c r="AE162" i="2"/>
  <c r="AE140" i="2"/>
  <c r="AE169" i="2"/>
  <c r="AE23" i="2"/>
  <c r="AE303" i="2"/>
  <c r="AE500" i="2"/>
  <c r="AE36" i="2"/>
  <c r="AE116" i="2"/>
  <c r="AE513" i="2"/>
  <c r="AE90" i="2"/>
  <c r="AE5" i="2"/>
  <c r="L3" i="3" s="1"/>
  <c r="AE57" i="2"/>
  <c r="AE632" i="2"/>
  <c r="AE127" i="2"/>
  <c r="AE386" i="2"/>
  <c r="AE20" i="2"/>
  <c r="AE9" i="2"/>
  <c r="AE117" i="2"/>
  <c r="AE2" i="2"/>
  <c r="AE420" i="2"/>
  <c r="AE427" i="2"/>
  <c r="AE232" i="2"/>
  <c r="AE178" i="2"/>
  <c r="AE444" i="2"/>
  <c r="AE193" i="2"/>
  <c r="AE175" i="2"/>
  <c r="AE482" i="2"/>
  <c r="AE634" i="2"/>
  <c r="AE63" i="2"/>
  <c r="AE199" i="2"/>
  <c r="AE432" i="2"/>
  <c r="AE12" i="2"/>
  <c r="AE250" i="2"/>
  <c r="AE52" i="2"/>
  <c r="AE612" i="2"/>
  <c r="AE100" i="2"/>
  <c r="AE730" i="2"/>
  <c r="AE490" i="2"/>
  <c r="AE310" i="2"/>
  <c r="AE233" i="2"/>
  <c r="AE441" i="2"/>
  <c r="AE590" i="2"/>
  <c r="AE582" i="2"/>
  <c r="AE222" i="2"/>
  <c r="AE201" i="2"/>
  <c r="AE357" i="2"/>
  <c r="AE259" i="2"/>
  <c r="AE372" i="2"/>
  <c r="AE166" i="2"/>
  <c r="AE375" i="2"/>
  <c r="AE449" i="2"/>
  <c r="AE692" i="2"/>
  <c r="AE105" i="2"/>
  <c r="AE678" i="2"/>
  <c r="AE517" i="2"/>
  <c r="AE97" i="2"/>
  <c r="AE510" i="2"/>
  <c r="AE405" i="2"/>
  <c r="AE659" i="2"/>
  <c r="AE79" i="2"/>
  <c r="AE407" i="2"/>
  <c r="AE39" i="2"/>
  <c r="AE720" i="2"/>
  <c r="AE410" i="2"/>
  <c r="AE307" i="2"/>
  <c r="AE267" i="2"/>
  <c r="AE504" i="2"/>
  <c r="AE243" i="2"/>
  <c r="AE195" i="2"/>
  <c r="AE421" i="2"/>
  <c r="AE144" i="2"/>
  <c r="AE535" i="2"/>
  <c r="AE257" i="2"/>
  <c r="AE260" i="2"/>
  <c r="L62" i="3" s="1"/>
  <c r="AE161" i="2"/>
  <c r="AE390" i="2"/>
  <c r="AE18" i="2"/>
  <c r="AE349" i="2"/>
  <c r="AE347" i="2"/>
  <c r="AE425" i="2"/>
  <c r="AE454" i="2"/>
  <c r="AE721" i="2"/>
  <c r="AE56" i="2"/>
  <c r="AE677" i="2"/>
  <c r="AE419" i="2"/>
  <c r="AE125" i="2"/>
  <c r="AE650" i="2"/>
  <c r="AE505" i="2"/>
  <c r="AE103" i="2"/>
  <c r="AE111" i="2"/>
  <c r="AE592" i="2"/>
  <c r="AE732" i="2"/>
  <c r="AE394" i="2"/>
  <c r="AE527" i="2"/>
  <c r="AE132" i="2"/>
  <c r="AE606" i="2"/>
  <c r="AE697" i="2"/>
  <c r="AE568" i="2"/>
  <c r="AE493" i="2"/>
  <c r="AE147" i="2"/>
  <c r="AE360" i="2"/>
  <c r="AE237" i="2"/>
  <c r="AE689" i="2"/>
  <c r="AE508" i="2"/>
  <c r="AE433" i="2"/>
  <c r="AE476" i="2"/>
  <c r="AE465" i="2"/>
  <c r="AE325" i="2"/>
  <c r="AE679" i="2"/>
  <c r="AE16" i="2"/>
  <c r="AE392" i="2"/>
  <c r="AE230" i="2"/>
  <c r="AE128" i="2"/>
  <c r="AE469" i="2"/>
  <c r="AE68" i="2"/>
  <c r="AE378" i="2"/>
  <c r="AE652" i="2"/>
  <c r="AE324" i="2"/>
  <c r="AE40" i="2"/>
  <c r="AE673" i="2"/>
  <c r="AE554" i="2"/>
  <c r="AE384" i="2"/>
  <c r="AE295" i="2"/>
  <c r="AE530" i="2"/>
  <c r="AE167" i="2"/>
  <c r="AE445" i="2"/>
  <c r="AE285" i="2"/>
  <c r="AE388" i="2"/>
  <c r="AE54" i="2"/>
  <c r="AE219" i="2"/>
  <c r="AE671" i="2"/>
  <c r="AE26" i="2"/>
  <c r="AE737" i="2"/>
  <c r="AE717" i="2"/>
  <c r="AE605" i="2"/>
  <c r="AE224" i="2"/>
  <c r="AE645" i="2"/>
  <c r="AE426" i="2"/>
  <c r="AE150" i="2"/>
  <c r="AE443" i="2"/>
  <c r="AE416" i="2"/>
  <c r="AE448" i="2"/>
  <c r="AE626" i="2"/>
  <c r="AE511" i="2"/>
  <c r="AE28" i="2"/>
  <c r="AE228" i="2"/>
  <c r="AE647" i="2"/>
  <c r="AE620" i="2"/>
  <c r="AE59" i="2"/>
  <c r="AE72" i="2"/>
  <c r="AE25" i="2"/>
  <c r="AE538" i="2"/>
  <c r="AE548" i="2"/>
  <c r="AE456" i="2"/>
  <c r="AE204" i="2"/>
  <c r="AE190" i="2"/>
  <c r="AE115" i="2"/>
  <c r="AE134" i="2"/>
  <c r="AE126" i="2"/>
  <c r="AE286" i="2"/>
  <c r="AE591" i="2"/>
  <c r="AE247" i="2"/>
  <c r="AE473" i="2"/>
  <c r="AE49" i="2"/>
  <c r="AE352" i="2"/>
  <c r="AE539" i="2"/>
  <c r="AE437" i="2"/>
  <c r="AE617" i="2"/>
  <c r="AE45" i="2"/>
  <c r="AE276" i="2"/>
  <c r="AE562" i="2"/>
  <c r="AE104" i="2"/>
  <c r="AE24" i="2"/>
  <c r="AE657" i="2"/>
  <c r="AE660" i="2"/>
  <c r="AE136" i="2"/>
  <c r="AE35" i="2"/>
  <c r="AE320" i="2"/>
  <c r="AE66" i="2"/>
  <c r="AE438" i="2"/>
  <c r="AE734" i="2"/>
  <c r="AE353" i="2"/>
  <c r="AE316" i="2"/>
  <c r="AE261" i="2"/>
  <c r="AE487" i="2"/>
  <c r="AE683" i="2"/>
  <c r="AE423" i="2"/>
  <c r="AE139" i="2"/>
  <c r="AE364" i="2"/>
  <c r="AE168" i="2"/>
  <c r="AE277" i="2"/>
  <c r="AE571" i="2"/>
  <c r="L108" i="3" s="1"/>
  <c r="AE702" i="2"/>
  <c r="AE518" i="2"/>
  <c r="AE638" i="2"/>
  <c r="AE336" i="2"/>
  <c r="AE131" i="2"/>
  <c r="AE703" i="2"/>
  <c r="AE215" i="2"/>
  <c r="AE729" i="2"/>
  <c r="AE123" i="2"/>
  <c r="AE414" i="2"/>
  <c r="AE225" i="2"/>
  <c r="AE701" i="2"/>
  <c r="AE332" i="2"/>
  <c r="AE348" i="2"/>
  <c r="AE687" i="2"/>
  <c r="AE725" i="2"/>
  <c r="AE272" i="2"/>
  <c r="AE273" i="2"/>
  <c r="AE78" i="2"/>
  <c r="AE636" i="2"/>
  <c r="AE245" i="2"/>
  <c r="AE733" i="2"/>
  <c r="AE141" i="2"/>
  <c r="AE599" i="2"/>
  <c r="AE101" i="2"/>
  <c r="AE515" i="2"/>
  <c r="AE138" i="2"/>
  <c r="L87" i="3" s="1"/>
  <c r="AE113" i="2"/>
  <c r="AE196" i="2"/>
  <c r="AE70" i="2"/>
  <c r="AE629" i="2"/>
  <c r="AE622" i="2"/>
  <c r="AE551" i="2"/>
  <c r="AE695" i="2"/>
  <c r="AE686" i="2"/>
  <c r="AE362" i="2"/>
  <c r="AE269" i="2"/>
  <c r="AE335" i="2"/>
  <c r="AE350" i="2"/>
  <c r="AE545" i="2"/>
  <c r="AE328" i="2"/>
  <c r="AE130" i="2"/>
  <c r="AE466" i="2"/>
  <c r="AE556" i="2"/>
  <c r="AE399" i="2"/>
  <c r="AE736" i="2"/>
  <c r="AE685" i="2"/>
  <c r="AE654" i="2"/>
  <c r="AE719" i="2"/>
  <c r="AE153" i="2"/>
  <c r="AE705" i="2"/>
  <c r="AE557" i="2"/>
  <c r="AE680" i="2"/>
  <c r="AE242" i="2"/>
  <c r="AE584" i="2"/>
  <c r="AE607" i="2"/>
  <c r="AE656" i="2"/>
  <c r="AE340" i="2"/>
  <c r="AE502" i="2"/>
  <c r="AE580" i="2"/>
  <c r="AE525" i="2"/>
  <c r="AE107" i="2"/>
  <c r="AE119" i="2"/>
  <c r="AE707" i="2"/>
  <c r="AE603" i="2"/>
  <c r="AE88" i="2"/>
  <c r="AE319" i="2"/>
  <c r="AE69" i="2"/>
  <c r="AE564" i="2"/>
  <c r="AE404" i="2"/>
  <c r="AE379" i="2"/>
  <c r="AE435" i="2"/>
  <c r="AE299" i="2"/>
  <c r="AE537" i="2"/>
  <c r="AE565" i="2"/>
  <c r="AE641" i="2"/>
  <c r="AE255" i="2"/>
  <c r="AE264" i="2"/>
  <c r="AE455" i="2"/>
  <c r="L113" i="3" s="1"/>
  <c r="AE731" i="2"/>
  <c r="AE235" i="2"/>
  <c r="AE567" i="2"/>
  <c r="AE351" i="2"/>
  <c r="AE202" i="2"/>
  <c r="AE439" i="2"/>
  <c r="AE523" i="2"/>
  <c r="AE576" i="2"/>
  <c r="AE461" i="2"/>
  <c r="AE311" i="2"/>
  <c r="AE422" i="2"/>
  <c r="AE586" i="2"/>
  <c r="AE457" i="2"/>
  <c r="AE446" i="2"/>
  <c r="AE186" i="2"/>
  <c r="AE693" i="2"/>
  <c r="AE522" i="2"/>
  <c r="AE509" i="2"/>
  <c r="AE216" i="2"/>
  <c r="AE221" i="2"/>
  <c r="AE304" i="2"/>
  <c r="AE577" i="2"/>
  <c r="AE625" i="2"/>
  <c r="AE561" i="2"/>
  <c r="AE648" i="2"/>
  <c r="AE418" i="2"/>
  <c r="AE289" i="2"/>
  <c r="AE205" i="2"/>
  <c r="AE485" i="2"/>
  <c r="AE588" i="2"/>
  <c r="AE669" i="2"/>
  <c r="AE478" i="2"/>
  <c r="AE710" i="2"/>
  <c r="AE413" i="2"/>
  <c r="AE579" i="2"/>
  <c r="AE275" i="2"/>
  <c r="AE415" i="2"/>
  <c r="AE278" i="2"/>
  <c r="AE356" i="2"/>
  <c r="AE727" i="2"/>
  <c r="AE615" i="2"/>
  <c r="AE440" i="2"/>
  <c r="AE694" i="2"/>
  <c r="AE587" i="2"/>
  <c r="AE401" i="2"/>
  <c r="AE430" i="2"/>
  <c r="AE613" i="2"/>
  <c r="AE521" i="2"/>
  <c r="AE649" i="2"/>
  <c r="AE690" i="2"/>
  <c r="AE672" i="2"/>
  <c r="AE447" i="2"/>
  <c r="AE716" i="2"/>
  <c r="AE640" i="2"/>
  <c r="AE597" i="2"/>
  <c r="AE738" i="2"/>
  <c r="AE722" i="2"/>
  <c r="AE698" i="2"/>
  <c r="AE706" i="2"/>
  <c r="AE708" i="2"/>
  <c r="AE559" i="2"/>
  <c r="AE618" i="2"/>
  <c r="AE609" i="2"/>
  <c r="AE598" i="2"/>
  <c r="AE715" i="2"/>
  <c r="AE624" i="2"/>
  <c r="AE709" i="2"/>
  <c r="AE718" i="2"/>
  <c r="AE681" i="2"/>
  <c r="AE726" i="2"/>
  <c r="AE723" i="2"/>
  <c r="AE674" i="2"/>
  <c r="AE684" i="2"/>
  <c r="AE581" i="2"/>
  <c r="AE670" i="2"/>
  <c r="AE700" i="2"/>
  <c r="AE651" i="2"/>
  <c r="AE735" i="2"/>
  <c r="AD569" i="2"/>
  <c r="AD543" i="2"/>
  <c r="AD623" i="2"/>
  <c r="AD143" i="2"/>
  <c r="AD428" i="2"/>
  <c r="AD544" i="2"/>
  <c r="AD365" i="2"/>
  <c r="AD512" i="2"/>
  <c r="AD593" i="2"/>
  <c r="AD344" i="2"/>
  <c r="AD358" i="2"/>
  <c r="AD516" i="2"/>
  <c r="AD281" i="2"/>
  <c r="AD691" i="2"/>
  <c r="AD191" i="2"/>
  <c r="AD188" i="2"/>
  <c r="AD142" i="2"/>
  <c r="AD470" i="2"/>
  <c r="AD662" i="2"/>
  <c r="AD526" i="2"/>
  <c r="AD547" i="2"/>
  <c r="AD373" i="2"/>
  <c r="AD98" i="2"/>
  <c r="AD431" i="2"/>
  <c r="AD120" i="2"/>
  <c r="K71" i="3" s="1"/>
  <c r="AD293" i="2"/>
  <c r="AD499" i="2"/>
  <c r="AD14" i="2"/>
  <c r="AD213" i="2"/>
  <c r="AD661" i="2"/>
  <c r="AD381" i="2"/>
  <c r="AD154" i="2"/>
  <c r="AD658" i="2"/>
  <c r="AD129" i="2"/>
  <c r="AD655" i="2"/>
  <c r="AD74" i="2"/>
  <c r="AD6" i="2"/>
  <c r="AD633" i="2"/>
  <c r="AD308" i="2"/>
  <c r="AD86" i="2"/>
  <c r="AD531" i="2"/>
  <c r="AD99" i="2"/>
  <c r="AD29" i="2"/>
  <c r="AD220" i="2"/>
  <c r="AD305" i="2"/>
  <c r="AD507" i="2"/>
  <c r="AD206" i="2"/>
  <c r="AD566" i="2"/>
  <c r="AD262" i="2"/>
  <c r="AD402" i="2"/>
  <c r="AD170" i="2"/>
  <c r="AD135" i="2"/>
  <c r="AD81" i="2"/>
  <c r="AD630" i="2"/>
  <c r="AD93" i="2"/>
  <c r="AD497" i="2"/>
  <c r="AD484" i="2"/>
  <c r="AD62" i="2"/>
  <c r="AD541" i="2"/>
  <c r="AD479" i="2"/>
  <c r="AD156" i="2"/>
  <c r="AD314" i="2"/>
  <c r="AD322" i="2"/>
  <c r="AD208" i="2"/>
  <c r="AD450" i="2"/>
  <c r="AD458" i="2"/>
  <c r="AD300" i="2"/>
  <c r="AD226" i="2"/>
  <c r="AD396" i="2"/>
  <c r="AD149" i="2"/>
  <c r="AD436" i="2"/>
  <c r="AD621" i="2"/>
  <c r="AD309" i="2"/>
  <c r="AD84" i="2"/>
  <c r="K28" i="3" s="1"/>
  <c r="AD467" i="2"/>
  <c r="AD122" i="2"/>
  <c r="AD177" i="2"/>
  <c r="AD298" i="2"/>
  <c r="AD494" i="2"/>
  <c r="AD3" i="2"/>
  <c r="AD337" i="2"/>
  <c r="AD185" i="2"/>
  <c r="AD329" i="2"/>
  <c r="AD89" i="2"/>
  <c r="AD536" i="2"/>
  <c r="AD280" i="2"/>
  <c r="AD574" i="2"/>
  <c r="AD209" i="2"/>
  <c r="AD47" i="2"/>
  <c r="AD296" i="2"/>
  <c r="AD17" i="2"/>
  <c r="AD333" i="2"/>
  <c r="AD643" i="2"/>
  <c r="AD327" i="2"/>
  <c r="AD251" i="2"/>
  <c r="AD8" i="2"/>
  <c r="AD417" i="2"/>
  <c r="AD60" i="2"/>
  <c r="AD288" i="2"/>
  <c r="AD64" i="2"/>
  <c r="AD387" i="2"/>
  <c r="AD174" i="2"/>
  <c r="AD290" i="2"/>
  <c r="AD253" i="2"/>
  <c r="AD229" i="2"/>
  <c r="AD519" i="2"/>
  <c r="AD145" i="2"/>
  <c r="AD258" i="2"/>
  <c r="AD406" i="2"/>
  <c r="AD108" i="2"/>
  <c r="AD164" i="2"/>
  <c r="AD271" i="2"/>
  <c r="AD218" i="2"/>
  <c r="AD639" i="2"/>
  <c r="AD346" i="2"/>
  <c r="AD33" i="2"/>
  <c r="AD558" i="2"/>
  <c r="AD197" i="2"/>
  <c r="AD696" i="2"/>
  <c r="AD10" i="2"/>
  <c r="AD160" i="2"/>
  <c r="AD492" i="2"/>
  <c r="AD211" i="2"/>
  <c r="AD370" i="2"/>
  <c r="AD48" i="2"/>
  <c r="AD238" i="2"/>
  <c r="AD292" i="2"/>
  <c r="AD345" i="2"/>
  <c r="AD480" i="2"/>
  <c r="AD38" i="2"/>
  <c r="AD148" i="2"/>
  <c r="AD212" i="2"/>
  <c r="AD183" i="2"/>
  <c r="AD184" i="2"/>
  <c r="AD452" i="2"/>
  <c r="AD589" i="2"/>
  <c r="AD331" i="2"/>
  <c r="AD339" i="2"/>
  <c r="AD248" i="2"/>
  <c r="AD37" i="2"/>
  <c r="AD369" i="2"/>
  <c r="AD451" i="2"/>
  <c r="AD724" i="2"/>
  <c r="K117" i="3" s="1"/>
  <c r="AD688" i="2"/>
  <c r="AD483" i="2"/>
  <c r="AD368" i="2"/>
  <c r="AD82" i="2"/>
  <c r="AD121" i="2"/>
  <c r="AD92" i="2"/>
  <c r="AD297" i="2"/>
  <c r="AD223" i="2"/>
  <c r="AD227" i="2"/>
  <c r="AD374" i="2"/>
  <c r="AD268" i="2"/>
  <c r="AD550" i="2"/>
  <c r="AD13" i="2"/>
  <c r="AD496" i="2"/>
  <c r="AD400" i="2"/>
  <c r="AD192" i="2"/>
  <c r="AD529" i="2"/>
  <c r="AD383" i="2"/>
  <c r="AD549" i="2"/>
  <c r="AD540" i="2"/>
  <c r="AD239" i="2"/>
  <c r="AD27" i="2"/>
  <c r="AD616" i="2"/>
  <c r="AD158" i="2"/>
  <c r="AD495" i="2"/>
  <c r="AD642" i="2"/>
  <c r="AD514" i="2"/>
  <c r="AD534" i="2"/>
  <c r="AD585" i="2"/>
  <c r="AD4" i="2"/>
  <c r="AD462" i="2"/>
  <c r="AD359" i="2"/>
  <c r="AD628" i="2"/>
  <c r="AD118" i="2"/>
  <c r="AD151" i="2"/>
  <c r="AD200" i="2"/>
  <c r="AD15" i="2"/>
  <c r="AD194" i="2"/>
  <c r="AD198" i="2"/>
  <c r="AD604" i="2"/>
  <c r="AD179" i="2"/>
  <c r="AD389" i="2"/>
  <c r="AD42" i="2"/>
  <c r="AD41" i="2"/>
  <c r="AD667" i="2"/>
  <c r="AD546" i="2"/>
  <c r="AD411" i="2"/>
  <c r="AD157" i="2"/>
  <c r="AD294" i="2"/>
  <c r="AD393" i="2"/>
  <c r="AD682" i="2"/>
  <c r="AD76" i="2"/>
  <c r="AD619" i="2"/>
  <c r="AD653" i="2"/>
  <c r="AD463" i="2"/>
  <c r="AD429" i="2"/>
  <c r="K64" i="3" s="1"/>
  <c r="AD55" i="2"/>
  <c r="AD434" i="2"/>
  <c r="AD34" i="2"/>
  <c r="AD376" i="2"/>
  <c r="AD263" i="2"/>
  <c r="AD594" i="2"/>
  <c r="AD367" i="2"/>
  <c r="AD627" i="2"/>
  <c r="AD520" i="2"/>
  <c r="AD363" i="2"/>
  <c r="AD318" i="2"/>
  <c r="AD65" i="2"/>
  <c r="AD481" i="2"/>
  <c r="K122" i="3" s="1"/>
  <c r="AD240" i="2"/>
  <c r="AD595" i="2"/>
  <c r="AD176" i="2"/>
  <c r="AD498" i="2"/>
  <c r="AD533" i="2"/>
  <c r="AD172" i="2"/>
  <c r="AD385" i="2"/>
  <c r="AD284" i="2"/>
  <c r="AD287" i="2"/>
  <c r="AD73" i="2"/>
  <c r="AD583" i="2"/>
  <c r="AD282" i="2"/>
  <c r="AD58" i="2"/>
  <c r="AD663" i="2"/>
  <c r="AD464" i="2"/>
  <c r="AD266" i="2"/>
  <c r="AD572" i="2"/>
  <c r="AD578" i="2"/>
  <c r="AD102" i="2"/>
  <c r="AD501" i="2"/>
  <c r="AD563" i="2"/>
  <c r="AD728" i="2"/>
  <c r="AD704" i="2"/>
  <c r="AD601" i="2"/>
  <c r="AD96" i="2"/>
  <c r="AD424" i="2"/>
  <c r="AD163" i="2"/>
  <c r="AD532" i="2"/>
  <c r="AD317" i="2"/>
  <c r="AD302" i="2"/>
  <c r="AD254" i="2"/>
  <c r="AD323" i="2"/>
  <c r="AD664" i="2"/>
  <c r="AD712" i="2"/>
  <c r="AD342" i="2"/>
  <c r="AD600" i="2"/>
  <c r="AD112" i="2"/>
  <c r="AD171" i="2"/>
  <c r="AD341" i="2"/>
  <c r="AD77" i="2"/>
  <c r="AD312" i="2"/>
  <c r="AD256" i="2"/>
  <c r="AD343" i="2"/>
  <c r="AD459" i="2"/>
  <c r="AD91" i="2"/>
  <c r="AD32" i="2"/>
  <c r="AD21" i="2"/>
  <c r="K11" i="3" s="1"/>
  <c r="AD22" i="2"/>
  <c r="AD283" i="2"/>
  <c r="AD575" i="2"/>
  <c r="AD552" i="2"/>
  <c r="AD75" i="2"/>
  <c r="AD67" i="2"/>
  <c r="AD570" i="2"/>
  <c r="AD468" i="2"/>
  <c r="AD354" i="2"/>
  <c r="AD210" i="2"/>
  <c r="AD560" i="2"/>
  <c r="AD408" i="2"/>
  <c r="AD474" i="2"/>
  <c r="AD355" i="2"/>
  <c r="AD361" i="2"/>
  <c r="AD137" i="2"/>
  <c r="AD214" i="2"/>
  <c r="AD165" i="2"/>
  <c r="AD488" i="2"/>
  <c r="AD409" i="2"/>
  <c r="AD53" i="2"/>
  <c r="AD472" i="2"/>
  <c r="AD610" i="2"/>
  <c r="AD83" i="2"/>
  <c r="AD110" i="2"/>
  <c r="AD270" i="2"/>
  <c r="AD338" i="2"/>
  <c r="AD714" i="2"/>
  <c r="AD95" i="2"/>
  <c r="AD611" i="2"/>
  <c r="AD43" i="2"/>
  <c r="AD44" i="2"/>
  <c r="AD334" i="2"/>
  <c r="AD391" i="2"/>
  <c r="AD61" i="2"/>
  <c r="AD471" i="2"/>
  <c r="AD553" i="2"/>
  <c r="AD646" i="2"/>
  <c r="AD246" i="2"/>
  <c r="AD403" i="2"/>
  <c r="AD631" i="2"/>
  <c r="AD236" i="2"/>
  <c r="AD398" i="2"/>
  <c r="AD133" i="2"/>
  <c r="K33" i="3" s="1"/>
  <c r="AD180" i="2"/>
  <c r="AD231" i="2"/>
  <c r="AD486" i="2"/>
  <c r="AD155" i="2"/>
  <c r="AD87" i="2"/>
  <c r="AD555" i="2"/>
  <c r="AD366" i="2"/>
  <c r="AD291" i="2"/>
  <c r="AD503" i="2"/>
  <c r="AD234" i="2"/>
  <c r="AD635" i="2"/>
  <c r="AD637" i="2"/>
  <c r="AD252" i="2"/>
  <c r="AD371" i="2"/>
  <c r="AD313" i="2"/>
  <c r="AD189" i="2"/>
  <c r="AD182" i="2"/>
  <c r="AD207" i="2"/>
  <c r="AD241" i="2"/>
  <c r="AD377" i="2"/>
  <c r="AD217" i="2"/>
  <c r="AD106" i="2"/>
  <c r="AD542" i="2"/>
  <c r="AD94" i="2"/>
  <c r="AD19" i="2"/>
  <c r="AD11" i="2"/>
  <c r="AD506" i="2"/>
  <c r="AD665" i="2"/>
  <c r="AD7" i="2"/>
  <c r="AD713" i="2"/>
  <c r="AD85" i="2"/>
  <c r="AD460" i="2"/>
  <c r="AD644" i="2"/>
  <c r="AD46" i="2"/>
  <c r="AD412" i="2"/>
  <c r="AD30" i="2"/>
  <c r="AD614" i="2"/>
  <c r="AD152" i="2"/>
  <c r="AD50" i="2"/>
  <c r="AD80" i="2"/>
  <c r="AD668" i="2"/>
  <c r="AD321" i="2"/>
  <c r="AD31" i="2"/>
  <c r="AD477" i="2"/>
  <c r="AD711" i="2"/>
  <c r="AD489" i="2"/>
  <c r="AD395" i="2"/>
  <c r="AD528" i="2"/>
  <c r="AD124" i="2"/>
  <c r="AD453" i="2"/>
  <c r="AD71" i="2"/>
  <c r="AD306" i="2"/>
  <c r="AD109" i="2"/>
  <c r="AD244" i="2"/>
  <c r="AD330" i="2"/>
  <c r="AD602" i="2"/>
  <c r="AD666" i="2"/>
  <c r="AD187" i="2"/>
  <c r="AD573" i="2"/>
  <c r="AD315" i="2"/>
  <c r="AD326" i="2"/>
  <c r="AD173" i="2"/>
  <c r="AD203" i="2"/>
  <c r="AD51" i="2"/>
  <c r="AD382" i="2"/>
  <c r="AD249" i="2"/>
  <c r="AD491" i="2"/>
  <c r="AD279" i="2"/>
  <c r="AD442" i="2"/>
  <c r="AD596" i="2"/>
  <c r="AD608" i="2"/>
  <c r="AD114" i="2"/>
  <c r="AD159" i="2"/>
  <c r="AD699" i="2"/>
  <c r="AD524" i="2"/>
  <c r="AD146" i="2"/>
  <c r="AD675" i="2"/>
  <c r="AD301" i="2"/>
  <c r="AD181" i="2"/>
  <c r="AD274" i="2"/>
  <c r="AD265" i="2"/>
  <c r="AD380" i="2"/>
  <c r="AD397" i="2"/>
  <c r="AD475" i="2"/>
  <c r="AD676" i="2"/>
  <c r="AD162" i="2"/>
  <c r="AD140" i="2"/>
  <c r="AD169" i="2"/>
  <c r="AD23" i="2"/>
  <c r="AD303" i="2"/>
  <c r="AD500" i="2"/>
  <c r="AD36" i="2"/>
  <c r="AD116" i="2"/>
  <c r="AD513" i="2"/>
  <c r="AD90" i="2"/>
  <c r="AD5" i="2"/>
  <c r="K3" i="3" s="1"/>
  <c r="AD57" i="2"/>
  <c r="AD632" i="2"/>
  <c r="AD127" i="2"/>
  <c r="AD386" i="2"/>
  <c r="AD20" i="2"/>
  <c r="AD9" i="2"/>
  <c r="AD117" i="2"/>
  <c r="AD2" i="2"/>
  <c r="AD420" i="2"/>
  <c r="AD427" i="2"/>
  <c r="AD232" i="2"/>
  <c r="AD178" i="2"/>
  <c r="AD444" i="2"/>
  <c r="AD193" i="2"/>
  <c r="AD175" i="2"/>
  <c r="AD482" i="2"/>
  <c r="AD634" i="2"/>
  <c r="AD63" i="2"/>
  <c r="AD199" i="2"/>
  <c r="AD432" i="2"/>
  <c r="AD12" i="2"/>
  <c r="AD250" i="2"/>
  <c r="AD52" i="2"/>
  <c r="AD612" i="2"/>
  <c r="AD100" i="2"/>
  <c r="AD730" i="2"/>
  <c r="AD490" i="2"/>
  <c r="AD310" i="2"/>
  <c r="AD233" i="2"/>
  <c r="AD441" i="2"/>
  <c r="AD590" i="2"/>
  <c r="AD582" i="2"/>
  <c r="AD222" i="2"/>
  <c r="AD201" i="2"/>
  <c r="AD357" i="2"/>
  <c r="AD259" i="2"/>
  <c r="AD372" i="2"/>
  <c r="AD166" i="2"/>
  <c r="AD375" i="2"/>
  <c r="AD449" i="2"/>
  <c r="AD692" i="2"/>
  <c r="AD105" i="2"/>
  <c r="AD678" i="2"/>
  <c r="AD517" i="2"/>
  <c r="AD97" i="2"/>
  <c r="AD510" i="2"/>
  <c r="AD405" i="2"/>
  <c r="AD659" i="2"/>
  <c r="AD79" i="2"/>
  <c r="AD407" i="2"/>
  <c r="AD39" i="2"/>
  <c r="AD720" i="2"/>
  <c r="AD410" i="2"/>
  <c r="AD307" i="2"/>
  <c r="AD267" i="2"/>
  <c r="AD504" i="2"/>
  <c r="AD243" i="2"/>
  <c r="AD195" i="2"/>
  <c r="AD421" i="2"/>
  <c r="AD144" i="2"/>
  <c r="AD535" i="2"/>
  <c r="AD257" i="2"/>
  <c r="AD260" i="2"/>
  <c r="AD161" i="2"/>
  <c r="AD390" i="2"/>
  <c r="AD18" i="2"/>
  <c r="AD349" i="2"/>
  <c r="AD347" i="2"/>
  <c r="AD425" i="2"/>
  <c r="AD454" i="2"/>
  <c r="AD721" i="2"/>
  <c r="AD56" i="2"/>
  <c r="AD677" i="2"/>
  <c r="AD419" i="2"/>
  <c r="AD125" i="2"/>
  <c r="AD650" i="2"/>
  <c r="AD505" i="2"/>
  <c r="AD103" i="2"/>
  <c r="AD111" i="2"/>
  <c r="AD592" i="2"/>
  <c r="AD732" i="2"/>
  <c r="AD394" i="2"/>
  <c r="AD527" i="2"/>
  <c r="AD132" i="2"/>
  <c r="K60" i="3" s="1"/>
  <c r="AD606" i="2"/>
  <c r="AD697" i="2"/>
  <c r="AD568" i="2"/>
  <c r="AD493" i="2"/>
  <c r="AD147" i="2"/>
  <c r="AD360" i="2"/>
  <c r="AD237" i="2"/>
  <c r="AD689" i="2"/>
  <c r="AD508" i="2"/>
  <c r="AD433" i="2"/>
  <c r="AD476" i="2"/>
  <c r="AD465" i="2"/>
  <c r="AD325" i="2"/>
  <c r="AD679" i="2"/>
  <c r="AD16" i="2"/>
  <c r="AD392" i="2"/>
  <c r="AD230" i="2"/>
  <c r="AD128" i="2"/>
  <c r="AD469" i="2"/>
  <c r="AD68" i="2"/>
  <c r="AD378" i="2"/>
  <c r="AD652" i="2"/>
  <c r="AD324" i="2"/>
  <c r="AD40" i="2"/>
  <c r="K8" i="3" s="1"/>
  <c r="AD673" i="2"/>
  <c r="AD554" i="2"/>
  <c r="AD384" i="2"/>
  <c r="AD295" i="2"/>
  <c r="AD530" i="2"/>
  <c r="AD167" i="2"/>
  <c r="AD445" i="2"/>
  <c r="AD285" i="2"/>
  <c r="AD388" i="2"/>
  <c r="AD54" i="2"/>
  <c r="AD219" i="2"/>
  <c r="AD671" i="2"/>
  <c r="AD26" i="2"/>
  <c r="AD737" i="2"/>
  <c r="AD717" i="2"/>
  <c r="AD605" i="2"/>
  <c r="AD224" i="2"/>
  <c r="AD645" i="2"/>
  <c r="AD426" i="2"/>
  <c r="AD150" i="2"/>
  <c r="K22" i="3" s="1"/>
  <c r="AD443" i="2"/>
  <c r="AD416" i="2"/>
  <c r="AD448" i="2"/>
  <c r="AD626" i="2"/>
  <c r="AD511" i="2"/>
  <c r="AD28" i="2"/>
  <c r="AD228" i="2"/>
  <c r="AD647" i="2"/>
  <c r="AD620" i="2"/>
  <c r="AD59" i="2"/>
  <c r="AD72" i="2"/>
  <c r="AD25" i="2"/>
  <c r="K17" i="3" s="1"/>
  <c r="AD538" i="2"/>
  <c r="AD548" i="2"/>
  <c r="AD456" i="2"/>
  <c r="AD204" i="2"/>
  <c r="AD190" i="2"/>
  <c r="AD115" i="2"/>
  <c r="AD134" i="2"/>
  <c r="AD126" i="2"/>
  <c r="AD286" i="2"/>
  <c r="AD591" i="2"/>
  <c r="AD247" i="2"/>
  <c r="AD473" i="2"/>
  <c r="AD49" i="2"/>
  <c r="AD352" i="2"/>
  <c r="AD539" i="2"/>
  <c r="AD437" i="2"/>
  <c r="AD617" i="2"/>
  <c r="AD45" i="2"/>
  <c r="AD276" i="2"/>
  <c r="AD562" i="2"/>
  <c r="AD104" i="2"/>
  <c r="AD24" i="2"/>
  <c r="AD657" i="2"/>
  <c r="AD660" i="2"/>
  <c r="AD136" i="2"/>
  <c r="AD35" i="2"/>
  <c r="AD320" i="2"/>
  <c r="AD66" i="2"/>
  <c r="AD438" i="2"/>
  <c r="AD734" i="2"/>
  <c r="AD353" i="2"/>
  <c r="AD316" i="2"/>
  <c r="AD261" i="2"/>
  <c r="AD487" i="2"/>
  <c r="AD683" i="2"/>
  <c r="AD423" i="2"/>
  <c r="AD139" i="2"/>
  <c r="AD364" i="2"/>
  <c r="AD168" i="2"/>
  <c r="AD277" i="2"/>
  <c r="AD571" i="2"/>
  <c r="AD702" i="2"/>
  <c r="AD518" i="2"/>
  <c r="AD638" i="2"/>
  <c r="AD336" i="2"/>
  <c r="AD131" i="2"/>
  <c r="AD703" i="2"/>
  <c r="AD215" i="2"/>
  <c r="AD729" i="2"/>
  <c r="AD123" i="2"/>
  <c r="AD414" i="2"/>
  <c r="AD225" i="2"/>
  <c r="AD701" i="2"/>
  <c r="AD332" i="2"/>
  <c r="AD348" i="2"/>
  <c r="AD687" i="2"/>
  <c r="AD725" i="2"/>
  <c r="AD272" i="2"/>
  <c r="AD273" i="2"/>
  <c r="AD78" i="2"/>
  <c r="AD636" i="2"/>
  <c r="AD245" i="2"/>
  <c r="AD733" i="2"/>
  <c r="AD141" i="2"/>
  <c r="AD599" i="2"/>
  <c r="AD101" i="2"/>
  <c r="AD515" i="2"/>
  <c r="AD138" i="2"/>
  <c r="AD113" i="2"/>
  <c r="AD196" i="2"/>
  <c r="AD70" i="2"/>
  <c r="AD629" i="2"/>
  <c r="AD622" i="2"/>
  <c r="AD551" i="2"/>
  <c r="AD695" i="2"/>
  <c r="AD686" i="2"/>
  <c r="AD362" i="2"/>
  <c r="AD269" i="2"/>
  <c r="AD335" i="2"/>
  <c r="AD350" i="2"/>
  <c r="AD545" i="2"/>
  <c r="AD328" i="2"/>
  <c r="AD130" i="2"/>
  <c r="AD466" i="2"/>
  <c r="AD556" i="2"/>
  <c r="AD399" i="2"/>
  <c r="AD736" i="2"/>
  <c r="AD685" i="2"/>
  <c r="AD654" i="2"/>
  <c r="AD719" i="2"/>
  <c r="AD153" i="2"/>
  <c r="AD705" i="2"/>
  <c r="AD557" i="2"/>
  <c r="AD680" i="2"/>
  <c r="AD242" i="2"/>
  <c r="AD584" i="2"/>
  <c r="AD607" i="2"/>
  <c r="AD656" i="2"/>
  <c r="AD340" i="2"/>
  <c r="AD502" i="2"/>
  <c r="AD580" i="2"/>
  <c r="AD525" i="2"/>
  <c r="AD107" i="2"/>
  <c r="AD119" i="2"/>
  <c r="AD707" i="2"/>
  <c r="AD603" i="2"/>
  <c r="AD88" i="2"/>
  <c r="AD319" i="2"/>
  <c r="AD69" i="2"/>
  <c r="AD564" i="2"/>
  <c r="AD404" i="2"/>
  <c r="AD379" i="2"/>
  <c r="AD435" i="2"/>
  <c r="AD299" i="2"/>
  <c r="AD537" i="2"/>
  <c r="AD565" i="2"/>
  <c r="AD641" i="2"/>
  <c r="AD255" i="2"/>
  <c r="AD264" i="2"/>
  <c r="AD455" i="2"/>
  <c r="K113" i="3" s="1"/>
  <c r="AD731" i="2"/>
  <c r="AD235" i="2"/>
  <c r="AD567" i="2"/>
  <c r="AD351" i="2"/>
  <c r="AD202" i="2"/>
  <c r="AD439" i="2"/>
  <c r="AD523" i="2"/>
  <c r="AD576" i="2"/>
  <c r="AD461" i="2"/>
  <c r="AD311" i="2"/>
  <c r="AD422" i="2"/>
  <c r="AD586" i="2"/>
  <c r="AD457" i="2"/>
  <c r="AD446" i="2"/>
  <c r="AD186" i="2"/>
  <c r="AD693" i="2"/>
  <c r="AD522" i="2"/>
  <c r="AD509" i="2"/>
  <c r="AD216" i="2"/>
  <c r="AD221" i="2"/>
  <c r="AD304" i="2"/>
  <c r="AD577" i="2"/>
  <c r="AD625" i="2"/>
  <c r="AD561" i="2"/>
  <c r="AD648" i="2"/>
  <c r="AD418" i="2"/>
  <c r="AD289" i="2"/>
  <c r="AD205" i="2"/>
  <c r="AD485" i="2"/>
  <c r="AD588" i="2"/>
  <c r="AD669" i="2"/>
  <c r="AD478" i="2"/>
  <c r="AD710" i="2"/>
  <c r="AD413" i="2"/>
  <c r="AD579" i="2"/>
  <c r="AD275" i="2"/>
  <c r="AD415" i="2"/>
  <c r="AD278" i="2"/>
  <c r="AD356" i="2"/>
  <c r="AD727" i="2"/>
  <c r="AD615" i="2"/>
  <c r="AD440" i="2"/>
  <c r="AD694" i="2"/>
  <c r="AD587" i="2"/>
  <c r="AD401" i="2"/>
  <c r="AD430" i="2"/>
  <c r="AD613" i="2"/>
  <c r="AD521" i="2"/>
  <c r="AD649" i="2"/>
  <c r="AD690" i="2"/>
  <c r="AD672" i="2"/>
  <c r="AD447" i="2"/>
  <c r="AD716" i="2"/>
  <c r="AD640" i="2"/>
  <c r="AD597" i="2"/>
  <c r="AD738" i="2"/>
  <c r="AD722" i="2"/>
  <c r="AD698" i="2"/>
  <c r="AD706" i="2"/>
  <c r="AD708" i="2"/>
  <c r="AD559" i="2"/>
  <c r="AD618" i="2"/>
  <c r="AD609" i="2"/>
  <c r="AD598" i="2"/>
  <c r="AD715" i="2"/>
  <c r="AD624" i="2"/>
  <c r="AD709" i="2"/>
  <c r="AD718" i="2"/>
  <c r="AD681" i="2"/>
  <c r="AD726" i="2"/>
  <c r="AD723" i="2"/>
  <c r="AD674" i="2"/>
  <c r="AD684" i="2"/>
  <c r="AD581" i="2"/>
  <c r="AD670" i="2"/>
  <c r="AD700" i="2"/>
  <c r="AD651" i="2"/>
  <c r="AD735" i="2"/>
  <c r="AC569" i="2"/>
  <c r="AC543" i="2"/>
  <c r="AC623" i="2"/>
  <c r="AC143" i="2"/>
  <c r="AC428" i="2"/>
  <c r="AC544" i="2"/>
  <c r="AC365" i="2"/>
  <c r="AC512" i="2"/>
  <c r="AC593" i="2"/>
  <c r="AC344" i="2"/>
  <c r="AC358" i="2"/>
  <c r="AC516" i="2"/>
  <c r="AC281" i="2"/>
  <c r="AC691" i="2"/>
  <c r="AC191" i="2"/>
  <c r="AC188" i="2"/>
  <c r="AC142" i="2"/>
  <c r="AC470" i="2"/>
  <c r="AC662" i="2"/>
  <c r="AC526" i="2"/>
  <c r="AC547" i="2"/>
  <c r="AC373" i="2"/>
  <c r="AC98" i="2"/>
  <c r="AC431" i="2"/>
  <c r="AC120" i="2"/>
  <c r="J71" i="3" s="1"/>
  <c r="AC293" i="2"/>
  <c r="AC499" i="2"/>
  <c r="AC14" i="2"/>
  <c r="AC213" i="2"/>
  <c r="AC661" i="2"/>
  <c r="AC381" i="2"/>
  <c r="AC154" i="2"/>
  <c r="AC658" i="2"/>
  <c r="AC129" i="2"/>
  <c r="AC655" i="2"/>
  <c r="AC74" i="2"/>
  <c r="AC6" i="2"/>
  <c r="AC633" i="2"/>
  <c r="AC308" i="2"/>
  <c r="AC86" i="2"/>
  <c r="AC531" i="2"/>
  <c r="AC99" i="2"/>
  <c r="AC29" i="2"/>
  <c r="AC220" i="2"/>
  <c r="AC305" i="2"/>
  <c r="AC507" i="2"/>
  <c r="AC206" i="2"/>
  <c r="AC566" i="2"/>
  <c r="AC262" i="2"/>
  <c r="AC402" i="2"/>
  <c r="AC170" i="2"/>
  <c r="AC135" i="2"/>
  <c r="AC81" i="2"/>
  <c r="AC630" i="2"/>
  <c r="AC93" i="2"/>
  <c r="AC497" i="2"/>
  <c r="AC484" i="2"/>
  <c r="AC62" i="2"/>
  <c r="AC541" i="2"/>
  <c r="AC479" i="2"/>
  <c r="AC156" i="2"/>
  <c r="AC314" i="2"/>
  <c r="AC322" i="2"/>
  <c r="AC208" i="2"/>
  <c r="AC450" i="2"/>
  <c r="AC458" i="2"/>
  <c r="AC300" i="2"/>
  <c r="AC226" i="2"/>
  <c r="AC396" i="2"/>
  <c r="AC149" i="2"/>
  <c r="AC436" i="2"/>
  <c r="AC621" i="2"/>
  <c r="AC309" i="2"/>
  <c r="AC84" i="2"/>
  <c r="AC467" i="2"/>
  <c r="AC122" i="2"/>
  <c r="AC177" i="2"/>
  <c r="AC298" i="2"/>
  <c r="AC494" i="2"/>
  <c r="AC3" i="2"/>
  <c r="AC337" i="2"/>
  <c r="AC185" i="2"/>
  <c r="AC329" i="2"/>
  <c r="AC89" i="2"/>
  <c r="AC536" i="2"/>
  <c r="AC280" i="2"/>
  <c r="AC574" i="2"/>
  <c r="AC209" i="2"/>
  <c r="AC47" i="2"/>
  <c r="AC296" i="2"/>
  <c r="AC17" i="2"/>
  <c r="AC333" i="2"/>
  <c r="AC643" i="2"/>
  <c r="AC327" i="2"/>
  <c r="J73" i="3" s="1"/>
  <c r="AC251" i="2"/>
  <c r="AC8" i="2"/>
  <c r="AC417" i="2"/>
  <c r="AC60" i="2"/>
  <c r="AC288" i="2"/>
  <c r="AC64" i="2"/>
  <c r="AC387" i="2"/>
  <c r="AC174" i="2"/>
  <c r="AC290" i="2"/>
  <c r="AC253" i="2"/>
  <c r="AC229" i="2"/>
  <c r="AC519" i="2"/>
  <c r="AC145" i="2"/>
  <c r="AC258" i="2"/>
  <c r="AC406" i="2"/>
  <c r="AC108" i="2"/>
  <c r="AC164" i="2"/>
  <c r="AC271" i="2"/>
  <c r="AC218" i="2"/>
  <c r="AC639" i="2"/>
  <c r="AC346" i="2"/>
  <c r="AC33" i="2"/>
  <c r="AC558" i="2"/>
  <c r="AC197" i="2"/>
  <c r="AC696" i="2"/>
  <c r="AC10" i="2"/>
  <c r="AC160" i="2"/>
  <c r="AC492" i="2"/>
  <c r="AC211" i="2"/>
  <c r="AC370" i="2"/>
  <c r="AC48" i="2"/>
  <c r="AC238" i="2"/>
  <c r="AC292" i="2"/>
  <c r="AC345" i="2"/>
  <c r="AC480" i="2"/>
  <c r="AC38" i="2"/>
  <c r="AC148" i="2"/>
  <c r="AC212" i="2"/>
  <c r="AC183" i="2"/>
  <c r="AC184" i="2"/>
  <c r="AC452" i="2"/>
  <c r="AC589" i="2"/>
  <c r="AC331" i="2"/>
  <c r="AC339" i="2"/>
  <c r="AC248" i="2"/>
  <c r="AC37" i="2"/>
  <c r="AC369" i="2"/>
  <c r="AC451" i="2"/>
  <c r="AC724" i="2"/>
  <c r="J117" i="3" s="1"/>
  <c r="AC688" i="2"/>
  <c r="AC483" i="2"/>
  <c r="AC368" i="2"/>
  <c r="AC82" i="2"/>
  <c r="AC121" i="2"/>
  <c r="AC92" i="2"/>
  <c r="AC297" i="2"/>
  <c r="AC223" i="2"/>
  <c r="AC227" i="2"/>
  <c r="AC374" i="2"/>
  <c r="AC268" i="2"/>
  <c r="AC550" i="2"/>
  <c r="AC13" i="2"/>
  <c r="AC496" i="2"/>
  <c r="AC400" i="2"/>
  <c r="AC192" i="2"/>
  <c r="AC529" i="2"/>
  <c r="AC383" i="2"/>
  <c r="AC549" i="2"/>
  <c r="AC540" i="2"/>
  <c r="AC239" i="2"/>
  <c r="AC27" i="2"/>
  <c r="AC616" i="2"/>
  <c r="AC158" i="2"/>
  <c r="AC495" i="2"/>
  <c r="AC642" i="2"/>
  <c r="AC514" i="2"/>
  <c r="AC534" i="2"/>
  <c r="AC585" i="2"/>
  <c r="AC4" i="2"/>
  <c r="AC462" i="2"/>
  <c r="AC359" i="2"/>
  <c r="AC628" i="2"/>
  <c r="AC118" i="2"/>
  <c r="AC151" i="2"/>
  <c r="AC200" i="2"/>
  <c r="AC15" i="2"/>
  <c r="AC194" i="2"/>
  <c r="AC198" i="2"/>
  <c r="AC604" i="2"/>
  <c r="AC179" i="2"/>
  <c r="AC389" i="2"/>
  <c r="AC42" i="2"/>
  <c r="AC41" i="2"/>
  <c r="AC667" i="2"/>
  <c r="AC546" i="2"/>
  <c r="AC411" i="2"/>
  <c r="AC157" i="2"/>
  <c r="AC294" i="2"/>
  <c r="AC393" i="2"/>
  <c r="AC682" i="2"/>
  <c r="AC76" i="2"/>
  <c r="AC619" i="2"/>
  <c r="AC653" i="2"/>
  <c r="AC463" i="2"/>
  <c r="AC429" i="2"/>
  <c r="J64" i="3" s="1"/>
  <c r="AC55" i="2"/>
  <c r="AC434" i="2"/>
  <c r="AC34" i="2"/>
  <c r="AC376" i="2"/>
  <c r="AC263" i="2"/>
  <c r="AC594" i="2"/>
  <c r="AC367" i="2"/>
  <c r="AC627" i="2"/>
  <c r="AC520" i="2"/>
  <c r="AC363" i="2"/>
  <c r="AC318" i="2"/>
  <c r="AC65" i="2"/>
  <c r="AC481" i="2"/>
  <c r="J122" i="3" s="1"/>
  <c r="AC240" i="2"/>
  <c r="AC595" i="2"/>
  <c r="AC176" i="2"/>
  <c r="AC498" i="2"/>
  <c r="AC533" i="2"/>
  <c r="AC172" i="2"/>
  <c r="AC385" i="2"/>
  <c r="AC284" i="2"/>
  <c r="AC287" i="2"/>
  <c r="AC73" i="2"/>
  <c r="AC583" i="2"/>
  <c r="AC282" i="2"/>
  <c r="AC58" i="2"/>
  <c r="AC663" i="2"/>
  <c r="AC464" i="2"/>
  <c r="AC266" i="2"/>
  <c r="AC572" i="2"/>
  <c r="AC578" i="2"/>
  <c r="AC102" i="2"/>
  <c r="AC501" i="2"/>
  <c r="AC563" i="2"/>
  <c r="AC728" i="2"/>
  <c r="AC704" i="2"/>
  <c r="AC601" i="2"/>
  <c r="AC96" i="2"/>
  <c r="AC424" i="2"/>
  <c r="AC163" i="2"/>
  <c r="AC532" i="2"/>
  <c r="AC317" i="2"/>
  <c r="AC302" i="2"/>
  <c r="AC254" i="2"/>
  <c r="AC323" i="2"/>
  <c r="AC664" i="2"/>
  <c r="AC712" i="2"/>
  <c r="AC342" i="2"/>
  <c r="AC600" i="2"/>
  <c r="AC112" i="2"/>
  <c r="AC171" i="2"/>
  <c r="AC341" i="2"/>
  <c r="AC77" i="2"/>
  <c r="AC312" i="2"/>
  <c r="AC256" i="2"/>
  <c r="AC343" i="2"/>
  <c r="AC459" i="2"/>
  <c r="AC91" i="2"/>
  <c r="AC32" i="2"/>
  <c r="AC21" i="2"/>
  <c r="AC22" i="2"/>
  <c r="AC283" i="2"/>
  <c r="AC575" i="2"/>
  <c r="AC552" i="2"/>
  <c r="AC75" i="2"/>
  <c r="AC67" i="2"/>
  <c r="AC570" i="2"/>
  <c r="AC468" i="2"/>
  <c r="AC354" i="2"/>
  <c r="AC210" i="2"/>
  <c r="AC560" i="2"/>
  <c r="AC408" i="2"/>
  <c r="AC474" i="2"/>
  <c r="AC355" i="2"/>
  <c r="AC361" i="2"/>
  <c r="AC137" i="2"/>
  <c r="AC214" i="2"/>
  <c r="AC165" i="2"/>
  <c r="AC488" i="2"/>
  <c r="AC409" i="2"/>
  <c r="AC53" i="2"/>
  <c r="AC472" i="2"/>
  <c r="AC610" i="2"/>
  <c r="AC83" i="2"/>
  <c r="AC110" i="2"/>
  <c r="AC270" i="2"/>
  <c r="AC338" i="2"/>
  <c r="AC714" i="2"/>
  <c r="AC95" i="2"/>
  <c r="AC611" i="2"/>
  <c r="AC43" i="2"/>
  <c r="AC44" i="2"/>
  <c r="AC334" i="2"/>
  <c r="AC391" i="2"/>
  <c r="AC61" i="2"/>
  <c r="AC471" i="2"/>
  <c r="AC553" i="2"/>
  <c r="AC646" i="2"/>
  <c r="AC246" i="2"/>
  <c r="J4" i="3" s="1"/>
  <c r="AC403" i="2"/>
  <c r="AC631" i="2"/>
  <c r="AC236" i="2"/>
  <c r="AC398" i="2"/>
  <c r="AC133" i="2"/>
  <c r="AC180" i="2"/>
  <c r="AC231" i="2"/>
  <c r="AC486" i="2"/>
  <c r="AC155" i="2"/>
  <c r="AC87" i="2"/>
  <c r="AC555" i="2"/>
  <c r="AC366" i="2"/>
  <c r="AC291" i="2"/>
  <c r="AC503" i="2"/>
  <c r="AC234" i="2"/>
  <c r="AC635" i="2"/>
  <c r="AC637" i="2"/>
  <c r="AC252" i="2"/>
  <c r="AC371" i="2"/>
  <c r="AC313" i="2"/>
  <c r="AC189" i="2"/>
  <c r="AC182" i="2"/>
  <c r="AC207" i="2"/>
  <c r="AC241" i="2"/>
  <c r="AC377" i="2"/>
  <c r="AC217" i="2"/>
  <c r="AC106" i="2"/>
  <c r="AC542" i="2"/>
  <c r="AC94" i="2"/>
  <c r="AC19" i="2"/>
  <c r="AC11" i="2"/>
  <c r="AC506" i="2"/>
  <c r="AC665" i="2"/>
  <c r="AC7" i="2"/>
  <c r="AC713" i="2"/>
  <c r="AC85" i="2"/>
  <c r="AC460" i="2"/>
  <c r="AC644" i="2"/>
  <c r="AC46" i="2"/>
  <c r="AC412" i="2"/>
  <c r="AC30" i="2"/>
  <c r="AC614" i="2"/>
  <c r="AC152" i="2"/>
  <c r="AC50" i="2"/>
  <c r="AC80" i="2"/>
  <c r="AC668" i="2"/>
  <c r="AC321" i="2"/>
  <c r="AC31" i="2"/>
  <c r="AC477" i="2"/>
  <c r="AC711" i="2"/>
  <c r="AC489" i="2"/>
  <c r="AC395" i="2"/>
  <c r="AC528" i="2"/>
  <c r="AC124" i="2"/>
  <c r="AC453" i="2"/>
  <c r="AC71" i="2"/>
  <c r="AC306" i="2"/>
  <c r="AC109" i="2"/>
  <c r="AC244" i="2"/>
  <c r="AC330" i="2"/>
  <c r="AC602" i="2"/>
  <c r="AC666" i="2"/>
  <c r="AC187" i="2"/>
  <c r="AC573" i="2"/>
  <c r="AC315" i="2"/>
  <c r="AC326" i="2"/>
  <c r="AC173" i="2"/>
  <c r="AC203" i="2"/>
  <c r="AC51" i="2"/>
  <c r="AC382" i="2"/>
  <c r="AC249" i="2"/>
  <c r="AC491" i="2"/>
  <c r="AC279" i="2"/>
  <c r="AC442" i="2"/>
  <c r="AC596" i="2"/>
  <c r="AC608" i="2"/>
  <c r="AC114" i="2"/>
  <c r="AC159" i="2"/>
  <c r="AC699" i="2"/>
  <c r="AC524" i="2"/>
  <c r="AC146" i="2"/>
  <c r="AC675" i="2"/>
  <c r="AC301" i="2"/>
  <c r="AC181" i="2"/>
  <c r="AC274" i="2"/>
  <c r="AC265" i="2"/>
  <c r="AC380" i="2"/>
  <c r="AC397" i="2"/>
  <c r="AC475" i="2"/>
  <c r="AC676" i="2"/>
  <c r="AC162" i="2"/>
  <c r="AC140" i="2"/>
  <c r="AC169" i="2"/>
  <c r="AC23" i="2"/>
  <c r="AC303" i="2"/>
  <c r="AC500" i="2"/>
  <c r="AC36" i="2"/>
  <c r="AC116" i="2"/>
  <c r="AC513" i="2"/>
  <c r="AC90" i="2"/>
  <c r="AC5" i="2"/>
  <c r="J3" i="3" s="1"/>
  <c r="AC57" i="2"/>
  <c r="AC632" i="2"/>
  <c r="AC127" i="2"/>
  <c r="AC386" i="2"/>
  <c r="AC20" i="2"/>
  <c r="AC9" i="2"/>
  <c r="AC117" i="2"/>
  <c r="AC2" i="2"/>
  <c r="AC420" i="2"/>
  <c r="AC427" i="2"/>
  <c r="AC232" i="2"/>
  <c r="AC178" i="2"/>
  <c r="AC444" i="2"/>
  <c r="AC193" i="2"/>
  <c r="AC175" i="2"/>
  <c r="AC482" i="2"/>
  <c r="AC634" i="2"/>
  <c r="AC63" i="2"/>
  <c r="AC199" i="2"/>
  <c r="AC432" i="2"/>
  <c r="AC12" i="2"/>
  <c r="AC250" i="2"/>
  <c r="AC52" i="2"/>
  <c r="AC612" i="2"/>
  <c r="AC100" i="2"/>
  <c r="AC730" i="2"/>
  <c r="AC490" i="2"/>
  <c r="AC310" i="2"/>
  <c r="AC233" i="2"/>
  <c r="AC441" i="2"/>
  <c r="AC590" i="2"/>
  <c r="AC582" i="2"/>
  <c r="AC222" i="2"/>
  <c r="AC201" i="2"/>
  <c r="AC357" i="2"/>
  <c r="AC259" i="2"/>
  <c r="AC372" i="2"/>
  <c r="AC166" i="2"/>
  <c r="AC375" i="2"/>
  <c r="AC449" i="2"/>
  <c r="AC692" i="2"/>
  <c r="AC105" i="2"/>
  <c r="AC678" i="2"/>
  <c r="AC517" i="2"/>
  <c r="AC97" i="2"/>
  <c r="AC510" i="2"/>
  <c r="AC405" i="2"/>
  <c r="AC659" i="2"/>
  <c r="AC79" i="2"/>
  <c r="AC407" i="2"/>
  <c r="AC39" i="2"/>
  <c r="AC720" i="2"/>
  <c r="AC410" i="2"/>
  <c r="AC307" i="2"/>
  <c r="AC267" i="2"/>
  <c r="AC504" i="2"/>
  <c r="AC243" i="2"/>
  <c r="AC195" i="2"/>
  <c r="AC421" i="2"/>
  <c r="AC144" i="2"/>
  <c r="AC535" i="2"/>
  <c r="AC257" i="2"/>
  <c r="AC260" i="2"/>
  <c r="AC161" i="2"/>
  <c r="AC390" i="2"/>
  <c r="AC18" i="2"/>
  <c r="AC349" i="2"/>
  <c r="AC347" i="2"/>
  <c r="AC425" i="2"/>
  <c r="AC454" i="2"/>
  <c r="AC721" i="2"/>
  <c r="AC56" i="2"/>
  <c r="AC677" i="2"/>
  <c r="AC419" i="2"/>
  <c r="AC125" i="2"/>
  <c r="J41" i="3" s="1"/>
  <c r="AC650" i="2"/>
  <c r="AC505" i="2"/>
  <c r="AC103" i="2"/>
  <c r="AC111" i="2"/>
  <c r="AC592" i="2"/>
  <c r="AC732" i="2"/>
  <c r="AC394" i="2"/>
  <c r="AC527" i="2"/>
  <c r="AC132" i="2"/>
  <c r="AC606" i="2"/>
  <c r="AC697" i="2"/>
  <c r="AC568" i="2"/>
  <c r="AC493" i="2"/>
  <c r="AC147" i="2"/>
  <c r="AC360" i="2"/>
  <c r="AC237" i="2"/>
  <c r="AC689" i="2"/>
  <c r="AC508" i="2"/>
  <c r="AC433" i="2"/>
  <c r="AC476" i="2"/>
  <c r="AC465" i="2"/>
  <c r="AC325" i="2"/>
  <c r="AC679" i="2"/>
  <c r="AC16" i="2"/>
  <c r="AC392" i="2"/>
  <c r="AC230" i="2"/>
  <c r="AC128" i="2"/>
  <c r="AC469" i="2"/>
  <c r="AC68" i="2"/>
  <c r="AC378" i="2"/>
  <c r="AC652" i="2"/>
  <c r="AC324" i="2"/>
  <c r="AC40" i="2"/>
  <c r="AC673" i="2"/>
  <c r="AC554" i="2"/>
  <c r="AC384" i="2"/>
  <c r="AC295" i="2"/>
  <c r="AC530" i="2"/>
  <c r="AC167" i="2"/>
  <c r="AC445" i="2"/>
  <c r="AC285" i="2"/>
  <c r="AC388" i="2"/>
  <c r="AC54" i="2"/>
  <c r="AC219" i="2"/>
  <c r="AC671" i="2"/>
  <c r="AC26" i="2"/>
  <c r="AC737" i="2"/>
  <c r="AC717" i="2"/>
  <c r="AC605" i="2"/>
  <c r="AC224" i="2"/>
  <c r="AC645" i="2"/>
  <c r="AC426" i="2"/>
  <c r="AC150" i="2"/>
  <c r="AC443" i="2"/>
  <c r="AC416" i="2"/>
  <c r="AC448" i="2"/>
  <c r="AC626" i="2"/>
  <c r="AC511" i="2"/>
  <c r="AC28" i="2"/>
  <c r="AC228" i="2"/>
  <c r="AC647" i="2"/>
  <c r="AC620" i="2"/>
  <c r="AC59" i="2"/>
  <c r="AC72" i="2"/>
  <c r="AC25" i="2"/>
  <c r="AC538" i="2"/>
  <c r="AC548" i="2"/>
  <c r="AC456" i="2"/>
  <c r="AC204" i="2"/>
  <c r="AC190" i="2"/>
  <c r="AC115" i="2"/>
  <c r="AC134" i="2"/>
  <c r="AC126" i="2"/>
  <c r="AC286" i="2"/>
  <c r="AC591" i="2"/>
  <c r="AC247" i="2"/>
  <c r="AC473" i="2"/>
  <c r="AC49" i="2"/>
  <c r="AC352" i="2"/>
  <c r="AC539" i="2"/>
  <c r="AC437" i="2"/>
  <c r="AC617" i="2"/>
  <c r="AC45" i="2"/>
  <c r="AC276" i="2"/>
  <c r="AC562" i="2"/>
  <c r="AC104" i="2"/>
  <c r="AC24" i="2"/>
  <c r="AC657" i="2"/>
  <c r="AC660" i="2"/>
  <c r="AC136" i="2"/>
  <c r="AC35" i="2"/>
  <c r="AC320" i="2"/>
  <c r="AC66" i="2"/>
  <c r="AC438" i="2"/>
  <c r="AC734" i="2"/>
  <c r="AC353" i="2"/>
  <c r="AC316" i="2"/>
  <c r="AC261" i="2"/>
  <c r="AC487" i="2"/>
  <c r="AC683" i="2"/>
  <c r="AC423" i="2"/>
  <c r="AC139" i="2"/>
  <c r="AC364" i="2"/>
  <c r="AC168" i="2"/>
  <c r="AC277" i="2"/>
  <c r="AC571" i="2"/>
  <c r="AC702" i="2"/>
  <c r="AC518" i="2"/>
  <c r="AC638" i="2"/>
  <c r="AC336" i="2"/>
  <c r="AC131" i="2"/>
  <c r="AC703" i="2"/>
  <c r="AC215" i="2"/>
  <c r="AC729" i="2"/>
  <c r="AC123" i="2"/>
  <c r="AC414" i="2"/>
  <c r="AC225" i="2"/>
  <c r="AC701" i="2"/>
  <c r="AC332" i="2"/>
  <c r="AC348" i="2"/>
  <c r="AC687" i="2"/>
  <c r="AC725" i="2"/>
  <c r="AC272" i="2"/>
  <c r="AC273" i="2"/>
  <c r="AC78" i="2"/>
  <c r="AC636" i="2"/>
  <c r="AC245" i="2"/>
  <c r="AC733" i="2"/>
  <c r="AC141" i="2"/>
  <c r="AC599" i="2"/>
  <c r="AC101" i="2"/>
  <c r="AC515" i="2"/>
  <c r="AC138" i="2"/>
  <c r="AC113" i="2"/>
  <c r="AC196" i="2"/>
  <c r="AC70" i="2"/>
  <c r="AC629" i="2"/>
  <c r="AC622" i="2"/>
  <c r="AC551" i="2"/>
  <c r="AC695" i="2"/>
  <c r="AC686" i="2"/>
  <c r="AC362" i="2"/>
  <c r="AC269" i="2"/>
  <c r="AC335" i="2"/>
  <c r="AC350" i="2"/>
  <c r="AC545" i="2"/>
  <c r="AC328" i="2"/>
  <c r="AC130" i="2"/>
  <c r="AC466" i="2"/>
  <c r="AC556" i="2"/>
  <c r="AC399" i="2"/>
  <c r="AC736" i="2"/>
  <c r="AC685" i="2"/>
  <c r="AC654" i="2"/>
  <c r="AC719" i="2"/>
  <c r="AC153" i="2"/>
  <c r="AC705" i="2"/>
  <c r="AC557" i="2"/>
  <c r="AC680" i="2"/>
  <c r="AC242" i="2"/>
  <c r="AC584" i="2"/>
  <c r="AC607" i="2"/>
  <c r="AC656" i="2"/>
  <c r="AC340" i="2"/>
  <c r="AC502" i="2"/>
  <c r="AC580" i="2"/>
  <c r="AC525" i="2"/>
  <c r="AC107" i="2"/>
  <c r="AC119" i="2"/>
  <c r="AC707" i="2"/>
  <c r="AC603" i="2"/>
  <c r="AC88" i="2"/>
  <c r="J54" i="3" s="1"/>
  <c r="AC319" i="2"/>
  <c r="AC69" i="2"/>
  <c r="AC564" i="2"/>
  <c r="AC404" i="2"/>
  <c r="AC379" i="2"/>
  <c r="AC435" i="2"/>
  <c r="AC299" i="2"/>
  <c r="AC537" i="2"/>
  <c r="AC565" i="2"/>
  <c r="AC641" i="2"/>
  <c r="AC255" i="2"/>
  <c r="AC264" i="2"/>
  <c r="AC455" i="2"/>
  <c r="J113" i="3" s="1"/>
  <c r="AC731" i="2"/>
  <c r="AC235" i="2"/>
  <c r="AC567" i="2"/>
  <c r="AC351" i="2"/>
  <c r="AC202" i="2"/>
  <c r="AC439" i="2"/>
  <c r="AC523" i="2"/>
  <c r="AC576" i="2"/>
  <c r="AC461" i="2"/>
  <c r="AC311" i="2"/>
  <c r="AC422" i="2"/>
  <c r="AC586" i="2"/>
  <c r="AC457" i="2"/>
  <c r="AC446" i="2"/>
  <c r="AC186" i="2"/>
  <c r="AC693" i="2"/>
  <c r="AC522" i="2"/>
  <c r="AC509" i="2"/>
  <c r="AC216" i="2"/>
  <c r="AC221" i="2"/>
  <c r="AC304" i="2"/>
  <c r="AC577" i="2"/>
  <c r="AC625" i="2"/>
  <c r="AC561" i="2"/>
  <c r="AC648" i="2"/>
  <c r="AC418" i="2"/>
  <c r="AC289" i="2"/>
  <c r="AC205" i="2"/>
  <c r="AC485" i="2"/>
  <c r="AC588" i="2"/>
  <c r="AC669" i="2"/>
  <c r="AC478" i="2"/>
  <c r="AC710" i="2"/>
  <c r="AC413" i="2"/>
  <c r="AC579" i="2"/>
  <c r="AC275" i="2"/>
  <c r="AC415" i="2"/>
  <c r="AC278" i="2"/>
  <c r="AC356" i="2"/>
  <c r="AC727" i="2"/>
  <c r="AC615" i="2"/>
  <c r="AC440" i="2"/>
  <c r="AC694" i="2"/>
  <c r="AC587" i="2"/>
  <c r="AC401" i="2"/>
  <c r="AC430" i="2"/>
  <c r="AC613" i="2"/>
  <c r="AC521" i="2"/>
  <c r="AC649" i="2"/>
  <c r="AC690" i="2"/>
  <c r="AC672" i="2"/>
  <c r="AC447" i="2"/>
  <c r="AC716" i="2"/>
  <c r="AC640" i="2"/>
  <c r="AC597" i="2"/>
  <c r="AC738" i="2"/>
  <c r="AC722" i="2"/>
  <c r="AC698" i="2"/>
  <c r="AC706" i="2"/>
  <c r="AC708" i="2"/>
  <c r="AC559" i="2"/>
  <c r="AC618" i="2"/>
  <c r="AC609" i="2"/>
  <c r="AC598" i="2"/>
  <c r="AC715" i="2"/>
  <c r="AC624" i="2"/>
  <c r="AC709" i="2"/>
  <c r="AC718" i="2"/>
  <c r="AC681" i="2"/>
  <c r="AC726" i="2"/>
  <c r="AC723" i="2"/>
  <c r="AC674" i="2"/>
  <c r="AC684" i="2"/>
  <c r="AC581" i="2"/>
  <c r="AC670" i="2"/>
  <c r="AC700" i="2"/>
  <c r="AC651" i="2"/>
  <c r="AC735" i="2"/>
  <c r="S569" i="2"/>
  <c r="S543" i="2"/>
  <c r="S623" i="2"/>
  <c r="S143" i="2"/>
  <c r="S428" i="2"/>
  <c r="S544" i="2"/>
  <c r="S365" i="2"/>
  <c r="S512" i="2"/>
  <c r="S593" i="2"/>
  <c r="S344" i="2"/>
  <c r="S358" i="2"/>
  <c r="S516" i="2"/>
  <c r="S281" i="2"/>
  <c r="S691" i="2"/>
  <c r="S191" i="2"/>
  <c r="S188" i="2"/>
  <c r="S142" i="2"/>
  <c r="S470" i="2"/>
  <c r="S662" i="2"/>
  <c r="S526" i="2"/>
  <c r="S547" i="2"/>
  <c r="S373" i="2"/>
  <c r="S98" i="2"/>
  <c r="S431" i="2"/>
  <c r="S120" i="2"/>
  <c r="S293" i="2"/>
  <c r="S499" i="2"/>
  <c r="S14" i="2"/>
  <c r="S213" i="2"/>
  <c r="S661" i="2"/>
  <c r="S381" i="2"/>
  <c r="S154" i="2"/>
  <c r="S658" i="2"/>
  <c r="S129" i="2"/>
  <c r="S655" i="2"/>
  <c r="S74" i="2"/>
  <c r="S6" i="2"/>
  <c r="S633" i="2"/>
  <c r="S308" i="2"/>
  <c r="S86" i="2"/>
  <c r="S531" i="2"/>
  <c r="S99" i="2"/>
  <c r="S29" i="2"/>
  <c r="S220" i="2"/>
  <c r="S305" i="2"/>
  <c r="S507" i="2"/>
  <c r="S206" i="2"/>
  <c r="S566" i="2"/>
  <c r="S262" i="2"/>
  <c r="S402" i="2"/>
  <c r="S170" i="2"/>
  <c r="S135" i="2"/>
  <c r="S81" i="2"/>
  <c r="S630" i="2"/>
  <c r="S93" i="2"/>
  <c r="S497" i="2"/>
  <c r="S484" i="2"/>
  <c r="S62" i="2"/>
  <c r="S541" i="2"/>
  <c r="S479" i="2"/>
  <c r="S156" i="2"/>
  <c r="S314" i="2"/>
  <c r="S322" i="2"/>
  <c r="S208" i="2"/>
  <c r="S450" i="2"/>
  <c r="S458" i="2"/>
  <c r="S300" i="2"/>
  <c r="S226" i="2"/>
  <c r="S396" i="2"/>
  <c r="S149" i="2"/>
  <c r="S436" i="2"/>
  <c r="S621" i="2"/>
  <c r="S309" i="2"/>
  <c r="S84" i="2"/>
  <c r="S467" i="2"/>
  <c r="S122" i="2"/>
  <c r="S177" i="2"/>
  <c r="S298" i="2"/>
  <c r="S494" i="2"/>
  <c r="S3" i="2"/>
  <c r="S337" i="2"/>
  <c r="S185" i="2"/>
  <c r="S329" i="2"/>
  <c r="S89" i="2"/>
  <c r="S536" i="2"/>
  <c r="S280" i="2"/>
  <c r="S574" i="2"/>
  <c r="S209" i="2"/>
  <c r="S47" i="2"/>
  <c r="S296" i="2"/>
  <c r="S17" i="2"/>
  <c r="S333" i="2"/>
  <c r="S643" i="2"/>
  <c r="S327" i="2"/>
  <c r="S251" i="2"/>
  <c r="S8" i="2"/>
  <c r="S417" i="2"/>
  <c r="S60" i="2"/>
  <c r="S288" i="2"/>
  <c r="S64" i="2"/>
  <c r="S387" i="2"/>
  <c r="S174" i="2"/>
  <c r="S290" i="2"/>
  <c r="S253" i="2"/>
  <c r="S229" i="2"/>
  <c r="S519" i="2"/>
  <c r="S145" i="2"/>
  <c r="S258" i="2"/>
  <c r="S406" i="2"/>
  <c r="S108" i="2"/>
  <c r="S164" i="2"/>
  <c r="S271" i="2"/>
  <c r="S218" i="2"/>
  <c r="S639" i="2"/>
  <c r="S346" i="2"/>
  <c r="S33" i="2"/>
  <c r="S558" i="2"/>
  <c r="S197" i="2"/>
  <c r="S696" i="2"/>
  <c r="S10" i="2"/>
  <c r="S160" i="2"/>
  <c r="S492" i="2"/>
  <c r="S211" i="2"/>
  <c r="S370" i="2"/>
  <c r="S48" i="2"/>
  <c r="S238" i="2"/>
  <c r="S292" i="2"/>
  <c r="S345" i="2"/>
  <c r="S480" i="2"/>
  <c r="S38" i="2"/>
  <c r="S148" i="2"/>
  <c r="S212" i="2"/>
  <c r="S183" i="2"/>
  <c r="S184" i="2"/>
  <c r="S452" i="2"/>
  <c r="S589" i="2"/>
  <c r="S331" i="2"/>
  <c r="S339" i="2"/>
  <c r="S248" i="2"/>
  <c r="S37" i="2"/>
  <c r="S369" i="2"/>
  <c r="S451" i="2"/>
  <c r="S724" i="2"/>
  <c r="S688" i="2"/>
  <c r="S483" i="2"/>
  <c r="S368" i="2"/>
  <c r="S82" i="2"/>
  <c r="S121" i="2"/>
  <c r="S92" i="2"/>
  <c r="S297" i="2"/>
  <c r="S223" i="2"/>
  <c r="S227" i="2"/>
  <c r="S374" i="2"/>
  <c r="S268" i="2"/>
  <c r="S550" i="2"/>
  <c r="S13" i="2"/>
  <c r="S496" i="2"/>
  <c r="S400" i="2"/>
  <c r="S192" i="2"/>
  <c r="S529" i="2"/>
  <c r="S383" i="2"/>
  <c r="S549" i="2"/>
  <c r="S540" i="2"/>
  <c r="S239" i="2"/>
  <c r="S27" i="2"/>
  <c r="S616" i="2"/>
  <c r="S158" i="2"/>
  <c r="S495" i="2"/>
  <c r="S642" i="2"/>
  <c r="S514" i="2"/>
  <c r="S534" i="2"/>
  <c r="S585" i="2"/>
  <c r="S4" i="2"/>
  <c r="S462" i="2"/>
  <c r="S359" i="2"/>
  <c r="S628" i="2"/>
  <c r="S118" i="2"/>
  <c r="S151" i="2"/>
  <c r="S200" i="2"/>
  <c r="S15" i="2"/>
  <c r="S194" i="2"/>
  <c r="S198" i="2"/>
  <c r="S604" i="2"/>
  <c r="S179" i="2"/>
  <c r="S389" i="2"/>
  <c r="S42" i="2"/>
  <c r="S41" i="2"/>
  <c r="S667" i="2"/>
  <c r="S546" i="2"/>
  <c r="S411" i="2"/>
  <c r="S157" i="2"/>
  <c r="S294" i="2"/>
  <c r="S393" i="2"/>
  <c r="S682" i="2"/>
  <c r="S76" i="2"/>
  <c r="S619" i="2"/>
  <c r="S653" i="2"/>
  <c r="S463" i="2"/>
  <c r="S429" i="2"/>
  <c r="S55" i="2"/>
  <c r="S434" i="2"/>
  <c r="S34" i="2"/>
  <c r="S376" i="2"/>
  <c r="S263" i="2"/>
  <c r="S594" i="2"/>
  <c r="S367" i="2"/>
  <c r="S627" i="2"/>
  <c r="S520" i="2"/>
  <c r="S363" i="2"/>
  <c r="S318" i="2"/>
  <c r="S65" i="2"/>
  <c r="S481" i="2"/>
  <c r="S240" i="2"/>
  <c r="S595" i="2"/>
  <c r="S176" i="2"/>
  <c r="S498" i="2"/>
  <c r="S533" i="2"/>
  <c r="S172" i="2"/>
  <c r="S385" i="2"/>
  <c r="S284" i="2"/>
  <c r="S287" i="2"/>
  <c r="S73" i="2"/>
  <c r="S583" i="2"/>
  <c r="S282" i="2"/>
  <c r="S58" i="2"/>
  <c r="S663" i="2"/>
  <c r="S464" i="2"/>
  <c r="S266" i="2"/>
  <c r="S572" i="2"/>
  <c r="S578" i="2"/>
  <c r="S102" i="2"/>
  <c r="S501" i="2"/>
  <c r="S563" i="2"/>
  <c r="S728" i="2"/>
  <c r="S704" i="2"/>
  <c r="S601" i="2"/>
  <c r="S96" i="2"/>
  <c r="S424" i="2"/>
  <c r="S163" i="2"/>
  <c r="S532" i="2"/>
  <c r="S317" i="2"/>
  <c r="S302" i="2"/>
  <c r="S254" i="2"/>
  <c r="S323" i="2"/>
  <c r="S664" i="2"/>
  <c r="S712" i="2"/>
  <c r="S342" i="2"/>
  <c r="S600" i="2"/>
  <c r="S112" i="2"/>
  <c r="S171" i="2"/>
  <c r="S341" i="2"/>
  <c r="S77" i="2"/>
  <c r="S312" i="2"/>
  <c r="S256" i="2"/>
  <c r="S343" i="2"/>
  <c r="S459" i="2"/>
  <c r="S91" i="2"/>
  <c r="S32" i="2"/>
  <c r="S21" i="2"/>
  <c r="S22" i="2"/>
  <c r="S283" i="2"/>
  <c r="S575" i="2"/>
  <c r="S552" i="2"/>
  <c r="S75" i="2"/>
  <c r="S67" i="2"/>
  <c r="S570" i="2"/>
  <c r="S468" i="2"/>
  <c r="S354" i="2"/>
  <c r="S210" i="2"/>
  <c r="S560" i="2"/>
  <c r="S408" i="2"/>
  <c r="S474" i="2"/>
  <c r="S355" i="2"/>
  <c r="S361" i="2"/>
  <c r="S137" i="2"/>
  <c r="S214" i="2"/>
  <c r="S165" i="2"/>
  <c r="S488" i="2"/>
  <c r="S409" i="2"/>
  <c r="S53" i="2"/>
  <c r="S472" i="2"/>
  <c r="S610" i="2"/>
  <c r="S83" i="2"/>
  <c r="S110" i="2"/>
  <c r="S270" i="2"/>
  <c r="S338" i="2"/>
  <c r="S714" i="2"/>
  <c r="S95" i="2"/>
  <c r="S611" i="2"/>
  <c r="S43" i="2"/>
  <c r="S44" i="2"/>
  <c r="S334" i="2"/>
  <c r="S391" i="2"/>
  <c r="S61" i="2"/>
  <c r="S471" i="2"/>
  <c r="S553" i="2"/>
  <c r="S646" i="2"/>
  <c r="S246" i="2"/>
  <c r="S403" i="2"/>
  <c r="S631" i="2"/>
  <c r="S236" i="2"/>
  <c r="S398" i="2"/>
  <c r="S133" i="2"/>
  <c r="S180" i="2"/>
  <c r="S231" i="2"/>
  <c r="S486" i="2"/>
  <c r="S155" i="2"/>
  <c r="S87" i="2"/>
  <c r="S555" i="2"/>
  <c r="S366" i="2"/>
  <c r="S291" i="2"/>
  <c r="S503" i="2"/>
  <c r="S234" i="2"/>
  <c r="S635" i="2"/>
  <c r="S637" i="2"/>
  <c r="S252" i="2"/>
  <c r="S371" i="2"/>
  <c r="S313" i="2"/>
  <c r="S189" i="2"/>
  <c r="S182" i="2"/>
  <c r="S207" i="2"/>
  <c r="S241" i="2"/>
  <c r="S377" i="2"/>
  <c r="S217" i="2"/>
  <c r="S106" i="2"/>
  <c r="S542" i="2"/>
  <c r="S94" i="2"/>
  <c r="S19" i="2"/>
  <c r="S11" i="2"/>
  <c r="S506" i="2"/>
  <c r="S665" i="2"/>
  <c r="S7" i="2"/>
  <c r="S713" i="2"/>
  <c r="S85" i="2"/>
  <c r="S460" i="2"/>
  <c r="S644" i="2"/>
  <c r="S46" i="2"/>
  <c r="S412" i="2"/>
  <c r="S30" i="2"/>
  <c r="S614" i="2"/>
  <c r="S152" i="2"/>
  <c r="S50" i="2"/>
  <c r="S80" i="2"/>
  <c r="S668" i="2"/>
  <c r="S321" i="2"/>
  <c r="S31" i="2"/>
  <c r="S477" i="2"/>
  <c r="S711" i="2"/>
  <c r="S489" i="2"/>
  <c r="S395" i="2"/>
  <c r="S528" i="2"/>
  <c r="S124" i="2"/>
  <c r="S453" i="2"/>
  <c r="S71" i="2"/>
  <c r="S306" i="2"/>
  <c r="S109" i="2"/>
  <c r="S244" i="2"/>
  <c r="S330" i="2"/>
  <c r="S602" i="2"/>
  <c r="S666" i="2"/>
  <c r="S187" i="2"/>
  <c r="S573" i="2"/>
  <c r="S315" i="2"/>
  <c r="S326" i="2"/>
  <c r="S173" i="2"/>
  <c r="S203" i="2"/>
  <c r="S51" i="2"/>
  <c r="S382" i="2"/>
  <c r="S249" i="2"/>
  <c r="S491" i="2"/>
  <c r="S279" i="2"/>
  <c r="S442" i="2"/>
  <c r="S596" i="2"/>
  <c r="S608" i="2"/>
  <c r="S114" i="2"/>
  <c r="S159" i="2"/>
  <c r="S699" i="2"/>
  <c r="S524" i="2"/>
  <c r="S146" i="2"/>
  <c r="S675" i="2"/>
  <c r="S301" i="2"/>
  <c r="S181" i="2"/>
  <c r="S274" i="2"/>
  <c r="S265" i="2"/>
  <c r="S380" i="2"/>
  <c r="S397" i="2"/>
  <c r="S475" i="2"/>
  <c r="S676" i="2"/>
  <c r="S162" i="2"/>
  <c r="S140" i="2"/>
  <c r="S169" i="2"/>
  <c r="S23" i="2"/>
  <c r="S303" i="2"/>
  <c r="S500" i="2"/>
  <c r="S36" i="2"/>
  <c r="S116" i="2"/>
  <c r="S513" i="2"/>
  <c r="S90" i="2"/>
  <c r="S5" i="2"/>
  <c r="S57" i="2"/>
  <c r="S632" i="2"/>
  <c r="S127" i="2"/>
  <c r="S386" i="2"/>
  <c r="S20" i="2"/>
  <c r="S9" i="2"/>
  <c r="S117" i="2"/>
  <c r="S2" i="2"/>
  <c r="S420" i="2"/>
  <c r="S427" i="2"/>
  <c r="S232" i="2"/>
  <c r="S178" i="2"/>
  <c r="S444" i="2"/>
  <c r="S193" i="2"/>
  <c r="S175" i="2"/>
  <c r="S482" i="2"/>
  <c r="S634" i="2"/>
  <c r="S63" i="2"/>
  <c r="S199" i="2"/>
  <c r="S432" i="2"/>
  <c r="S12" i="2"/>
  <c r="S250" i="2"/>
  <c r="S52" i="2"/>
  <c r="S612" i="2"/>
  <c r="S100" i="2"/>
  <c r="S730" i="2"/>
  <c r="S490" i="2"/>
  <c r="S310" i="2"/>
  <c r="S233" i="2"/>
  <c r="S441" i="2"/>
  <c r="S590" i="2"/>
  <c r="S582" i="2"/>
  <c r="S222" i="2"/>
  <c r="S201" i="2"/>
  <c r="S357" i="2"/>
  <c r="S259" i="2"/>
  <c r="S372" i="2"/>
  <c r="S166" i="2"/>
  <c r="S375" i="2"/>
  <c r="S449" i="2"/>
  <c r="S692" i="2"/>
  <c r="S105" i="2"/>
  <c r="S678" i="2"/>
  <c r="S517" i="2"/>
  <c r="S97" i="2"/>
  <c r="S510" i="2"/>
  <c r="S405" i="2"/>
  <c r="S659" i="2"/>
  <c r="S79" i="2"/>
  <c r="S407" i="2"/>
  <c r="S39" i="2"/>
  <c r="S720" i="2"/>
  <c r="S410" i="2"/>
  <c r="S307" i="2"/>
  <c r="S267" i="2"/>
  <c r="S504" i="2"/>
  <c r="S243" i="2"/>
  <c r="S195" i="2"/>
  <c r="S421" i="2"/>
  <c r="S144" i="2"/>
  <c r="S535" i="2"/>
  <c r="S257" i="2"/>
  <c r="S260" i="2"/>
  <c r="S161" i="2"/>
  <c r="S390" i="2"/>
  <c r="S18" i="2"/>
  <c r="S349" i="2"/>
  <c r="S347" i="2"/>
  <c r="S425" i="2"/>
  <c r="S454" i="2"/>
  <c r="S721" i="2"/>
  <c r="S56" i="2"/>
  <c r="S677" i="2"/>
  <c r="S419" i="2"/>
  <c r="S125" i="2"/>
  <c r="S650" i="2"/>
  <c r="S505" i="2"/>
  <c r="S103" i="2"/>
  <c r="S111" i="2"/>
  <c r="S592" i="2"/>
  <c r="S732" i="2"/>
  <c r="S394" i="2"/>
  <c r="S527" i="2"/>
  <c r="S132" i="2"/>
  <c r="S606" i="2"/>
  <c r="S697" i="2"/>
  <c r="S568" i="2"/>
  <c r="S493" i="2"/>
  <c r="S147" i="2"/>
  <c r="S360" i="2"/>
  <c r="S237" i="2"/>
  <c r="S689" i="2"/>
  <c r="S508" i="2"/>
  <c r="S433" i="2"/>
  <c r="S476" i="2"/>
  <c r="S465" i="2"/>
  <c r="S325" i="2"/>
  <c r="S679" i="2"/>
  <c r="S16" i="2"/>
  <c r="S392" i="2"/>
  <c r="S230" i="2"/>
  <c r="S128" i="2"/>
  <c r="S469" i="2"/>
  <c r="S68" i="2"/>
  <c r="S378" i="2"/>
  <c r="S652" i="2"/>
  <c r="S324" i="2"/>
  <c r="S40" i="2"/>
  <c r="S673" i="2"/>
  <c r="S554" i="2"/>
  <c r="S384" i="2"/>
  <c r="S295" i="2"/>
  <c r="S530" i="2"/>
  <c r="S167" i="2"/>
  <c r="S445" i="2"/>
  <c r="S285" i="2"/>
  <c r="S388" i="2"/>
  <c r="S54" i="2"/>
  <c r="S219" i="2"/>
  <c r="S671" i="2"/>
  <c r="S26" i="2"/>
  <c r="S737" i="2"/>
  <c r="S717" i="2"/>
  <c r="S605" i="2"/>
  <c r="S224" i="2"/>
  <c r="S645" i="2"/>
  <c r="S426" i="2"/>
  <c r="S150" i="2"/>
  <c r="S443" i="2"/>
  <c r="S416" i="2"/>
  <c r="S448" i="2"/>
  <c r="S626" i="2"/>
  <c r="S511" i="2"/>
  <c r="S28" i="2"/>
  <c r="S228" i="2"/>
  <c r="S647" i="2"/>
  <c r="S620" i="2"/>
  <c r="S59" i="2"/>
  <c r="S72" i="2"/>
  <c r="S25" i="2"/>
  <c r="S538" i="2"/>
  <c r="S548" i="2"/>
  <c r="S456" i="2"/>
  <c r="S204" i="2"/>
  <c r="S190" i="2"/>
  <c r="S115" i="2"/>
  <c r="S134" i="2"/>
  <c r="S126" i="2"/>
  <c r="S286" i="2"/>
  <c r="S591" i="2"/>
  <c r="S247" i="2"/>
  <c r="S473" i="2"/>
  <c r="S49" i="2"/>
  <c r="S352" i="2"/>
  <c r="S539" i="2"/>
  <c r="S437" i="2"/>
  <c r="S617" i="2"/>
  <c r="S45" i="2"/>
  <c r="S276" i="2"/>
  <c r="S562" i="2"/>
  <c r="S104" i="2"/>
  <c r="S24" i="2"/>
  <c r="S657" i="2"/>
  <c r="S660" i="2"/>
  <c r="S136" i="2"/>
  <c r="S35" i="2"/>
  <c r="S320" i="2"/>
  <c r="S66" i="2"/>
  <c r="S438" i="2"/>
  <c r="S734" i="2"/>
  <c r="S353" i="2"/>
  <c r="S316" i="2"/>
  <c r="S261" i="2"/>
  <c r="S487" i="2"/>
  <c r="S683" i="2"/>
  <c r="S423" i="2"/>
  <c r="S139" i="2"/>
  <c r="S364" i="2"/>
  <c r="S168" i="2"/>
  <c r="S277" i="2"/>
  <c r="S571" i="2"/>
  <c r="S702" i="2"/>
  <c r="S518" i="2"/>
  <c r="S638" i="2"/>
  <c r="S336" i="2"/>
  <c r="S131" i="2"/>
  <c r="S703" i="2"/>
  <c r="S215" i="2"/>
  <c r="S729" i="2"/>
  <c r="S123" i="2"/>
  <c r="S414" i="2"/>
  <c r="S225" i="2"/>
  <c r="S701" i="2"/>
  <c r="S332" i="2"/>
  <c r="S348" i="2"/>
  <c r="S687" i="2"/>
  <c r="S725" i="2"/>
  <c r="S272" i="2"/>
  <c r="S273" i="2"/>
  <c r="S78" i="2"/>
  <c r="S636" i="2"/>
  <c r="S245" i="2"/>
  <c r="S733" i="2"/>
  <c r="S141" i="2"/>
  <c r="S599" i="2"/>
  <c r="S101" i="2"/>
  <c r="S515" i="2"/>
  <c r="S138" i="2"/>
  <c r="S113" i="2"/>
  <c r="S196" i="2"/>
  <c r="S70" i="2"/>
  <c r="S629" i="2"/>
  <c r="S622" i="2"/>
  <c r="S551" i="2"/>
  <c r="S695" i="2"/>
  <c r="S686" i="2"/>
  <c r="S362" i="2"/>
  <c r="S269" i="2"/>
  <c r="S335" i="2"/>
  <c r="S350" i="2"/>
  <c r="S545" i="2"/>
  <c r="S328" i="2"/>
  <c r="S130" i="2"/>
  <c r="S466" i="2"/>
  <c r="S556" i="2"/>
  <c r="S399" i="2"/>
  <c r="S736" i="2"/>
  <c r="S685" i="2"/>
  <c r="S654" i="2"/>
  <c r="S719" i="2"/>
  <c r="S153" i="2"/>
  <c r="S705" i="2"/>
  <c r="S557" i="2"/>
  <c r="S680" i="2"/>
  <c r="S242" i="2"/>
  <c r="S584" i="2"/>
  <c r="S607" i="2"/>
  <c r="S656" i="2"/>
  <c r="S340" i="2"/>
  <c r="S502" i="2"/>
  <c r="S580" i="2"/>
  <c r="S525" i="2"/>
  <c r="S107" i="2"/>
  <c r="S119" i="2"/>
  <c r="S707" i="2"/>
  <c r="S603" i="2"/>
  <c r="S88" i="2"/>
  <c r="S319" i="2"/>
  <c r="S69" i="2"/>
  <c r="S564" i="2"/>
  <c r="S404" i="2"/>
  <c r="S379" i="2"/>
  <c r="S435" i="2"/>
  <c r="S299" i="2"/>
  <c r="S537" i="2"/>
  <c r="S565" i="2"/>
  <c r="S641" i="2"/>
  <c r="S255" i="2"/>
  <c r="S264" i="2"/>
  <c r="S455" i="2"/>
  <c r="S731" i="2"/>
  <c r="S235" i="2"/>
  <c r="S567" i="2"/>
  <c r="S351" i="2"/>
  <c r="S202" i="2"/>
  <c r="S439" i="2"/>
  <c r="S523" i="2"/>
  <c r="S576" i="2"/>
  <c r="S461" i="2"/>
  <c r="S311" i="2"/>
  <c r="S422" i="2"/>
  <c r="S586" i="2"/>
  <c r="S457" i="2"/>
  <c r="S446" i="2"/>
  <c r="S186" i="2"/>
  <c r="S693" i="2"/>
  <c r="S522" i="2"/>
  <c r="S509" i="2"/>
  <c r="S216" i="2"/>
  <c r="S221" i="2"/>
  <c r="S304" i="2"/>
  <c r="S577" i="2"/>
  <c r="S625" i="2"/>
  <c r="S561" i="2"/>
  <c r="S648" i="2"/>
  <c r="S418" i="2"/>
  <c r="S289" i="2"/>
  <c r="S205" i="2"/>
  <c r="S485" i="2"/>
  <c r="S588" i="2"/>
  <c r="S669" i="2"/>
  <c r="S478" i="2"/>
  <c r="S710" i="2"/>
  <c r="S413" i="2"/>
  <c r="S579" i="2"/>
  <c r="S275" i="2"/>
  <c r="S415" i="2"/>
  <c r="S278" i="2"/>
  <c r="S356" i="2"/>
  <c r="S727" i="2"/>
  <c r="S615" i="2"/>
  <c r="S440" i="2"/>
  <c r="S694" i="2"/>
  <c r="S587" i="2"/>
  <c r="S401" i="2"/>
  <c r="S430" i="2"/>
  <c r="S613" i="2"/>
  <c r="S521" i="2"/>
  <c r="S649" i="2"/>
  <c r="S690" i="2"/>
  <c r="S672" i="2"/>
  <c r="S447" i="2"/>
  <c r="S716" i="2"/>
  <c r="S640" i="2"/>
  <c r="S597" i="2"/>
  <c r="S738" i="2"/>
  <c r="S722" i="2"/>
  <c r="S698" i="2"/>
  <c r="S706" i="2"/>
  <c r="S708" i="2"/>
  <c r="S559" i="2"/>
  <c r="S618" i="2"/>
  <c r="S609" i="2"/>
  <c r="S598" i="2"/>
  <c r="S715" i="2"/>
  <c r="S624" i="2"/>
  <c r="S709" i="2"/>
  <c r="S718" i="2"/>
  <c r="S681" i="2"/>
  <c r="S726" i="2"/>
  <c r="S723" i="2"/>
  <c r="S674" i="2"/>
  <c r="S684" i="2"/>
  <c r="S581" i="2"/>
  <c r="S670" i="2"/>
  <c r="S700" i="2"/>
  <c r="S651" i="2"/>
  <c r="S735" i="2"/>
  <c r="U569" i="2"/>
  <c r="U543" i="2"/>
  <c r="U623" i="2"/>
  <c r="U143" i="2"/>
  <c r="U428" i="2"/>
  <c r="U544" i="2"/>
  <c r="U365" i="2"/>
  <c r="U512" i="2"/>
  <c r="U593" i="2"/>
  <c r="U344" i="2"/>
  <c r="U358" i="2"/>
  <c r="U516" i="2"/>
  <c r="U281" i="2"/>
  <c r="U691" i="2"/>
  <c r="U191" i="2"/>
  <c r="U188" i="2"/>
  <c r="U142" i="2"/>
  <c r="U470" i="2"/>
  <c r="U662" i="2"/>
  <c r="U526" i="2"/>
  <c r="U547" i="2"/>
  <c r="U373" i="2"/>
  <c r="U98" i="2"/>
  <c r="U431" i="2"/>
  <c r="U120" i="2"/>
  <c r="T71" i="3" s="1"/>
  <c r="U293" i="2"/>
  <c r="U499" i="2"/>
  <c r="U14" i="2"/>
  <c r="U213" i="2"/>
  <c r="U661" i="2"/>
  <c r="U381" i="2"/>
  <c r="U154" i="2"/>
  <c r="U658" i="2"/>
  <c r="U129" i="2"/>
  <c r="U655" i="2"/>
  <c r="U74" i="2"/>
  <c r="T67" i="3" s="1"/>
  <c r="U6" i="2"/>
  <c r="U633" i="2"/>
  <c r="U308" i="2"/>
  <c r="U86" i="2"/>
  <c r="U531" i="2"/>
  <c r="U99" i="2"/>
  <c r="U29" i="2"/>
  <c r="U220" i="2"/>
  <c r="U305" i="2"/>
  <c r="U507" i="2"/>
  <c r="U206" i="2"/>
  <c r="U566" i="2"/>
  <c r="U262" i="2"/>
  <c r="U402" i="2"/>
  <c r="U170" i="2"/>
  <c r="U135" i="2"/>
  <c r="U81" i="2"/>
  <c r="U630" i="2"/>
  <c r="U93" i="2"/>
  <c r="U497" i="2"/>
  <c r="U484" i="2"/>
  <c r="U62" i="2"/>
  <c r="U541" i="2"/>
  <c r="U479" i="2"/>
  <c r="U156" i="2"/>
  <c r="U314" i="2"/>
  <c r="U322" i="2"/>
  <c r="U208" i="2"/>
  <c r="U450" i="2"/>
  <c r="U458" i="2"/>
  <c r="U300" i="2"/>
  <c r="U226" i="2"/>
  <c r="U396" i="2"/>
  <c r="U149" i="2"/>
  <c r="U436" i="2"/>
  <c r="U621" i="2"/>
  <c r="U309" i="2"/>
  <c r="U84" i="2"/>
  <c r="U467" i="2"/>
  <c r="U122" i="2"/>
  <c r="U177" i="2"/>
  <c r="U298" i="2"/>
  <c r="U494" i="2"/>
  <c r="U3" i="2"/>
  <c r="U337" i="2"/>
  <c r="U185" i="2"/>
  <c r="U329" i="2"/>
  <c r="U89" i="2"/>
  <c r="U536" i="2"/>
  <c r="U280" i="2"/>
  <c r="U574" i="2"/>
  <c r="U209" i="2"/>
  <c r="U47" i="2"/>
  <c r="U296" i="2"/>
  <c r="U17" i="2"/>
  <c r="U333" i="2"/>
  <c r="U643" i="2"/>
  <c r="U327" i="2"/>
  <c r="T73" i="3" s="1"/>
  <c r="U251" i="2"/>
  <c r="U8" i="2"/>
  <c r="U417" i="2"/>
  <c r="U60" i="2"/>
  <c r="U288" i="2"/>
  <c r="U64" i="2"/>
  <c r="U387" i="2"/>
  <c r="U174" i="2"/>
  <c r="U290" i="2"/>
  <c r="U253" i="2"/>
  <c r="U229" i="2"/>
  <c r="U519" i="2"/>
  <c r="U145" i="2"/>
  <c r="U258" i="2"/>
  <c r="U406" i="2"/>
  <c r="U108" i="2"/>
  <c r="U164" i="2"/>
  <c r="U271" i="2"/>
  <c r="U218" i="2"/>
  <c r="U639" i="2"/>
  <c r="U346" i="2"/>
  <c r="U33" i="2"/>
  <c r="U558" i="2"/>
  <c r="U197" i="2"/>
  <c r="U696" i="2"/>
  <c r="U10" i="2"/>
  <c r="U160" i="2"/>
  <c r="U492" i="2"/>
  <c r="U211" i="2"/>
  <c r="U370" i="2"/>
  <c r="U48" i="2"/>
  <c r="U238" i="2"/>
  <c r="U292" i="2"/>
  <c r="U345" i="2"/>
  <c r="U480" i="2"/>
  <c r="U38" i="2"/>
  <c r="U148" i="2"/>
  <c r="U212" i="2"/>
  <c r="T23" i="3" s="1"/>
  <c r="U183" i="2"/>
  <c r="U184" i="2"/>
  <c r="U452" i="2"/>
  <c r="U589" i="2"/>
  <c r="U331" i="2"/>
  <c r="U339" i="2"/>
  <c r="U248" i="2"/>
  <c r="U37" i="2"/>
  <c r="U369" i="2"/>
  <c r="U451" i="2"/>
  <c r="U724" i="2"/>
  <c r="T117" i="3" s="1"/>
  <c r="U688" i="2"/>
  <c r="U483" i="2"/>
  <c r="U368" i="2"/>
  <c r="U82" i="2"/>
  <c r="U121" i="2"/>
  <c r="U92" i="2"/>
  <c r="U297" i="2"/>
  <c r="U223" i="2"/>
  <c r="U227" i="2"/>
  <c r="U374" i="2"/>
  <c r="U268" i="2"/>
  <c r="U550" i="2"/>
  <c r="U13" i="2"/>
  <c r="U496" i="2"/>
  <c r="U400" i="2"/>
  <c r="U192" i="2"/>
  <c r="U529" i="2"/>
  <c r="U383" i="2"/>
  <c r="U549" i="2"/>
  <c r="U540" i="2"/>
  <c r="U239" i="2"/>
  <c r="U27" i="2"/>
  <c r="U616" i="2"/>
  <c r="U158" i="2"/>
  <c r="U495" i="2"/>
  <c r="U642" i="2"/>
  <c r="U514" i="2"/>
  <c r="U534" i="2"/>
  <c r="U585" i="2"/>
  <c r="U4" i="2"/>
  <c r="U462" i="2"/>
  <c r="U359" i="2"/>
  <c r="U628" i="2"/>
  <c r="U118" i="2"/>
  <c r="U151" i="2"/>
  <c r="U200" i="2"/>
  <c r="U15" i="2"/>
  <c r="U194" i="2"/>
  <c r="U198" i="2"/>
  <c r="U604" i="2"/>
  <c r="U179" i="2"/>
  <c r="U389" i="2"/>
  <c r="U42" i="2"/>
  <c r="U41" i="2"/>
  <c r="U667" i="2"/>
  <c r="U546" i="2"/>
  <c r="U411" i="2"/>
  <c r="U157" i="2"/>
  <c r="U294" i="2"/>
  <c r="U393" i="2"/>
  <c r="U682" i="2"/>
  <c r="U76" i="2"/>
  <c r="U619" i="2"/>
  <c r="U653" i="2"/>
  <c r="U463" i="2"/>
  <c r="U429" i="2"/>
  <c r="T64" i="3" s="1"/>
  <c r="U55" i="2"/>
  <c r="U434" i="2"/>
  <c r="U34" i="2"/>
  <c r="U376" i="2"/>
  <c r="U263" i="2"/>
  <c r="U594" i="2"/>
  <c r="U367" i="2"/>
  <c r="U627" i="2"/>
  <c r="U520" i="2"/>
  <c r="U363" i="2"/>
  <c r="U318" i="2"/>
  <c r="U65" i="2"/>
  <c r="U481" i="2"/>
  <c r="T122" i="3" s="1"/>
  <c r="U240" i="2"/>
  <c r="U595" i="2"/>
  <c r="U176" i="2"/>
  <c r="U498" i="2"/>
  <c r="U533" i="2"/>
  <c r="U172" i="2"/>
  <c r="U385" i="2"/>
  <c r="U284" i="2"/>
  <c r="U287" i="2"/>
  <c r="U73" i="2"/>
  <c r="U583" i="2"/>
  <c r="U282" i="2"/>
  <c r="U58" i="2"/>
  <c r="U663" i="2"/>
  <c r="U464" i="2"/>
  <c r="U266" i="2"/>
  <c r="U572" i="2"/>
  <c r="U578" i="2"/>
  <c r="U102" i="2"/>
  <c r="U501" i="2"/>
  <c r="U563" i="2"/>
  <c r="U728" i="2"/>
  <c r="U704" i="2"/>
  <c r="U601" i="2"/>
  <c r="U96" i="2"/>
  <c r="U424" i="2"/>
  <c r="U163" i="2"/>
  <c r="U532" i="2"/>
  <c r="U317" i="2"/>
  <c r="U302" i="2"/>
  <c r="U254" i="2"/>
  <c r="U323" i="2"/>
  <c r="U664" i="2"/>
  <c r="U712" i="2"/>
  <c r="U342" i="2"/>
  <c r="U600" i="2"/>
  <c r="U112" i="2"/>
  <c r="U171" i="2"/>
  <c r="U341" i="2"/>
  <c r="U77" i="2"/>
  <c r="U312" i="2"/>
  <c r="U256" i="2"/>
  <c r="U343" i="2"/>
  <c r="U459" i="2"/>
  <c r="U91" i="2"/>
  <c r="U32" i="2"/>
  <c r="U21" i="2"/>
  <c r="U22" i="2"/>
  <c r="U283" i="2"/>
  <c r="U575" i="2"/>
  <c r="U552" i="2"/>
  <c r="U75" i="2"/>
  <c r="U67" i="2"/>
  <c r="U570" i="2"/>
  <c r="U468" i="2"/>
  <c r="U354" i="2"/>
  <c r="U210" i="2"/>
  <c r="U560" i="2"/>
  <c r="U408" i="2"/>
  <c r="U474" i="2"/>
  <c r="U355" i="2"/>
  <c r="U361" i="2"/>
  <c r="U137" i="2"/>
  <c r="U214" i="2"/>
  <c r="U165" i="2"/>
  <c r="U488" i="2"/>
  <c r="U409" i="2"/>
  <c r="U53" i="2"/>
  <c r="U472" i="2"/>
  <c r="U610" i="2"/>
  <c r="U83" i="2"/>
  <c r="U110" i="2"/>
  <c r="U270" i="2"/>
  <c r="U338" i="2"/>
  <c r="U714" i="2"/>
  <c r="U95" i="2"/>
  <c r="U611" i="2"/>
  <c r="U43" i="2"/>
  <c r="U44" i="2"/>
  <c r="U334" i="2"/>
  <c r="U391" i="2"/>
  <c r="U61" i="2"/>
  <c r="U471" i="2"/>
  <c r="U553" i="2"/>
  <c r="U646" i="2"/>
  <c r="U246" i="2"/>
  <c r="T4" i="3" s="1"/>
  <c r="U403" i="2"/>
  <c r="U631" i="2"/>
  <c r="U236" i="2"/>
  <c r="U398" i="2"/>
  <c r="U133" i="2"/>
  <c r="U180" i="2"/>
  <c r="U231" i="2"/>
  <c r="U486" i="2"/>
  <c r="U155" i="2"/>
  <c r="U87" i="2"/>
  <c r="U555" i="2"/>
  <c r="U366" i="2"/>
  <c r="U291" i="2"/>
  <c r="U503" i="2"/>
  <c r="U234" i="2"/>
  <c r="U635" i="2"/>
  <c r="U637" i="2"/>
  <c r="U252" i="2"/>
  <c r="U371" i="2"/>
  <c r="U313" i="2"/>
  <c r="U189" i="2"/>
  <c r="U182" i="2"/>
  <c r="U207" i="2"/>
  <c r="U241" i="2"/>
  <c r="U377" i="2"/>
  <c r="U217" i="2"/>
  <c r="U106" i="2"/>
  <c r="U542" i="2"/>
  <c r="U94" i="2"/>
  <c r="U19" i="2"/>
  <c r="U11" i="2"/>
  <c r="U506" i="2"/>
  <c r="U665" i="2"/>
  <c r="U7" i="2"/>
  <c r="U713" i="2"/>
  <c r="U85" i="2"/>
  <c r="U460" i="2"/>
  <c r="U644" i="2"/>
  <c r="U46" i="2"/>
  <c r="U412" i="2"/>
  <c r="U30" i="2"/>
  <c r="U614" i="2"/>
  <c r="U152" i="2"/>
  <c r="U50" i="2"/>
  <c r="U80" i="2"/>
  <c r="U668" i="2"/>
  <c r="U321" i="2"/>
  <c r="U31" i="2"/>
  <c r="U477" i="2"/>
  <c r="U711" i="2"/>
  <c r="U489" i="2"/>
  <c r="U395" i="2"/>
  <c r="U528" i="2"/>
  <c r="U124" i="2"/>
  <c r="U453" i="2"/>
  <c r="U71" i="2"/>
  <c r="U306" i="2"/>
  <c r="U109" i="2"/>
  <c r="U244" i="2"/>
  <c r="U330" i="2"/>
  <c r="U602" i="2"/>
  <c r="U666" i="2"/>
  <c r="U187" i="2"/>
  <c r="U573" i="2"/>
  <c r="U315" i="2"/>
  <c r="U326" i="2"/>
  <c r="U173" i="2"/>
  <c r="U203" i="2"/>
  <c r="U51" i="2"/>
  <c r="U382" i="2"/>
  <c r="U249" i="2"/>
  <c r="U491" i="2"/>
  <c r="U279" i="2"/>
  <c r="U442" i="2"/>
  <c r="U596" i="2"/>
  <c r="U608" i="2"/>
  <c r="U114" i="2"/>
  <c r="U159" i="2"/>
  <c r="U699" i="2"/>
  <c r="U524" i="2"/>
  <c r="U146" i="2"/>
  <c r="U675" i="2"/>
  <c r="U301" i="2"/>
  <c r="U181" i="2"/>
  <c r="U274" i="2"/>
  <c r="U265" i="2"/>
  <c r="U380" i="2"/>
  <c r="U397" i="2"/>
  <c r="U475" i="2"/>
  <c r="U676" i="2"/>
  <c r="U162" i="2"/>
  <c r="U140" i="2"/>
  <c r="U169" i="2"/>
  <c r="U23" i="2"/>
  <c r="U303" i="2"/>
  <c r="U500" i="2"/>
  <c r="U36" i="2"/>
  <c r="U116" i="2"/>
  <c r="U513" i="2"/>
  <c r="U90" i="2"/>
  <c r="U5" i="2"/>
  <c r="T3" i="3" s="1"/>
  <c r="U57" i="2"/>
  <c r="U632" i="2"/>
  <c r="U127" i="2"/>
  <c r="U386" i="2"/>
  <c r="U20" i="2"/>
  <c r="U9" i="2"/>
  <c r="U117" i="2"/>
  <c r="U2" i="2"/>
  <c r="U420" i="2"/>
  <c r="U427" i="2"/>
  <c r="U232" i="2"/>
  <c r="U178" i="2"/>
  <c r="U444" i="2"/>
  <c r="U193" i="2"/>
  <c r="U175" i="2"/>
  <c r="U482" i="2"/>
  <c r="U634" i="2"/>
  <c r="U63" i="2"/>
  <c r="U199" i="2"/>
  <c r="U432" i="2"/>
  <c r="U12" i="2"/>
  <c r="U250" i="2"/>
  <c r="U52" i="2"/>
  <c r="U612" i="2"/>
  <c r="U100" i="2"/>
  <c r="U730" i="2"/>
  <c r="U490" i="2"/>
  <c r="U310" i="2"/>
  <c r="U233" i="2"/>
  <c r="U441" i="2"/>
  <c r="U590" i="2"/>
  <c r="U582" i="2"/>
  <c r="U222" i="2"/>
  <c r="U201" i="2"/>
  <c r="U357" i="2"/>
  <c r="U259" i="2"/>
  <c r="U372" i="2"/>
  <c r="U166" i="2"/>
  <c r="U375" i="2"/>
  <c r="U449" i="2"/>
  <c r="U692" i="2"/>
  <c r="U105" i="2"/>
  <c r="U678" i="2"/>
  <c r="U517" i="2"/>
  <c r="U97" i="2"/>
  <c r="U510" i="2"/>
  <c r="U405" i="2"/>
  <c r="U659" i="2"/>
  <c r="U79" i="2"/>
  <c r="U407" i="2"/>
  <c r="U39" i="2"/>
  <c r="U720" i="2"/>
  <c r="U410" i="2"/>
  <c r="U307" i="2"/>
  <c r="U267" i="2"/>
  <c r="U504" i="2"/>
  <c r="U243" i="2"/>
  <c r="U195" i="2"/>
  <c r="U421" i="2"/>
  <c r="U144" i="2"/>
  <c r="U535" i="2"/>
  <c r="U257" i="2"/>
  <c r="U260" i="2"/>
  <c r="U161" i="2"/>
  <c r="U390" i="2"/>
  <c r="U18" i="2"/>
  <c r="U349" i="2"/>
  <c r="U347" i="2"/>
  <c r="U425" i="2"/>
  <c r="U454" i="2"/>
  <c r="U721" i="2"/>
  <c r="U56" i="2"/>
  <c r="U677" i="2"/>
  <c r="U419" i="2"/>
  <c r="U125" i="2"/>
  <c r="U650" i="2"/>
  <c r="U505" i="2"/>
  <c r="U103" i="2"/>
  <c r="U111" i="2"/>
  <c r="U592" i="2"/>
  <c r="U732" i="2"/>
  <c r="U394" i="2"/>
  <c r="U527" i="2"/>
  <c r="U132" i="2"/>
  <c r="U606" i="2"/>
  <c r="U697" i="2"/>
  <c r="U568" i="2"/>
  <c r="U493" i="2"/>
  <c r="U147" i="2"/>
  <c r="U360" i="2"/>
  <c r="U237" i="2"/>
  <c r="U689" i="2"/>
  <c r="U508" i="2"/>
  <c r="U433" i="2"/>
  <c r="U476" i="2"/>
  <c r="U465" i="2"/>
  <c r="U325" i="2"/>
  <c r="U679" i="2"/>
  <c r="U16" i="2"/>
  <c r="U392" i="2"/>
  <c r="U230" i="2"/>
  <c r="U128" i="2"/>
  <c r="U469" i="2"/>
  <c r="U68" i="2"/>
  <c r="U378" i="2"/>
  <c r="U652" i="2"/>
  <c r="U324" i="2"/>
  <c r="U40" i="2"/>
  <c r="U673" i="2"/>
  <c r="U554" i="2"/>
  <c r="U384" i="2"/>
  <c r="U295" i="2"/>
  <c r="U530" i="2"/>
  <c r="U167" i="2"/>
  <c r="U445" i="2"/>
  <c r="U285" i="2"/>
  <c r="U388" i="2"/>
  <c r="U54" i="2"/>
  <c r="U219" i="2"/>
  <c r="U671" i="2"/>
  <c r="U26" i="2"/>
  <c r="U737" i="2"/>
  <c r="U717" i="2"/>
  <c r="U605" i="2"/>
  <c r="U224" i="2"/>
  <c r="U645" i="2"/>
  <c r="U426" i="2"/>
  <c r="U150" i="2"/>
  <c r="U443" i="2"/>
  <c r="U416" i="2"/>
  <c r="U448" i="2"/>
  <c r="U626" i="2"/>
  <c r="U511" i="2"/>
  <c r="U28" i="2"/>
  <c r="U228" i="2"/>
  <c r="U647" i="2"/>
  <c r="U620" i="2"/>
  <c r="U59" i="2"/>
  <c r="U72" i="2"/>
  <c r="U25" i="2"/>
  <c r="U538" i="2"/>
  <c r="U548" i="2"/>
  <c r="U456" i="2"/>
  <c r="U204" i="2"/>
  <c r="U190" i="2"/>
  <c r="U115" i="2"/>
  <c r="U134" i="2"/>
  <c r="U126" i="2"/>
  <c r="U286" i="2"/>
  <c r="U591" i="2"/>
  <c r="U247" i="2"/>
  <c r="U473" i="2"/>
  <c r="U49" i="2"/>
  <c r="U352" i="2"/>
  <c r="U539" i="2"/>
  <c r="U437" i="2"/>
  <c r="U617" i="2"/>
  <c r="U45" i="2"/>
  <c r="U276" i="2"/>
  <c r="U562" i="2"/>
  <c r="U104" i="2"/>
  <c r="U24" i="2"/>
  <c r="U657" i="2"/>
  <c r="U660" i="2"/>
  <c r="U136" i="2"/>
  <c r="U35" i="2"/>
  <c r="U320" i="2"/>
  <c r="U66" i="2"/>
  <c r="U438" i="2"/>
  <c r="U734" i="2"/>
  <c r="U353" i="2"/>
  <c r="U316" i="2"/>
  <c r="U261" i="2"/>
  <c r="U487" i="2"/>
  <c r="U683" i="2"/>
  <c r="U423" i="2"/>
  <c r="U139" i="2"/>
  <c r="U364" i="2"/>
  <c r="U168" i="2"/>
  <c r="U277" i="2"/>
  <c r="U571" i="2"/>
  <c r="U702" i="2"/>
  <c r="U518" i="2"/>
  <c r="U638" i="2"/>
  <c r="U336" i="2"/>
  <c r="U131" i="2"/>
  <c r="U703" i="2"/>
  <c r="U215" i="2"/>
  <c r="U729" i="2"/>
  <c r="U123" i="2"/>
  <c r="U414" i="2"/>
  <c r="U225" i="2"/>
  <c r="U701" i="2"/>
  <c r="U332" i="2"/>
  <c r="U348" i="2"/>
  <c r="U687" i="2"/>
  <c r="U725" i="2"/>
  <c r="U272" i="2"/>
  <c r="U273" i="2"/>
  <c r="U78" i="2"/>
  <c r="U636" i="2"/>
  <c r="U245" i="2"/>
  <c r="U733" i="2"/>
  <c r="U141" i="2"/>
  <c r="U599" i="2"/>
  <c r="U101" i="2"/>
  <c r="U515" i="2"/>
  <c r="U138" i="2"/>
  <c r="U113" i="2"/>
  <c r="U196" i="2"/>
  <c r="U70" i="2"/>
  <c r="U629" i="2"/>
  <c r="U622" i="2"/>
  <c r="U551" i="2"/>
  <c r="U695" i="2"/>
  <c r="U686" i="2"/>
  <c r="U362" i="2"/>
  <c r="U269" i="2"/>
  <c r="U335" i="2"/>
  <c r="U350" i="2"/>
  <c r="U545" i="2"/>
  <c r="U328" i="2"/>
  <c r="U130" i="2"/>
  <c r="T20" i="3" s="1"/>
  <c r="U466" i="2"/>
  <c r="U556" i="2"/>
  <c r="U399" i="2"/>
  <c r="U736" i="2"/>
  <c r="U685" i="2"/>
  <c r="U654" i="2"/>
  <c r="U719" i="2"/>
  <c r="U153" i="2"/>
  <c r="U705" i="2"/>
  <c r="U557" i="2"/>
  <c r="U680" i="2"/>
  <c r="U242" i="2"/>
  <c r="U584" i="2"/>
  <c r="U607" i="2"/>
  <c r="U656" i="2"/>
  <c r="U340" i="2"/>
  <c r="U502" i="2"/>
  <c r="U580" i="2"/>
  <c r="U525" i="2"/>
  <c r="U107" i="2"/>
  <c r="U119" i="2"/>
  <c r="U707" i="2"/>
  <c r="U603" i="2"/>
  <c r="U88" i="2"/>
  <c r="U319" i="2"/>
  <c r="U69" i="2"/>
  <c r="U564" i="2"/>
  <c r="U404" i="2"/>
  <c r="U379" i="2"/>
  <c r="U435" i="2"/>
  <c r="U299" i="2"/>
  <c r="U537" i="2"/>
  <c r="U565" i="2"/>
  <c r="U641" i="2"/>
  <c r="U255" i="2"/>
  <c r="U264" i="2"/>
  <c r="U455" i="2"/>
  <c r="T113" i="3" s="1"/>
  <c r="U731" i="2"/>
  <c r="U235" i="2"/>
  <c r="U567" i="2"/>
  <c r="U351" i="2"/>
  <c r="U202" i="2"/>
  <c r="U439" i="2"/>
  <c r="U523" i="2"/>
  <c r="U576" i="2"/>
  <c r="U461" i="2"/>
  <c r="U311" i="2"/>
  <c r="U422" i="2"/>
  <c r="U586" i="2"/>
  <c r="U457" i="2"/>
  <c r="U446" i="2"/>
  <c r="U186" i="2"/>
  <c r="U693" i="2"/>
  <c r="U522" i="2"/>
  <c r="U509" i="2"/>
  <c r="U216" i="2"/>
  <c r="U221" i="2"/>
  <c r="U304" i="2"/>
  <c r="U577" i="2"/>
  <c r="U625" i="2"/>
  <c r="U561" i="2"/>
  <c r="U648" i="2"/>
  <c r="U418" i="2"/>
  <c r="U289" i="2"/>
  <c r="U205" i="2"/>
  <c r="U485" i="2"/>
  <c r="U588" i="2"/>
  <c r="U669" i="2"/>
  <c r="U478" i="2"/>
  <c r="U710" i="2"/>
  <c r="U413" i="2"/>
  <c r="U579" i="2"/>
  <c r="U275" i="2"/>
  <c r="U415" i="2"/>
  <c r="U278" i="2"/>
  <c r="U356" i="2"/>
  <c r="U727" i="2"/>
  <c r="U615" i="2"/>
  <c r="U440" i="2"/>
  <c r="U694" i="2"/>
  <c r="U587" i="2"/>
  <c r="U401" i="2"/>
  <c r="U430" i="2"/>
  <c r="U613" i="2"/>
  <c r="U521" i="2"/>
  <c r="U649" i="2"/>
  <c r="U690" i="2"/>
  <c r="U672" i="2"/>
  <c r="U447" i="2"/>
  <c r="U716" i="2"/>
  <c r="U640" i="2"/>
  <c r="U597" i="2"/>
  <c r="U738" i="2"/>
  <c r="U722" i="2"/>
  <c r="U698" i="2"/>
  <c r="U706" i="2"/>
  <c r="U708" i="2"/>
  <c r="U559" i="2"/>
  <c r="U618" i="2"/>
  <c r="U609" i="2"/>
  <c r="U598" i="2"/>
  <c r="U715" i="2"/>
  <c r="U624" i="2"/>
  <c r="U709" i="2"/>
  <c r="U718" i="2"/>
  <c r="U681" i="2"/>
  <c r="U726" i="2"/>
  <c r="U723" i="2"/>
  <c r="U674" i="2"/>
  <c r="U684" i="2"/>
  <c r="U581" i="2"/>
  <c r="U670" i="2"/>
  <c r="U700" i="2"/>
  <c r="U651" i="2"/>
  <c r="U735" i="2"/>
  <c r="T569" i="2"/>
  <c r="T543" i="2"/>
  <c r="T623" i="2"/>
  <c r="T143" i="2"/>
  <c r="T428" i="2"/>
  <c r="T544" i="2"/>
  <c r="T365" i="2"/>
  <c r="T512" i="2"/>
  <c r="T593" i="2"/>
  <c r="T344" i="2"/>
  <c r="T358" i="2"/>
  <c r="T516" i="2"/>
  <c r="T281" i="2"/>
  <c r="T691" i="2"/>
  <c r="T191" i="2"/>
  <c r="T188" i="2"/>
  <c r="T142" i="2"/>
  <c r="T470" i="2"/>
  <c r="T662" i="2"/>
  <c r="T526" i="2"/>
  <c r="T547" i="2"/>
  <c r="T373" i="2"/>
  <c r="T98" i="2"/>
  <c r="T431" i="2"/>
  <c r="T120" i="2"/>
  <c r="T293" i="2"/>
  <c r="T499" i="2"/>
  <c r="T14" i="2"/>
  <c r="T213" i="2"/>
  <c r="T661" i="2"/>
  <c r="T381" i="2"/>
  <c r="T154" i="2"/>
  <c r="T658" i="2"/>
  <c r="T129" i="2"/>
  <c r="T655" i="2"/>
  <c r="T74" i="2"/>
  <c r="T6" i="2"/>
  <c r="T633" i="2"/>
  <c r="T308" i="2"/>
  <c r="T86" i="2"/>
  <c r="T531" i="2"/>
  <c r="T99" i="2"/>
  <c r="T29" i="2"/>
  <c r="T220" i="2"/>
  <c r="T305" i="2"/>
  <c r="T507" i="2"/>
  <c r="T206" i="2"/>
  <c r="T566" i="2"/>
  <c r="T262" i="2"/>
  <c r="T402" i="2"/>
  <c r="T170" i="2"/>
  <c r="T135" i="2"/>
  <c r="T81" i="2"/>
  <c r="T630" i="2"/>
  <c r="T93" i="2"/>
  <c r="T497" i="2"/>
  <c r="T484" i="2"/>
  <c r="T62" i="2"/>
  <c r="T541" i="2"/>
  <c r="T479" i="2"/>
  <c r="T156" i="2"/>
  <c r="T314" i="2"/>
  <c r="T322" i="2"/>
  <c r="T208" i="2"/>
  <c r="T450" i="2"/>
  <c r="T458" i="2"/>
  <c r="T300" i="2"/>
  <c r="T226" i="2"/>
  <c r="T396" i="2"/>
  <c r="T149" i="2"/>
  <c r="T436" i="2"/>
  <c r="T621" i="2"/>
  <c r="T309" i="2"/>
  <c r="T84" i="2"/>
  <c r="T467" i="2"/>
  <c r="T122" i="2"/>
  <c r="T177" i="2"/>
  <c r="T298" i="2"/>
  <c r="T494" i="2"/>
  <c r="T3" i="2"/>
  <c r="T337" i="2"/>
  <c r="T185" i="2"/>
  <c r="T329" i="2"/>
  <c r="T89" i="2"/>
  <c r="T536" i="2"/>
  <c r="T280" i="2"/>
  <c r="T574" i="2"/>
  <c r="T209" i="2"/>
  <c r="T47" i="2"/>
  <c r="T296" i="2"/>
  <c r="T17" i="2"/>
  <c r="T333" i="2"/>
  <c r="T643" i="2"/>
  <c r="T327" i="2"/>
  <c r="T251" i="2"/>
  <c r="T8" i="2"/>
  <c r="T417" i="2"/>
  <c r="T60" i="2"/>
  <c r="T288" i="2"/>
  <c r="T64" i="2"/>
  <c r="T387" i="2"/>
  <c r="T174" i="2"/>
  <c r="T290" i="2"/>
  <c r="T253" i="2"/>
  <c r="T229" i="2"/>
  <c r="T519" i="2"/>
  <c r="T145" i="2"/>
  <c r="T258" i="2"/>
  <c r="T406" i="2"/>
  <c r="T108" i="2"/>
  <c r="T164" i="2"/>
  <c r="T271" i="2"/>
  <c r="T218" i="2"/>
  <c r="T639" i="2"/>
  <c r="T346" i="2"/>
  <c r="T33" i="2"/>
  <c r="T558" i="2"/>
  <c r="T197" i="2"/>
  <c r="T696" i="2"/>
  <c r="T10" i="2"/>
  <c r="T160" i="2"/>
  <c r="T492" i="2"/>
  <c r="T211" i="2"/>
  <c r="T370" i="2"/>
  <c r="T48" i="2"/>
  <c r="T238" i="2"/>
  <c r="T292" i="2"/>
  <c r="T345" i="2"/>
  <c r="T480" i="2"/>
  <c r="T38" i="2"/>
  <c r="T148" i="2"/>
  <c r="T212" i="2"/>
  <c r="T183" i="2"/>
  <c r="T184" i="2"/>
  <c r="T452" i="2"/>
  <c r="T589" i="2"/>
  <c r="T331" i="2"/>
  <c r="T339" i="2"/>
  <c r="T248" i="2"/>
  <c r="T37" i="2"/>
  <c r="T369" i="2"/>
  <c r="T451" i="2"/>
  <c r="T724" i="2"/>
  <c r="T688" i="2"/>
  <c r="T483" i="2"/>
  <c r="T368" i="2"/>
  <c r="T82" i="2"/>
  <c r="T121" i="2"/>
  <c r="T92" i="2"/>
  <c r="T297" i="2"/>
  <c r="T223" i="2"/>
  <c r="T227" i="2"/>
  <c r="T374" i="2"/>
  <c r="T268" i="2"/>
  <c r="T550" i="2"/>
  <c r="T13" i="2"/>
  <c r="T496" i="2"/>
  <c r="T400" i="2"/>
  <c r="T192" i="2"/>
  <c r="T529" i="2"/>
  <c r="T383" i="2"/>
  <c r="T549" i="2"/>
  <c r="T540" i="2"/>
  <c r="T239" i="2"/>
  <c r="T27" i="2"/>
  <c r="T616" i="2"/>
  <c r="T158" i="2"/>
  <c r="T495" i="2"/>
  <c r="T642" i="2"/>
  <c r="T514" i="2"/>
  <c r="T534" i="2"/>
  <c r="T585" i="2"/>
  <c r="T4" i="2"/>
  <c r="T462" i="2"/>
  <c r="T359" i="2"/>
  <c r="T628" i="2"/>
  <c r="T118" i="2"/>
  <c r="T151" i="2"/>
  <c r="T200" i="2"/>
  <c r="T15" i="2"/>
  <c r="T194" i="2"/>
  <c r="T198" i="2"/>
  <c r="T604" i="2"/>
  <c r="T179" i="2"/>
  <c r="T389" i="2"/>
  <c r="T42" i="2"/>
  <c r="T41" i="2"/>
  <c r="T667" i="2"/>
  <c r="T546" i="2"/>
  <c r="T411" i="2"/>
  <c r="T157" i="2"/>
  <c r="T294" i="2"/>
  <c r="T393" i="2"/>
  <c r="T682" i="2"/>
  <c r="T76" i="2"/>
  <c r="T619" i="2"/>
  <c r="T653" i="2"/>
  <c r="T463" i="2"/>
  <c r="T429" i="2"/>
  <c r="T55" i="2"/>
  <c r="T434" i="2"/>
  <c r="T34" i="2"/>
  <c r="T376" i="2"/>
  <c r="T263" i="2"/>
  <c r="T594" i="2"/>
  <c r="T367" i="2"/>
  <c r="T627" i="2"/>
  <c r="T520" i="2"/>
  <c r="T363" i="2"/>
  <c r="T318" i="2"/>
  <c r="T65" i="2"/>
  <c r="T481" i="2"/>
  <c r="T240" i="2"/>
  <c r="T595" i="2"/>
  <c r="T176" i="2"/>
  <c r="T498" i="2"/>
  <c r="T533" i="2"/>
  <c r="T172" i="2"/>
  <c r="T385" i="2"/>
  <c r="T284" i="2"/>
  <c r="T287" i="2"/>
  <c r="T73" i="2"/>
  <c r="T583" i="2"/>
  <c r="T282" i="2"/>
  <c r="T58" i="2"/>
  <c r="T663" i="2"/>
  <c r="T464" i="2"/>
  <c r="T266" i="2"/>
  <c r="T572" i="2"/>
  <c r="T578" i="2"/>
  <c r="T102" i="2"/>
  <c r="T501" i="2"/>
  <c r="T563" i="2"/>
  <c r="T728" i="2"/>
  <c r="T704" i="2"/>
  <c r="T601" i="2"/>
  <c r="T96" i="2"/>
  <c r="T424" i="2"/>
  <c r="T163" i="2"/>
  <c r="T532" i="2"/>
  <c r="T317" i="2"/>
  <c r="T302" i="2"/>
  <c r="T254" i="2"/>
  <c r="T323" i="2"/>
  <c r="T664" i="2"/>
  <c r="T712" i="2"/>
  <c r="T342" i="2"/>
  <c r="T600" i="2"/>
  <c r="T112" i="2"/>
  <c r="T171" i="2"/>
  <c r="T341" i="2"/>
  <c r="T77" i="2"/>
  <c r="T312" i="2"/>
  <c r="T256" i="2"/>
  <c r="T343" i="2"/>
  <c r="T459" i="2"/>
  <c r="T91" i="2"/>
  <c r="T32" i="2"/>
  <c r="T21" i="2"/>
  <c r="T22" i="2"/>
  <c r="T283" i="2"/>
  <c r="T575" i="2"/>
  <c r="T552" i="2"/>
  <c r="T75" i="2"/>
  <c r="T67" i="2"/>
  <c r="T570" i="2"/>
  <c r="T468" i="2"/>
  <c r="T354" i="2"/>
  <c r="T210" i="2"/>
  <c r="T560" i="2"/>
  <c r="T408" i="2"/>
  <c r="T474" i="2"/>
  <c r="T355" i="2"/>
  <c r="T361" i="2"/>
  <c r="T137" i="2"/>
  <c r="T214" i="2"/>
  <c r="T165" i="2"/>
  <c r="T488" i="2"/>
  <c r="T409" i="2"/>
  <c r="T53" i="2"/>
  <c r="T472" i="2"/>
  <c r="T610" i="2"/>
  <c r="T83" i="2"/>
  <c r="T110" i="2"/>
  <c r="T270" i="2"/>
  <c r="T338" i="2"/>
  <c r="T714" i="2"/>
  <c r="T95" i="2"/>
  <c r="T611" i="2"/>
  <c r="T43" i="2"/>
  <c r="T44" i="2"/>
  <c r="T334" i="2"/>
  <c r="T391" i="2"/>
  <c r="T61" i="2"/>
  <c r="T471" i="2"/>
  <c r="T553" i="2"/>
  <c r="T646" i="2"/>
  <c r="T246" i="2"/>
  <c r="T403" i="2"/>
  <c r="T631" i="2"/>
  <c r="T236" i="2"/>
  <c r="T398" i="2"/>
  <c r="T133" i="2"/>
  <c r="T180" i="2"/>
  <c r="T231" i="2"/>
  <c r="T486" i="2"/>
  <c r="T155" i="2"/>
  <c r="T87" i="2"/>
  <c r="T555" i="2"/>
  <c r="T366" i="2"/>
  <c r="T291" i="2"/>
  <c r="T503" i="2"/>
  <c r="T234" i="2"/>
  <c r="T635" i="2"/>
  <c r="T637" i="2"/>
  <c r="T252" i="2"/>
  <c r="T371" i="2"/>
  <c r="T313" i="2"/>
  <c r="T189" i="2"/>
  <c r="T182" i="2"/>
  <c r="T207" i="2"/>
  <c r="T241" i="2"/>
  <c r="T377" i="2"/>
  <c r="T217" i="2"/>
  <c r="T106" i="2"/>
  <c r="T542" i="2"/>
  <c r="T94" i="2"/>
  <c r="T19" i="2"/>
  <c r="T11" i="2"/>
  <c r="T506" i="2"/>
  <c r="T665" i="2"/>
  <c r="T7" i="2"/>
  <c r="T713" i="2"/>
  <c r="T85" i="2"/>
  <c r="T460" i="2"/>
  <c r="T644" i="2"/>
  <c r="T46" i="2"/>
  <c r="T412" i="2"/>
  <c r="T30" i="2"/>
  <c r="T614" i="2"/>
  <c r="T152" i="2"/>
  <c r="T50" i="2"/>
  <c r="T80" i="2"/>
  <c r="T668" i="2"/>
  <c r="T321" i="2"/>
  <c r="T31" i="2"/>
  <c r="T477" i="2"/>
  <c r="T711" i="2"/>
  <c r="T489" i="2"/>
  <c r="T395" i="2"/>
  <c r="T528" i="2"/>
  <c r="T124" i="2"/>
  <c r="T453" i="2"/>
  <c r="T71" i="2"/>
  <c r="T306" i="2"/>
  <c r="T109" i="2"/>
  <c r="T244" i="2"/>
  <c r="T330" i="2"/>
  <c r="T602" i="2"/>
  <c r="T666" i="2"/>
  <c r="T187" i="2"/>
  <c r="T573" i="2"/>
  <c r="T315" i="2"/>
  <c r="T326" i="2"/>
  <c r="T173" i="2"/>
  <c r="T203" i="2"/>
  <c r="T51" i="2"/>
  <c r="T382" i="2"/>
  <c r="T249" i="2"/>
  <c r="T491" i="2"/>
  <c r="T279" i="2"/>
  <c r="T442" i="2"/>
  <c r="T596" i="2"/>
  <c r="T608" i="2"/>
  <c r="T114" i="2"/>
  <c r="T159" i="2"/>
  <c r="T699" i="2"/>
  <c r="T524" i="2"/>
  <c r="T146" i="2"/>
  <c r="T675" i="2"/>
  <c r="T301" i="2"/>
  <c r="T181" i="2"/>
  <c r="T274" i="2"/>
  <c r="T265" i="2"/>
  <c r="T380" i="2"/>
  <c r="T397" i="2"/>
  <c r="T475" i="2"/>
  <c r="T676" i="2"/>
  <c r="T162" i="2"/>
  <c r="T140" i="2"/>
  <c r="T169" i="2"/>
  <c r="T23" i="2"/>
  <c r="T303" i="2"/>
  <c r="T500" i="2"/>
  <c r="T36" i="2"/>
  <c r="T116" i="2"/>
  <c r="T513" i="2"/>
  <c r="T90" i="2"/>
  <c r="T5" i="2"/>
  <c r="T57" i="2"/>
  <c r="T632" i="2"/>
  <c r="T127" i="2"/>
  <c r="T386" i="2"/>
  <c r="T20" i="2"/>
  <c r="T9" i="2"/>
  <c r="T117" i="2"/>
  <c r="T2" i="2"/>
  <c r="T420" i="2"/>
  <c r="T427" i="2"/>
  <c r="T232" i="2"/>
  <c r="T178" i="2"/>
  <c r="T444" i="2"/>
  <c r="T193" i="2"/>
  <c r="T175" i="2"/>
  <c r="T482" i="2"/>
  <c r="T634" i="2"/>
  <c r="T63" i="2"/>
  <c r="T199" i="2"/>
  <c r="T432" i="2"/>
  <c r="T12" i="2"/>
  <c r="T250" i="2"/>
  <c r="T52" i="2"/>
  <c r="T612" i="2"/>
  <c r="T100" i="2"/>
  <c r="T730" i="2"/>
  <c r="T490" i="2"/>
  <c r="T310" i="2"/>
  <c r="T233" i="2"/>
  <c r="T441" i="2"/>
  <c r="T590" i="2"/>
  <c r="T582" i="2"/>
  <c r="T222" i="2"/>
  <c r="T201" i="2"/>
  <c r="T357" i="2"/>
  <c r="T259" i="2"/>
  <c r="T372" i="2"/>
  <c r="T166" i="2"/>
  <c r="T375" i="2"/>
  <c r="T449" i="2"/>
  <c r="T692" i="2"/>
  <c r="T105" i="2"/>
  <c r="T678" i="2"/>
  <c r="T517" i="2"/>
  <c r="T97" i="2"/>
  <c r="T510" i="2"/>
  <c r="T405" i="2"/>
  <c r="T659" i="2"/>
  <c r="T79" i="2"/>
  <c r="T407" i="2"/>
  <c r="T39" i="2"/>
  <c r="T720" i="2"/>
  <c r="T410" i="2"/>
  <c r="T307" i="2"/>
  <c r="T267" i="2"/>
  <c r="T504" i="2"/>
  <c r="T243" i="2"/>
  <c r="T195" i="2"/>
  <c r="T421" i="2"/>
  <c r="T144" i="2"/>
  <c r="T535" i="2"/>
  <c r="T257" i="2"/>
  <c r="T260" i="2"/>
  <c r="T161" i="2"/>
  <c r="T390" i="2"/>
  <c r="T18" i="2"/>
  <c r="T349" i="2"/>
  <c r="T347" i="2"/>
  <c r="T425" i="2"/>
  <c r="T454" i="2"/>
  <c r="T721" i="2"/>
  <c r="T56" i="2"/>
  <c r="T677" i="2"/>
  <c r="T419" i="2"/>
  <c r="T125" i="2"/>
  <c r="T650" i="2"/>
  <c r="T505" i="2"/>
  <c r="T103" i="2"/>
  <c r="T111" i="2"/>
  <c r="T592" i="2"/>
  <c r="T732" i="2"/>
  <c r="T394" i="2"/>
  <c r="T527" i="2"/>
  <c r="T132" i="2"/>
  <c r="T606" i="2"/>
  <c r="T697" i="2"/>
  <c r="T568" i="2"/>
  <c r="T493" i="2"/>
  <c r="T147" i="2"/>
  <c r="T360" i="2"/>
  <c r="T237" i="2"/>
  <c r="T689" i="2"/>
  <c r="T508" i="2"/>
  <c r="T433" i="2"/>
  <c r="T476" i="2"/>
  <c r="T465" i="2"/>
  <c r="T325" i="2"/>
  <c r="T679" i="2"/>
  <c r="T16" i="2"/>
  <c r="T392" i="2"/>
  <c r="T230" i="2"/>
  <c r="T128" i="2"/>
  <c r="T469" i="2"/>
  <c r="T68" i="2"/>
  <c r="T378" i="2"/>
  <c r="T652" i="2"/>
  <c r="T324" i="2"/>
  <c r="T40" i="2"/>
  <c r="T673" i="2"/>
  <c r="T554" i="2"/>
  <c r="T384" i="2"/>
  <c r="T295" i="2"/>
  <c r="T530" i="2"/>
  <c r="T167" i="2"/>
  <c r="T445" i="2"/>
  <c r="T285" i="2"/>
  <c r="T388" i="2"/>
  <c r="T54" i="2"/>
  <c r="T219" i="2"/>
  <c r="T671" i="2"/>
  <c r="T26" i="2"/>
  <c r="T737" i="2"/>
  <c r="T717" i="2"/>
  <c r="T605" i="2"/>
  <c r="T224" i="2"/>
  <c r="T645" i="2"/>
  <c r="T426" i="2"/>
  <c r="T150" i="2"/>
  <c r="T443" i="2"/>
  <c r="T416" i="2"/>
  <c r="T448" i="2"/>
  <c r="T626" i="2"/>
  <c r="T511" i="2"/>
  <c r="T28" i="2"/>
  <c r="T228" i="2"/>
  <c r="T647" i="2"/>
  <c r="T620" i="2"/>
  <c r="T59" i="2"/>
  <c r="T72" i="2"/>
  <c r="T25" i="2"/>
  <c r="T538" i="2"/>
  <c r="T548" i="2"/>
  <c r="T456" i="2"/>
  <c r="T204" i="2"/>
  <c r="T190" i="2"/>
  <c r="T115" i="2"/>
  <c r="T134" i="2"/>
  <c r="T126" i="2"/>
  <c r="T286" i="2"/>
  <c r="T591" i="2"/>
  <c r="T247" i="2"/>
  <c r="T473" i="2"/>
  <c r="T49" i="2"/>
  <c r="T352" i="2"/>
  <c r="T539" i="2"/>
  <c r="T437" i="2"/>
  <c r="T617" i="2"/>
  <c r="T45" i="2"/>
  <c r="T276" i="2"/>
  <c r="T562" i="2"/>
  <c r="T104" i="2"/>
  <c r="T24" i="2"/>
  <c r="T657" i="2"/>
  <c r="T660" i="2"/>
  <c r="T136" i="2"/>
  <c r="T35" i="2"/>
  <c r="T320" i="2"/>
  <c r="T66" i="2"/>
  <c r="T438" i="2"/>
  <c r="T734" i="2"/>
  <c r="T353" i="2"/>
  <c r="T316" i="2"/>
  <c r="T261" i="2"/>
  <c r="T487" i="2"/>
  <c r="T683" i="2"/>
  <c r="T423" i="2"/>
  <c r="T139" i="2"/>
  <c r="T364" i="2"/>
  <c r="T168" i="2"/>
  <c r="T277" i="2"/>
  <c r="T571" i="2"/>
  <c r="T702" i="2"/>
  <c r="T518" i="2"/>
  <c r="T638" i="2"/>
  <c r="T336" i="2"/>
  <c r="T131" i="2"/>
  <c r="T703" i="2"/>
  <c r="T215" i="2"/>
  <c r="T729" i="2"/>
  <c r="T123" i="2"/>
  <c r="T414" i="2"/>
  <c r="T225" i="2"/>
  <c r="T701" i="2"/>
  <c r="T332" i="2"/>
  <c r="T348" i="2"/>
  <c r="T687" i="2"/>
  <c r="T725" i="2"/>
  <c r="T272" i="2"/>
  <c r="T273" i="2"/>
  <c r="T78" i="2"/>
  <c r="T636" i="2"/>
  <c r="T245" i="2"/>
  <c r="T733" i="2"/>
  <c r="T141" i="2"/>
  <c r="T599" i="2"/>
  <c r="T101" i="2"/>
  <c r="T515" i="2"/>
  <c r="T138" i="2"/>
  <c r="T113" i="2"/>
  <c r="T196" i="2"/>
  <c r="T70" i="2"/>
  <c r="T629" i="2"/>
  <c r="T622" i="2"/>
  <c r="T551" i="2"/>
  <c r="T695" i="2"/>
  <c r="T686" i="2"/>
  <c r="T362" i="2"/>
  <c r="T269" i="2"/>
  <c r="T335" i="2"/>
  <c r="T350" i="2"/>
  <c r="T545" i="2"/>
  <c r="T328" i="2"/>
  <c r="T130" i="2"/>
  <c r="T466" i="2"/>
  <c r="T556" i="2"/>
  <c r="T399" i="2"/>
  <c r="T736" i="2"/>
  <c r="T685" i="2"/>
  <c r="T654" i="2"/>
  <c r="T719" i="2"/>
  <c r="T153" i="2"/>
  <c r="T705" i="2"/>
  <c r="T557" i="2"/>
  <c r="T680" i="2"/>
  <c r="T242" i="2"/>
  <c r="T584" i="2"/>
  <c r="T607" i="2"/>
  <c r="T656" i="2"/>
  <c r="T340" i="2"/>
  <c r="T502" i="2"/>
  <c r="T580" i="2"/>
  <c r="T525" i="2"/>
  <c r="T107" i="2"/>
  <c r="T119" i="2"/>
  <c r="T707" i="2"/>
  <c r="T603" i="2"/>
  <c r="T88" i="2"/>
  <c r="T319" i="2"/>
  <c r="T69" i="2"/>
  <c r="T564" i="2"/>
  <c r="T404" i="2"/>
  <c r="T379" i="2"/>
  <c r="T435" i="2"/>
  <c r="T299" i="2"/>
  <c r="T537" i="2"/>
  <c r="T565" i="2"/>
  <c r="T641" i="2"/>
  <c r="T255" i="2"/>
  <c r="T264" i="2"/>
  <c r="T455" i="2"/>
  <c r="T731" i="2"/>
  <c r="T235" i="2"/>
  <c r="T567" i="2"/>
  <c r="T351" i="2"/>
  <c r="T202" i="2"/>
  <c r="T439" i="2"/>
  <c r="T523" i="2"/>
  <c r="T576" i="2"/>
  <c r="T461" i="2"/>
  <c r="T311" i="2"/>
  <c r="T422" i="2"/>
  <c r="T586" i="2"/>
  <c r="T457" i="2"/>
  <c r="T446" i="2"/>
  <c r="T186" i="2"/>
  <c r="T693" i="2"/>
  <c r="T522" i="2"/>
  <c r="T509" i="2"/>
  <c r="T216" i="2"/>
  <c r="T221" i="2"/>
  <c r="T304" i="2"/>
  <c r="T577" i="2"/>
  <c r="T625" i="2"/>
  <c r="T561" i="2"/>
  <c r="T648" i="2"/>
  <c r="T418" i="2"/>
  <c r="T289" i="2"/>
  <c r="T205" i="2"/>
  <c r="T485" i="2"/>
  <c r="T588" i="2"/>
  <c r="T669" i="2"/>
  <c r="T478" i="2"/>
  <c r="T710" i="2"/>
  <c r="T413" i="2"/>
  <c r="T579" i="2"/>
  <c r="T275" i="2"/>
  <c r="T415" i="2"/>
  <c r="T278" i="2"/>
  <c r="T356" i="2"/>
  <c r="T727" i="2"/>
  <c r="T615" i="2"/>
  <c r="T440" i="2"/>
  <c r="T694" i="2"/>
  <c r="T587" i="2"/>
  <c r="T401" i="2"/>
  <c r="T430" i="2"/>
  <c r="T613" i="2"/>
  <c r="T521" i="2"/>
  <c r="T649" i="2"/>
  <c r="T690" i="2"/>
  <c r="T672" i="2"/>
  <c r="T447" i="2"/>
  <c r="T716" i="2"/>
  <c r="T640" i="2"/>
  <c r="T597" i="2"/>
  <c r="T738" i="2"/>
  <c r="T722" i="2"/>
  <c r="T698" i="2"/>
  <c r="T706" i="2"/>
  <c r="T708" i="2"/>
  <c r="T559" i="2"/>
  <c r="T618" i="2"/>
  <c r="T609" i="2"/>
  <c r="T598" i="2"/>
  <c r="T715" i="2"/>
  <c r="T624" i="2"/>
  <c r="T709" i="2"/>
  <c r="T718" i="2"/>
  <c r="T681" i="2"/>
  <c r="T726" i="2"/>
  <c r="T723" i="2"/>
  <c r="T674" i="2"/>
  <c r="T684" i="2"/>
  <c r="T581" i="2"/>
  <c r="T670" i="2"/>
  <c r="T700" i="2"/>
  <c r="T651" i="2"/>
  <c r="T735" i="2"/>
  <c r="S97" i="3" l="1"/>
  <c r="I97" i="3"/>
  <c r="K21" i="3"/>
  <c r="S118" i="3"/>
  <c r="I118" i="3"/>
  <c r="S2" i="3"/>
  <c r="I2" i="3"/>
  <c r="S72" i="3"/>
  <c r="I72" i="3"/>
  <c r="S100" i="3"/>
  <c r="I100" i="3"/>
  <c r="S58" i="3"/>
  <c r="I58" i="3"/>
  <c r="S29" i="3"/>
  <c r="I29" i="3"/>
  <c r="S31" i="3"/>
  <c r="I31" i="3"/>
  <c r="S82" i="3"/>
  <c r="I82" i="3"/>
  <c r="J24" i="3"/>
  <c r="S116" i="3"/>
  <c r="I116" i="3"/>
  <c r="S107" i="3"/>
  <c r="I107" i="3"/>
  <c r="S104" i="3"/>
  <c r="I104" i="3"/>
  <c r="S55" i="3"/>
  <c r="I55" i="3"/>
  <c r="S99" i="3"/>
  <c r="I99" i="3"/>
  <c r="S33" i="3"/>
  <c r="I33" i="3"/>
  <c r="S49" i="3"/>
  <c r="I49" i="3"/>
  <c r="S5" i="3"/>
  <c r="I5" i="3"/>
  <c r="S30" i="3"/>
  <c r="I30" i="3"/>
  <c r="S52" i="3"/>
  <c r="I52" i="3"/>
  <c r="T112" i="3"/>
  <c r="J65" i="3"/>
  <c r="S115" i="3"/>
  <c r="I115" i="3"/>
  <c r="S93" i="3"/>
  <c r="I93" i="3"/>
  <c r="S23" i="3"/>
  <c r="I23" i="3"/>
  <c r="S60" i="3"/>
  <c r="I60" i="3"/>
  <c r="S32" i="3"/>
  <c r="I32" i="3"/>
  <c r="S37" i="3"/>
  <c r="I37" i="3"/>
  <c r="T24" i="3"/>
  <c r="L68" i="3"/>
  <c r="S114" i="3"/>
  <c r="I114" i="3"/>
  <c r="S42" i="3"/>
  <c r="I42" i="3"/>
  <c r="S110" i="3"/>
  <c r="I110" i="3"/>
  <c r="S25" i="3"/>
  <c r="I25" i="3"/>
  <c r="S105" i="3"/>
  <c r="I105" i="3"/>
  <c r="S20" i="3"/>
  <c r="I20" i="3"/>
  <c r="S46" i="3"/>
  <c r="I46" i="3"/>
  <c r="S18" i="3"/>
  <c r="I18" i="3"/>
  <c r="S90" i="3"/>
  <c r="I90" i="3"/>
  <c r="S10" i="3"/>
  <c r="I10" i="3"/>
  <c r="M24" i="3"/>
  <c r="S59" i="3"/>
  <c r="I59" i="3"/>
  <c r="S74" i="3"/>
  <c r="I74" i="3"/>
  <c r="J68" i="3"/>
  <c r="L21" i="3"/>
  <c r="S84" i="3"/>
  <c r="I84" i="3"/>
  <c r="S16" i="3"/>
  <c r="I16" i="3"/>
  <c r="S12" i="3"/>
  <c r="I12" i="3"/>
  <c r="S63" i="3"/>
  <c r="I63" i="3"/>
  <c r="S24" i="3"/>
  <c r="I24" i="3"/>
  <c r="K24" i="3"/>
  <c r="S119" i="3"/>
  <c r="I119" i="3"/>
  <c r="S109" i="3"/>
  <c r="I109" i="3"/>
  <c r="S22" i="3"/>
  <c r="I22" i="3"/>
  <c r="S106" i="3"/>
  <c r="I106" i="3"/>
  <c r="S19" i="3"/>
  <c r="I19" i="3"/>
  <c r="S40" i="3"/>
  <c r="I40" i="3"/>
  <c r="S17" i="3"/>
  <c r="I17" i="3"/>
  <c r="S13" i="3"/>
  <c r="I13" i="3"/>
  <c r="T68" i="3"/>
  <c r="J21" i="3"/>
  <c r="S65" i="3"/>
  <c r="I65" i="3"/>
  <c r="M68" i="3"/>
  <c r="S112" i="3"/>
  <c r="I112" i="3"/>
  <c r="T21" i="3"/>
  <c r="S68" i="3"/>
  <c r="I68" i="3"/>
  <c r="K68" i="3"/>
  <c r="M21" i="3"/>
  <c r="K45" i="3"/>
  <c r="C45" i="3"/>
  <c r="C4" i="3"/>
  <c r="C73" i="3"/>
  <c r="H6" i="3"/>
  <c r="S6" i="3"/>
  <c r="K119" i="3"/>
  <c r="K19" i="3"/>
  <c r="D120" i="3"/>
  <c r="S120" i="3"/>
  <c r="D66" i="3"/>
  <c r="S66" i="3"/>
  <c r="D45" i="3"/>
  <c r="S45" i="3"/>
  <c r="D91" i="3"/>
  <c r="S91" i="3"/>
  <c r="D9" i="3"/>
  <c r="S9" i="3"/>
  <c r="G103" i="3"/>
  <c r="S103" i="3"/>
  <c r="D80" i="3"/>
  <c r="S80" i="3"/>
  <c r="G7" i="3"/>
  <c r="S7" i="3"/>
  <c r="F122" i="3"/>
  <c r="S122" i="3"/>
  <c r="G53" i="3"/>
  <c r="S53" i="3"/>
  <c r="S62" i="3"/>
  <c r="G50" i="3"/>
  <c r="S50" i="3"/>
  <c r="S78" i="3"/>
  <c r="F71" i="3"/>
  <c r="S71" i="3"/>
  <c r="G54" i="3"/>
  <c r="S54" i="3"/>
  <c r="S89" i="3"/>
  <c r="F69" i="3"/>
  <c r="S69" i="3"/>
  <c r="D3" i="3"/>
  <c r="S3" i="3"/>
  <c r="P121" i="3"/>
  <c r="S121" i="3"/>
  <c r="F94" i="3"/>
  <c r="S94" i="3"/>
  <c r="G108" i="3"/>
  <c r="S108" i="3"/>
  <c r="E102" i="3"/>
  <c r="S102" i="3"/>
  <c r="H73" i="3"/>
  <c r="S73" i="3"/>
  <c r="S4" i="3"/>
  <c r="H92" i="3"/>
  <c r="S92" i="3"/>
  <c r="S86" i="3"/>
  <c r="H44" i="3"/>
  <c r="S44" i="3"/>
  <c r="S28" i="3"/>
  <c r="H51" i="3"/>
  <c r="S51" i="3"/>
  <c r="E35" i="3"/>
  <c r="S35" i="3"/>
  <c r="P57" i="3"/>
  <c r="S57" i="3"/>
  <c r="T108" i="3"/>
  <c r="T12" i="3"/>
  <c r="L19" i="3"/>
  <c r="G113" i="3"/>
  <c r="S113" i="3"/>
  <c r="H27" i="3"/>
  <c r="S27" i="3"/>
  <c r="S61" i="3"/>
  <c r="H81" i="3"/>
  <c r="S81" i="3"/>
  <c r="G26" i="3"/>
  <c r="S26" i="3"/>
  <c r="H47" i="3"/>
  <c r="S47" i="3"/>
  <c r="G38" i="3"/>
  <c r="S38" i="3"/>
  <c r="H96" i="3"/>
  <c r="S96" i="3"/>
  <c r="G11" i="3"/>
  <c r="S11" i="3"/>
  <c r="H48" i="3"/>
  <c r="S48" i="3"/>
  <c r="L17" i="3"/>
  <c r="L22" i="3"/>
  <c r="M108" i="3"/>
  <c r="S117" i="3"/>
  <c r="G64" i="3"/>
  <c r="S64" i="3"/>
  <c r="H39" i="3"/>
  <c r="S39" i="3"/>
  <c r="S79" i="3"/>
  <c r="H98" i="3"/>
  <c r="S98" i="3"/>
  <c r="S87" i="3"/>
  <c r="S83" i="3"/>
  <c r="G67" i="3"/>
  <c r="S67" i="3"/>
  <c r="H8" i="3"/>
  <c r="S8" i="3"/>
  <c r="G34" i="3"/>
  <c r="S34" i="3"/>
  <c r="H76" i="3"/>
  <c r="S76" i="3"/>
  <c r="F41" i="3"/>
  <c r="S41" i="3"/>
  <c r="G101" i="3"/>
  <c r="S101" i="3"/>
  <c r="J119" i="3"/>
  <c r="J19" i="3"/>
  <c r="D14" i="3"/>
  <c r="S14" i="3"/>
  <c r="D21" i="3"/>
  <c r="S21" i="3"/>
  <c r="D43" i="3"/>
  <c r="S43" i="3"/>
  <c r="D59" i="3"/>
  <c r="J17" i="3"/>
  <c r="J22" i="3"/>
  <c r="K108" i="3"/>
  <c r="G75" i="3"/>
  <c r="S75" i="3"/>
  <c r="G56" i="3"/>
  <c r="S56" i="3"/>
  <c r="G36" i="3"/>
  <c r="S36" i="3"/>
  <c r="D71" i="3"/>
  <c r="F15" i="3"/>
  <c r="S15" i="3"/>
  <c r="T119" i="3"/>
  <c r="T19" i="3"/>
  <c r="J20" i="3"/>
  <c r="J88" i="3"/>
  <c r="M16" i="3"/>
  <c r="M105" i="3"/>
  <c r="D74" i="3"/>
  <c r="F77" i="3"/>
  <c r="S77" i="3"/>
  <c r="F88" i="3"/>
  <c r="S88" i="3"/>
  <c r="T114" i="3"/>
  <c r="T17" i="3"/>
  <c r="T22" i="3"/>
  <c r="T25" i="3"/>
  <c r="T46" i="3"/>
  <c r="J18" i="3"/>
  <c r="K42" i="3"/>
  <c r="M119" i="3"/>
  <c r="M19" i="3"/>
  <c r="S85" i="3"/>
  <c r="G111" i="3"/>
  <c r="S111" i="3"/>
  <c r="G95" i="3"/>
  <c r="S95" i="3"/>
  <c r="G70" i="3"/>
  <c r="S70" i="3"/>
  <c r="F84" i="3"/>
  <c r="K114" i="3"/>
  <c r="D89" i="3"/>
  <c r="M20" i="3"/>
  <c r="D103" i="3"/>
  <c r="K25" i="3"/>
  <c r="M9" i="3"/>
  <c r="K20" i="3"/>
  <c r="K4" i="3"/>
  <c r="K73" i="3"/>
  <c r="E26" i="3"/>
  <c r="L42" i="3"/>
  <c r="F53" i="3"/>
  <c r="J42" i="3"/>
  <c r="N73" i="3"/>
  <c r="F89" i="3"/>
  <c r="M12" i="3"/>
  <c r="F35" i="3"/>
  <c r="L114" i="3"/>
  <c r="L25" i="3"/>
  <c r="T42" i="3"/>
  <c r="K96" i="3"/>
  <c r="L20" i="3"/>
  <c r="L4" i="3"/>
  <c r="L73" i="3"/>
  <c r="F3" i="3"/>
  <c r="T16" i="3"/>
  <c r="T91" i="3"/>
  <c r="T50" i="3"/>
  <c r="T83" i="3"/>
  <c r="T79" i="3"/>
  <c r="T105" i="3"/>
  <c r="J114" i="3"/>
  <c r="J112" i="3"/>
  <c r="J76" i="3"/>
  <c r="J78" i="3"/>
  <c r="J25" i="3"/>
  <c r="J46" i="3"/>
  <c r="K121" i="3"/>
  <c r="K12" i="3"/>
  <c r="K106" i="3"/>
  <c r="K110" i="3"/>
  <c r="K82" i="3"/>
  <c r="L69" i="3"/>
  <c r="L18" i="3"/>
  <c r="M28" i="3"/>
  <c r="C94" i="3"/>
  <c r="C80" i="3"/>
  <c r="C74" i="3"/>
  <c r="C57" i="3"/>
  <c r="C118" i="3"/>
  <c r="D78" i="3"/>
  <c r="C29" i="3"/>
  <c r="C36" i="3"/>
  <c r="C19" i="3"/>
  <c r="D50" i="3"/>
  <c r="E4" i="3"/>
  <c r="F86" i="3"/>
  <c r="J62" i="3"/>
  <c r="L110" i="3"/>
  <c r="T109" i="3"/>
  <c r="L81" i="3"/>
  <c r="L120" i="3"/>
  <c r="L12" i="3"/>
  <c r="M18" i="3"/>
  <c r="M65" i="3"/>
  <c r="T58" i="3"/>
  <c r="T41" i="3"/>
  <c r="T62" i="3"/>
  <c r="J108" i="3"/>
  <c r="L2" i="3"/>
  <c r="M72" i="3"/>
  <c r="E87" i="3"/>
  <c r="F54" i="3"/>
  <c r="T38" i="3"/>
  <c r="L63" i="3"/>
  <c r="L48" i="3"/>
  <c r="J58" i="3"/>
  <c r="M97" i="3"/>
  <c r="T72" i="3"/>
  <c r="L45" i="3"/>
  <c r="C66" i="3"/>
  <c r="J100" i="3"/>
  <c r="L83" i="3"/>
  <c r="M58" i="3"/>
  <c r="M41" i="3"/>
  <c r="M62" i="3"/>
  <c r="M51" i="3"/>
  <c r="C31" i="3"/>
  <c r="E28" i="3"/>
  <c r="T7" i="3"/>
  <c r="J118" i="3"/>
  <c r="K100" i="3"/>
  <c r="M109" i="3"/>
  <c r="M79" i="3"/>
  <c r="J2" i="3"/>
  <c r="K72" i="3"/>
  <c r="E11" i="3"/>
  <c r="C56" i="3"/>
  <c r="M91" i="3"/>
  <c r="J72" i="3"/>
  <c r="T8" i="3"/>
  <c r="T27" i="3"/>
  <c r="T100" i="3"/>
  <c r="J50" i="3"/>
  <c r="J83" i="3"/>
  <c r="K15" i="3"/>
  <c r="K53" i="3"/>
  <c r="K58" i="3"/>
  <c r="K41" i="3"/>
  <c r="K62" i="3"/>
  <c r="K51" i="3"/>
  <c r="L112" i="3"/>
  <c r="M121" i="3"/>
  <c r="M110" i="3"/>
  <c r="N31" i="3"/>
  <c r="C87" i="3"/>
  <c r="C9" i="3"/>
  <c r="C11" i="3"/>
  <c r="C72" i="3"/>
  <c r="C34" i="3"/>
  <c r="C76" i="3"/>
  <c r="E34" i="3"/>
  <c r="F34" i="3"/>
  <c r="J66" i="3"/>
  <c r="K86" i="3"/>
  <c r="T29" i="3"/>
  <c r="L75" i="3"/>
  <c r="T2" i="3"/>
  <c r="T39" i="3"/>
  <c r="L118" i="3"/>
  <c r="M45" i="3"/>
  <c r="M100" i="3"/>
  <c r="C53" i="3"/>
  <c r="C41" i="3"/>
  <c r="C98" i="3"/>
  <c r="C75" i="3"/>
  <c r="F73" i="3"/>
  <c r="C121" i="3"/>
  <c r="C12" i="3"/>
  <c r="C85" i="3"/>
  <c r="C49" i="3"/>
  <c r="C111" i="3"/>
  <c r="C106" i="3"/>
  <c r="C110" i="3"/>
  <c r="C21" i="3"/>
  <c r="C86" i="3"/>
  <c r="D122" i="3"/>
  <c r="D8" i="3"/>
  <c r="F62" i="3"/>
  <c r="H64" i="3"/>
  <c r="D62" i="3"/>
  <c r="F50" i="3"/>
  <c r="H4" i="3"/>
  <c r="K2" i="3"/>
  <c r="L72" i="3"/>
  <c r="M29" i="3"/>
  <c r="C100" i="3"/>
  <c r="T54" i="3"/>
  <c r="T31" i="3"/>
  <c r="J44" i="3"/>
  <c r="J81" i="3"/>
  <c r="K83" i="3"/>
  <c r="L15" i="3"/>
  <c r="L53" i="3"/>
  <c r="L58" i="3"/>
  <c r="L41" i="3"/>
  <c r="L43" i="3"/>
  <c r="L59" i="3"/>
  <c r="M113" i="3"/>
  <c r="M112" i="3"/>
  <c r="M17" i="3"/>
  <c r="M22" i="3"/>
  <c r="M46" i="3"/>
  <c r="C89" i="3"/>
  <c r="C14" i="3"/>
  <c r="C2" i="3"/>
  <c r="C28" i="3"/>
  <c r="D61" i="3"/>
  <c r="E113" i="3"/>
  <c r="F81" i="3"/>
  <c r="E64" i="3"/>
  <c r="F98" i="3"/>
  <c r="L32" i="3"/>
  <c r="D117" i="3"/>
  <c r="D79" i="3"/>
  <c r="E73" i="3"/>
  <c r="E44" i="3"/>
  <c r="E57" i="3"/>
  <c r="F27" i="3"/>
  <c r="F28" i="3"/>
  <c r="F57" i="3"/>
  <c r="G9" i="3"/>
  <c r="H61" i="3"/>
  <c r="K23" i="3"/>
  <c r="L115" i="3"/>
  <c r="C83" i="3"/>
  <c r="C79" i="3"/>
  <c r="D47" i="3"/>
  <c r="D69" i="3"/>
  <c r="E27" i="3"/>
  <c r="E47" i="3"/>
  <c r="E48" i="3"/>
  <c r="F39" i="3"/>
  <c r="F78" i="3"/>
  <c r="F38" i="3"/>
  <c r="F48" i="3"/>
  <c r="G78" i="3"/>
  <c r="H79" i="3"/>
  <c r="L85" i="3"/>
  <c r="M95" i="3"/>
  <c r="C38" i="3"/>
  <c r="C23" i="3"/>
  <c r="D83" i="3"/>
  <c r="D11" i="3"/>
  <c r="E39" i="3"/>
  <c r="E83" i="3"/>
  <c r="E76" i="3"/>
  <c r="F67" i="3"/>
  <c r="F76" i="3"/>
  <c r="G83" i="3"/>
  <c r="H86" i="3"/>
  <c r="J115" i="3"/>
  <c r="C114" i="3"/>
  <c r="D113" i="3"/>
  <c r="D34" i="3"/>
  <c r="F117" i="3"/>
  <c r="F26" i="3"/>
  <c r="H26" i="3"/>
  <c r="M64" i="3"/>
  <c r="C20" i="3"/>
  <c r="C61" i="3"/>
  <c r="D64" i="3"/>
  <c r="D81" i="3"/>
  <c r="D54" i="3"/>
  <c r="D7" i="3"/>
  <c r="E61" i="3"/>
  <c r="E38" i="3"/>
  <c r="F121" i="3"/>
  <c r="F4" i="3"/>
  <c r="F87" i="3"/>
  <c r="F51" i="3"/>
  <c r="G122" i="3"/>
  <c r="H87" i="3"/>
  <c r="T115" i="3"/>
  <c r="D98" i="3"/>
  <c r="D38" i="3"/>
  <c r="E79" i="3"/>
  <c r="E67" i="3"/>
  <c r="F61" i="3"/>
  <c r="F96" i="3"/>
  <c r="G102" i="3"/>
  <c r="H28" i="3"/>
  <c r="M115" i="3"/>
  <c r="D53" i="3"/>
  <c r="D67" i="3"/>
  <c r="D48" i="3"/>
  <c r="E92" i="3"/>
  <c r="E51" i="3"/>
  <c r="F102" i="3"/>
  <c r="F79" i="3"/>
  <c r="F8" i="3"/>
  <c r="G96" i="3"/>
  <c r="H38" i="3"/>
  <c r="M85" i="3"/>
  <c r="D27" i="3"/>
  <c r="D76" i="3"/>
  <c r="E81" i="3"/>
  <c r="E96" i="3"/>
  <c r="F113" i="3"/>
  <c r="F44" i="3"/>
  <c r="H67" i="3"/>
  <c r="T60" i="3"/>
  <c r="K115" i="3"/>
  <c r="M60" i="3"/>
  <c r="C117" i="3"/>
  <c r="D39" i="3"/>
  <c r="D26" i="3"/>
  <c r="E117" i="3"/>
  <c r="E98" i="3"/>
  <c r="E8" i="3"/>
  <c r="F64" i="3"/>
  <c r="F47" i="3"/>
  <c r="G73" i="3"/>
  <c r="H11" i="3"/>
  <c r="T5" i="3"/>
  <c r="K85" i="3"/>
  <c r="K49" i="3"/>
  <c r="K111" i="3"/>
  <c r="M42" i="3"/>
  <c r="N87" i="3"/>
  <c r="C70" i="3"/>
  <c r="C96" i="3"/>
  <c r="D87" i="3"/>
  <c r="D96" i="3"/>
  <c r="E86" i="3"/>
  <c r="F92" i="3"/>
  <c r="F83" i="3"/>
  <c r="F11" i="3"/>
  <c r="G79" i="3"/>
  <c r="H113" i="3"/>
  <c r="H34" i="3"/>
  <c r="T52" i="3"/>
  <c r="J61" i="3"/>
  <c r="K107" i="3"/>
  <c r="N59" i="3"/>
  <c r="N51" i="3"/>
  <c r="N101" i="3"/>
  <c r="N32" i="3"/>
  <c r="AR571" i="2"/>
  <c r="C108" i="3"/>
  <c r="V107" i="3"/>
  <c r="Q107" i="3"/>
  <c r="P107" i="3"/>
  <c r="U107" i="3"/>
  <c r="G107" i="3"/>
  <c r="F107" i="3"/>
  <c r="E107" i="3"/>
  <c r="H107" i="3"/>
  <c r="D107" i="3"/>
  <c r="V30" i="3"/>
  <c r="U30" i="3"/>
  <c r="Q30" i="3"/>
  <c r="P30" i="3"/>
  <c r="H30" i="3"/>
  <c r="G30" i="3"/>
  <c r="F30" i="3"/>
  <c r="E30" i="3"/>
  <c r="D30" i="3"/>
  <c r="J75" i="3"/>
  <c r="J37" i="3"/>
  <c r="T45" i="3"/>
  <c r="T33" i="3"/>
  <c r="T56" i="3"/>
  <c r="T93" i="3"/>
  <c r="R35" i="3"/>
  <c r="R44" i="3"/>
  <c r="R63" i="3"/>
  <c r="R103" i="3"/>
  <c r="R37" i="3"/>
  <c r="R48" i="3"/>
  <c r="J109" i="3"/>
  <c r="J79" i="3"/>
  <c r="J105" i="3"/>
  <c r="K47" i="3"/>
  <c r="K43" i="3"/>
  <c r="K59" i="3"/>
  <c r="K102" i="3"/>
  <c r="K32" i="3"/>
  <c r="K116" i="3"/>
  <c r="L66" i="3"/>
  <c r="L76" i="3"/>
  <c r="L78" i="3"/>
  <c r="L46" i="3"/>
  <c r="M49" i="3"/>
  <c r="M111" i="3"/>
  <c r="M106" i="3"/>
  <c r="M40" i="3"/>
  <c r="M82" i="3"/>
  <c r="M86" i="3"/>
  <c r="N69" i="3"/>
  <c r="N18" i="3"/>
  <c r="N97" i="3"/>
  <c r="N95" i="3"/>
  <c r="N6" i="3"/>
  <c r="N65" i="3"/>
  <c r="C99" i="3"/>
  <c r="C77" i="3"/>
  <c r="AR290" i="2"/>
  <c r="C104" i="3"/>
  <c r="C58" i="3"/>
  <c r="R98" i="3"/>
  <c r="R32" i="3"/>
  <c r="K40" i="3"/>
  <c r="R115" i="3"/>
  <c r="R70" i="3"/>
  <c r="K93" i="3"/>
  <c r="L55" i="3"/>
  <c r="N68" i="3"/>
  <c r="T92" i="3"/>
  <c r="R33" i="3"/>
  <c r="R100" i="3"/>
  <c r="J35" i="3"/>
  <c r="J55" i="3"/>
  <c r="T90" i="3"/>
  <c r="T107" i="3"/>
  <c r="R75" i="3"/>
  <c r="R81" i="3"/>
  <c r="R122" i="3"/>
  <c r="R55" i="3"/>
  <c r="J16" i="3"/>
  <c r="J91" i="3"/>
  <c r="J5" i="3"/>
  <c r="J13" i="3"/>
  <c r="K98" i="3"/>
  <c r="K26" i="3"/>
  <c r="K10" i="3"/>
  <c r="K101" i="3"/>
  <c r="T89" i="3"/>
  <c r="T14" i="3"/>
  <c r="T84" i="3"/>
  <c r="T28" i="3"/>
  <c r="R87" i="3"/>
  <c r="R99" i="3"/>
  <c r="R9" i="3"/>
  <c r="R11" i="3"/>
  <c r="R77" i="3"/>
  <c r="R64" i="3"/>
  <c r="R72" i="3"/>
  <c r="R104" i="3"/>
  <c r="R34" i="3"/>
  <c r="J29" i="3"/>
  <c r="J52" i="3"/>
  <c r="J38" i="3"/>
  <c r="J36" i="3"/>
  <c r="J23" i="3"/>
  <c r="J7" i="3"/>
  <c r="J67" i="3"/>
  <c r="K120" i="3"/>
  <c r="K94" i="3"/>
  <c r="K80" i="3"/>
  <c r="K70" i="3"/>
  <c r="K74" i="3"/>
  <c r="K57" i="3"/>
  <c r="L54" i="3"/>
  <c r="L61" i="3"/>
  <c r="L30" i="3"/>
  <c r="L31" i="3"/>
  <c r="L88" i="3"/>
  <c r="L92" i="3"/>
  <c r="M8" i="3"/>
  <c r="M27" i="3"/>
  <c r="M90" i="3"/>
  <c r="M33" i="3"/>
  <c r="M56" i="3"/>
  <c r="M107" i="3"/>
  <c r="M93" i="3"/>
  <c r="N75" i="3"/>
  <c r="N35" i="3"/>
  <c r="N44" i="3"/>
  <c r="N63" i="3"/>
  <c r="N81" i="3"/>
  <c r="N122" i="3"/>
  <c r="N103" i="3"/>
  <c r="N37" i="3"/>
  <c r="N48" i="3"/>
  <c r="N55" i="3"/>
  <c r="AR709" i="2"/>
  <c r="C68" i="3"/>
  <c r="C47" i="3"/>
  <c r="C15" i="3"/>
  <c r="C62" i="3"/>
  <c r="C43" i="3"/>
  <c r="AR127" i="2"/>
  <c r="C59" i="3"/>
  <c r="AR140" i="2"/>
  <c r="C26" i="3"/>
  <c r="AR50" i="2"/>
  <c r="C51" i="3"/>
  <c r="C10" i="3"/>
  <c r="C102" i="3"/>
  <c r="C101" i="3"/>
  <c r="C32" i="3"/>
  <c r="C116" i="3"/>
  <c r="V68" i="3"/>
  <c r="U68" i="3"/>
  <c r="Q68" i="3"/>
  <c r="P68" i="3"/>
  <c r="H68" i="3"/>
  <c r="G68" i="3"/>
  <c r="F68" i="3"/>
  <c r="E68" i="3"/>
  <c r="V112" i="3"/>
  <c r="U112" i="3"/>
  <c r="Q112" i="3"/>
  <c r="P112" i="3"/>
  <c r="G112" i="3"/>
  <c r="F112" i="3"/>
  <c r="E112" i="3"/>
  <c r="V65" i="3"/>
  <c r="U65" i="3"/>
  <c r="Q65" i="3"/>
  <c r="P65" i="3"/>
  <c r="H65" i="3"/>
  <c r="G65" i="3"/>
  <c r="F65" i="3"/>
  <c r="E65" i="3"/>
  <c r="V14" i="3"/>
  <c r="U14" i="3"/>
  <c r="Q14" i="3"/>
  <c r="P14" i="3"/>
  <c r="F14" i="3"/>
  <c r="H14" i="3"/>
  <c r="E14" i="3"/>
  <c r="G14" i="3"/>
  <c r="V24" i="3"/>
  <c r="U24" i="3"/>
  <c r="Q24" i="3"/>
  <c r="P24" i="3"/>
  <c r="H24" i="3"/>
  <c r="G24" i="3"/>
  <c r="F24" i="3"/>
  <c r="E24" i="3"/>
  <c r="V21" i="3"/>
  <c r="U21" i="3"/>
  <c r="Q21" i="3"/>
  <c r="P21" i="3"/>
  <c r="G21" i="3"/>
  <c r="F21" i="3"/>
  <c r="H21" i="3"/>
  <c r="E21" i="3"/>
  <c r="V97" i="3"/>
  <c r="U97" i="3"/>
  <c r="Q97" i="3"/>
  <c r="P97" i="3"/>
  <c r="H97" i="3"/>
  <c r="F97" i="3"/>
  <c r="E97" i="3"/>
  <c r="G97" i="3"/>
  <c r="V10" i="3"/>
  <c r="U10" i="3"/>
  <c r="Q10" i="3"/>
  <c r="P10" i="3"/>
  <c r="G10" i="3"/>
  <c r="F10" i="3"/>
  <c r="H10" i="3"/>
  <c r="E10" i="3"/>
  <c r="V43" i="3"/>
  <c r="U43" i="3"/>
  <c r="Q43" i="3"/>
  <c r="P43" i="3"/>
  <c r="H43" i="3"/>
  <c r="G43" i="3"/>
  <c r="F43" i="3"/>
  <c r="E43" i="3"/>
  <c r="V82" i="3"/>
  <c r="U82" i="3"/>
  <c r="Q82" i="3"/>
  <c r="P82" i="3"/>
  <c r="G82" i="3"/>
  <c r="F82" i="3"/>
  <c r="E82" i="3"/>
  <c r="T13" i="3"/>
  <c r="R80" i="3"/>
  <c r="K90" i="3"/>
  <c r="N15" i="3"/>
  <c r="N62" i="3"/>
  <c r="N102" i="3"/>
  <c r="V33" i="3"/>
  <c r="U33" i="3"/>
  <c r="Q33" i="3"/>
  <c r="P33" i="3"/>
  <c r="G33" i="3"/>
  <c r="F33" i="3"/>
  <c r="E33" i="3"/>
  <c r="H33" i="3"/>
  <c r="D33" i="3"/>
  <c r="C67" i="3"/>
  <c r="T66" i="3"/>
  <c r="T76" i="3"/>
  <c r="T78" i="3"/>
  <c r="R121" i="3"/>
  <c r="R108" i="3"/>
  <c r="R12" i="3"/>
  <c r="R85" i="3"/>
  <c r="R49" i="3"/>
  <c r="R111" i="3"/>
  <c r="R106" i="3"/>
  <c r="R40" i="3"/>
  <c r="R110" i="3"/>
  <c r="R21" i="3"/>
  <c r="R82" i="3"/>
  <c r="R86" i="3"/>
  <c r="J69" i="3"/>
  <c r="J97" i="3"/>
  <c r="J95" i="3"/>
  <c r="J6" i="3"/>
  <c r="K89" i="3"/>
  <c r="K14" i="3"/>
  <c r="K84" i="3"/>
  <c r="K39" i="3"/>
  <c r="L99" i="3"/>
  <c r="L9" i="3"/>
  <c r="L77" i="3"/>
  <c r="L104" i="3"/>
  <c r="L34" i="3"/>
  <c r="M52" i="3"/>
  <c r="M38" i="3"/>
  <c r="M36" i="3"/>
  <c r="M7" i="3"/>
  <c r="M67" i="3"/>
  <c r="N120" i="3"/>
  <c r="N94" i="3"/>
  <c r="N80" i="3"/>
  <c r="N115" i="3"/>
  <c r="N70" i="3"/>
  <c r="N74" i="3"/>
  <c r="N57" i="3"/>
  <c r="N96" i="3"/>
  <c r="AR132" i="2"/>
  <c r="C60" i="3"/>
  <c r="C27" i="3"/>
  <c r="C90" i="3"/>
  <c r="AR133" i="2"/>
  <c r="C33" i="3"/>
  <c r="AR385" i="2"/>
  <c r="C107" i="3"/>
  <c r="C93" i="3"/>
  <c r="D112" i="3"/>
  <c r="H112" i="3"/>
  <c r="H82" i="3"/>
  <c r="R26" i="3"/>
  <c r="R10" i="3"/>
  <c r="R102" i="3"/>
  <c r="R116" i="3"/>
  <c r="R120" i="3"/>
  <c r="R94" i="3"/>
  <c r="J92" i="3"/>
  <c r="N47" i="3"/>
  <c r="N41" i="3"/>
  <c r="N26" i="3"/>
  <c r="N116" i="3"/>
  <c r="V104" i="3"/>
  <c r="Q104" i="3"/>
  <c r="P104" i="3"/>
  <c r="U104" i="3"/>
  <c r="H104" i="3"/>
  <c r="G104" i="3"/>
  <c r="F104" i="3"/>
  <c r="E104" i="3"/>
  <c r="D104" i="3"/>
  <c r="V5" i="3"/>
  <c r="U5" i="3"/>
  <c r="Q5" i="3"/>
  <c r="P5" i="3"/>
  <c r="G5" i="3"/>
  <c r="F5" i="3"/>
  <c r="E5" i="3"/>
  <c r="H5" i="3"/>
  <c r="D5" i="3"/>
  <c r="T30" i="3"/>
  <c r="R45" i="3"/>
  <c r="R27" i="3"/>
  <c r="R107" i="3"/>
  <c r="R93" i="3"/>
  <c r="J103" i="3"/>
  <c r="K79" i="3"/>
  <c r="K105" i="3"/>
  <c r="L102" i="3"/>
  <c r="C84" i="3"/>
  <c r="AU718" i="2"/>
  <c r="C39" i="3"/>
  <c r="D97" i="3"/>
  <c r="R53" i="3"/>
  <c r="J31" i="3"/>
  <c r="M13" i="3"/>
  <c r="V99" i="3"/>
  <c r="Q99" i="3"/>
  <c r="P99" i="3"/>
  <c r="U99" i="3"/>
  <c r="G99" i="3"/>
  <c r="H99" i="3"/>
  <c r="F99" i="3"/>
  <c r="E99" i="3"/>
  <c r="D99" i="3"/>
  <c r="R89" i="3"/>
  <c r="R14" i="3"/>
  <c r="R84" i="3"/>
  <c r="R42" i="3"/>
  <c r="R2" i="3"/>
  <c r="R28" i="3"/>
  <c r="R39" i="3"/>
  <c r="J87" i="3"/>
  <c r="J99" i="3"/>
  <c r="J9" i="3"/>
  <c r="J11" i="3"/>
  <c r="J77" i="3"/>
  <c r="J104" i="3"/>
  <c r="J34" i="3"/>
  <c r="K29" i="3"/>
  <c r="K52" i="3"/>
  <c r="K38" i="3"/>
  <c r="K36" i="3"/>
  <c r="K7" i="3"/>
  <c r="K67" i="3"/>
  <c r="L94" i="3"/>
  <c r="L80" i="3"/>
  <c r="L70" i="3"/>
  <c r="L74" i="3"/>
  <c r="L57" i="3"/>
  <c r="L96" i="3"/>
  <c r="M118" i="3"/>
  <c r="M61" i="3"/>
  <c r="M30" i="3"/>
  <c r="M31" i="3"/>
  <c r="M88" i="3"/>
  <c r="M92" i="3"/>
  <c r="N45" i="3"/>
  <c r="N8" i="3"/>
  <c r="N60" i="3"/>
  <c r="N3" i="3"/>
  <c r="N27" i="3"/>
  <c r="N90" i="3"/>
  <c r="N33" i="3"/>
  <c r="N56" i="3"/>
  <c r="N107" i="3"/>
  <c r="N93" i="3"/>
  <c r="N100" i="3"/>
  <c r="C16" i="3"/>
  <c r="C109" i="3"/>
  <c r="C91" i="3"/>
  <c r="C50" i="3"/>
  <c r="C5" i="3"/>
  <c r="C105" i="3"/>
  <c r="C13" i="3"/>
  <c r="R47" i="3"/>
  <c r="V55" i="3"/>
  <c r="U55" i="3"/>
  <c r="Q55" i="3"/>
  <c r="P55" i="3"/>
  <c r="F55" i="3"/>
  <c r="E55" i="3"/>
  <c r="H55" i="3"/>
  <c r="D55" i="3"/>
  <c r="G55" i="3"/>
  <c r="V52" i="3"/>
  <c r="U52" i="3"/>
  <c r="Q52" i="3"/>
  <c r="P52" i="3"/>
  <c r="H52" i="3"/>
  <c r="F52" i="3"/>
  <c r="E52" i="3"/>
  <c r="D52" i="3"/>
  <c r="G52" i="3"/>
  <c r="K91" i="3"/>
  <c r="K5" i="3"/>
  <c r="L10" i="3"/>
  <c r="L116" i="3"/>
  <c r="T97" i="3"/>
  <c r="T44" i="3"/>
  <c r="T37" i="3"/>
  <c r="R109" i="3"/>
  <c r="R50" i="3"/>
  <c r="R83" i="3"/>
  <c r="R71" i="3"/>
  <c r="J15" i="3"/>
  <c r="J59" i="3"/>
  <c r="J102" i="3"/>
  <c r="K76" i="3"/>
  <c r="K46" i="3"/>
  <c r="L49" i="3"/>
  <c r="L111" i="3"/>
  <c r="L40" i="3"/>
  <c r="L86" i="3"/>
  <c r="M69" i="3"/>
  <c r="N14" i="3"/>
  <c r="N28" i="3"/>
  <c r="C52" i="3"/>
  <c r="AR263" i="2"/>
  <c r="C119" i="3"/>
  <c r="D24" i="3"/>
  <c r="R43" i="3"/>
  <c r="R57" i="3"/>
  <c r="K56" i="3"/>
  <c r="L35" i="3"/>
  <c r="N98" i="3"/>
  <c r="N10" i="3"/>
  <c r="T118" i="3"/>
  <c r="R60" i="3"/>
  <c r="R3" i="3"/>
  <c r="R56" i="3"/>
  <c r="K50" i="3"/>
  <c r="L98" i="3"/>
  <c r="L101" i="3"/>
  <c r="N121" i="3"/>
  <c r="N12" i="3"/>
  <c r="N49" i="3"/>
  <c r="N40" i="3"/>
  <c r="N21" i="3"/>
  <c r="T95" i="3"/>
  <c r="T81" i="3"/>
  <c r="T55" i="3"/>
  <c r="J51" i="3"/>
  <c r="J32" i="3"/>
  <c r="K66" i="3"/>
  <c r="L121" i="3"/>
  <c r="L106" i="3"/>
  <c r="L82" i="3"/>
  <c r="M6" i="3"/>
  <c r="N89" i="3"/>
  <c r="N84" i="3"/>
  <c r="N42" i="3"/>
  <c r="N2" i="3"/>
  <c r="N39" i="3"/>
  <c r="C7" i="3"/>
  <c r="T87" i="3"/>
  <c r="T99" i="3"/>
  <c r="T9" i="3"/>
  <c r="T11" i="3"/>
  <c r="T77" i="3"/>
  <c r="T104" i="3"/>
  <c r="T34" i="3"/>
  <c r="R29" i="3"/>
  <c r="R52" i="3"/>
  <c r="R38" i="3"/>
  <c r="R119" i="3"/>
  <c r="R36" i="3"/>
  <c r="R23" i="3"/>
  <c r="R7" i="3"/>
  <c r="R19" i="3"/>
  <c r="R67" i="3"/>
  <c r="J120" i="3"/>
  <c r="J94" i="3"/>
  <c r="J80" i="3"/>
  <c r="J70" i="3"/>
  <c r="J74" i="3"/>
  <c r="J57" i="3"/>
  <c r="J96" i="3"/>
  <c r="K118" i="3"/>
  <c r="K54" i="3"/>
  <c r="K61" i="3"/>
  <c r="K30" i="3"/>
  <c r="K31" i="3"/>
  <c r="K88" i="3"/>
  <c r="K92" i="3"/>
  <c r="L8" i="3"/>
  <c r="C112" i="3"/>
  <c r="C78" i="3"/>
  <c r="C46" i="3"/>
  <c r="D82" i="3"/>
  <c r="R68" i="3"/>
  <c r="R41" i="3"/>
  <c r="T6" i="3"/>
  <c r="T75" i="3"/>
  <c r="T103" i="3"/>
  <c r="R16" i="3"/>
  <c r="R13" i="3"/>
  <c r="J98" i="3"/>
  <c r="J101" i="3"/>
  <c r="K112" i="3"/>
  <c r="K78" i="3"/>
  <c r="T15" i="3"/>
  <c r="T59" i="3"/>
  <c r="T116" i="3"/>
  <c r="R113" i="3"/>
  <c r="R17" i="3"/>
  <c r="R76" i="3"/>
  <c r="J121" i="3"/>
  <c r="J12" i="3"/>
  <c r="J85" i="3"/>
  <c r="J49" i="3"/>
  <c r="J111" i="3"/>
  <c r="J106" i="3"/>
  <c r="J40" i="3"/>
  <c r="J110" i="3"/>
  <c r="J82" i="3"/>
  <c r="J86" i="3"/>
  <c r="K69" i="3"/>
  <c r="K18" i="3"/>
  <c r="K97" i="3"/>
  <c r="K95" i="3"/>
  <c r="K6" i="3"/>
  <c r="K65" i="3"/>
  <c r="L89" i="3"/>
  <c r="C54" i="3"/>
  <c r="C30" i="3"/>
  <c r="C88" i="3"/>
  <c r="C92" i="3"/>
  <c r="D65" i="3"/>
  <c r="R15" i="3"/>
  <c r="R58" i="3"/>
  <c r="R62" i="3"/>
  <c r="R59" i="3"/>
  <c r="R51" i="3"/>
  <c r="R101" i="3"/>
  <c r="R74" i="3"/>
  <c r="R96" i="3"/>
  <c r="N58" i="3"/>
  <c r="C40" i="3"/>
  <c r="AR14" i="2"/>
  <c r="C82" i="3"/>
  <c r="V116" i="3"/>
  <c r="U116" i="3"/>
  <c r="Q116" i="3"/>
  <c r="P116" i="3"/>
  <c r="H116" i="3"/>
  <c r="G116" i="3"/>
  <c r="F116" i="3"/>
  <c r="E116" i="3"/>
  <c r="D116" i="3"/>
  <c r="J63" i="3"/>
  <c r="K16" i="3"/>
  <c r="L26" i="3"/>
  <c r="M76" i="3"/>
  <c r="N108" i="3"/>
  <c r="N85" i="3"/>
  <c r="N111" i="3"/>
  <c r="N86" i="3"/>
  <c r="T18" i="3"/>
  <c r="T63" i="3"/>
  <c r="R91" i="3"/>
  <c r="R79" i="3"/>
  <c r="R105" i="3"/>
  <c r="J53" i="3"/>
  <c r="J43" i="3"/>
  <c r="J10" i="3"/>
  <c r="T47" i="3"/>
  <c r="T43" i="3"/>
  <c r="T26" i="3"/>
  <c r="T102" i="3"/>
  <c r="T101" i="3"/>
  <c r="R22" i="3"/>
  <c r="R66" i="3"/>
  <c r="T120" i="3"/>
  <c r="T94" i="3"/>
  <c r="T70" i="3"/>
  <c r="T96" i="3"/>
  <c r="R54" i="3"/>
  <c r="R20" i="3"/>
  <c r="R30" i="3"/>
  <c r="R88" i="3"/>
  <c r="J45" i="3"/>
  <c r="J8" i="3"/>
  <c r="J90" i="3"/>
  <c r="J107" i="3"/>
  <c r="J93" i="3"/>
  <c r="K75" i="3"/>
  <c r="K35" i="3"/>
  <c r="K44" i="3"/>
  <c r="K63" i="3"/>
  <c r="K81" i="3"/>
  <c r="K103" i="3"/>
  <c r="K37" i="3"/>
  <c r="K48" i="3"/>
  <c r="K55" i="3"/>
  <c r="L16" i="3"/>
  <c r="L109" i="3"/>
  <c r="L91" i="3"/>
  <c r="L50" i="3"/>
  <c r="L79" i="3"/>
  <c r="L5" i="3"/>
  <c r="L105" i="3"/>
  <c r="L13" i="3"/>
  <c r="M47" i="3"/>
  <c r="M15" i="3"/>
  <c r="M53" i="3"/>
  <c r="M43" i="3"/>
  <c r="M98" i="3"/>
  <c r="M59" i="3"/>
  <c r="M26" i="3"/>
  <c r="M10" i="3"/>
  <c r="M102" i="3"/>
  <c r="M101" i="3"/>
  <c r="M32" i="3"/>
  <c r="M116" i="3"/>
  <c r="N113" i="3"/>
  <c r="N114" i="3"/>
  <c r="N112" i="3"/>
  <c r="N17" i="3"/>
  <c r="N22" i="3"/>
  <c r="N66" i="3"/>
  <c r="N76" i="3"/>
  <c r="N117" i="3"/>
  <c r="N78" i="3"/>
  <c r="N25" i="3"/>
  <c r="N46" i="3"/>
  <c r="C69" i="3"/>
  <c r="C18" i="3"/>
  <c r="C97" i="3"/>
  <c r="C95" i="3"/>
  <c r="C6" i="3"/>
  <c r="C65" i="3"/>
  <c r="D10" i="3"/>
  <c r="T36" i="3"/>
  <c r="J30" i="3"/>
  <c r="K27" i="3"/>
  <c r="N53" i="3"/>
  <c r="N43" i="3"/>
  <c r="V49" i="3"/>
  <c r="U49" i="3"/>
  <c r="Q49" i="3"/>
  <c r="P49" i="3"/>
  <c r="H49" i="3"/>
  <c r="F49" i="3"/>
  <c r="E49" i="3"/>
  <c r="D49" i="3"/>
  <c r="G49" i="3"/>
  <c r="T61" i="3"/>
  <c r="T88" i="3"/>
  <c r="R8" i="3"/>
  <c r="R90" i="3"/>
  <c r="J48" i="3"/>
  <c r="K109" i="3"/>
  <c r="K13" i="3"/>
  <c r="L47" i="3"/>
  <c r="L51" i="3"/>
  <c r="M66" i="3"/>
  <c r="M78" i="3"/>
  <c r="N106" i="3"/>
  <c r="N110" i="3"/>
  <c r="N82" i="3"/>
  <c r="T69" i="3"/>
  <c r="T65" i="3"/>
  <c r="T35" i="3"/>
  <c r="T48" i="3"/>
  <c r="R5" i="3"/>
  <c r="J47" i="3"/>
  <c r="J26" i="3"/>
  <c r="J116" i="3"/>
  <c r="T53" i="3"/>
  <c r="T98" i="3"/>
  <c r="T51" i="3"/>
  <c r="T10" i="3"/>
  <c r="T32" i="3"/>
  <c r="R114" i="3"/>
  <c r="R112" i="3"/>
  <c r="R117" i="3"/>
  <c r="R78" i="3"/>
  <c r="R25" i="3"/>
  <c r="R46" i="3"/>
  <c r="T80" i="3"/>
  <c r="T74" i="3"/>
  <c r="T57" i="3"/>
  <c r="R118" i="3"/>
  <c r="R61" i="3"/>
  <c r="R4" i="3"/>
  <c r="R24" i="3"/>
  <c r="R31" i="3"/>
  <c r="R73" i="3"/>
  <c r="R92" i="3"/>
  <c r="J60" i="3"/>
  <c r="J27" i="3"/>
  <c r="J33" i="3"/>
  <c r="J56" i="3"/>
  <c r="T121" i="3"/>
  <c r="T85" i="3"/>
  <c r="T49" i="3"/>
  <c r="T111" i="3"/>
  <c r="T106" i="3"/>
  <c r="T40" i="3"/>
  <c r="T110" i="3"/>
  <c r="T82" i="3"/>
  <c r="T86" i="3"/>
  <c r="R69" i="3"/>
  <c r="R18" i="3"/>
  <c r="R97" i="3"/>
  <c r="R95" i="3"/>
  <c r="R6" i="3"/>
  <c r="R65" i="3"/>
  <c r="J89" i="3"/>
  <c r="J14" i="3"/>
  <c r="J84" i="3"/>
  <c r="J28" i="3"/>
  <c r="J39" i="3"/>
  <c r="K87" i="3"/>
  <c r="K99" i="3"/>
  <c r="K9" i="3"/>
  <c r="K77" i="3"/>
  <c r="K104" i="3"/>
  <c r="K34" i="3"/>
  <c r="L29" i="3"/>
  <c r="L52" i="3"/>
  <c r="L38" i="3"/>
  <c r="L119" i="3"/>
  <c r="L7" i="3"/>
  <c r="C35" i="3"/>
  <c r="C44" i="3"/>
  <c r="C63" i="3"/>
  <c r="C81" i="3"/>
  <c r="C103" i="3"/>
  <c r="C37" i="3"/>
  <c r="C48" i="3"/>
  <c r="D68" i="3"/>
  <c r="V118" i="3"/>
  <c r="U118" i="3"/>
  <c r="Q118" i="3"/>
  <c r="P118" i="3"/>
  <c r="V2" i="3"/>
  <c r="U2" i="3"/>
  <c r="Q2" i="3"/>
  <c r="P2" i="3"/>
  <c r="V72" i="3"/>
  <c r="U72" i="3"/>
  <c r="Q72" i="3"/>
  <c r="P72" i="3"/>
  <c r="H72" i="3"/>
  <c r="V75" i="3"/>
  <c r="U75" i="3"/>
  <c r="Q75" i="3"/>
  <c r="P75" i="3"/>
  <c r="H75" i="3"/>
  <c r="V100" i="3"/>
  <c r="U100" i="3"/>
  <c r="Q100" i="3"/>
  <c r="P100" i="3"/>
  <c r="H100" i="3"/>
  <c r="V58" i="3"/>
  <c r="U58" i="3"/>
  <c r="Q58" i="3"/>
  <c r="P58" i="3"/>
  <c r="H58" i="3"/>
  <c r="V56" i="3"/>
  <c r="U56" i="3"/>
  <c r="Q56" i="3"/>
  <c r="P56" i="3"/>
  <c r="H56" i="3"/>
  <c r="V29" i="3"/>
  <c r="U29" i="3"/>
  <c r="Q29" i="3"/>
  <c r="P29" i="3"/>
  <c r="H29" i="3"/>
  <c r="V31" i="3"/>
  <c r="U31" i="3"/>
  <c r="Q31" i="3"/>
  <c r="P31" i="3"/>
  <c r="H31" i="3"/>
  <c r="V36" i="3"/>
  <c r="U36" i="3"/>
  <c r="Q36" i="3"/>
  <c r="P36" i="3"/>
  <c r="H36" i="3"/>
  <c r="C24" i="3"/>
  <c r="V115" i="3"/>
  <c r="U115" i="3"/>
  <c r="Q115" i="3"/>
  <c r="P115" i="3"/>
  <c r="H115" i="3"/>
  <c r="V85" i="3"/>
  <c r="U85" i="3"/>
  <c r="Q85" i="3"/>
  <c r="P85" i="3"/>
  <c r="H85" i="3"/>
  <c r="V93" i="3"/>
  <c r="U93" i="3"/>
  <c r="Q93" i="3"/>
  <c r="P93" i="3"/>
  <c r="H93" i="3"/>
  <c r="V23" i="3"/>
  <c r="U23" i="3"/>
  <c r="Q23" i="3"/>
  <c r="P23" i="3"/>
  <c r="H23" i="3"/>
  <c r="V111" i="3"/>
  <c r="U111" i="3"/>
  <c r="Q111" i="3"/>
  <c r="P111" i="3"/>
  <c r="H111" i="3"/>
  <c r="V60" i="3"/>
  <c r="U60" i="3"/>
  <c r="Q60" i="3"/>
  <c r="P60" i="3"/>
  <c r="H60" i="3"/>
  <c r="V32" i="3"/>
  <c r="U32" i="3"/>
  <c r="Q32" i="3"/>
  <c r="P32" i="3"/>
  <c r="H32" i="3"/>
  <c r="V95" i="3"/>
  <c r="U95" i="3"/>
  <c r="Q95" i="3"/>
  <c r="P95" i="3"/>
  <c r="H95" i="3"/>
  <c r="V37" i="3"/>
  <c r="U37" i="3"/>
  <c r="Q37" i="3"/>
  <c r="P37" i="3"/>
  <c r="H37" i="3"/>
  <c r="V70" i="3"/>
  <c r="U70" i="3"/>
  <c r="Q70" i="3"/>
  <c r="P70" i="3"/>
  <c r="H70" i="3"/>
  <c r="C55" i="3"/>
  <c r="D118" i="3"/>
  <c r="D2" i="3"/>
  <c r="D72" i="3"/>
  <c r="D75" i="3"/>
  <c r="D100" i="3"/>
  <c r="D58" i="3"/>
  <c r="D56" i="3"/>
  <c r="D29" i="3"/>
  <c r="D31" i="3"/>
  <c r="D36" i="3"/>
  <c r="G27" i="3"/>
  <c r="G8" i="3"/>
  <c r="H2" i="3"/>
  <c r="U114" i="3"/>
  <c r="Q114" i="3"/>
  <c r="P114" i="3"/>
  <c r="V114" i="3"/>
  <c r="U42" i="3"/>
  <c r="Q42" i="3"/>
  <c r="V42" i="3"/>
  <c r="P42" i="3"/>
  <c r="U110" i="3"/>
  <c r="Q110" i="3"/>
  <c r="P110" i="3"/>
  <c r="V110" i="3"/>
  <c r="G110" i="3"/>
  <c r="U25" i="3"/>
  <c r="Q25" i="3"/>
  <c r="P25" i="3"/>
  <c r="V25" i="3"/>
  <c r="G25" i="3"/>
  <c r="U105" i="3"/>
  <c r="Q105" i="3"/>
  <c r="P105" i="3"/>
  <c r="V105" i="3"/>
  <c r="G105" i="3"/>
  <c r="U20" i="3"/>
  <c r="Q20" i="3"/>
  <c r="V20" i="3"/>
  <c r="P20" i="3"/>
  <c r="G20" i="3"/>
  <c r="U46" i="3"/>
  <c r="Q46" i="3"/>
  <c r="P46" i="3"/>
  <c r="V46" i="3"/>
  <c r="G46" i="3"/>
  <c r="U18" i="3"/>
  <c r="Q18" i="3"/>
  <c r="P18" i="3"/>
  <c r="V18" i="3"/>
  <c r="G18" i="3"/>
  <c r="U90" i="3"/>
  <c r="Q90" i="3"/>
  <c r="P90" i="3"/>
  <c r="V90" i="3"/>
  <c r="G90" i="3"/>
  <c r="U6" i="3"/>
  <c r="Q6" i="3"/>
  <c r="V6" i="3"/>
  <c r="P6" i="3"/>
  <c r="G6" i="3"/>
  <c r="C115" i="3"/>
  <c r="E118" i="3"/>
  <c r="E2" i="3"/>
  <c r="E72" i="3"/>
  <c r="E75" i="3"/>
  <c r="E100" i="3"/>
  <c r="E58" i="3"/>
  <c r="E56" i="3"/>
  <c r="E29" i="3"/>
  <c r="E31" i="3"/>
  <c r="E36" i="3"/>
  <c r="G117" i="3"/>
  <c r="G39" i="3"/>
  <c r="G23" i="3"/>
  <c r="G87" i="3"/>
  <c r="G32" i="3"/>
  <c r="G48" i="3"/>
  <c r="H57" i="3"/>
  <c r="L60" i="3"/>
  <c r="L27" i="3"/>
  <c r="L90" i="3"/>
  <c r="L33" i="3"/>
  <c r="L56" i="3"/>
  <c r="L107" i="3"/>
  <c r="L93" i="3"/>
  <c r="L100" i="3"/>
  <c r="M75" i="3"/>
  <c r="M35" i="3"/>
  <c r="M44" i="3"/>
  <c r="M63" i="3"/>
  <c r="M81" i="3"/>
  <c r="M103" i="3"/>
  <c r="M37" i="3"/>
  <c r="M48" i="3"/>
  <c r="M55" i="3"/>
  <c r="N16" i="3"/>
  <c r="N91" i="3"/>
  <c r="N50" i="3"/>
  <c r="N83" i="3"/>
  <c r="N79" i="3"/>
  <c r="N5" i="3"/>
  <c r="N105" i="3"/>
  <c r="N13" i="3"/>
  <c r="N71" i="3"/>
  <c r="V120" i="3"/>
  <c r="P120" i="3"/>
  <c r="U120" i="3"/>
  <c r="H120" i="3"/>
  <c r="Q120" i="3"/>
  <c r="V66" i="3"/>
  <c r="P66" i="3"/>
  <c r="U66" i="3"/>
  <c r="H66" i="3"/>
  <c r="Q66" i="3"/>
  <c r="V45" i="3"/>
  <c r="P45" i="3"/>
  <c r="U45" i="3"/>
  <c r="H45" i="3"/>
  <c r="Q45" i="3"/>
  <c r="V91" i="3"/>
  <c r="Q91" i="3"/>
  <c r="P91" i="3"/>
  <c r="U91" i="3"/>
  <c r="H91" i="3"/>
  <c r="V9" i="3"/>
  <c r="Q9" i="3"/>
  <c r="P9" i="3"/>
  <c r="U9" i="3"/>
  <c r="H9" i="3"/>
  <c r="V59" i="3"/>
  <c r="Q59" i="3"/>
  <c r="U59" i="3"/>
  <c r="P59" i="3"/>
  <c r="H59" i="3"/>
  <c r="V74" i="3"/>
  <c r="Q74" i="3"/>
  <c r="P74" i="3"/>
  <c r="U74" i="3"/>
  <c r="H74" i="3"/>
  <c r="V103" i="3"/>
  <c r="Q103" i="3"/>
  <c r="P103" i="3"/>
  <c r="U103" i="3"/>
  <c r="H103" i="3"/>
  <c r="V80" i="3"/>
  <c r="Q80" i="3"/>
  <c r="U80" i="3"/>
  <c r="P80" i="3"/>
  <c r="H80" i="3"/>
  <c r="V7" i="3"/>
  <c r="Q7" i="3"/>
  <c r="P7" i="3"/>
  <c r="U7" i="3"/>
  <c r="H7" i="3"/>
  <c r="C25" i="3"/>
  <c r="D115" i="3"/>
  <c r="D85" i="3"/>
  <c r="D93" i="3"/>
  <c r="D23" i="3"/>
  <c r="D111" i="3"/>
  <c r="D60" i="3"/>
  <c r="D32" i="3"/>
  <c r="D95" i="3"/>
  <c r="D37" i="3"/>
  <c r="D70" i="3"/>
  <c r="F118" i="3"/>
  <c r="F2" i="3"/>
  <c r="F72" i="3"/>
  <c r="F75" i="3"/>
  <c r="F100" i="3"/>
  <c r="F58" i="3"/>
  <c r="F56" i="3"/>
  <c r="F29" i="3"/>
  <c r="F31" i="3"/>
  <c r="F36" i="3"/>
  <c r="G91" i="3"/>
  <c r="G74" i="3"/>
  <c r="G31" i="3"/>
  <c r="G76" i="3"/>
  <c r="H42" i="3"/>
  <c r="H25" i="3"/>
  <c r="H20" i="3"/>
  <c r="H18" i="3"/>
  <c r="L14" i="3"/>
  <c r="L84" i="3"/>
  <c r="L28" i="3"/>
  <c r="L39" i="3"/>
  <c r="M87" i="3"/>
  <c r="M99" i="3"/>
  <c r="M11" i="3"/>
  <c r="M77" i="3"/>
  <c r="M104" i="3"/>
  <c r="M34" i="3"/>
  <c r="N29" i="3"/>
  <c r="N52" i="3"/>
  <c r="N38" i="3"/>
  <c r="N119" i="3"/>
  <c r="N36" i="3"/>
  <c r="N23" i="3"/>
  <c r="N7" i="3"/>
  <c r="N19" i="3"/>
  <c r="N67" i="3"/>
  <c r="U121" i="3"/>
  <c r="V121" i="3"/>
  <c r="H121" i="3"/>
  <c r="Q121" i="3"/>
  <c r="U77" i="3"/>
  <c r="V77" i="3"/>
  <c r="H77" i="3"/>
  <c r="Q77" i="3"/>
  <c r="P77" i="3"/>
  <c r="U94" i="3"/>
  <c r="V94" i="3"/>
  <c r="H94" i="3"/>
  <c r="Q94" i="3"/>
  <c r="P94" i="3"/>
  <c r="G94" i="3"/>
  <c r="U88" i="3"/>
  <c r="V88" i="3"/>
  <c r="Q88" i="3"/>
  <c r="H88" i="3"/>
  <c r="G88" i="3"/>
  <c r="U15" i="3"/>
  <c r="V15" i="3"/>
  <c r="H15" i="3"/>
  <c r="G15" i="3"/>
  <c r="P15" i="3"/>
  <c r="U41" i="3"/>
  <c r="V41" i="3"/>
  <c r="H41" i="3"/>
  <c r="P41" i="3"/>
  <c r="G41" i="3"/>
  <c r="Q41" i="3"/>
  <c r="U84" i="3"/>
  <c r="V84" i="3"/>
  <c r="H84" i="3"/>
  <c r="G84" i="3"/>
  <c r="Q84" i="3"/>
  <c r="U16" i="3"/>
  <c r="V16" i="3"/>
  <c r="H16" i="3"/>
  <c r="G16" i="3"/>
  <c r="Q16" i="3"/>
  <c r="P16" i="3"/>
  <c r="U12" i="3"/>
  <c r="V12" i="3"/>
  <c r="H12" i="3"/>
  <c r="Q12" i="3"/>
  <c r="G12" i="3"/>
  <c r="P12" i="3"/>
  <c r="U63" i="3"/>
  <c r="V63" i="3"/>
  <c r="Q63" i="3"/>
  <c r="P63" i="3"/>
  <c r="H63" i="3"/>
  <c r="G63" i="3"/>
  <c r="C120" i="3"/>
  <c r="D114" i="3"/>
  <c r="D42" i="3"/>
  <c r="D110" i="3"/>
  <c r="D25" i="3"/>
  <c r="D105" i="3"/>
  <c r="D20" i="3"/>
  <c r="D46" i="3"/>
  <c r="D18" i="3"/>
  <c r="D90" i="3"/>
  <c r="D6" i="3"/>
  <c r="E115" i="3"/>
  <c r="E85" i="3"/>
  <c r="E93" i="3"/>
  <c r="E23" i="3"/>
  <c r="E111" i="3"/>
  <c r="E60" i="3"/>
  <c r="E32" i="3"/>
  <c r="E95" i="3"/>
  <c r="E37" i="3"/>
  <c r="E70" i="3"/>
  <c r="G118" i="3"/>
  <c r="G2" i="3"/>
  <c r="G72" i="3"/>
  <c r="G58" i="3"/>
  <c r="H117" i="3"/>
  <c r="P88" i="3"/>
  <c r="U108" i="3"/>
  <c r="V108" i="3"/>
  <c r="Q108" i="3"/>
  <c r="H108" i="3"/>
  <c r="P108" i="3"/>
  <c r="V101" i="3"/>
  <c r="U101" i="3"/>
  <c r="Q101" i="3"/>
  <c r="H101" i="3"/>
  <c r="P101" i="3"/>
  <c r="U119" i="3"/>
  <c r="V119" i="3"/>
  <c r="Q119" i="3"/>
  <c r="H119" i="3"/>
  <c r="P119" i="3"/>
  <c r="G119" i="3"/>
  <c r="V109" i="3"/>
  <c r="U109" i="3"/>
  <c r="Q109" i="3"/>
  <c r="H109" i="3"/>
  <c r="G109" i="3"/>
  <c r="P109" i="3"/>
  <c r="V22" i="3"/>
  <c r="U22" i="3"/>
  <c r="Q22" i="3"/>
  <c r="H22" i="3"/>
  <c r="G22" i="3"/>
  <c r="P22" i="3"/>
  <c r="V106" i="3"/>
  <c r="U106" i="3"/>
  <c r="Q106" i="3"/>
  <c r="H106" i="3"/>
  <c r="P106" i="3"/>
  <c r="G106" i="3"/>
  <c r="U19" i="3"/>
  <c r="V19" i="3"/>
  <c r="Q19" i="3"/>
  <c r="H19" i="3"/>
  <c r="G19" i="3"/>
  <c r="P19" i="3"/>
  <c r="U40" i="3"/>
  <c r="V40" i="3"/>
  <c r="Q40" i="3"/>
  <c r="H40" i="3"/>
  <c r="G40" i="3"/>
  <c r="P40" i="3"/>
  <c r="U17" i="3"/>
  <c r="V17" i="3"/>
  <c r="Q17" i="3"/>
  <c r="H17" i="3"/>
  <c r="G17" i="3"/>
  <c r="P17" i="3"/>
  <c r="V13" i="3"/>
  <c r="U13" i="3"/>
  <c r="Q13" i="3"/>
  <c r="P13" i="3"/>
  <c r="H13" i="3"/>
  <c r="G13" i="3"/>
  <c r="E114" i="3"/>
  <c r="E42" i="3"/>
  <c r="E110" i="3"/>
  <c r="E25" i="3"/>
  <c r="E105" i="3"/>
  <c r="E20" i="3"/>
  <c r="E46" i="3"/>
  <c r="E18" i="3"/>
  <c r="E90" i="3"/>
  <c r="E6" i="3"/>
  <c r="F115" i="3"/>
  <c r="F85" i="3"/>
  <c r="F93" i="3"/>
  <c r="F23" i="3"/>
  <c r="F111" i="3"/>
  <c r="F60" i="3"/>
  <c r="F32" i="3"/>
  <c r="F95" i="3"/>
  <c r="F37" i="3"/>
  <c r="F70" i="3"/>
  <c r="G81" i="3"/>
  <c r="G37" i="3"/>
  <c r="P84" i="3"/>
  <c r="L36" i="3"/>
  <c r="L23" i="3"/>
  <c r="L67" i="3"/>
  <c r="M120" i="3"/>
  <c r="M94" i="3"/>
  <c r="M80" i="3"/>
  <c r="M70" i="3"/>
  <c r="M74" i="3"/>
  <c r="M57" i="3"/>
  <c r="N118" i="3"/>
  <c r="N20" i="3"/>
  <c r="N61" i="3"/>
  <c r="N4" i="3"/>
  <c r="N24" i="3"/>
  <c r="N30" i="3"/>
  <c r="N88" i="3"/>
  <c r="N92" i="3"/>
  <c r="V122" i="3"/>
  <c r="U122" i="3"/>
  <c r="H122" i="3"/>
  <c r="Q122" i="3"/>
  <c r="P122" i="3"/>
  <c r="V53" i="3"/>
  <c r="U53" i="3"/>
  <c r="H53" i="3"/>
  <c r="Q53" i="3"/>
  <c r="P53" i="3"/>
  <c r="V62" i="3"/>
  <c r="U62" i="3"/>
  <c r="H62" i="3"/>
  <c r="P62" i="3"/>
  <c r="Q62" i="3"/>
  <c r="V50" i="3"/>
  <c r="U50" i="3"/>
  <c r="Q50" i="3"/>
  <c r="H50" i="3"/>
  <c r="P50" i="3"/>
  <c r="V78" i="3"/>
  <c r="U78" i="3"/>
  <c r="H78" i="3"/>
  <c r="P78" i="3"/>
  <c r="Q78" i="3"/>
  <c r="V71" i="3"/>
  <c r="H71" i="3"/>
  <c r="U71" i="3"/>
  <c r="P71" i="3"/>
  <c r="Q71" i="3"/>
  <c r="V54" i="3"/>
  <c r="U54" i="3"/>
  <c r="H54" i="3"/>
  <c r="Q54" i="3"/>
  <c r="P54" i="3"/>
  <c r="V89" i="3"/>
  <c r="U89" i="3"/>
  <c r="P89" i="3"/>
  <c r="H89" i="3"/>
  <c r="G89" i="3"/>
  <c r="Q89" i="3"/>
  <c r="V69" i="3"/>
  <c r="P69" i="3"/>
  <c r="U69" i="3"/>
  <c r="H69" i="3"/>
  <c r="G69" i="3"/>
  <c r="Q69" i="3"/>
  <c r="V3" i="3"/>
  <c r="U3" i="3"/>
  <c r="Q3" i="3"/>
  <c r="P3" i="3"/>
  <c r="H3" i="3"/>
  <c r="G3" i="3"/>
  <c r="D121" i="3"/>
  <c r="D77" i="3"/>
  <c r="D94" i="3"/>
  <c r="D88" i="3"/>
  <c r="D15" i="3"/>
  <c r="D41" i="3"/>
  <c r="D84" i="3"/>
  <c r="D16" i="3"/>
  <c r="D12" i="3"/>
  <c r="D63" i="3"/>
  <c r="E120" i="3"/>
  <c r="E66" i="3"/>
  <c r="E45" i="3"/>
  <c r="E91" i="3"/>
  <c r="E9" i="3"/>
  <c r="E59" i="3"/>
  <c r="E74" i="3"/>
  <c r="E103" i="3"/>
  <c r="E80" i="3"/>
  <c r="E7" i="3"/>
  <c r="F114" i="3"/>
  <c r="F42" i="3"/>
  <c r="F110" i="3"/>
  <c r="F25" i="3"/>
  <c r="F105" i="3"/>
  <c r="F20" i="3"/>
  <c r="F46" i="3"/>
  <c r="F18" i="3"/>
  <c r="F90" i="3"/>
  <c r="F6" i="3"/>
  <c r="G115" i="3"/>
  <c r="G85" i="3"/>
  <c r="G93" i="3"/>
  <c r="G98" i="3"/>
  <c r="G60" i="3"/>
  <c r="G80" i="3"/>
  <c r="H118" i="3"/>
  <c r="H83" i="3"/>
  <c r="V102" i="3"/>
  <c r="U102" i="3"/>
  <c r="Q102" i="3"/>
  <c r="P102" i="3"/>
  <c r="V73" i="3"/>
  <c r="U73" i="3"/>
  <c r="Q73" i="3"/>
  <c r="P73" i="3"/>
  <c r="V4" i="3"/>
  <c r="U4" i="3"/>
  <c r="Q4" i="3"/>
  <c r="P4" i="3"/>
  <c r="G4" i="3"/>
  <c r="V92" i="3"/>
  <c r="U92" i="3"/>
  <c r="Q92" i="3"/>
  <c r="G92" i="3"/>
  <c r="P92" i="3"/>
  <c r="V86" i="3"/>
  <c r="U86" i="3"/>
  <c r="Q86" i="3"/>
  <c r="G86" i="3"/>
  <c r="P86" i="3"/>
  <c r="V44" i="3"/>
  <c r="U44" i="3"/>
  <c r="Q44" i="3"/>
  <c r="P44" i="3"/>
  <c r="G44" i="3"/>
  <c r="V28" i="3"/>
  <c r="U28" i="3"/>
  <c r="Q28" i="3"/>
  <c r="G28" i="3"/>
  <c r="P28" i="3"/>
  <c r="V51" i="3"/>
  <c r="U51" i="3"/>
  <c r="Q51" i="3"/>
  <c r="G51" i="3"/>
  <c r="P51" i="3"/>
  <c r="V35" i="3"/>
  <c r="U35" i="3"/>
  <c r="Q35" i="3"/>
  <c r="G35" i="3"/>
  <c r="P35" i="3"/>
  <c r="V57" i="3"/>
  <c r="U57" i="3"/>
  <c r="Q57" i="3"/>
  <c r="G57" i="3"/>
  <c r="D108" i="3"/>
  <c r="D101" i="3"/>
  <c r="D119" i="3"/>
  <c r="D109" i="3"/>
  <c r="D22" i="3"/>
  <c r="D106" i="3"/>
  <c r="D19" i="3"/>
  <c r="D40" i="3"/>
  <c r="D17" i="3"/>
  <c r="D13" i="3"/>
  <c r="E121" i="3"/>
  <c r="E77" i="3"/>
  <c r="E94" i="3"/>
  <c r="E88" i="3"/>
  <c r="E15" i="3"/>
  <c r="E41" i="3"/>
  <c r="E84" i="3"/>
  <c r="E16" i="3"/>
  <c r="E12" i="3"/>
  <c r="E63" i="3"/>
  <c r="F120" i="3"/>
  <c r="F66" i="3"/>
  <c r="F45" i="3"/>
  <c r="F91" i="3"/>
  <c r="F9" i="3"/>
  <c r="F59" i="3"/>
  <c r="F74" i="3"/>
  <c r="F103" i="3"/>
  <c r="F80" i="3"/>
  <c r="F7" i="3"/>
  <c r="G114" i="3"/>
  <c r="G42" i="3"/>
  <c r="G45" i="3"/>
  <c r="G59" i="3"/>
  <c r="N109" i="3"/>
  <c r="Q15" i="3"/>
  <c r="V113" i="3"/>
  <c r="Q113" i="3"/>
  <c r="P113" i="3"/>
  <c r="U113" i="3"/>
  <c r="V27" i="3"/>
  <c r="U27" i="3"/>
  <c r="Q27" i="3"/>
  <c r="P27" i="3"/>
  <c r="V61" i="3"/>
  <c r="U61" i="3"/>
  <c r="Q61" i="3"/>
  <c r="P61" i="3"/>
  <c r="V81" i="3"/>
  <c r="Q81" i="3"/>
  <c r="U81" i="3"/>
  <c r="P81" i="3"/>
  <c r="V26" i="3"/>
  <c r="U26" i="3"/>
  <c r="Q26" i="3"/>
  <c r="P26" i="3"/>
  <c r="V47" i="3"/>
  <c r="Q47" i="3"/>
  <c r="P47" i="3"/>
  <c r="U47" i="3"/>
  <c r="V38" i="3"/>
  <c r="U38" i="3"/>
  <c r="Q38" i="3"/>
  <c r="P38" i="3"/>
  <c r="V96" i="3"/>
  <c r="U96" i="3"/>
  <c r="Q96" i="3"/>
  <c r="P96" i="3"/>
  <c r="V11" i="3"/>
  <c r="Q11" i="3"/>
  <c r="P11" i="3"/>
  <c r="U11" i="3"/>
  <c r="V48" i="3"/>
  <c r="U48" i="3"/>
  <c r="Q48" i="3"/>
  <c r="P48" i="3"/>
  <c r="E108" i="3"/>
  <c r="E101" i="3"/>
  <c r="E119" i="3"/>
  <c r="E109" i="3"/>
  <c r="E22" i="3"/>
  <c r="E106" i="3"/>
  <c r="E19" i="3"/>
  <c r="E40" i="3"/>
  <c r="E17" i="3"/>
  <c r="E13" i="3"/>
  <c r="F16" i="3"/>
  <c r="F12" i="3"/>
  <c r="F63" i="3"/>
  <c r="G120" i="3"/>
  <c r="G66" i="3"/>
  <c r="G62" i="3"/>
  <c r="G100" i="3"/>
  <c r="G71" i="3"/>
  <c r="G29" i="3"/>
  <c r="H114" i="3"/>
  <c r="H90" i="3"/>
  <c r="L97" i="3"/>
  <c r="L95" i="3"/>
  <c r="L6" i="3"/>
  <c r="L65" i="3"/>
  <c r="M89" i="3"/>
  <c r="M14" i="3"/>
  <c r="M84" i="3"/>
  <c r="M39" i="3"/>
  <c r="N99" i="3"/>
  <c r="N9" i="3"/>
  <c r="N11" i="3"/>
  <c r="N77" i="3"/>
  <c r="N64" i="3"/>
  <c r="N72" i="3"/>
  <c r="N104" i="3"/>
  <c r="N34" i="3"/>
  <c r="V117" i="3"/>
  <c r="U117" i="3"/>
  <c r="Q117" i="3"/>
  <c r="P117" i="3"/>
  <c r="V64" i="3"/>
  <c r="U64" i="3"/>
  <c r="Q64" i="3"/>
  <c r="P64" i="3"/>
  <c r="V39" i="3"/>
  <c r="U39" i="3"/>
  <c r="Q39" i="3"/>
  <c r="P39" i="3"/>
  <c r="V79" i="3"/>
  <c r="U79" i="3"/>
  <c r="Q79" i="3"/>
  <c r="P79" i="3"/>
  <c r="V98" i="3"/>
  <c r="U98" i="3"/>
  <c r="Q98" i="3"/>
  <c r="P98" i="3"/>
  <c r="V87" i="3"/>
  <c r="U87" i="3"/>
  <c r="Q87" i="3"/>
  <c r="P87" i="3"/>
  <c r="V83" i="3"/>
  <c r="U83" i="3"/>
  <c r="Q83" i="3"/>
  <c r="P83" i="3"/>
  <c r="V67" i="3"/>
  <c r="U67" i="3"/>
  <c r="Q67" i="3"/>
  <c r="P67" i="3"/>
  <c r="V8" i="3"/>
  <c r="U8" i="3"/>
  <c r="Q8" i="3"/>
  <c r="P8" i="3"/>
  <c r="V34" i="3"/>
  <c r="U34" i="3"/>
  <c r="Q34" i="3"/>
  <c r="P34" i="3"/>
  <c r="V76" i="3"/>
  <c r="U76" i="3"/>
  <c r="Q76" i="3"/>
  <c r="P76" i="3"/>
  <c r="C113" i="3"/>
  <c r="D102" i="3"/>
  <c r="D73" i="3"/>
  <c r="D4" i="3"/>
  <c r="D92" i="3"/>
  <c r="D86" i="3"/>
  <c r="D44" i="3"/>
  <c r="D28" i="3"/>
  <c r="D51" i="3"/>
  <c r="D35" i="3"/>
  <c r="D57" i="3"/>
  <c r="E122" i="3"/>
  <c r="E53" i="3"/>
  <c r="E62" i="3"/>
  <c r="E50" i="3"/>
  <c r="E78" i="3"/>
  <c r="E71" i="3"/>
  <c r="E54" i="3"/>
  <c r="E89" i="3"/>
  <c r="E69" i="3"/>
  <c r="E3" i="3"/>
  <c r="F108" i="3"/>
  <c r="F101" i="3"/>
  <c r="F119" i="3"/>
  <c r="F109" i="3"/>
  <c r="F22" i="3"/>
  <c r="F106" i="3"/>
  <c r="F19" i="3"/>
  <c r="F40" i="3"/>
  <c r="F17" i="3"/>
  <c r="F13" i="3"/>
  <c r="G121" i="3"/>
  <c r="G77" i="3"/>
  <c r="G61" i="3"/>
  <c r="G47" i="3"/>
  <c r="H102" i="3"/>
  <c r="H110" i="3"/>
  <c r="H105" i="3"/>
  <c r="H46" i="3"/>
  <c r="H35" i="3"/>
  <c r="N54" i="3"/>
  <c r="AU738" i="2"/>
  <c r="AU587" i="2"/>
  <c r="AU478" i="2"/>
  <c r="AU221" i="2"/>
  <c r="AU576" i="2"/>
  <c r="AU565" i="2"/>
  <c r="AU119" i="2"/>
  <c r="AU705" i="2"/>
  <c r="AU709" i="2"/>
  <c r="AU597" i="2"/>
  <c r="AU694" i="2"/>
  <c r="AU669" i="2"/>
  <c r="AU216" i="2"/>
  <c r="AU523" i="2"/>
  <c r="AU537" i="2"/>
  <c r="AU107" i="2"/>
  <c r="AU153" i="2"/>
  <c r="AU735" i="2"/>
  <c r="AU624" i="2"/>
  <c r="AU640" i="2"/>
  <c r="AU485" i="2"/>
  <c r="AU190" i="2"/>
  <c r="AU57" i="2"/>
  <c r="AU159" i="2"/>
  <c r="AU354" i="2"/>
  <c r="AU323" i="2"/>
  <c r="AU284" i="2"/>
  <c r="AU619" i="2"/>
  <c r="AU179" i="2"/>
  <c r="AU529" i="2"/>
  <c r="AU121" i="2"/>
  <c r="AU589" i="2"/>
  <c r="AU370" i="2"/>
  <c r="AU271" i="2"/>
  <c r="AU64" i="2"/>
  <c r="AU209" i="2"/>
  <c r="AU122" i="2"/>
  <c r="AU208" i="2"/>
  <c r="AU135" i="2"/>
  <c r="AU86" i="2"/>
  <c r="AU14" i="2"/>
  <c r="AU188" i="2"/>
  <c r="AU143" i="2"/>
  <c r="AU715" i="2"/>
  <c r="AU362" i="2"/>
  <c r="AU673" i="2"/>
  <c r="AU444" i="2"/>
  <c r="AU676" i="2"/>
  <c r="AU53" i="2"/>
  <c r="AU459" i="2"/>
  <c r="AU501" i="2"/>
  <c r="AU520" i="2"/>
  <c r="AU585" i="2"/>
  <c r="AU580" i="2"/>
  <c r="AU511" i="2"/>
  <c r="AU100" i="2"/>
  <c r="AU124" i="2"/>
  <c r="AU670" i="2"/>
  <c r="AU609" i="2"/>
  <c r="AU672" i="2"/>
  <c r="AU356" i="2"/>
  <c r="AU289" i="2"/>
  <c r="AU186" i="2"/>
  <c r="AU567" i="2"/>
  <c r="AU404" i="2"/>
  <c r="AU340" i="2"/>
  <c r="AU736" i="2"/>
  <c r="AU202" i="2"/>
  <c r="AU438" i="2"/>
  <c r="AU535" i="2"/>
  <c r="AU334" i="2"/>
  <c r="AU581" i="2"/>
  <c r="AU618" i="2"/>
  <c r="AU690" i="2"/>
  <c r="AU278" i="2"/>
  <c r="AU418" i="2"/>
  <c r="AU446" i="2"/>
  <c r="AU235" i="2"/>
  <c r="AU564" i="2"/>
  <c r="AU656" i="2"/>
  <c r="AU399" i="2"/>
  <c r="AU716" i="2"/>
  <c r="AU599" i="2"/>
  <c r="AU606" i="2"/>
  <c r="AU614" i="2"/>
  <c r="AU684" i="2"/>
  <c r="AU559" i="2"/>
  <c r="AU649" i="2"/>
  <c r="AU415" i="2"/>
  <c r="AU648" i="2"/>
  <c r="AU457" i="2"/>
  <c r="AU731" i="2"/>
  <c r="AU69" i="2"/>
  <c r="AU651" i="2"/>
  <c r="AU654" i="2"/>
  <c r="AU26" i="2"/>
  <c r="AU372" i="2"/>
  <c r="AU180" i="2"/>
  <c r="AU674" i="2"/>
  <c r="AU708" i="2"/>
  <c r="AU521" i="2"/>
  <c r="AU615" i="2"/>
  <c r="AU701" i="2"/>
  <c r="AU325" i="2"/>
  <c r="AU252" i="2"/>
  <c r="AU723" i="2"/>
  <c r="AU706" i="2"/>
  <c r="AU613" i="2"/>
  <c r="AU579" i="2"/>
  <c r="AU625" i="2"/>
  <c r="AU522" i="2"/>
  <c r="AU571" i="2"/>
  <c r="AU677" i="2"/>
  <c r="AU19" i="2"/>
  <c r="AU435" i="2"/>
  <c r="AU617" i="2"/>
  <c r="AU79" i="2"/>
  <c r="AU326" i="2"/>
  <c r="AU681" i="2"/>
  <c r="AU722" i="2"/>
  <c r="AU401" i="2"/>
  <c r="AU710" i="2"/>
  <c r="AU304" i="2"/>
  <c r="AU461" i="2"/>
  <c r="AU641" i="2"/>
  <c r="AU707" i="2"/>
  <c r="AU700" i="2"/>
  <c r="AU598" i="2"/>
  <c r="AU447" i="2"/>
  <c r="AU727" i="2"/>
  <c r="AU205" i="2"/>
  <c r="AU693" i="2"/>
  <c r="AU351" i="2"/>
  <c r="AU379" i="2"/>
  <c r="AU502" i="2"/>
  <c r="AU685" i="2"/>
  <c r="AU686" i="2"/>
  <c r="AU141" i="2"/>
  <c r="AU225" i="2"/>
  <c r="AU277" i="2"/>
  <c r="AU66" i="2"/>
  <c r="AU437" i="2"/>
  <c r="AU204" i="2"/>
  <c r="AU626" i="2"/>
  <c r="AU671" i="2"/>
  <c r="AU40" i="2"/>
  <c r="AU465" i="2"/>
  <c r="AU132" i="2"/>
  <c r="AU56" i="2"/>
  <c r="AU144" i="2"/>
  <c r="AU659" i="2"/>
  <c r="AU259" i="2"/>
  <c r="AU612" i="2"/>
  <c r="AU178" i="2"/>
  <c r="AU5" i="2"/>
  <c r="AU475" i="2"/>
  <c r="AU114" i="2"/>
  <c r="AU315" i="2"/>
  <c r="AU528" i="2"/>
  <c r="AU30" i="2"/>
  <c r="AU94" i="2"/>
  <c r="AU637" i="2"/>
  <c r="AU133" i="2"/>
  <c r="AU44" i="2"/>
  <c r="AU409" i="2"/>
  <c r="AU468" i="2"/>
  <c r="AU343" i="2"/>
  <c r="AU254" i="2"/>
  <c r="AU102" i="2"/>
  <c r="AU385" i="2"/>
  <c r="AU627" i="2"/>
  <c r="AU76" i="2"/>
  <c r="AU604" i="2"/>
  <c r="AU534" i="2"/>
  <c r="AU192" i="2"/>
  <c r="AU82" i="2"/>
  <c r="AU452" i="2"/>
  <c r="AU211" i="2"/>
  <c r="AU164" i="2"/>
  <c r="AU288" i="2"/>
  <c r="AU574" i="2"/>
  <c r="AU467" i="2"/>
  <c r="AU322" i="2"/>
  <c r="AU170" i="2"/>
  <c r="AU308" i="2"/>
  <c r="AU499" i="2"/>
  <c r="AU191" i="2"/>
  <c r="AU623" i="2"/>
  <c r="AU695" i="2"/>
  <c r="AU733" i="2"/>
  <c r="AU414" i="2"/>
  <c r="AU168" i="2"/>
  <c r="AU320" i="2"/>
  <c r="AU539" i="2"/>
  <c r="AU456" i="2"/>
  <c r="AU448" i="2"/>
  <c r="AU219" i="2"/>
  <c r="AU324" i="2"/>
  <c r="AU476" i="2"/>
  <c r="AU527" i="2"/>
  <c r="AU721" i="2"/>
  <c r="AU421" i="2"/>
  <c r="AU405" i="2"/>
  <c r="AU357" i="2"/>
  <c r="AU52" i="2"/>
  <c r="AU232" i="2"/>
  <c r="AU90" i="2"/>
  <c r="AU397" i="2"/>
  <c r="AU608" i="2"/>
  <c r="AU573" i="2"/>
  <c r="AU395" i="2"/>
  <c r="AU412" i="2"/>
  <c r="AU542" i="2"/>
  <c r="AU635" i="2"/>
  <c r="AU398" i="2"/>
  <c r="AU43" i="2"/>
  <c r="AU488" i="2"/>
  <c r="AU570" i="2"/>
  <c r="AU256" i="2"/>
  <c r="AU302" i="2"/>
  <c r="AU578" i="2"/>
  <c r="AU172" i="2"/>
  <c r="AU367" i="2"/>
  <c r="AU682" i="2"/>
  <c r="AU198" i="2"/>
  <c r="AU514" i="2"/>
  <c r="AU400" i="2"/>
  <c r="AU368" i="2"/>
  <c r="AU184" i="2"/>
  <c r="AU492" i="2"/>
  <c r="AU108" i="2"/>
  <c r="AU60" i="2"/>
  <c r="AU280" i="2"/>
  <c r="AU84" i="2"/>
  <c r="AU314" i="2"/>
  <c r="AU402" i="2"/>
  <c r="AU633" i="2"/>
  <c r="AU293" i="2"/>
  <c r="AU691" i="2"/>
  <c r="AU543" i="2"/>
  <c r="AU551" i="2"/>
  <c r="AU245" i="2"/>
  <c r="AU123" i="2"/>
  <c r="AU364" i="2"/>
  <c r="AU35" i="2"/>
  <c r="AU352" i="2"/>
  <c r="AU548" i="2"/>
  <c r="AU416" i="2"/>
  <c r="AU54" i="2"/>
  <c r="AU652" i="2"/>
  <c r="AU433" i="2"/>
  <c r="AU394" i="2"/>
  <c r="AU454" i="2"/>
  <c r="AU195" i="2"/>
  <c r="AU510" i="2"/>
  <c r="AU201" i="2"/>
  <c r="AU250" i="2"/>
  <c r="AU427" i="2"/>
  <c r="AU513" i="2"/>
  <c r="AU380" i="2"/>
  <c r="AU596" i="2"/>
  <c r="AU187" i="2"/>
  <c r="AU489" i="2"/>
  <c r="AU46" i="2"/>
  <c r="AU106" i="2"/>
  <c r="AU234" i="2"/>
  <c r="AU236" i="2"/>
  <c r="AU611" i="2"/>
  <c r="AU165" i="2"/>
  <c r="AU67" i="2"/>
  <c r="AU312" i="2"/>
  <c r="AU317" i="2"/>
  <c r="AU572" i="2"/>
  <c r="AU533" i="2"/>
  <c r="AU594" i="2"/>
  <c r="AU393" i="2"/>
  <c r="AU194" i="2"/>
  <c r="AU642" i="2"/>
  <c r="AU496" i="2"/>
  <c r="AU483" i="2"/>
  <c r="AU183" i="2"/>
  <c r="AU160" i="2"/>
  <c r="AU406" i="2"/>
  <c r="AU417" i="2"/>
  <c r="AU536" i="2"/>
  <c r="AU309" i="2"/>
  <c r="AU156" i="2"/>
  <c r="AU262" i="2"/>
  <c r="AU6" i="2"/>
  <c r="AU120" i="2"/>
  <c r="AU281" i="2"/>
  <c r="AU569" i="2"/>
  <c r="AU607" i="2"/>
  <c r="AU556" i="2"/>
  <c r="AU622" i="2"/>
  <c r="AU636" i="2"/>
  <c r="AU729" i="2"/>
  <c r="AU139" i="2"/>
  <c r="AU136" i="2"/>
  <c r="AU49" i="2"/>
  <c r="AU538" i="2"/>
  <c r="AU443" i="2"/>
  <c r="AU388" i="2"/>
  <c r="AU378" i="2"/>
  <c r="AU508" i="2"/>
  <c r="AU732" i="2"/>
  <c r="AU425" i="2"/>
  <c r="AU243" i="2"/>
  <c r="AU97" i="2"/>
  <c r="AU222" i="2"/>
  <c r="AU12" i="2"/>
  <c r="AU420" i="2"/>
  <c r="AU116" i="2"/>
  <c r="AU265" i="2"/>
  <c r="AU442" i="2"/>
  <c r="AU666" i="2"/>
  <c r="AU711" i="2"/>
  <c r="AU644" i="2"/>
  <c r="AU217" i="2"/>
  <c r="AU503" i="2"/>
  <c r="AU631" i="2"/>
  <c r="AU95" i="2"/>
  <c r="AU214" i="2"/>
  <c r="AU75" i="2"/>
  <c r="AU77" i="2"/>
  <c r="AU532" i="2"/>
  <c r="AU266" i="2"/>
  <c r="AU498" i="2"/>
  <c r="AU263" i="2"/>
  <c r="AU294" i="2"/>
  <c r="AU15" i="2"/>
  <c r="AU495" i="2"/>
  <c r="AU13" i="2"/>
  <c r="AU688" i="2"/>
  <c r="AU212" i="2"/>
  <c r="AU10" i="2"/>
  <c r="AU258" i="2"/>
  <c r="AU8" i="2"/>
  <c r="AU89" i="2"/>
  <c r="AU621" i="2"/>
  <c r="AU479" i="2"/>
  <c r="AU566" i="2"/>
  <c r="AU74" i="2"/>
  <c r="AU431" i="2"/>
  <c r="AU516" i="2"/>
  <c r="AU275" i="2"/>
  <c r="AU561" i="2"/>
  <c r="AU586" i="2"/>
  <c r="AU455" i="2"/>
  <c r="AU319" i="2"/>
  <c r="AU584" i="2"/>
  <c r="AU466" i="2"/>
  <c r="AU629" i="2"/>
  <c r="AU78" i="2"/>
  <c r="AU215" i="2"/>
  <c r="AU423" i="2"/>
  <c r="AU660" i="2"/>
  <c r="AU473" i="2"/>
  <c r="AU25" i="2"/>
  <c r="AU150" i="2"/>
  <c r="AU285" i="2"/>
  <c r="AU68" i="2"/>
  <c r="AU689" i="2"/>
  <c r="AU592" i="2"/>
  <c r="AU347" i="2"/>
  <c r="AU504" i="2"/>
  <c r="AU517" i="2"/>
  <c r="AU582" i="2"/>
  <c r="AU432" i="2"/>
  <c r="AU2" i="2"/>
  <c r="AU36" i="2"/>
  <c r="AU274" i="2"/>
  <c r="AU279" i="2"/>
  <c r="AU602" i="2"/>
  <c r="AU477" i="2"/>
  <c r="AU460" i="2"/>
  <c r="AU377" i="2"/>
  <c r="AU291" i="2"/>
  <c r="AU403" i="2"/>
  <c r="AU714" i="2"/>
  <c r="AU137" i="2"/>
  <c r="AU552" i="2"/>
  <c r="AU341" i="2"/>
  <c r="AU163" i="2"/>
  <c r="AU464" i="2"/>
  <c r="AU176" i="2"/>
  <c r="AU376" i="2"/>
  <c r="AU157" i="2"/>
  <c r="AU200" i="2"/>
  <c r="AU158" i="2"/>
  <c r="AU550" i="2"/>
  <c r="AU724" i="2"/>
  <c r="AU148" i="2"/>
  <c r="AU696" i="2"/>
  <c r="AU145" i="2"/>
  <c r="AU251" i="2"/>
  <c r="AU329" i="2"/>
  <c r="AU436" i="2"/>
  <c r="AU541" i="2"/>
  <c r="AU206" i="2"/>
  <c r="AU655" i="2"/>
  <c r="AU98" i="2"/>
  <c r="AU358" i="2"/>
  <c r="AU422" i="2"/>
  <c r="AU264" i="2"/>
  <c r="AU88" i="2"/>
  <c r="AU242" i="2"/>
  <c r="AU130" i="2"/>
  <c r="AU70" i="2"/>
  <c r="AU273" i="2"/>
  <c r="AU703" i="2"/>
  <c r="AU683" i="2"/>
  <c r="AU657" i="2"/>
  <c r="AU247" i="2"/>
  <c r="AU72" i="2"/>
  <c r="AU426" i="2"/>
  <c r="AU445" i="2"/>
  <c r="AU469" i="2"/>
  <c r="AU237" i="2"/>
  <c r="AU111" i="2"/>
  <c r="AU349" i="2"/>
  <c r="AU267" i="2"/>
  <c r="AU678" i="2"/>
  <c r="AU590" i="2"/>
  <c r="AU199" i="2"/>
  <c r="AU117" i="2"/>
  <c r="AU500" i="2"/>
  <c r="AU181" i="2"/>
  <c r="AU491" i="2"/>
  <c r="AU330" i="2"/>
  <c r="AU31" i="2"/>
  <c r="AU85" i="2"/>
  <c r="AU241" i="2"/>
  <c r="AU366" i="2"/>
  <c r="AU246" i="2"/>
  <c r="AU338" i="2"/>
  <c r="AU361" i="2"/>
  <c r="AU575" i="2"/>
  <c r="AU171" i="2"/>
  <c r="AU424" i="2"/>
  <c r="AU663" i="2"/>
  <c r="AU595" i="2"/>
  <c r="AU34" i="2"/>
  <c r="AU411" i="2"/>
  <c r="AU151" i="2"/>
  <c r="AU616" i="2"/>
  <c r="AU268" i="2"/>
  <c r="AU451" i="2"/>
  <c r="AU38" i="2"/>
  <c r="AU197" i="2"/>
  <c r="AU519" i="2"/>
  <c r="AU327" i="2"/>
  <c r="AU185" i="2"/>
  <c r="AU149" i="2"/>
  <c r="AU62" i="2"/>
  <c r="AU507" i="2"/>
  <c r="AU129" i="2"/>
  <c r="AU373" i="2"/>
  <c r="AU344" i="2"/>
  <c r="AU726" i="2"/>
  <c r="AU698" i="2"/>
  <c r="AU430" i="2"/>
  <c r="AU413" i="2"/>
  <c r="AU577" i="2"/>
  <c r="AU311" i="2"/>
  <c r="AU255" i="2"/>
  <c r="AU603" i="2"/>
  <c r="AU680" i="2"/>
  <c r="AU328" i="2"/>
  <c r="AU196" i="2"/>
  <c r="AU272" i="2"/>
  <c r="AU131" i="2"/>
  <c r="AU487" i="2"/>
  <c r="AU24" i="2"/>
  <c r="AU591" i="2"/>
  <c r="AU59" i="2"/>
  <c r="AU645" i="2"/>
  <c r="AU167" i="2"/>
  <c r="AU128" i="2"/>
  <c r="AU360" i="2"/>
  <c r="AU103" i="2"/>
  <c r="AU18" i="2"/>
  <c r="AU307" i="2"/>
  <c r="AU105" i="2"/>
  <c r="AU441" i="2"/>
  <c r="AU63" i="2"/>
  <c r="AU9" i="2"/>
  <c r="AU303" i="2"/>
  <c r="AU301" i="2"/>
  <c r="AU249" i="2"/>
  <c r="AU244" i="2"/>
  <c r="AU321" i="2"/>
  <c r="AU713" i="2"/>
  <c r="AU207" i="2"/>
  <c r="AU555" i="2"/>
  <c r="AU646" i="2"/>
  <c r="AU270" i="2"/>
  <c r="AU355" i="2"/>
  <c r="AU283" i="2"/>
  <c r="AU112" i="2"/>
  <c r="AU96" i="2"/>
  <c r="AU58" i="2"/>
  <c r="AU240" i="2"/>
  <c r="AU434" i="2"/>
  <c r="AU546" i="2"/>
  <c r="AU118" i="2"/>
  <c r="AU27" i="2"/>
  <c r="AU374" i="2"/>
  <c r="AU369" i="2"/>
  <c r="AU480" i="2"/>
  <c r="AU558" i="2"/>
  <c r="AU229" i="2"/>
  <c r="AU643" i="2"/>
  <c r="AU337" i="2"/>
  <c r="AU396" i="2"/>
  <c r="AU484" i="2"/>
  <c r="AU305" i="2"/>
  <c r="AU658" i="2"/>
  <c r="AU547" i="2"/>
  <c r="AU593" i="2"/>
  <c r="AU557" i="2"/>
  <c r="AU545" i="2"/>
  <c r="AU113" i="2"/>
  <c r="AU725" i="2"/>
  <c r="AU336" i="2"/>
  <c r="AU261" i="2"/>
  <c r="AU104" i="2"/>
  <c r="AU286" i="2"/>
  <c r="AU620" i="2"/>
  <c r="AU224" i="2"/>
  <c r="AU530" i="2"/>
  <c r="AU230" i="2"/>
  <c r="AU147" i="2"/>
  <c r="AU505" i="2"/>
  <c r="AU390" i="2"/>
  <c r="AU410" i="2"/>
  <c r="AU692" i="2"/>
  <c r="AU233" i="2"/>
  <c r="AU634" i="2"/>
  <c r="AU20" i="2"/>
  <c r="AU23" i="2"/>
  <c r="AU675" i="2"/>
  <c r="AU382" i="2"/>
  <c r="AU109" i="2"/>
  <c r="AU668" i="2"/>
  <c r="AU7" i="2"/>
  <c r="AU182" i="2"/>
  <c r="AU87" i="2"/>
  <c r="AU553" i="2"/>
  <c r="AU110" i="2"/>
  <c r="AU474" i="2"/>
  <c r="AU22" i="2"/>
  <c r="AU600" i="2"/>
  <c r="AU601" i="2"/>
  <c r="AU282" i="2"/>
  <c r="AU481" i="2"/>
  <c r="AU55" i="2"/>
  <c r="AU667" i="2"/>
  <c r="AU628" i="2"/>
  <c r="AU239" i="2"/>
  <c r="AU227" i="2"/>
  <c r="AU37" i="2"/>
  <c r="AU345" i="2"/>
  <c r="AU33" i="2"/>
  <c r="AU253" i="2"/>
  <c r="AU333" i="2"/>
  <c r="AU3" i="2"/>
  <c r="AU226" i="2"/>
  <c r="AU497" i="2"/>
  <c r="AU220" i="2"/>
  <c r="AU154" i="2"/>
  <c r="AU526" i="2"/>
  <c r="AU512" i="2"/>
  <c r="AU350" i="2"/>
  <c r="AU138" i="2"/>
  <c r="AU687" i="2"/>
  <c r="AU638" i="2"/>
  <c r="AU316" i="2"/>
  <c r="AU562" i="2"/>
  <c r="AU126" i="2"/>
  <c r="AU647" i="2"/>
  <c r="AU605" i="2"/>
  <c r="AU295" i="2"/>
  <c r="AU392" i="2"/>
  <c r="AU493" i="2"/>
  <c r="AU650" i="2"/>
  <c r="AU161" i="2"/>
  <c r="AU720" i="2"/>
  <c r="AU449" i="2"/>
  <c r="AU310" i="2"/>
  <c r="AU482" i="2"/>
  <c r="AU386" i="2"/>
  <c r="AU169" i="2"/>
  <c r="AU146" i="2"/>
  <c r="AU51" i="2"/>
  <c r="AU306" i="2"/>
  <c r="AU80" i="2"/>
  <c r="AU665" i="2"/>
  <c r="AU189" i="2"/>
  <c r="AU155" i="2"/>
  <c r="AU471" i="2"/>
  <c r="AU83" i="2"/>
  <c r="AU408" i="2"/>
  <c r="AU21" i="2"/>
  <c r="AU342" i="2"/>
  <c r="AU704" i="2"/>
  <c r="AU583" i="2"/>
  <c r="AU65" i="2"/>
  <c r="AU429" i="2"/>
  <c r="AU41" i="2"/>
  <c r="AU359" i="2"/>
  <c r="AU540" i="2"/>
  <c r="AU223" i="2"/>
  <c r="AU248" i="2"/>
  <c r="AU292" i="2"/>
  <c r="AU346" i="2"/>
  <c r="AU290" i="2"/>
  <c r="AU17" i="2"/>
  <c r="AU494" i="2"/>
  <c r="AU300" i="2"/>
  <c r="AU93" i="2"/>
  <c r="AU29" i="2"/>
  <c r="AU381" i="2"/>
  <c r="AU662" i="2"/>
  <c r="AU365" i="2"/>
  <c r="AU335" i="2"/>
  <c r="AU515" i="2"/>
  <c r="AU348" i="2"/>
  <c r="AU518" i="2"/>
  <c r="AU353" i="2"/>
  <c r="AU276" i="2"/>
  <c r="AU134" i="2"/>
  <c r="AU228" i="2"/>
  <c r="AU717" i="2"/>
  <c r="AU384" i="2"/>
  <c r="AU16" i="2"/>
  <c r="AU568" i="2"/>
  <c r="AU125" i="2"/>
  <c r="AU260" i="2"/>
  <c r="AU39" i="2"/>
  <c r="AU375" i="2"/>
  <c r="AU490" i="2"/>
  <c r="AU175" i="2"/>
  <c r="AU127" i="2"/>
  <c r="AU140" i="2"/>
  <c r="AU524" i="2"/>
  <c r="AU203" i="2"/>
  <c r="AU71" i="2"/>
  <c r="AU50" i="2"/>
  <c r="AU506" i="2"/>
  <c r="AU313" i="2"/>
  <c r="AU486" i="2"/>
  <c r="AU61" i="2"/>
  <c r="AU610" i="2"/>
  <c r="AU560" i="2"/>
  <c r="AU32" i="2"/>
  <c r="AU712" i="2"/>
  <c r="AU728" i="2"/>
  <c r="AU73" i="2"/>
  <c r="AU318" i="2"/>
  <c r="AU463" i="2"/>
  <c r="AU42" i="2"/>
  <c r="AU462" i="2"/>
  <c r="AU549" i="2"/>
  <c r="AU297" i="2"/>
  <c r="AU339" i="2"/>
  <c r="AU238" i="2"/>
  <c r="AU639" i="2"/>
  <c r="AU174" i="2"/>
  <c r="AU296" i="2"/>
  <c r="AU298" i="2"/>
  <c r="AU458" i="2"/>
  <c r="AU630" i="2"/>
  <c r="AU99" i="2"/>
  <c r="AU661" i="2"/>
  <c r="AU470" i="2"/>
  <c r="AU544" i="2"/>
  <c r="AU440" i="2"/>
  <c r="AU588" i="2"/>
  <c r="AU509" i="2"/>
  <c r="AU439" i="2"/>
  <c r="AU299" i="2"/>
  <c r="AU525" i="2"/>
  <c r="AU719" i="2"/>
  <c r="AU269" i="2"/>
  <c r="AU101" i="2"/>
  <c r="AU332" i="2"/>
  <c r="AU702" i="2"/>
  <c r="AU734" i="2"/>
  <c r="AU45" i="2"/>
  <c r="AU115" i="2"/>
  <c r="AU28" i="2"/>
  <c r="AU737" i="2"/>
  <c r="AU554" i="2"/>
  <c r="AU679" i="2"/>
  <c r="AU697" i="2"/>
  <c r="AU419" i="2"/>
  <c r="AU257" i="2"/>
  <c r="AU407" i="2"/>
  <c r="AU166" i="2"/>
  <c r="AU730" i="2"/>
  <c r="AU193" i="2"/>
  <c r="AU632" i="2"/>
  <c r="AU162" i="2"/>
  <c r="AU699" i="2"/>
  <c r="AU173" i="2"/>
  <c r="AU453" i="2"/>
  <c r="AU152" i="2"/>
  <c r="AU11" i="2"/>
  <c r="AU371" i="2"/>
  <c r="AU231" i="2"/>
  <c r="AU391" i="2"/>
  <c r="AU472" i="2"/>
  <c r="AU210" i="2"/>
  <c r="AU91" i="2"/>
  <c r="AU664" i="2"/>
  <c r="AU563" i="2"/>
  <c r="AU287" i="2"/>
  <c r="AU363" i="2"/>
  <c r="AU653" i="2"/>
  <c r="AU389" i="2"/>
  <c r="AU4" i="2"/>
  <c r="AU383" i="2"/>
  <c r="AU92" i="2"/>
  <c r="AU331" i="2"/>
  <c r="AU48" i="2"/>
  <c r="AU218" i="2"/>
  <c r="AU387" i="2"/>
  <c r="AU47" i="2"/>
  <c r="AU177" i="2"/>
  <c r="AU450" i="2"/>
  <c r="AU81" i="2"/>
  <c r="AU531" i="2"/>
  <c r="AU213" i="2"/>
  <c r="AU142" i="2"/>
  <c r="AU428" i="2"/>
  <c r="N569" i="2"/>
  <c r="N543" i="2"/>
  <c r="N623" i="2"/>
  <c r="N143" i="2"/>
  <c r="N428" i="2"/>
  <c r="N544" i="2"/>
  <c r="N365" i="2"/>
  <c r="N512" i="2"/>
  <c r="N593" i="2"/>
  <c r="N344" i="2"/>
  <c r="N358" i="2"/>
  <c r="N516" i="2"/>
  <c r="N281" i="2"/>
  <c r="N691" i="2"/>
  <c r="N191" i="2"/>
  <c r="N188" i="2"/>
  <c r="N142" i="2"/>
  <c r="N470" i="2"/>
  <c r="N662" i="2"/>
  <c r="N526" i="2"/>
  <c r="N547" i="2"/>
  <c r="N373" i="2"/>
  <c r="N98" i="2"/>
  <c r="N431" i="2"/>
  <c r="N120" i="2"/>
  <c r="N293" i="2"/>
  <c r="N499" i="2"/>
  <c r="N14" i="2"/>
  <c r="N213" i="2"/>
  <c r="N661" i="2"/>
  <c r="N381" i="2"/>
  <c r="N154" i="2"/>
  <c r="N658" i="2"/>
  <c r="N129" i="2"/>
  <c r="N655" i="2"/>
  <c r="N74" i="2"/>
  <c r="N6" i="2"/>
  <c r="N633" i="2"/>
  <c r="N308" i="2"/>
  <c r="N86" i="2"/>
  <c r="N531" i="2"/>
  <c r="N99" i="2"/>
  <c r="N29" i="2"/>
  <c r="N220" i="2"/>
  <c r="N305" i="2"/>
  <c r="N507" i="2"/>
  <c r="N206" i="2"/>
  <c r="N566" i="2"/>
  <c r="N262" i="2"/>
  <c r="N402" i="2"/>
  <c r="N170" i="2"/>
  <c r="N135" i="2"/>
  <c r="N81" i="2"/>
  <c r="N630" i="2"/>
  <c r="N93" i="2"/>
  <c r="N497" i="2"/>
  <c r="N484" i="2"/>
  <c r="N62" i="2"/>
  <c r="N541" i="2"/>
  <c r="N479" i="2"/>
  <c r="N156" i="2"/>
  <c r="N314" i="2"/>
  <c r="N322" i="2"/>
  <c r="N208" i="2"/>
  <c r="N450" i="2"/>
  <c r="N458" i="2"/>
  <c r="N300" i="2"/>
  <c r="N226" i="2"/>
  <c r="N396" i="2"/>
  <c r="N149" i="2"/>
  <c r="N436" i="2"/>
  <c r="N621" i="2"/>
  <c r="N309" i="2"/>
  <c r="N84" i="2"/>
  <c r="N467" i="2"/>
  <c r="N122" i="2"/>
  <c r="N177" i="2"/>
  <c r="N298" i="2"/>
  <c r="N494" i="2"/>
  <c r="N3" i="2"/>
  <c r="N337" i="2"/>
  <c r="N185" i="2"/>
  <c r="N329" i="2"/>
  <c r="N89" i="2"/>
  <c r="N536" i="2"/>
  <c r="N280" i="2"/>
  <c r="N574" i="2"/>
  <c r="N209" i="2"/>
  <c r="N47" i="2"/>
  <c r="N296" i="2"/>
  <c r="N17" i="2"/>
  <c r="N333" i="2"/>
  <c r="N643" i="2"/>
  <c r="N327" i="2"/>
  <c r="N251" i="2"/>
  <c r="N8" i="2"/>
  <c r="N417" i="2"/>
  <c r="N60" i="2"/>
  <c r="N288" i="2"/>
  <c r="N64" i="2"/>
  <c r="N387" i="2"/>
  <c r="N174" i="2"/>
  <c r="N290" i="2"/>
  <c r="N253" i="2"/>
  <c r="N229" i="2"/>
  <c r="N519" i="2"/>
  <c r="N145" i="2"/>
  <c r="N258" i="2"/>
  <c r="N406" i="2"/>
  <c r="N108" i="2"/>
  <c r="N164" i="2"/>
  <c r="N271" i="2"/>
  <c r="N218" i="2"/>
  <c r="N639" i="2"/>
  <c r="N346" i="2"/>
  <c r="N33" i="2"/>
  <c r="N558" i="2"/>
  <c r="N197" i="2"/>
  <c r="N696" i="2"/>
  <c r="N10" i="2"/>
  <c r="N160" i="2"/>
  <c r="N492" i="2"/>
  <c r="N211" i="2"/>
  <c r="N370" i="2"/>
  <c r="N48" i="2"/>
  <c r="N238" i="2"/>
  <c r="N292" i="2"/>
  <c r="N345" i="2"/>
  <c r="N480" i="2"/>
  <c r="N38" i="2"/>
  <c r="N148" i="2"/>
  <c r="N212" i="2"/>
  <c r="N183" i="2"/>
  <c r="N184" i="2"/>
  <c r="N452" i="2"/>
  <c r="N589" i="2"/>
  <c r="N331" i="2"/>
  <c r="N339" i="2"/>
  <c r="N248" i="2"/>
  <c r="N37" i="2"/>
  <c r="N369" i="2"/>
  <c r="N451" i="2"/>
  <c r="N724" i="2"/>
  <c r="N688" i="2"/>
  <c r="N483" i="2"/>
  <c r="N368" i="2"/>
  <c r="N82" i="2"/>
  <c r="N121" i="2"/>
  <c r="N92" i="2"/>
  <c r="N297" i="2"/>
  <c r="N223" i="2"/>
  <c r="N227" i="2"/>
  <c r="N374" i="2"/>
  <c r="N268" i="2"/>
  <c r="N550" i="2"/>
  <c r="N13" i="2"/>
  <c r="N496" i="2"/>
  <c r="N400" i="2"/>
  <c r="N192" i="2"/>
  <c r="N529" i="2"/>
  <c r="N383" i="2"/>
  <c r="N549" i="2"/>
  <c r="N540" i="2"/>
  <c r="N239" i="2"/>
  <c r="N27" i="2"/>
  <c r="N616" i="2"/>
  <c r="N158" i="2"/>
  <c r="N495" i="2"/>
  <c r="N642" i="2"/>
  <c r="N514" i="2"/>
  <c r="N534" i="2"/>
  <c r="N585" i="2"/>
  <c r="N4" i="2"/>
  <c r="N462" i="2"/>
  <c r="N359" i="2"/>
  <c r="N628" i="2"/>
  <c r="N118" i="2"/>
  <c r="N151" i="2"/>
  <c r="N200" i="2"/>
  <c r="N15" i="2"/>
  <c r="N194" i="2"/>
  <c r="N198" i="2"/>
  <c r="N604" i="2"/>
  <c r="N179" i="2"/>
  <c r="N389" i="2"/>
  <c r="N42" i="2"/>
  <c r="N41" i="2"/>
  <c r="N667" i="2"/>
  <c r="N546" i="2"/>
  <c r="N411" i="2"/>
  <c r="N157" i="2"/>
  <c r="N294" i="2"/>
  <c r="N393" i="2"/>
  <c r="N682" i="2"/>
  <c r="N76" i="2"/>
  <c r="N619" i="2"/>
  <c r="N653" i="2"/>
  <c r="N463" i="2"/>
  <c r="N429" i="2"/>
  <c r="N55" i="2"/>
  <c r="N434" i="2"/>
  <c r="N34" i="2"/>
  <c r="N376" i="2"/>
  <c r="N263" i="2"/>
  <c r="N594" i="2"/>
  <c r="N367" i="2"/>
  <c r="N627" i="2"/>
  <c r="N520" i="2"/>
  <c r="N363" i="2"/>
  <c r="N318" i="2"/>
  <c r="N65" i="2"/>
  <c r="N481" i="2"/>
  <c r="N240" i="2"/>
  <c r="N595" i="2"/>
  <c r="N176" i="2"/>
  <c r="N498" i="2"/>
  <c r="N533" i="2"/>
  <c r="N172" i="2"/>
  <c r="N385" i="2"/>
  <c r="N284" i="2"/>
  <c r="N287" i="2"/>
  <c r="N73" i="2"/>
  <c r="N583" i="2"/>
  <c r="N282" i="2"/>
  <c r="N58" i="2"/>
  <c r="N663" i="2"/>
  <c r="N464" i="2"/>
  <c r="N266" i="2"/>
  <c r="N572" i="2"/>
  <c r="N578" i="2"/>
  <c r="N102" i="2"/>
  <c r="N501" i="2"/>
  <c r="N563" i="2"/>
  <c r="N728" i="2"/>
  <c r="N704" i="2"/>
  <c r="N601" i="2"/>
  <c r="N96" i="2"/>
  <c r="N424" i="2"/>
  <c r="N163" i="2"/>
  <c r="N532" i="2"/>
  <c r="N317" i="2"/>
  <c r="N302" i="2"/>
  <c r="N254" i="2"/>
  <c r="N323" i="2"/>
  <c r="N664" i="2"/>
  <c r="N712" i="2"/>
  <c r="N342" i="2"/>
  <c r="N600" i="2"/>
  <c r="N112" i="2"/>
  <c r="N171" i="2"/>
  <c r="N341" i="2"/>
  <c r="N77" i="2"/>
  <c r="N312" i="2"/>
  <c r="N256" i="2"/>
  <c r="N343" i="2"/>
  <c r="N459" i="2"/>
  <c r="N91" i="2"/>
  <c r="N32" i="2"/>
  <c r="N21" i="2"/>
  <c r="N22" i="2"/>
  <c r="N283" i="2"/>
  <c r="N575" i="2"/>
  <c r="N552" i="2"/>
  <c r="N75" i="2"/>
  <c r="N67" i="2"/>
  <c r="N570" i="2"/>
  <c r="N468" i="2"/>
  <c r="N354" i="2"/>
  <c r="N210" i="2"/>
  <c r="N560" i="2"/>
  <c r="N408" i="2"/>
  <c r="N474" i="2"/>
  <c r="N355" i="2"/>
  <c r="N361" i="2"/>
  <c r="N137" i="2"/>
  <c r="N214" i="2"/>
  <c r="N165" i="2"/>
  <c r="N488" i="2"/>
  <c r="N409" i="2"/>
  <c r="N53" i="2"/>
  <c r="N472" i="2"/>
  <c r="N610" i="2"/>
  <c r="N83" i="2"/>
  <c r="N110" i="2"/>
  <c r="N270" i="2"/>
  <c r="N338" i="2"/>
  <c r="N714" i="2"/>
  <c r="N95" i="2"/>
  <c r="N611" i="2"/>
  <c r="N43" i="2"/>
  <c r="N44" i="2"/>
  <c r="N334" i="2"/>
  <c r="N391" i="2"/>
  <c r="N61" i="2"/>
  <c r="N471" i="2"/>
  <c r="N553" i="2"/>
  <c r="N646" i="2"/>
  <c r="N246" i="2"/>
  <c r="N403" i="2"/>
  <c r="N631" i="2"/>
  <c r="N236" i="2"/>
  <c r="N398" i="2"/>
  <c r="N133" i="2"/>
  <c r="N180" i="2"/>
  <c r="N231" i="2"/>
  <c r="N486" i="2"/>
  <c r="N155" i="2"/>
  <c r="N87" i="2"/>
  <c r="N555" i="2"/>
  <c r="N366" i="2"/>
  <c r="N291" i="2"/>
  <c r="N503" i="2"/>
  <c r="N234" i="2"/>
  <c r="N635" i="2"/>
  <c r="N637" i="2"/>
  <c r="N252" i="2"/>
  <c r="N371" i="2"/>
  <c r="N313" i="2"/>
  <c r="N189" i="2"/>
  <c r="N182" i="2"/>
  <c r="N207" i="2"/>
  <c r="N241" i="2"/>
  <c r="N377" i="2"/>
  <c r="N217" i="2"/>
  <c r="N106" i="2"/>
  <c r="N542" i="2"/>
  <c r="N94" i="2"/>
  <c r="N19" i="2"/>
  <c r="N11" i="2"/>
  <c r="N506" i="2"/>
  <c r="N665" i="2"/>
  <c r="N7" i="2"/>
  <c r="N713" i="2"/>
  <c r="N85" i="2"/>
  <c r="N460" i="2"/>
  <c r="N644" i="2"/>
  <c r="N46" i="2"/>
  <c r="N412" i="2"/>
  <c r="N30" i="2"/>
  <c r="N614" i="2"/>
  <c r="N152" i="2"/>
  <c r="N50" i="2"/>
  <c r="N80" i="2"/>
  <c r="N668" i="2"/>
  <c r="N321" i="2"/>
  <c r="N31" i="2"/>
  <c r="N477" i="2"/>
  <c r="N711" i="2"/>
  <c r="N489" i="2"/>
  <c r="N395" i="2"/>
  <c r="N528" i="2"/>
  <c r="N124" i="2"/>
  <c r="N453" i="2"/>
  <c r="N71" i="2"/>
  <c r="N306" i="2"/>
  <c r="N109" i="2"/>
  <c r="N244" i="2"/>
  <c r="N330" i="2"/>
  <c r="N602" i="2"/>
  <c r="N666" i="2"/>
  <c r="N187" i="2"/>
  <c r="N573" i="2"/>
  <c r="N315" i="2"/>
  <c r="N326" i="2"/>
  <c r="N173" i="2"/>
  <c r="N203" i="2"/>
  <c r="N51" i="2"/>
  <c r="N382" i="2"/>
  <c r="N249" i="2"/>
  <c r="N491" i="2"/>
  <c r="N279" i="2"/>
  <c r="N442" i="2"/>
  <c r="N596" i="2"/>
  <c r="N608" i="2"/>
  <c r="N114" i="2"/>
  <c r="N159" i="2"/>
  <c r="N699" i="2"/>
  <c r="N524" i="2"/>
  <c r="N146" i="2"/>
  <c r="N675" i="2"/>
  <c r="N301" i="2"/>
  <c r="N181" i="2"/>
  <c r="N274" i="2"/>
  <c r="N265" i="2"/>
  <c r="N380" i="2"/>
  <c r="N397" i="2"/>
  <c r="N475" i="2"/>
  <c r="N676" i="2"/>
  <c r="N162" i="2"/>
  <c r="N140" i="2"/>
  <c r="N169" i="2"/>
  <c r="N23" i="2"/>
  <c r="N303" i="2"/>
  <c r="N500" i="2"/>
  <c r="N36" i="2"/>
  <c r="N116" i="2"/>
  <c r="N513" i="2"/>
  <c r="N90" i="2"/>
  <c r="N5" i="2"/>
  <c r="N57" i="2"/>
  <c r="N632" i="2"/>
  <c r="N127" i="2"/>
  <c r="N386" i="2"/>
  <c r="N20" i="2"/>
  <c r="N9" i="2"/>
  <c r="N117" i="2"/>
  <c r="N2" i="2"/>
  <c r="N420" i="2"/>
  <c r="N427" i="2"/>
  <c r="N232" i="2"/>
  <c r="N178" i="2"/>
  <c r="N444" i="2"/>
  <c r="N193" i="2"/>
  <c r="N175" i="2"/>
  <c r="N482" i="2"/>
  <c r="N634" i="2"/>
  <c r="N63" i="2"/>
  <c r="N199" i="2"/>
  <c r="N432" i="2"/>
  <c r="N12" i="2"/>
  <c r="N250" i="2"/>
  <c r="N52" i="2"/>
  <c r="N612" i="2"/>
  <c r="N100" i="2"/>
  <c r="N730" i="2"/>
  <c r="N490" i="2"/>
  <c r="N310" i="2"/>
  <c r="N233" i="2"/>
  <c r="N441" i="2"/>
  <c r="N590" i="2"/>
  <c r="N582" i="2"/>
  <c r="N222" i="2"/>
  <c r="N201" i="2"/>
  <c r="N357" i="2"/>
  <c r="N259" i="2"/>
  <c r="N372" i="2"/>
  <c r="N166" i="2"/>
  <c r="N375" i="2"/>
  <c r="N449" i="2"/>
  <c r="N692" i="2"/>
  <c r="N105" i="2"/>
  <c r="N678" i="2"/>
  <c r="N517" i="2"/>
  <c r="N97" i="2"/>
  <c r="N510" i="2"/>
  <c r="N405" i="2"/>
  <c r="N659" i="2"/>
  <c r="N79" i="2"/>
  <c r="N407" i="2"/>
  <c r="N39" i="2"/>
  <c r="N720" i="2"/>
  <c r="N410" i="2"/>
  <c r="N307" i="2"/>
  <c r="N267" i="2"/>
  <c r="N504" i="2"/>
  <c r="N243" i="2"/>
  <c r="N195" i="2"/>
  <c r="N421" i="2"/>
  <c r="N144" i="2"/>
  <c r="N535" i="2"/>
  <c r="N257" i="2"/>
  <c r="N260" i="2"/>
  <c r="N161" i="2"/>
  <c r="N390" i="2"/>
  <c r="N18" i="2"/>
  <c r="N349" i="2"/>
  <c r="N347" i="2"/>
  <c r="N425" i="2"/>
  <c r="N454" i="2"/>
  <c r="N721" i="2"/>
  <c r="N56" i="2"/>
  <c r="N677" i="2"/>
  <c r="N419" i="2"/>
  <c r="N125" i="2"/>
  <c r="N650" i="2"/>
  <c r="N505" i="2"/>
  <c r="N103" i="2"/>
  <c r="N111" i="2"/>
  <c r="N592" i="2"/>
  <c r="N732" i="2"/>
  <c r="N394" i="2"/>
  <c r="N527" i="2"/>
  <c r="N132" i="2"/>
  <c r="N606" i="2"/>
  <c r="N697" i="2"/>
  <c r="N568" i="2"/>
  <c r="N493" i="2"/>
  <c r="N147" i="2"/>
  <c r="N360" i="2"/>
  <c r="N237" i="2"/>
  <c r="N689" i="2"/>
  <c r="N508" i="2"/>
  <c r="N433" i="2"/>
  <c r="N476" i="2"/>
  <c r="N465" i="2"/>
  <c r="N325" i="2"/>
  <c r="N679" i="2"/>
  <c r="N16" i="2"/>
  <c r="N392" i="2"/>
  <c r="N230" i="2"/>
  <c r="N128" i="2"/>
  <c r="N469" i="2"/>
  <c r="N68" i="2"/>
  <c r="N378" i="2"/>
  <c r="N652" i="2"/>
  <c r="N324" i="2"/>
  <c r="N40" i="2"/>
  <c r="N673" i="2"/>
  <c r="N554" i="2"/>
  <c r="N384" i="2"/>
  <c r="N295" i="2"/>
  <c r="N530" i="2"/>
  <c r="N167" i="2"/>
  <c r="N445" i="2"/>
  <c r="N285" i="2"/>
  <c r="N388" i="2"/>
  <c r="N54" i="2"/>
  <c r="N219" i="2"/>
  <c r="N671" i="2"/>
  <c r="N26" i="2"/>
  <c r="N737" i="2"/>
  <c r="N717" i="2"/>
  <c r="N605" i="2"/>
  <c r="N224" i="2"/>
  <c r="N645" i="2"/>
  <c r="N426" i="2"/>
  <c r="N150" i="2"/>
  <c r="N443" i="2"/>
  <c r="N416" i="2"/>
  <c r="N448" i="2"/>
  <c r="N626" i="2"/>
  <c r="N511" i="2"/>
  <c r="N28" i="2"/>
  <c r="N228" i="2"/>
  <c r="N647" i="2"/>
  <c r="N620" i="2"/>
  <c r="N59" i="2"/>
  <c r="N72" i="2"/>
  <c r="N25" i="2"/>
  <c r="N538" i="2"/>
  <c r="N548" i="2"/>
  <c r="N456" i="2"/>
  <c r="N204" i="2"/>
  <c r="N190" i="2"/>
  <c r="N115" i="2"/>
  <c r="N134" i="2"/>
  <c r="N126" i="2"/>
  <c r="N286" i="2"/>
  <c r="N591" i="2"/>
  <c r="N247" i="2"/>
  <c r="N473" i="2"/>
  <c r="N49" i="2"/>
  <c r="N352" i="2"/>
  <c r="N539" i="2"/>
  <c r="N437" i="2"/>
  <c r="N617" i="2"/>
  <c r="N45" i="2"/>
  <c r="N276" i="2"/>
  <c r="N562" i="2"/>
  <c r="N104" i="2"/>
  <c r="N24" i="2"/>
  <c r="N657" i="2"/>
  <c r="N660" i="2"/>
  <c r="N136" i="2"/>
  <c r="N35" i="2"/>
  <c r="N320" i="2"/>
  <c r="N66" i="2"/>
  <c r="N438" i="2"/>
  <c r="N734" i="2"/>
  <c r="N353" i="2"/>
  <c r="N316" i="2"/>
  <c r="N261" i="2"/>
  <c r="N487" i="2"/>
  <c r="N683" i="2"/>
  <c r="N423" i="2"/>
  <c r="N139" i="2"/>
  <c r="N364" i="2"/>
  <c r="N168" i="2"/>
  <c r="N277" i="2"/>
  <c r="N571" i="2"/>
  <c r="N702" i="2"/>
  <c r="N518" i="2"/>
  <c r="N638" i="2"/>
  <c r="N336" i="2"/>
  <c r="N131" i="2"/>
  <c r="N703" i="2"/>
  <c r="N215" i="2"/>
  <c r="N729" i="2"/>
  <c r="N123" i="2"/>
  <c r="N414" i="2"/>
  <c r="N225" i="2"/>
  <c r="N701" i="2"/>
  <c r="N332" i="2"/>
  <c r="N348" i="2"/>
  <c r="N687" i="2"/>
  <c r="N725" i="2"/>
  <c r="N272" i="2"/>
  <c r="N273" i="2"/>
  <c r="N78" i="2"/>
  <c r="N636" i="2"/>
  <c r="N245" i="2"/>
  <c r="N733" i="2"/>
  <c r="N141" i="2"/>
  <c r="N599" i="2"/>
  <c r="N101" i="2"/>
  <c r="N515" i="2"/>
  <c r="N138" i="2"/>
  <c r="N113" i="2"/>
  <c r="N196" i="2"/>
  <c r="N70" i="2"/>
  <c r="N629" i="2"/>
  <c r="N622" i="2"/>
  <c r="N551" i="2"/>
  <c r="N695" i="2"/>
  <c r="N686" i="2"/>
  <c r="N362" i="2"/>
  <c r="N269" i="2"/>
  <c r="N335" i="2"/>
  <c r="N350" i="2"/>
  <c r="N545" i="2"/>
  <c r="N328" i="2"/>
  <c r="N130" i="2"/>
  <c r="N466" i="2"/>
  <c r="N556" i="2"/>
  <c r="N399" i="2"/>
  <c r="N736" i="2"/>
  <c r="N685" i="2"/>
  <c r="N654" i="2"/>
  <c r="N719" i="2"/>
  <c r="N153" i="2"/>
  <c r="N705" i="2"/>
  <c r="N557" i="2"/>
  <c r="N680" i="2"/>
  <c r="N242" i="2"/>
  <c r="N584" i="2"/>
  <c r="N607" i="2"/>
  <c r="N656" i="2"/>
  <c r="N340" i="2"/>
  <c r="N502" i="2"/>
  <c r="N580" i="2"/>
  <c r="N525" i="2"/>
  <c r="N107" i="2"/>
  <c r="N119" i="2"/>
  <c r="N707" i="2"/>
  <c r="N603" i="2"/>
  <c r="N88" i="2"/>
  <c r="N319" i="2"/>
  <c r="N69" i="2"/>
  <c r="N564" i="2"/>
  <c r="N404" i="2"/>
  <c r="N379" i="2"/>
  <c r="N435" i="2"/>
  <c r="N299" i="2"/>
  <c r="N537" i="2"/>
  <c r="N565" i="2"/>
  <c r="N641" i="2"/>
  <c r="N255" i="2"/>
  <c r="N264" i="2"/>
  <c r="N455" i="2"/>
  <c r="N731" i="2"/>
  <c r="N235" i="2"/>
  <c r="N567" i="2"/>
  <c r="N351" i="2"/>
  <c r="N202" i="2"/>
  <c r="N439" i="2"/>
  <c r="N523" i="2"/>
  <c r="N576" i="2"/>
  <c r="N461" i="2"/>
  <c r="N311" i="2"/>
  <c r="N422" i="2"/>
  <c r="N586" i="2"/>
  <c r="N457" i="2"/>
  <c r="N446" i="2"/>
  <c r="N186" i="2"/>
  <c r="N693" i="2"/>
  <c r="N522" i="2"/>
  <c r="N509" i="2"/>
  <c r="N216" i="2"/>
  <c r="N221" i="2"/>
  <c r="N304" i="2"/>
  <c r="N577" i="2"/>
  <c r="N625" i="2"/>
  <c r="N561" i="2"/>
  <c r="N648" i="2"/>
  <c r="N418" i="2"/>
  <c r="N289" i="2"/>
  <c r="N205" i="2"/>
  <c r="N485" i="2"/>
  <c r="N588" i="2"/>
  <c r="N669" i="2"/>
  <c r="N478" i="2"/>
  <c r="N710" i="2"/>
  <c r="N413" i="2"/>
  <c r="N579" i="2"/>
  <c r="N275" i="2"/>
  <c r="N415" i="2"/>
  <c r="N278" i="2"/>
  <c r="N356" i="2"/>
  <c r="N727" i="2"/>
  <c r="N615" i="2"/>
  <c r="N440" i="2"/>
  <c r="N694" i="2"/>
  <c r="N587" i="2"/>
  <c r="N401" i="2"/>
  <c r="N430" i="2"/>
  <c r="N613" i="2"/>
  <c r="N521" i="2"/>
  <c r="N649" i="2"/>
  <c r="N690" i="2"/>
  <c r="N672" i="2"/>
  <c r="N447" i="2"/>
  <c r="N716" i="2"/>
  <c r="N640" i="2"/>
  <c r="N597" i="2"/>
  <c r="N738" i="2"/>
  <c r="N722" i="2"/>
  <c r="N698" i="2"/>
  <c r="N706" i="2"/>
  <c r="N708" i="2"/>
  <c r="N559" i="2"/>
  <c r="N618" i="2"/>
  <c r="N609" i="2"/>
  <c r="N598" i="2"/>
  <c r="N715" i="2"/>
  <c r="N624" i="2"/>
  <c r="N709" i="2"/>
  <c r="N718" i="2"/>
  <c r="N681" i="2"/>
  <c r="N726" i="2"/>
  <c r="N723" i="2"/>
  <c r="N674" i="2"/>
  <c r="N684" i="2"/>
  <c r="N581" i="2"/>
  <c r="N670" i="2"/>
  <c r="N700" i="2"/>
  <c r="N651" i="2"/>
  <c r="N735" i="2"/>
  <c r="L569" i="2"/>
  <c r="L543" i="2"/>
  <c r="L623" i="2"/>
  <c r="L143" i="2"/>
  <c r="L428" i="2"/>
  <c r="L544" i="2"/>
  <c r="L365" i="2"/>
  <c r="L512" i="2"/>
  <c r="L593" i="2"/>
  <c r="L344" i="2"/>
  <c r="L358" i="2"/>
  <c r="L516" i="2"/>
  <c r="L281" i="2"/>
  <c r="L691" i="2"/>
  <c r="L191" i="2"/>
  <c r="L188" i="2"/>
  <c r="L142" i="2"/>
  <c r="L470" i="2"/>
  <c r="L662" i="2"/>
  <c r="L526" i="2"/>
  <c r="L547" i="2"/>
  <c r="L373" i="2"/>
  <c r="L98" i="2"/>
  <c r="L431" i="2"/>
  <c r="L120" i="2"/>
  <c r="L293" i="2"/>
  <c r="L499" i="2"/>
  <c r="L14" i="2"/>
  <c r="L213" i="2"/>
  <c r="L661" i="2"/>
  <c r="L381" i="2"/>
  <c r="L154" i="2"/>
  <c r="L658" i="2"/>
  <c r="L129" i="2"/>
  <c r="L655" i="2"/>
  <c r="L74" i="2"/>
  <c r="L6" i="2"/>
  <c r="L633" i="2"/>
  <c r="L308" i="2"/>
  <c r="L86" i="2"/>
  <c r="L531" i="2"/>
  <c r="L99" i="2"/>
  <c r="L29" i="2"/>
  <c r="L220" i="2"/>
  <c r="L305" i="2"/>
  <c r="L507" i="2"/>
  <c r="L206" i="2"/>
  <c r="L566" i="2"/>
  <c r="L262" i="2"/>
  <c r="L402" i="2"/>
  <c r="L170" i="2"/>
  <c r="L135" i="2"/>
  <c r="L81" i="2"/>
  <c r="L630" i="2"/>
  <c r="L93" i="2"/>
  <c r="L497" i="2"/>
  <c r="L484" i="2"/>
  <c r="L62" i="2"/>
  <c r="L541" i="2"/>
  <c r="L479" i="2"/>
  <c r="L156" i="2"/>
  <c r="L314" i="2"/>
  <c r="L322" i="2"/>
  <c r="L208" i="2"/>
  <c r="L450" i="2"/>
  <c r="L458" i="2"/>
  <c r="L300" i="2"/>
  <c r="L226" i="2"/>
  <c r="L396" i="2"/>
  <c r="L149" i="2"/>
  <c r="L436" i="2"/>
  <c r="L621" i="2"/>
  <c r="L309" i="2"/>
  <c r="L84" i="2"/>
  <c r="L467" i="2"/>
  <c r="L122" i="2"/>
  <c r="L177" i="2"/>
  <c r="L298" i="2"/>
  <c r="L494" i="2"/>
  <c r="L3" i="2"/>
  <c r="L337" i="2"/>
  <c r="L185" i="2"/>
  <c r="L329" i="2"/>
  <c r="L89" i="2"/>
  <c r="L536" i="2"/>
  <c r="L280" i="2"/>
  <c r="L574" i="2"/>
  <c r="L209" i="2"/>
  <c r="L47" i="2"/>
  <c r="L296" i="2"/>
  <c r="L17" i="2"/>
  <c r="L333" i="2"/>
  <c r="L643" i="2"/>
  <c r="L327" i="2"/>
  <c r="L251" i="2"/>
  <c r="L8" i="2"/>
  <c r="L417" i="2"/>
  <c r="L60" i="2"/>
  <c r="L288" i="2"/>
  <c r="L64" i="2"/>
  <c r="L387" i="2"/>
  <c r="L174" i="2"/>
  <c r="L290" i="2"/>
  <c r="L253" i="2"/>
  <c r="L229" i="2"/>
  <c r="L519" i="2"/>
  <c r="L145" i="2"/>
  <c r="L258" i="2"/>
  <c r="L406" i="2"/>
  <c r="L108" i="2"/>
  <c r="L164" i="2"/>
  <c r="L271" i="2"/>
  <c r="L218" i="2"/>
  <c r="L639" i="2"/>
  <c r="L346" i="2"/>
  <c r="L33" i="2"/>
  <c r="L558" i="2"/>
  <c r="L197" i="2"/>
  <c r="L696" i="2"/>
  <c r="L10" i="2"/>
  <c r="L160" i="2"/>
  <c r="L492" i="2"/>
  <c r="L211" i="2"/>
  <c r="L370" i="2"/>
  <c r="L48" i="2"/>
  <c r="L238" i="2"/>
  <c r="L292" i="2"/>
  <c r="L345" i="2"/>
  <c r="L480" i="2"/>
  <c r="L38" i="2"/>
  <c r="L148" i="2"/>
  <c r="L212" i="2"/>
  <c r="L183" i="2"/>
  <c r="L184" i="2"/>
  <c r="L452" i="2"/>
  <c r="L589" i="2"/>
  <c r="L331" i="2"/>
  <c r="L339" i="2"/>
  <c r="L248" i="2"/>
  <c r="L37" i="2"/>
  <c r="L369" i="2"/>
  <c r="L451" i="2"/>
  <c r="L724" i="2"/>
  <c r="L688" i="2"/>
  <c r="L483" i="2"/>
  <c r="L368" i="2"/>
  <c r="L82" i="2"/>
  <c r="L121" i="2"/>
  <c r="L92" i="2"/>
  <c r="L297" i="2"/>
  <c r="L223" i="2"/>
  <c r="L227" i="2"/>
  <c r="L374" i="2"/>
  <c r="L268" i="2"/>
  <c r="L550" i="2"/>
  <c r="L13" i="2"/>
  <c r="L496" i="2"/>
  <c r="L400" i="2"/>
  <c r="L192" i="2"/>
  <c r="L529" i="2"/>
  <c r="L383" i="2"/>
  <c r="L549" i="2"/>
  <c r="L540" i="2"/>
  <c r="L239" i="2"/>
  <c r="L27" i="2"/>
  <c r="L616" i="2"/>
  <c r="L158" i="2"/>
  <c r="L495" i="2"/>
  <c r="L642" i="2"/>
  <c r="L514" i="2"/>
  <c r="L534" i="2"/>
  <c r="L585" i="2"/>
  <c r="L4" i="2"/>
  <c r="L462" i="2"/>
  <c r="L359" i="2"/>
  <c r="L628" i="2"/>
  <c r="L118" i="2"/>
  <c r="L151" i="2"/>
  <c r="L200" i="2"/>
  <c r="L15" i="2"/>
  <c r="L194" i="2"/>
  <c r="L198" i="2"/>
  <c r="L604" i="2"/>
  <c r="L179" i="2"/>
  <c r="L389" i="2"/>
  <c r="L42" i="2"/>
  <c r="L41" i="2"/>
  <c r="L667" i="2"/>
  <c r="L546" i="2"/>
  <c r="L411" i="2"/>
  <c r="L157" i="2"/>
  <c r="L294" i="2"/>
  <c r="L393" i="2"/>
  <c r="L682" i="2"/>
  <c r="L76" i="2"/>
  <c r="L619" i="2"/>
  <c r="L653" i="2"/>
  <c r="L463" i="2"/>
  <c r="L429" i="2"/>
  <c r="L55" i="2"/>
  <c r="L434" i="2"/>
  <c r="L34" i="2"/>
  <c r="L376" i="2"/>
  <c r="L263" i="2"/>
  <c r="L594" i="2"/>
  <c r="L367" i="2"/>
  <c r="L627" i="2"/>
  <c r="L520" i="2"/>
  <c r="L363" i="2"/>
  <c r="L318" i="2"/>
  <c r="L65" i="2"/>
  <c r="L481" i="2"/>
  <c r="L240" i="2"/>
  <c r="L595" i="2"/>
  <c r="L176" i="2"/>
  <c r="L498" i="2"/>
  <c r="L533" i="2"/>
  <c r="L172" i="2"/>
  <c r="L385" i="2"/>
  <c r="L284" i="2"/>
  <c r="L287" i="2"/>
  <c r="L73" i="2"/>
  <c r="L583" i="2"/>
  <c r="L282" i="2"/>
  <c r="L58" i="2"/>
  <c r="L663" i="2"/>
  <c r="L464" i="2"/>
  <c r="L266" i="2"/>
  <c r="L572" i="2"/>
  <c r="L578" i="2"/>
  <c r="L102" i="2"/>
  <c r="L501" i="2"/>
  <c r="L563" i="2"/>
  <c r="L728" i="2"/>
  <c r="L704" i="2"/>
  <c r="L601" i="2"/>
  <c r="L96" i="2"/>
  <c r="L424" i="2"/>
  <c r="L163" i="2"/>
  <c r="L532" i="2"/>
  <c r="L317" i="2"/>
  <c r="L302" i="2"/>
  <c r="L254" i="2"/>
  <c r="L323" i="2"/>
  <c r="L664" i="2"/>
  <c r="L712" i="2"/>
  <c r="L342" i="2"/>
  <c r="L600" i="2"/>
  <c r="L112" i="2"/>
  <c r="L171" i="2"/>
  <c r="L341" i="2"/>
  <c r="L77" i="2"/>
  <c r="L312" i="2"/>
  <c r="L256" i="2"/>
  <c r="L343" i="2"/>
  <c r="L459" i="2"/>
  <c r="L91" i="2"/>
  <c r="L32" i="2"/>
  <c r="L21" i="2"/>
  <c r="L22" i="2"/>
  <c r="L283" i="2"/>
  <c r="L575" i="2"/>
  <c r="L552" i="2"/>
  <c r="L75" i="2"/>
  <c r="L67" i="2"/>
  <c r="L570" i="2"/>
  <c r="L468" i="2"/>
  <c r="L354" i="2"/>
  <c r="L210" i="2"/>
  <c r="L560" i="2"/>
  <c r="L408" i="2"/>
  <c r="L474" i="2"/>
  <c r="L355" i="2"/>
  <c r="L361" i="2"/>
  <c r="L137" i="2"/>
  <c r="L214" i="2"/>
  <c r="L165" i="2"/>
  <c r="L488" i="2"/>
  <c r="L409" i="2"/>
  <c r="L53" i="2"/>
  <c r="L472" i="2"/>
  <c r="L610" i="2"/>
  <c r="L83" i="2"/>
  <c r="L110" i="2"/>
  <c r="L270" i="2"/>
  <c r="L338" i="2"/>
  <c r="L714" i="2"/>
  <c r="L95" i="2"/>
  <c r="L611" i="2"/>
  <c r="L43" i="2"/>
  <c r="L44" i="2"/>
  <c r="L334" i="2"/>
  <c r="L391" i="2"/>
  <c r="L61" i="2"/>
  <c r="L471" i="2"/>
  <c r="L553" i="2"/>
  <c r="L646" i="2"/>
  <c r="L246" i="2"/>
  <c r="L403" i="2"/>
  <c r="L631" i="2"/>
  <c r="L236" i="2"/>
  <c r="L398" i="2"/>
  <c r="L133" i="2"/>
  <c r="L180" i="2"/>
  <c r="L231" i="2"/>
  <c r="L486" i="2"/>
  <c r="L155" i="2"/>
  <c r="L87" i="2"/>
  <c r="L555" i="2"/>
  <c r="L366" i="2"/>
  <c r="L291" i="2"/>
  <c r="L503" i="2"/>
  <c r="L234" i="2"/>
  <c r="L635" i="2"/>
  <c r="L637" i="2"/>
  <c r="L252" i="2"/>
  <c r="L371" i="2"/>
  <c r="L313" i="2"/>
  <c r="L189" i="2"/>
  <c r="L182" i="2"/>
  <c r="L207" i="2"/>
  <c r="L241" i="2"/>
  <c r="L377" i="2"/>
  <c r="L217" i="2"/>
  <c r="L106" i="2"/>
  <c r="L542" i="2"/>
  <c r="L94" i="2"/>
  <c r="L19" i="2"/>
  <c r="L11" i="2"/>
  <c r="L506" i="2"/>
  <c r="L665" i="2"/>
  <c r="L7" i="2"/>
  <c r="L713" i="2"/>
  <c r="L85" i="2"/>
  <c r="L460" i="2"/>
  <c r="L644" i="2"/>
  <c r="L46" i="2"/>
  <c r="L412" i="2"/>
  <c r="L30" i="2"/>
  <c r="L614" i="2"/>
  <c r="L152" i="2"/>
  <c r="L50" i="2"/>
  <c r="L80" i="2"/>
  <c r="L668" i="2"/>
  <c r="L321" i="2"/>
  <c r="L31" i="2"/>
  <c r="L477" i="2"/>
  <c r="L711" i="2"/>
  <c r="L489" i="2"/>
  <c r="L395" i="2"/>
  <c r="L528" i="2"/>
  <c r="L124" i="2"/>
  <c r="L453" i="2"/>
  <c r="L71" i="2"/>
  <c r="L306" i="2"/>
  <c r="L109" i="2"/>
  <c r="L244" i="2"/>
  <c r="L330" i="2"/>
  <c r="L602" i="2"/>
  <c r="L666" i="2"/>
  <c r="L187" i="2"/>
  <c r="L573" i="2"/>
  <c r="L315" i="2"/>
  <c r="L326" i="2"/>
  <c r="L173" i="2"/>
  <c r="L203" i="2"/>
  <c r="L51" i="2"/>
  <c r="L382" i="2"/>
  <c r="L249" i="2"/>
  <c r="L491" i="2"/>
  <c r="L279" i="2"/>
  <c r="L442" i="2"/>
  <c r="L596" i="2"/>
  <c r="L608" i="2"/>
  <c r="L114" i="2"/>
  <c r="L159" i="2"/>
  <c r="L699" i="2"/>
  <c r="L524" i="2"/>
  <c r="L146" i="2"/>
  <c r="L675" i="2"/>
  <c r="L301" i="2"/>
  <c r="L181" i="2"/>
  <c r="L274" i="2"/>
  <c r="L265" i="2"/>
  <c r="L380" i="2"/>
  <c r="L397" i="2"/>
  <c r="L475" i="2"/>
  <c r="L676" i="2"/>
  <c r="L162" i="2"/>
  <c r="L140" i="2"/>
  <c r="L169" i="2"/>
  <c r="L23" i="2"/>
  <c r="L303" i="2"/>
  <c r="L500" i="2"/>
  <c r="L36" i="2"/>
  <c r="L116" i="2"/>
  <c r="L513" i="2"/>
  <c r="L90" i="2"/>
  <c r="L5" i="2"/>
  <c r="L57" i="2"/>
  <c r="L632" i="2"/>
  <c r="L127" i="2"/>
  <c r="L386" i="2"/>
  <c r="L20" i="2"/>
  <c r="L9" i="2"/>
  <c r="L117" i="2"/>
  <c r="L2" i="2"/>
  <c r="L420" i="2"/>
  <c r="L427" i="2"/>
  <c r="L232" i="2"/>
  <c r="L178" i="2"/>
  <c r="L444" i="2"/>
  <c r="L193" i="2"/>
  <c r="L175" i="2"/>
  <c r="L482" i="2"/>
  <c r="L634" i="2"/>
  <c r="L63" i="2"/>
  <c r="L199" i="2"/>
  <c r="L432" i="2"/>
  <c r="L12" i="2"/>
  <c r="L250" i="2"/>
  <c r="L52" i="2"/>
  <c r="L612" i="2"/>
  <c r="L100" i="2"/>
  <c r="L730" i="2"/>
  <c r="L490" i="2"/>
  <c r="L310" i="2"/>
  <c r="L233" i="2"/>
  <c r="L441" i="2"/>
  <c r="L590" i="2"/>
  <c r="L582" i="2"/>
  <c r="L222" i="2"/>
  <c r="L201" i="2"/>
  <c r="L357" i="2"/>
  <c r="L259" i="2"/>
  <c r="L372" i="2"/>
  <c r="L166" i="2"/>
  <c r="L375" i="2"/>
  <c r="L449" i="2"/>
  <c r="L692" i="2"/>
  <c r="L105" i="2"/>
  <c r="L678" i="2"/>
  <c r="L517" i="2"/>
  <c r="L97" i="2"/>
  <c r="L510" i="2"/>
  <c r="L405" i="2"/>
  <c r="L659" i="2"/>
  <c r="L79" i="2"/>
  <c r="L407" i="2"/>
  <c r="L39" i="2"/>
  <c r="L720" i="2"/>
  <c r="L410" i="2"/>
  <c r="L307" i="2"/>
  <c r="L267" i="2"/>
  <c r="L504" i="2"/>
  <c r="L243" i="2"/>
  <c r="L195" i="2"/>
  <c r="L421" i="2"/>
  <c r="L144" i="2"/>
  <c r="L535" i="2"/>
  <c r="L257" i="2"/>
  <c r="L260" i="2"/>
  <c r="L161" i="2"/>
  <c r="L390" i="2"/>
  <c r="L18" i="2"/>
  <c r="L349" i="2"/>
  <c r="L347" i="2"/>
  <c r="L425" i="2"/>
  <c r="L454" i="2"/>
  <c r="L721" i="2"/>
  <c r="L56" i="2"/>
  <c r="L677" i="2"/>
  <c r="L419" i="2"/>
  <c r="L125" i="2"/>
  <c r="L650" i="2"/>
  <c r="L505" i="2"/>
  <c r="L103" i="2"/>
  <c r="L111" i="2"/>
  <c r="L592" i="2"/>
  <c r="L732" i="2"/>
  <c r="L394" i="2"/>
  <c r="L527" i="2"/>
  <c r="L132" i="2"/>
  <c r="L606" i="2"/>
  <c r="L697" i="2"/>
  <c r="L568" i="2"/>
  <c r="L493" i="2"/>
  <c r="L147" i="2"/>
  <c r="L360" i="2"/>
  <c r="L237" i="2"/>
  <c r="L689" i="2"/>
  <c r="L508" i="2"/>
  <c r="L433" i="2"/>
  <c r="L476" i="2"/>
  <c r="L465" i="2"/>
  <c r="L325" i="2"/>
  <c r="L679" i="2"/>
  <c r="L16" i="2"/>
  <c r="L392" i="2"/>
  <c r="L230" i="2"/>
  <c r="L128" i="2"/>
  <c r="L469" i="2"/>
  <c r="L68" i="2"/>
  <c r="L378" i="2"/>
  <c r="L652" i="2"/>
  <c r="L324" i="2"/>
  <c r="L40" i="2"/>
  <c r="L673" i="2"/>
  <c r="L554" i="2"/>
  <c r="L384" i="2"/>
  <c r="L295" i="2"/>
  <c r="L530" i="2"/>
  <c r="L167" i="2"/>
  <c r="L445" i="2"/>
  <c r="L285" i="2"/>
  <c r="L388" i="2"/>
  <c r="L54" i="2"/>
  <c r="L219" i="2"/>
  <c r="L671" i="2"/>
  <c r="L26" i="2"/>
  <c r="L737" i="2"/>
  <c r="L717" i="2"/>
  <c r="L605" i="2"/>
  <c r="L224" i="2"/>
  <c r="L645" i="2"/>
  <c r="L426" i="2"/>
  <c r="L150" i="2"/>
  <c r="L443" i="2"/>
  <c r="L416" i="2"/>
  <c r="L448" i="2"/>
  <c r="L626" i="2"/>
  <c r="L511" i="2"/>
  <c r="L28" i="2"/>
  <c r="L228" i="2"/>
  <c r="L647" i="2"/>
  <c r="L620" i="2"/>
  <c r="L59" i="2"/>
  <c r="L72" i="2"/>
  <c r="L25" i="2"/>
  <c r="L538" i="2"/>
  <c r="L548" i="2"/>
  <c r="L456" i="2"/>
  <c r="L204" i="2"/>
  <c r="L190" i="2"/>
  <c r="L115" i="2"/>
  <c r="L134" i="2"/>
  <c r="L126" i="2"/>
  <c r="L286" i="2"/>
  <c r="L591" i="2"/>
  <c r="L247" i="2"/>
  <c r="L473" i="2"/>
  <c r="L49" i="2"/>
  <c r="L352" i="2"/>
  <c r="L539" i="2"/>
  <c r="L437" i="2"/>
  <c r="L617" i="2"/>
  <c r="L45" i="2"/>
  <c r="L276" i="2"/>
  <c r="L562" i="2"/>
  <c r="L104" i="2"/>
  <c r="L24" i="2"/>
  <c r="L657" i="2"/>
  <c r="L660" i="2"/>
  <c r="L136" i="2"/>
  <c r="L35" i="2"/>
  <c r="L320" i="2"/>
  <c r="L66" i="2"/>
  <c r="L438" i="2"/>
  <c r="L734" i="2"/>
  <c r="L353" i="2"/>
  <c r="L316" i="2"/>
  <c r="L261" i="2"/>
  <c r="L487" i="2"/>
  <c r="L683" i="2"/>
  <c r="L423" i="2"/>
  <c r="L139" i="2"/>
  <c r="L364" i="2"/>
  <c r="L168" i="2"/>
  <c r="L277" i="2"/>
  <c r="L571" i="2"/>
  <c r="L702" i="2"/>
  <c r="L518" i="2"/>
  <c r="L638" i="2"/>
  <c r="L336" i="2"/>
  <c r="L131" i="2"/>
  <c r="L703" i="2"/>
  <c r="L215" i="2"/>
  <c r="L729" i="2"/>
  <c r="L123" i="2"/>
  <c r="L414" i="2"/>
  <c r="L225" i="2"/>
  <c r="L701" i="2"/>
  <c r="L332" i="2"/>
  <c r="L348" i="2"/>
  <c r="L687" i="2"/>
  <c r="L725" i="2"/>
  <c r="L272" i="2"/>
  <c r="L273" i="2"/>
  <c r="L78" i="2"/>
  <c r="L636" i="2"/>
  <c r="L245" i="2"/>
  <c r="L733" i="2"/>
  <c r="L141" i="2"/>
  <c r="L599" i="2"/>
  <c r="L101" i="2"/>
  <c r="L515" i="2"/>
  <c r="L138" i="2"/>
  <c r="L113" i="2"/>
  <c r="L196" i="2"/>
  <c r="L70" i="2"/>
  <c r="L629" i="2"/>
  <c r="L622" i="2"/>
  <c r="L551" i="2"/>
  <c r="L695" i="2"/>
  <c r="L686" i="2"/>
  <c r="L362" i="2"/>
  <c r="L269" i="2"/>
  <c r="L335" i="2"/>
  <c r="L350" i="2"/>
  <c r="L545" i="2"/>
  <c r="L328" i="2"/>
  <c r="L130" i="2"/>
  <c r="L466" i="2"/>
  <c r="L556" i="2"/>
  <c r="L399" i="2"/>
  <c r="L736" i="2"/>
  <c r="L685" i="2"/>
  <c r="L654" i="2"/>
  <c r="L719" i="2"/>
  <c r="L153" i="2"/>
  <c r="L705" i="2"/>
  <c r="L557" i="2"/>
  <c r="L680" i="2"/>
  <c r="L242" i="2"/>
  <c r="L584" i="2"/>
  <c r="L607" i="2"/>
  <c r="L656" i="2"/>
  <c r="L340" i="2"/>
  <c r="L502" i="2"/>
  <c r="L580" i="2"/>
  <c r="L525" i="2"/>
  <c r="L107" i="2"/>
  <c r="L119" i="2"/>
  <c r="L707" i="2"/>
  <c r="L603" i="2"/>
  <c r="L88" i="2"/>
  <c r="L319" i="2"/>
  <c r="L69" i="2"/>
  <c r="L564" i="2"/>
  <c r="L404" i="2"/>
  <c r="L379" i="2"/>
  <c r="L435" i="2"/>
  <c r="L299" i="2"/>
  <c r="L537" i="2"/>
  <c r="L565" i="2"/>
  <c r="L641" i="2"/>
  <c r="L255" i="2"/>
  <c r="L264" i="2"/>
  <c r="L455" i="2"/>
  <c r="L731" i="2"/>
  <c r="L235" i="2"/>
  <c r="L567" i="2"/>
  <c r="L351" i="2"/>
  <c r="L202" i="2"/>
  <c r="L439" i="2"/>
  <c r="L523" i="2"/>
  <c r="L576" i="2"/>
  <c r="L461" i="2"/>
  <c r="L311" i="2"/>
  <c r="L422" i="2"/>
  <c r="L586" i="2"/>
  <c r="L457" i="2"/>
  <c r="L446" i="2"/>
  <c r="L186" i="2"/>
  <c r="L693" i="2"/>
  <c r="L522" i="2"/>
  <c r="L509" i="2"/>
  <c r="L216" i="2"/>
  <c r="L221" i="2"/>
  <c r="L304" i="2"/>
  <c r="L577" i="2"/>
  <c r="L625" i="2"/>
  <c r="L561" i="2"/>
  <c r="L648" i="2"/>
  <c r="L418" i="2"/>
  <c r="L289" i="2"/>
  <c r="L205" i="2"/>
  <c r="L485" i="2"/>
  <c r="L588" i="2"/>
  <c r="L669" i="2"/>
  <c r="L478" i="2"/>
  <c r="L710" i="2"/>
  <c r="L413" i="2"/>
  <c r="L579" i="2"/>
  <c r="L275" i="2"/>
  <c r="L415" i="2"/>
  <c r="L278" i="2"/>
  <c r="L356" i="2"/>
  <c r="L727" i="2"/>
  <c r="L615" i="2"/>
  <c r="L440" i="2"/>
  <c r="L694" i="2"/>
  <c r="L587" i="2"/>
  <c r="L401" i="2"/>
  <c r="L430" i="2"/>
  <c r="L613" i="2"/>
  <c r="L521" i="2"/>
  <c r="L649" i="2"/>
  <c r="L690" i="2"/>
  <c r="L672" i="2"/>
  <c r="L447" i="2"/>
  <c r="L716" i="2"/>
  <c r="L640" i="2"/>
  <c r="L597" i="2"/>
  <c r="L738" i="2"/>
  <c r="L722" i="2"/>
  <c r="L698" i="2"/>
  <c r="L706" i="2"/>
  <c r="L708" i="2"/>
  <c r="L559" i="2"/>
  <c r="L618" i="2"/>
  <c r="L609" i="2"/>
  <c r="L598" i="2"/>
  <c r="L715" i="2"/>
  <c r="L624" i="2"/>
  <c r="L709" i="2"/>
  <c r="L718" i="2"/>
  <c r="L681" i="2"/>
  <c r="L726" i="2"/>
  <c r="L723" i="2"/>
  <c r="L674" i="2"/>
  <c r="L684" i="2"/>
  <c r="L581" i="2"/>
  <c r="L670" i="2"/>
  <c r="L700" i="2"/>
  <c r="L651" i="2"/>
  <c r="L735" i="2"/>
  <c r="H543" i="2"/>
  <c r="H623" i="2"/>
  <c r="H143" i="2"/>
  <c r="H428" i="2"/>
  <c r="H544" i="2"/>
  <c r="H365" i="2"/>
  <c r="H512" i="2"/>
  <c r="H593" i="2"/>
  <c r="H344" i="2"/>
  <c r="H358" i="2"/>
  <c r="H516" i="2"/>
  <c r="H281" i="2"/>
  <c r="H691" i="2"/>
  <c r="H191" i="2"/>
  <c r="H188" i="2"/>
  <c r="H142" i="2"/>
  <c r="H470" i="2"/>
  <c r="H662" i="2"/>
  <c r="H526" i="2"/>
  <c r="H547" i="2"/>
  <c r="H373" i="2"/>
  <c r="H98" i="2"/>
  <c r="H431" i="2"/>
  <c r="H120" i="2"/>
  <c r="H293" i="2"/>
  <c r="H499" i="2"/>
  <c r="H14" i="2"/>
  <c r="H213" i="2"/>
  <c r="H661" i="2"/>
  <c r="H381" i="2"/>
  <c r="H154" i="2"/>
  <c r="H658" i="2"/>
  <c r="H129" i="2"/>
  <c r="H655" i="2"/>
  <c r="H74" i="2"/>
  <c r="H6" i="2"/>
  <c r="H633" i="2"/>
  <c r="H308" i="2"/>
  <c r="H86" i="2"/>
  <c r="H531" i="2"/>
  <c r="H99" i="2"/>
  <c r="H29" i="2"/>
  <c r="H220" i="2"/>
  <c r="H305" i="2"/>
  <c r="H507" i="2"/>
  <c r="H206" i="2"/>
  <c r="H566" i="2"/>
  <c r="H262" i="2"/>
  <c r="AR262" i="2" s="1"/>
  <c r="H402" i="2"/>
  <c r="H170" i="2"/>
  <c r="H135" i="2"/>
  <c r="H81" i="2"/>
  <c r="H630" i="2"/>
  <c r="H93" i="2"/>
  <c r="H497" i="2"/>
  <c r="H484" i="2"/>
  <c r="H62" i="2"/>
  <c r="H541" i="2"/>
  <c r="H479" i="2"/>
  <c r="H156" i="2"/>
  <c r="H314" i="2"/>
  <c r="H322" i="2"/>
  <c r="H208" i="2"/>
  <c r="H450" i="2"/>
  <c r="H458" i="2"/>
  <c r="H300" i="2"/>
  <c r="H226" i="2"/>
  <c r="H396" i="2"/>
  <c r="H149" i="2"/>
  <c r="H436" i="2"/>
  <c r="H621" i="2"/>
  <c r="H309" i="2"/>
  <c r="H84" i="2"/>
  <c r="H467" i="2"/>
  <c r="H122" i="2"/>
  <c r="H177" i="2"/>
  <c r="H298" i="2"/>
  <c r="H494" i="2"/>
  <c r="H3" i="2"/>
  <c r="H337" i="2"/>
  <c r="H185" i="2"/>
  <c r="H329" i="2"/>
  <c r="H89" i="2"/>
  <c r="H536" i="2"/>
  <c r="H280" i="2"/>
  <c r="H574" i="2"/>
  <c r="H209" i="2"/>
  <c r="H47" i="2"/>
  <c r="H296" i="2"/>
  <c r="H17" i="2"/>
  <c r="H333" i="2"/>
  <c r="H643" i="2"/>
  <c r="H327" i="2"/>
  <c r="H251" i="2"/>
  <c r="H8" i="2"/>
  <c r="H417" i="2"/>
  <c r="H60" i="2"/>
  <c r="H288" i="2"/>
  <c r="H64" i="2"/>
  <c r="H387" i="2"/>
  <c r="H174" i="2"/>
  <c r="H290" i="2"/>
  <c r="H253" i="2"/>
  <c r="H229" i="2"/>
  <c r="H519" i="2"/>
  <c r="H145" i="2"/>
  <c r="H258" i="2"/>
  <c r="H406" i="2"/>
  <c r="H108" i="2"/>
  <c r="H164" i="2"/>
  <c r="H271" i="2"/>
  <c r="H218" i="2"/>
  <c r="H639" i="2"/>
  <c r="H346" i="2"/>
  <c r="H33" i="2"/>
  <c r="H558" i="2"/>
  <c r="H197" i="2"/>
  <c r="H696" i="2"/>
  <c r="H10" i="2"/>
  <c r="H160" i="2"/>
  <c r="H492" i="2"/>
  <c r="H211" i="2"/>
  <c r="H370" i="2"/>
  <c r="H48" i="2"/>
  <c r="H238" i="2"/>
  <c r="H292" i="2"/>
  <c r="H345" i="2"/>
  <c r="H480" i="2"/>
  <c r="H38" i="2"/>
  <c r="H148" i="2"/>
  <c r="H212" i="2"/>
  <c r="H183" i="2"/>
  <c r="H184" i="2"/>
  <c r="H452" i="2"/>
  <c r="H589" i="2"/>
  <c r="H331" i="2"/>
  <c r="H339" i="2"/>
  <c r="H248" i="2"/>
  <c r="H37" i="2"/>
  <c r="H369" i="2"/>
  <c r="H451" i="2"/>
  <c r="H724" i="2"/>
  <c r="H688" i="2"/>
  <c r="H483" i="2"/>
  <c r="H368" i="2"/>
  <c r="H82" i="2"/>
  <c r="H121" i="2"/>
  <c r="H92" i="2"/>
  <c r="H297" i="2"/>
  <c r="H223" i="2"/>
  <c r="H227" i="2"/>
  <c r="H374" i="2"/>
  <c r="H268" i="2"/>
  <c r="H550" i="2"/>
  <c r="H13" i="2"/>
  <c r="H496" i="2"/>
  <c r="H400" i="2"/>
  <c r="H192" i="2"/>
  <c r="H529" i="2"/>
  <c r="H383" i="2"/>
  <c r="H549" i="2"/>
  <c r="H540" i="2"/>
  <c r="H239" i="2"/>
  <c r="H27" i="2"/>
  <c r="H616" i="2"/>
  <c r="H158" i="2"/>
  <c r="H495" i="2"/>
  <c r="H642" i="2"/>
  <c r="H514" i="2"/>
  <c r="H534" i="2"/>
  <c r="H585" i="2"/>
  <c r="H4" i="2"/>
  <c r="H462" i="2"/>
  <c r="H359" i="2"/>
  <c r="H628" i="2"/>
  <c r="H118" i="2"/>
  <c r="H151" i="2"/>
  <c r="H200" i="2"/>
  <c r="H15" i="2"/>
  <c r="H194" i="2"/>
  <c r="H198" i="2"/>
  <c r="H604" i="2"/>
  <c r="H179" i="2"/>
  <c r="H389" i="2"/>
  <c r="H42" i="2"/>
  <c r="H41" i="2"/>
  <c r="H667" i="2"/>
  <c r="H546" i="2"/>
  <c r="H411" i="2"/>
  <c r="H157" i="2"/>
  <c r="H294" i="2"/>
  <c r="H393" i="2"/>
  <c r="H682" i="2"/>
  <c r="H76" i="2"/>
  <c r="H619" i="2"/>
  <c r="H653" i="2"/>
  <c r="H463" i="2"/>
  <c r="H429" i="2"/>
  <c r="H55" i="2"/>
  <c r="H434" i="2"/>
  <c r="H34" i="2"/>
  <c r="H376" i="2"/>
  <c r="H263" i="2"/>
  <c r="H594" i="2"/>
  <c r="H367" i="2"/>
  <c r="H627" i="2"/>
  <c r="H520" i="2"/>
  <c r="H363" i="2"/>
  <c r="H318" i="2"/>
  <c r="H65" i="2"/>
  <c r="H481" i="2"/>
  <c r="H240" i="2"/>
  <c r="H595" i="2"/>
  <c r="H176" i="2"/>
  <c r="H498" i="2"/>
  <c r="H533" i="2"/>
  <c r="H172" i="2"/>
  <c r="H385" i="2"/>
  <c r="H284" i="2"/>
  <c r="H287" i="2"/>
  <c r="H73" i="2"/>
  <c r="H583" i="2"/>
  <c r="H282" i="2"/>
  <c r="H58" i="2"/>
  <c r="H663" i="2"/>
  <c r="H464" i="2"/>
  <c r="H266" i="2"/>
  <c r="H572" i="2"/>
  <c r="H578" i="2"/>
  <c r="H102" i="2"/>
  <c r="H501" i="2"/>
  <c r="H563" i="2"/>
  <c r="H728" i="2"/>
  <c r="H704" i="2"/>
  <c r="H601" i="2"/>
  <c r="H96" i="2"/>
  <c r="H424" i="2"/>
  <c r="H163" i="2"/>
  <c r="H532" i="2"/>
  <c r="H317" i="2"/>
  <c r="H302" i="2"/>
  <c r="H254" i="2"/>
  <c r="H323" i="2"/>
  <c r="H664" i="2"/>
  <c r="H712" i="2"/>
  <c r="H342" i="2"/>
  <c r="H600" i="2"/>
  <c r="H112" i="2"/>
  <c r="H171" i="2"/>
  <c r="H341" i="2"/>
  <c r="H77" i="2"/>
  <c r="H312" i="2"/>
  <c r="H256" i="2"/>
  <c r="H343" i="2"/>
  <c r="H459" i="2"/>
  <c r="H91" i="2"/>
  <c r="H32" i="2"/>
  <c r="H21" i="2"/>
  <c r="H22" i="2"/>
  <c r="H283" i="2"/>
  <c r="H575" i="2"/>
  <c r="H552" i="2"/>
  <c r="H75" i="2"/>
  <c r="H67" i="2"/>
  <c r="H570" i="2"/>
  <c r="H468" i="2"/>
  <c r="H354" i="2"/>
  <c r="H210" i="2"/>
  <c r="H560" i="2"/>
  <c r="H408" i="2"/>
  <c r="H474" i="2"/>
  <c r="H355" i="2"/>
  <c r="H361" i="2"/>
  <c r="H137" i="2"/>
  <c r="H214" i="2"/>
  <c r="H165" i="2"/>
  <c r="H488" i="2"/>
  <c r="H409" i="2"/>
  <c r="H53" i="2"/>
  <c r="H472" i="2"/>
  <c r="H610" i="2"/>
  <c r="H83" i="2"/>
  <c r="H110" i="2"/>
  <c r="H270" i="2"/>
  <c r="H338" i="2"/>
  <c r="H714" i="2"/>
  <c r="H95" i="2"/>
  <c r="H611" i="2"/>
  <c r="H43" i="2"/>
  <c r="H44" i="2"/>
  <c r="H334" i="2"/>
  <c r="H391" i="2"/>
  <c r="H61" i="2"/>
  <c r="H471" i="2"/>
  <c r="H553" i="2"/>
  <c r="H646" i="2"/>
  <c r="H246" i="2"/>
  <c r="H403" i="2"/>
  <c r="H631" i="2"/>
  <c r="H236" i="2"/>
  <c r="H398" i="2"/>
  <c r="H133" i="2"/>
  <c r="H180" i="2"/>
  <c r="H231" i="2"/>
  <c r="H486" i="2"/>
  <c r="H155" i="2"/>
  <c r="H87" i="2"/>
  <c r="H555" i="2"/>
  <c r="H366" i="2"/>
  <c r="H291" i="2"/>
  <c r="H503" i="2"/>
  <c r="H234" i="2"/>
  <c r="H635" i="2"/>
  <c r="H637" i="2"/>
  <c r="H252" i="2"/>
  <c r="H371" i="2"/>
  <c r="H313" i="2"/>
  <c r="H189" i="2"/>
  <c r="H182" i="2"/>
  <c r="H207" i="2"/>
  <c r="H241" i="2"/>
  <c r="H377" i="2"/>
  <c r="H217" i="2"/>
  <c r="H106" i="2"/>
  <c r="H542" i="2"/>
  <c r="H94" i="2"/>
  <c r="H19" i="2"/>
  <c r="H11" i="2"/>
  <c r="H506" i="2"/>
  <c r="H665" i="2"/>
  <c r="H7" i="2"/>
  <c r="H713" i="2"/>
  <c r="H85" i="2"/>
  <c r="H460" i="2"/>
  <c r="H644" i="2"/>
  <c r="H46" i="2"/>
  <c r="H412" i="2"/>
  <c r="H30" i="2"/>
  <c r="H614" i="2"/>
  <c r="H152" i="2"/>
  <c r="H50" i="2"/>
  <c r="H80" i="2"/>
  <c r="H668" i="2"/>
  <c r="H321" i="2"/>
  <c r="H31" i="2"/>
  <c r="H477" i="2"/>
  <c r="H711" i="2"/>
  <c r="H489" i="2"/>
  <c r="H395" i="2"/>
  <c r="H528" i="2"/>
  <c r="H124" i="2"/>
  <c r="H453" i="2"/>
  <c r="H71" i="2"/>
  <c r="H306" i="2"/>
  <c r="H109" i="2"/>
  <c r="H244" i="2"/>
  <c r="H330" i="2"/>
  <c r="H602" i="2"/>
  <c r="H666" i="2"/>
  <c r="H187" i="2"/>
  <c r="H573" i="2"/>
  <c r="H315" i="2"/>
  <c r="H326" i="2"/>
  <c r="H173" i="2"/>
  <c r="H203" i="2"/>
  <c r="H51" i="2"/>
  <c r="H382" i="2"/>
  <c r="H249" i="2"/>
  <c r="H491" i="2"/>
  <c r="H279" i="2"/>
  <c r="H442" i="2"/>
  <c r="H596" i="2"/>
  <c r="H608" i="2"/>
  <c r="H114" i="2"/>
  <c r="H159" i="2"/>
  <c r="H699" i="2"/>
  <c r="H524" i="2"/>
  <c r="H146" i="2"/>
  <c r="H675" i="2"/>
  <c r="H301" i="2"/>
  <c r="H181" i="2"/>
  <c r="H274" i="2"/>
  <c r="H265" i="2"/>
  <c r="H380" i="2"/>
  <c r="H397" i="2"/>
  <c r="H475" i="2"/>
  <c r="H676" i="2"/>
  <c r="H162" i="2"/>
  <c r="H140" i="2"/>
  <c r="H169" i="2"/>
  <c r="H23" i="2"/>
  <c r="H303" i="2"/>
  <c r="H500" i="2"/>
  <c r="H36" i="2"/>
  <c r="H116" i="2"/>
  <c r="H513" i="2"/>
  <c r="H90" i="2"/>
  <c r="H5" i="2"/>
  <c r="H57" i="2"/>
  <c r="H632" i="2"/>
  <c r="H127" i="2"/>
  <c r="H386" i="2"/>
  <c r="H20" i="2"/>
  <c r="H9" i="2"/>
  <c r="H117" i="2"/>
  <c r="H2" i="2"/>
  <c r="H420" i="2"/>
  <c r="H427" i="2"/>
  <c r="H232" i="2"/>
  <c r="H178" i="2"/>
  <c r="H444" i="2"/>
  <c r="H193" i="2"/>
  <c r="H175" i="2"/>
  <c r="H482" i="2"/>
  <c r="H634" i="2"/>
  <c r="H63" i="2"/>
  <c r="H199" i="2"/>
  <c r="H432" i="2"/>
  <c r="H12" i="2"/>
  <c r="H250" i="2"/>
  <c r="H52" i="2"/>
  <c r="H612" i="2"/>
  <c r="H100" i="2"/>
  <c r="H730" i="2"/>
  <c r="H490" i="2"/>
  <c r="H310" i="2"/>
  <c r="H233" i="2"/>
  <c r="H441" i="2"/>
  <c r="H590" i="2"/>
  <c r="H582" i="2"/>
  <c r="H222" i="2"/>
  <c r="H201" i="2"/>
  <c r="H357" i="2"/>
  <c r="H259" i="2"/>
  <c r="H372" i="2"/>
  <c r="H166" i="2"/>
  <c r="H375" i="2"/>
  <c r="H449" i="2"/>
  <c r="H692" i="2"/>
  <c r="H105" i="2"/>
  <c r="H678" i="2"/>
  <c r="H517" i="2"/>
  <c r="H97" i="2"/>
  <c r="H510" i="2"/>
  <c r="H405" i="2"/>
  <c r="H659" i="2"/>
  <c r="H79" i="2"/>
  <c r="H407" i="2"/>
  <c r="H39" i="2"/>
  <c r="H720" i="2"/>
  <c r="H410" i="2"/>
  <c r="H307" i="2"/>
  <c r="H267" i="2"/>
  <c r="H504" i="2"/>
  <c r="H243" i="2"/>
  <c r="H195" i="2"/>
  <c r="H421" i="2"/>
  <c r="H144" i="2"/>
  <c r="H535" i="2"/>
  <c r="H257" i="2"/>
  <c r="H260" i="2"/>
  <c r="H161" i="2"/>
  <c r="H390" i="2"/>
  <c r="H18" i="2"/>
  <c r="H349" i="2"/>
  <c r="H347" i="2"/>
  <c r="H425" i="2"/>
  <c r="H454" i="2"/>
  <c r="H721" i="2"/>
  <c r="H56" i="2"/>
  <c r="H677" i="2"/>
  <c r="H419" i="2"/>
  <c r="H125" i="2"/>
  <c r="H650" i="2"/>
  <c r="H505" i="2"/>
  <c r="H103" i="2"/>
  <c r="H111" i="2"/>
  <c r="H592" i="2"/>
  <c r="H732" i="2"/>
  <c r="H394" i="2"/>
  <c r="H527" i="2"/>
  <c r="H132" i="2"/>
  <c r="H606" i="2"/>
  <c r="H697" i="2"/>
  <c r="H568" i="2"/>
  <c r="H493" i="2"/>
  <c r="H147" i="2"/>
  <c r="H360" i="2"/>
  <c r="H237" i="2"/>
  <c r="H689" i="2"/>
  <c r="H508" i="2"/>
  <c r="H433" i="2"/>
  <c r="H476" i="2"/>
  <c r="H465" i="2"/>
  <c r="H325" i="2"/>
  <c r="H679" i="2"/>
  <c r="H16" i="2"/>
  <c r="H392" i="2"/>
  <c r="H230" i="2"/>
  <c r="H128" i="2"/>
  <c r="H469" i="2"/>
  <c r="H68" i="2"/>
  <c r="H378" i="2"/>
  <c r="H652" i="2"/>
  <c r="H324" i="2"/>
  <c r="H40" i="2"/>
  <c r="H673" i="2"/>
  <c r="H554" i="2"/>
  <c r="H384" i="2"/>
  <c r="H295" i="2"/>
  <c r="H530" i="2"/>
  <c r="H167" i="2"/>
  <c r="H445" i="2"/>
  <c r="H285" i="2"/>
  <c r="H388" i="2"/>
  <c r="H54" i="2"/>
  <c r="H219" i="2"/>
  <c r="H671" i="2"/>
  <c r="H26" i="2"/>
  <c r="H737" i="2"/>
  <c r="H717" i="2"/>
  <c r="H605" i="2"/>
  <c r="H224" i="2"/>
  <c r="H645" i="2"/>
  <c r="H426" i="2"/>
  <c r="H150" i="2"/>
  <c r="H443" i="2"/>
  <c r="H416" i="2"/>
  <c r="H448" i="2"/>
  <c r="H626" i="2"/>
  <c r="H511" i="2"/>
  <c r="H28" i="2"/>
  <c r="H228" i="2"/>
  <c r="H647" i="2"/>
  <c r="H620" i="2"/>
  <c r="H59" i="2"/>
  <c r="H72" i="2"/>
  <c r="H25" i="2"/>
  <c r="H538" i="2"/>
  <c r="H548" i="2"/>
  <c r="H456" i="2"/>
  <c r="H204" i="2"/>
  <c r="H190" i="2"/>
  <c r="H115" i="2"/>
  <c r="H134" i="2"/>
  <c r="H126" i="2"/>
  <c r="H286" i="2"/>
  <c r="H591" i="2"/>
  <c r="H247" i="2"/>
  <c r="H473" i="2"/>
  <c r="H49" i="2"/>
  <c r="H352" i="2"/>
  <c r="H539" i="2"/>
  <c r="H437" i="2"/>
  <c r="H617" i="2"/>
  <c r="H45" i="2"/>
  <c r="H276" i="2"/>
  <c r="H562" i="2"/>
  <c r="H104" i="2"/>
  <c r="H24" i="2"/>
  <c r="H657" i="2"/>
  <c r="H660" i="2"/>
  <c r="H136" i="2"/>
  <c r="H35" i="2"/>
  <c r="H320" i="2"/>
  <c r="H66" i="2"/>
  <c r="H438" i="2"/>
  <c r="H734" i="2"/>
  <c r="H353" i="2"/>
  <c r="H316" i="2"/>
  <c r="H261" i="2"/>
  <c r="H487" i="2"/>
  <c r="H683" i="2"/>
  <c r="H423" i="2"/>
  <c r="H139" i="2"/>
  <c r="H364" i="2"/>
  <c r="H168" i="2"/>
  <c r="H277" i="2"/>
  <c r="H571" i="2"/>
  <c r="H702" i="2"/>
  <c r="H518" i="2"/>
  <c r="H638" i="2"/>
  <c r="H336" i="2"/>
  <c r="H131" i="2"/>
  <c r="H703" i="2"/>
  <c r="H215" i="2"/>
  <c r="H729" i="2"/>
  <c r="H123" i="2"/>
  <c r="H414" i="2"/>
  <c r="H225" i="2"/>
  <c r="H701" i="2"/>
  <c r="H332" i="2"/>
  <c r="H348" i="2"/>
  <c r="H687" i="2"/>
  <c r="H725" i="2"/>
  <c r="H272" i="2"/>
  <c r="H273" i="2"/>
  <c r="H78" i="2"/>
  <c r="H636" i="2"/>
  <c r="H245" i="2"/>
  <c r="H733" i="2"/>
  <c r="H141" i="2"/>
  <c r="H599" i="2"/>
  <c r="H101" i="2"/>
  <c r="H515" i="2"/>
  <c r="H138" i="2"/>
  <c r="H113" i="2"/>
  <c r="H196" i="2"/>
  <c r="H70" i="2"/>
  <c r="H629" i="2"/>
  <c r="H622" i="2"/>
  <c r="H551" i="2"/>
  <c r="H695" i="2"/>
  <c r="H686" i="2"/>
  <c r="H362" i="2"/>
  <c r="H269" i="2"/>
  <c r="H335" i="2"/>
  <c r="H350" i="2"/>
  <c r="H545" i="2"/>
  <c r="H328" i="2"/>
  <c r="H130" i="2"/>
  <c r="H466" i="2"/>
  <c r="H556" i="2"/>
  <c r="H399" i="2"/>
  <c r="H736" i="2"/>
  <c r="H685" i="2"/>
  <c r="H654" i="2"/>
  <c r="H719" i="2"/>
  <c r="H153" i="2"/>
  <c r="H705" i="2"/>
  <c r="H557" i="2"/>
  <c r="H680" i="2"/>
  <c r="H242" i="2"/>
  <c r="H584" i="2"/>
  <c r="H607" i="2"/>
  <c r="H656" i="2"/>
  <c r="H340" i="2"/>
  <c r="H502" i="2"/>
  <c r="H580" i="2"/>
  <c r="H525" i="2"/>
  <c r="H107" i="2"/>
  <c r="H119" i="2"/>
  <c r="H707" i="2"/>
  <c r="H603" i="2"/>
  <c r="H88" i="2"/>
  <c r="H319" i="2"/>
  <c r="H69" i="2"/>
  <c r="H564" i="2"/>
  <c r="H404" i="2"/>
  <c r="H379" i="2"/>
  <c r="H435" i="2"/>
  <c r="H299" i="2"/>
  <c r="H537" i="2"/>
  <c r="H565" i="2"/>
  <c r="H641" i="2"/>
  <c r="H255" i="2"/>
  <c r="H264" i="2"/>
  <c r="H455" i="2"/>
  <c r="H731" i="2"/>
  <c r="H235" i="2"/>
  <c r="H567" i="2"/>
  <c r="H351" i="2"/>
  <c r="H202" i="2"/>
  <c r="H439" i="2"/>
  <c r="H523" i="2"/>
  <c r="H576" i="2"/>
  <c r="H461" i="2"/>
  <c r="H311" i="2"/>
  <c r="H422" i="2"/>
  <c r="H586" i="2"/>
  <c r="H457" i="2"/>
  <c r="H446" i="2"/>
  <c r="H186" i="2"/>
  <c r="H693" i="2"/>
  <c r="H522" i="2"/>
  <c r="H509" i="2"/>
  <c r="H216" i="2"/>
  <c r="H221" i="2"/>
  <c r="H304" i="2"/>
  <c r="H577" i="2"/>
  <c r="H625" i="2"/>
  <c r="H561" i="2"/>
  <c r="H648" i="2"/>
  <c r="H418" i="2"/>
  <c r="H289" i="2"/>
  <c r="H205" i="2"/>
  <c r="H485" i="2"/>
  <c r="H588" i="2"/>
  <c r="H669" i="2"/>
  <c r="H478" i="2"/>
  <c r="H710" i="2"/>
  <c r="H413" i="2"/>
  <c r="H579" i="2"/>
  <c r="H275" i="2"/>
  <c r="H415" i="2"/>
  <c r="H278" i="2"/>
  <c r="H356" i="2"/>
  <c r="H727" i="2"/>
  <c r="H615" i="2"/>
  <c r="H440" i="2"/>
  <c r="H694" i="2"/>
  <c r="H587" i="2"/>
  <c r="H401" i="2"/>
  <c r="H430" i="2"/>
  <c r="H613" i="2"/>
  <c r="H521" i="2"/>
  <c r="H649" i="2"/>
  <c r="H690" i="2"/>
  <c r="H672" i="2"/>
  <c r="H447" i="2"/>
  <c r="H716" i="2"/>
  <c r="H640" i="2"/>
  <c r="H597" i="2"/>
  <c r="H738" i="2"/>
  <c r="H722" i="2"/>
  <c r="H698" i="2"/>
  <c r="H706" i="2"/>
  <c r="H708" i="2"/>
  <c r="H559" i="2"/>
  <c r="H618" i="2"/>
  <c r="H609" i="2"/>
  <c r="H598" i="2"/>
  <c r="H715" i="2"/>
  <c r="H624" i="2"/>
  <c r="H709" i="2"/>
  <c r="H718" i="2"/>
  <c r="H681" i="2"/>
  <c r="H726" i="2"/>
  <c r="H723" i="2"/>
  <c r="H674" i="2"/>
  <c r="H684" i="2"/>
  <c r="H581" i="2"/>
  <c r="H670" i="2"/>
  <c r="H700" i="2"/>
  <c r="H651" i="2"/>
  <c r="H735" i="2"/>
  <c r="H569" i="2"/>
  <c r="J569" i="2"/>
  <c r="J543" i="2"/>
  <c r="J623" i="2"/>
  <c r="J143" i="2"/>
  <c r="J428" i="2"/>
  <c r="J544" i="2"/>
  <c r="J365" i="2"/>
  <c r="J512" i="2"/>
  <c r="J593" i="2"/>
  <c r="J344" i="2"/>
  <c r="J358" i="2"/>
  <c r="J516" i="2"/>
  <c r="J281" i="2"/>
  <c r="J691" i="2"/>
  <c r="J191" i="2"/>
  <c r="J188" i="2"/>
  <c r="J142" i="2"/>
  <c r="J470" i="2"/>
  <c r="J662" i="2"/>
  <c r="J526" i="2"/>
  <c r="J547" i="2"/>
  <c r="J373" i="2"/>
  <c r="J98" i="2"/>
  <c r="J431" i="2"/>
  <c r="J120" i="2"/>
  <c r="J293" i="2"/>
  <c r="J499" i="2"/>
  <c r="J14" i="2"/>
  <c r="J213" i="2"/>
  <c r="J661" i="2"/>
  <c r="J381" i="2"/>
  <c r="J154" i="2"/>
  <c r="J658" i="2"/>
  <c r="J129" i="2"/>
  <c r="J655" i="2"/>
  <c r="J74" i="2"/>
  <c r="J6" i="2"/>
  <c r="J633" i="2"/>
  <c r="J308" i="2"/>
  <c r="J86" i="2"/>
  <c r="J531" i="2"/>
  <c r="J99" i="2"/>
  <c r="J29" i="2"/>
  <c r="J220" i="2"/>
  <c r="J305" i="2"/>
  <c r="J507" i="2"/>
  <c r="J206" i="2"/>
  <c r="J566" i="2"/>
  <c r="J262" i="2"/>
  <c r="J402" i="2"/>
  <c r="J170" i="2"/>
  <c r="J135" i="2"/>
  <c r="J81" i="2"/>
  <c r="J630" i="2"/>
  <c r="J93" i="2"/>
  <c r="J497" i="2"/>
  <c r="J484" i="2"/>
  <c r="J62" i="2"/>
  <c r="J541" i="2"/>
  <c r="J479" i="2"/>
  <c r="J156" i="2"/>
  <c r="J314" i="2"/>
  <c r="J322" i="2"/>
  <c r="J208" i="2"/>
  <c r="J450" i="2"/>
  <c r="J458" i="2"/>
  <c r="J300" i="2"/>
  <c r="J226" i="2"/>
  <c r="J396" i="2"/>
  <c r="J149" i="2"/>
  <c r="J436" i="2"/>
  <c r="J621" i="2"/>
  <c r="J309" i="2"/>
  <c r="J84" i="2"/>
  <c r="J467" i="2"/>
  <c r="J122" i="2"/>
  <c r="J177" i="2"/>
  <c r="J298" i="2"/>
  <c r="J494" i="2"/>
  <c r="J3" i="2"/>
  <c r="J337" i="2"/>
  <c r="J185" i="2"/>
  <c r="J329" i="2"/>
  <c r="J89" i="2"/>
  <c r="J536" i="2"/>
  <c r="J280" i="2"/>
  <c r="J574" i="2"/>
  <c r="J209" i="2"/>
  <c r="J47" i="2"/>
  <c r="J296" i="2"/>
  <c r="J17" i="2"/>
  <c r="J333" i="2"/>
  <c r="J643" i="2"/>
  <c r="J327" i="2"/>
  <c r="J251" i="2"/>
  <c r="J8" i="2"/>
  <c r="J417" i="2"/>
  <c r="J60" i="2"/>
  <c r="J288" i="2"/>
  <c r="J64" i="2"/>
  <c r="J387" i="2"/>
  <c r="J174" i="2"/>
  <c r="J290" i="2"/>
  <c r="J253" i="2"/>
  <c r="J229" i="2"/>
  <c r="J519" i="2"/>
  <c r="J145" i="2"/>
  <c r="J258" i="2"/>
  <c r="J406" i="2"/>
  <c r="J108" i="2"/>
  <c r="J164" i="2"/>
  <c r="J271" i="2"/>
  <c r="J218" i="2"/>
  <c r="J639" i="2"/>
  <c r="J346" i="2"/>
  <c r="J33" i="2"/>
  <c r="J558" i="2"/>
  <c r="J197" i="2"/>
  <c r="J696" i="2"/>
  <c r="J10" i="2"/>
  <c r="J160" i="2"/>
  <c r="J492" i="2"/>
  <c r="J211" i="2"/>
  <c r="J370" i="2"/>
  <c r="J48" i="2"/>
  <c r="J238" i="2"/>
  <c r="J292" i="2"/>
  <c r="J345" i="2"/>
  <c r="J480" i="2"/>
  <c r="J38" i="2"/>
  <c r="J148" i="2"/>
  <c r="J212" i="2"/>
  <c r="J183" i="2"/>
  <c r="J184" i="2"/>
  <c r="J452" i="2"/>
  <c r="J589" i="2"/>
  <c r="J331" i="2"/>
  <c r="J339" i="2"/>
  <c r="J248" i="2"/>
  <c r="J37" i="2"/>
  <c r="J369" i="2"/>
  <c r="J451" i="2"/>
  <c r="J724" i="2"/>
  <c r="J688" i="2"/>
  <c r="J483" i="2"/>
  <c r="J368" i="2"/>
  <c r="J82" i="2"/>
  <c r="J121" i="2"/>
  <c r="J92" i="2"/>
  <c r="J297" i="2"/>
  <c r="J223" i="2"/>
  <c r="J227" i="2"/>
  <c r="J374" i="2"/>
  <c r="J268" i="2"/>
  <c r="J550" i="2"/>
  <c r="J13" i="2"/>
  <c r="J496" i="2"/>
  <c r="J400" i="2"/>
  <c r="J192" i="2"/>
  <c r="J529" i="2"/>
  <c r="J383" i="2"/>
  <c r="J549" i="2"/>
  <c r="J540" i="2"/>
  <c r="J239" i="2"/>
  <c r="J27" i="2"/>
  <c r="J616" i="2"/>
  <c r="J158" i="2"/>
  <c r="J495" i="2"/>
  <c r="J642" i="2"/>
  <c r="J514" i="2"/>
  <c r="J534" i="2"/>
  <c r="J585" i="2"/>
  <c r="J4" i="2"/>
  <c r="J462" i="2"/>
  <c r="J359" i="2"/>
  <c r="J628" i="2"/>
  <c r="J118" i="2"/>
  <c r="J151" i="2"/>
  <c r="J200" i="2"/>
  <c r="J15" i="2"/>
  <c r="J194" i="2"/>
  <c r="J198" i="2"/>
  <c r="J604" i="2"/>
  <c r="J179" i="2"/>
  <c r="J389" i="2"/>
  <c r="J42" i="2"/>
  <c r="J41" i="2"/>
  <c r="J667" i="2"/>
  <c r="J546" i="2"/>
  <c r="J411" i="2"/>
  <c r="J157" i="2"/>
  <c r="J294" i="2"/>
  <c r="J393" i="2"/>
  <c r="J682" i="2"/>
  <c r="J76" i="2"/>
  <c r="J619" i="2"/>
  <c r="J653" i="2"/>
  <c r="J463" i="2"/>
  <c r="J429" i="2"/>
  <c r="J55" i="2"/>
  <c r="J434" i="2"/>
  <c r="J34" i="2"/>
  <c r="J376" i="2"/>
  <c r="J263" i="2"/>
  <c r="J594" i="2"/>
  <c r="J367" i="2"/>
  <c r="J627" i="2"/>
  <c r="J520" i="2"/>
  <c r="J363" i="2"/>
  <c r="J318" i="2"/>
  <c r="J65" i="2"/>
  <c r="J481" i="2"/>
  <c r="J240" i="2"/>
  <c r="J595" i="2"/>
  <c r="J176" i="2"/>
  <c r="J498" i="2"/>
  <c r="J533" i="2"/>
  <c r="J172" i="2"/>
  <c r="J385" i="2"/>
  <c r="J284" i="2"/>
  <c r="J287" i="2"/>
  <c r="J73" i="2"/>
  <c r="J583" i="2"/>
  <c r="J282" i="2"/>
  <c r="J58" i="2"/>
  <c r="J663" i="2"/>
  <c r="J464" i="2"/>
  <c r="J266" i="2"/>
  <c r="J572" i="2"/>
  <c r="J578" i="2"/>
  <c r="J102" i="2"/>
  <c r="J501" i="2"/>
  <c r="J563" i="2"/>
  <c r="J728" i="2"/>
  <c r="J704" i="2"/>
  <c r="J601" i="2"/>
  <c r="J96" i="2"/>
  <c r="J424" i="2"/>
  <c r="J163" i="2"/>
  <c r="J532" i="2"/>
  <c r="J317" i="2"/>
  <c r="J302" i="2"/>
  <c r="J254" i="2"/>
  <c r="J323" i="2"/>
  <c r="J664" i="2"/>
  <c r="J712" i="2"/>
  <c r="J342" i="2"/>
  <c r="J600" i="2"/>
  <c r="J112" i="2"/>
  <c r="J171" i="2"/>
  <c r="J341" i="2"/>
  <c r="J77" i="2"/>
  <c r="J312" i="2"/>
  <c r="J256" i="2"/>
  <c r="J343" i="2"/>
  <c r="J459" i="2"/>
  <c r="J91" i="2"/>
  <c r="J32" i="2"/>
  <c r="J21" i="2"/>
  <c r="J22" i="2"/>
  <c r="J283" i="2"/>
  <c r="J575" i="2"/>
  <c r="J552" i="2"/>
  <c r="J75" i="2"/>
  <c r="J67" i="2"/>
  <c r="J570" i="2"/>
  <c r="J468" i="2"/>
  <c r="J354" i="2"/>
  <c r="J210" i="2"/>
  <c r="J560" i="2"/>
  <c r="J408" i="2"/>
  <c r="J474" i="2"/>
  <c r="J355" i="2"/>
  <c r="J361" i="2"/>
  <c r="J137" i="2"/>
  <c r="J214" i="2"/>
  <c r="J165" i="2"/>
  <c r="J488" i="2"/>
  <c r="J409" i="2"/>
  <c r="J53" i="2"/>
  <c r="J472" i="2"/>
  <c r="J610" i="2"/>
  <c r="J83" i="2"/>
  <c r="J110" i="2"/>
  <c r="J270" i="2"/>
  <c r="J338" i="2"/>
  <c r="J714" i="2"/>
  <c r="J95" i="2"/>
  <c r="J611" i="2"/>
  <c r="J43" i="2"/>
  <c r="J44" i="2"/>
  <c r="J334" i="2"/>
  <c r="J391" i="2"/>
  <c r="J61" i="2"/>
  <c r="J471" i="2"/>
  <c r="J553" i="2"/>
  <c r="J646" i="2"/>
  <c r="J246" i="2"/>
  <c r="J403" i="2"/>
  <c r="J631" i="2"/>
  <c r="J236" i="2"/>
  <c r="J398" i="2"/>
  <c r="J133" i="2"/>
  <c r="J180" i="2"/>
  <c r="J231" i="2"/>
  <c r="J486" i="2"/>
  <c r="J155" i="2"/>
  <c r="J87" i="2"/>
  <c r="J555" i="2"/>
  <c r="J366" i="2"/>
  <c r="J291" i="2"/>
  <c r="J503" i="2"/>
  <c r="J234" i="2"/>
  <c r="J635" i="2"/>
  <c r="J637" i="2"/>
  <c r="J252" i="2"/>
  <c r="J371" i="2"/>
  <c r="J313" i="2"/>
  <c r="J189" i="2"/>
  <c r="J182" i="2"/>
  <c r="J207" i="2"/>
  <c r="J241" i="2"/>
  <c r="J377" i="2"/>
  <c r="J217" i="2"/>
  <c r="J106" i="2"/>
  <c r="J542" i="2"/>
  <c r="J94" i="2"/>
  <c r="J19" i="2"/>
  <c r="J11" i="2"/>
  <c r="J506" i="2"/>
  <c r="J665" i="2"/>
  <c r="J7" i="2"/>
  <c r="J713" i="2"/>
  <c r="J85" i="2"/>
  <c r="J460" i="2"/>
  <c r="J644" i="2"/>
  <c r="J46" i="2"/>
  <c r="J412" i="2"/>
  <c r="J30" i="2"/>
  <c r="J614" i="2"/>
  <c r="J152" i="2"/>
  <c r="J50" i="2"/>
  <c r="J80" i="2"/>
  <c r="J668" i="2"/>
  <c r="J321" i="2"/>
  <c r="J31" i="2"/>
  <c r="J477" i="2"/>
  <c r="J711" i="2"/>
  <c r="J489" i="2"/>
  <c r="J395" i="2"/>
  <c r="J528" i="2"/>
  <c r="J124" i="2"/>
  <c r="J453" i="2"/>
  <c r="J71" i="2"/>
  <c r="J306" i="2"/>
  <c r="J109" i="2"/>
  <c r="J244" i="2"/>
  <c r="J330" i="2"/>
  <c r="J602" i="2"/>
  <c r="J666" i="2"/>
  <c r="J187" i="2"/>
  <c r="J573" i="2"/>
  <c r="J315" i="2"/>
  <c r="J326" i="2"/>
  <c r="J173" i="2"/>
  <c r="J203" i="2"/>
  <c r="J51" i="2"/>
  <c r="J382" i="2"/>
  <c r="J249" i="2"/>
  <c r="J491" i="2"/>
  <c r="J279" i="2"/>
  <c r="J442" i="2"/>
  <c r="J596" i="2"/>
  <c r="J608" i="2"/>
  <c r="J114" i="2"/>
  <c r="J159" i="2"/>
  <c r="J699" i="2"/>
  <c r="J524" i="2"/>
  <c r="J146" i="2"/>
  <c r="J675" i="2"/>
  <c r="J301" i="2"/>
  <c r="J181" i="2"/>
  <c r="J274" i="2"/>
  <c r="J265" i="2"/>
  <c r="J380" i="2"/>
  <c r="J397" i="2"/>
  <c r="J475" i="2"/>
  <c r="J676" i="2"/>
  <c r="J162" i="2"/>
  <c r="J140" i="2"/>
  <c r="J169" i="2"/>
  <c r="J23" i="2"/>
  <c r="J303" i="2"/>
  <c r="J500" i="2"/>
  <c r="J36" i="2"/>
  <c r="J116" i="2"/>
  <c r="J513" i="2"/>
  <c r="J90" i="2"/>
  <c r="J5" i="2"/>
  <c r="J57" i="2"/>
  <c r="J632" i="2"/>
  <c r="J127" i="2"/>
  <c r="J386" i="2"/>
  <c r="J20" i="2"/>
  <c r="J9" i="2"/>
  <c r="J117" i="2"/>
  <c r="J2" i="2"/>
  <c r="J420" i="2"/>
  <c r="J427" i="2"/>
  <c r="J232" i="2"/>
  <c r="J178" i="2"/>
  <c r="J444" i="2"/>
  <c r="J193" i="2"/>
  <c r="J175" i="2"/>
  <c r="J482" i="2"/>
  <c r="J634" i="2"/>
  <c r="J63" i="2"/>
  <c r="J199" i="2"/>
  <c r="J432" i="2"/>
  <c r="J12" i="2"/>
  <c r="J250" i="2"/>
  <c r="J52" i="2"/>
  <c r="J612" i="2"/>
  <c r="J100" i="2"/>
  <c r="J730" i="2"/>
  <c r="J490" i="2"/>
  <c r="J310" i="2"/>
  <c r="J233" i="2"/>
  <c r="J441" i="2"/>
  <c r="J590" i="2"/>
  <c r="J582" i="2"/>
  <c r="J222" i="2"/>
  <c r="J201" i="2"/>
  <c r="J357" i="2"/>
  <c r="J259" i="2"/>
  <c r="J372" i="2"/>
  <c r="J166" i="2"/>
  <c r="J375" i="2"/>
  <c r="J449" i="2"/>
  <c r="J692" i="2"/>
  <c r="J105" i="2"/>
  <c r="J678" i="2"/>
  <c r="J517" i="2"/>
  <c r="J97" i="2"/>
  <c r="J510" i="2"/>
  <c r="J405" i="2"/>
  <c r="J659" i="2"/>
  <c r="J79" i="2"/>
  <c r="J407" i="2"/>
  <c r="J39" i="2"/>
  <c r="J720" i="2"/>
  <c r="J410" i="2"/>
  <c r="J307" i="2"/>
  <c r="J267" i="2"/>
  <c r="J504" i="2"/>
  <c r="J243" i="2"/>
  <c r="J195" i="2"/>
  <c r="J421" i="2"/>
  <c r="J144" i="2"/>
  <c r="J535" i="2"/>
  <c r="J257" i="2"/>
  <c r="J260" i="2"/>
  <c r="J161" i="2"/>
  <c r="J390" i="2"/>
  <c r="J18" i="2"/>
  <c r="J349" i="2"/>
  <c r="J347" i="2"/>
  <c r="J425" i="2"/>
  <c r="J454" i="2"/>
  <c r="J721" i="2"/>
  <c r="J56" i="2"/>
  <c r="J677" i="2"/>
  <c r="J419" i="2"/>
  <c r="J125" i="2"/>
  <c r="J650" i="2"/>
  <c r="J505" i="2"/>
  <c r="J103" i="2"/>
  <c r="J111" i="2"/>
  <c r="J592" i="2"/>
  <c r="J732" i="2"/>
  <c r="J394" i="2"/>
  <c r="J527" i="2"/>
  <c r="J132" i="2"/>
  <c r="J606" i="2"/>
  <c r="J697" i="2"/>
  <c r="J568" i="2"/>
  <c r="J493" i="2"/>
  <c r="J147" i="2"/>
  <c r="J360" i="2"/>
  <c r="J237" i="2"/>
  <c r="J689" i="2"/>
  <c r="J508" i="2"/>
  <c r="J433" i="2"/>
  <c r="J476" i="2"/>
  <c r="J465" i="2"/>
  <c r="J325" i="2"/>
  <c r="J679" i="2"/>
  <c r="J16" i="2"/>
  <c r="J392" i="2"/>
  <c r="J230" i="2"/>
  <c r="J128" i="2"/>
  <c r="J469" i="2"/>
  <c r="J68" i="2"/>
  <c r="J378" i="2"/>
  <c r="J652" i="2"/>
  <c r="J324" i="2"/>
  <c r="J40" i="2"/>
  <c r="J673" i="2"/>
  <c r="J554" i="2"/>
  <c r="J384" i="2"/>
  <c r="J295" i="2"/>
  <c r="J530" i="2"/>
  <c r="J167" i="2"/>
  <c r="J445" i="2"/>
  <c r="J285" i="2"/>
  <c r="J388" i="2"/>
  <c r="J54" i="2"/>
  <c r="J219" i="2"/>
  <c r="J671" i="2"/>
  <c r="J26" i="2"/>
  <c r="J737" i="2"/>
  <c r="J717" i="2"/>
  <c r="J605" i="2"/>
  <c r="J224" i="2"/>
  <c r="J645" i="2"/>
  <c r="J426" i="2"/>
  <c r="J150" i="2"/>
  <c r="J443" i="2"/>
  <c r="J416" i="2"/>
  <c r="J448" i="2"/>
  <c r="J626" i="2"/>
  <c r="J511" i="2"/>
  <c r="J28" i="2"/>
  <c r="J228" i="2"/>
  <c r="J647" i="2"/>
  <c r="J620" i="2"/>
  <c r="J59" i="2"/>
  <c r="J72" i="2"/>
  <c r="J25" i="2"/>
  <c r="J538" i="2"/>
  <c r="J548" i="2"/>
  <c r="J456" i="2"/>
  <c r="J204" i="2"/>
  <c r="J190" i="2"/>
  <c r="J115" i="2"/>
  <c r="J134" i="2"/>
  <c r="J126" i="2"/>
  <c r="J286" i="2"/>
  <c r="J591" i="2"/>
  <c r="J247" i="2"/>
  <c r="J473" i="2"/>
  <c r="J49" i="2"/>
  <c r="J352" i="2"/>
  <c r="J539" i="2"/>
  <c r="J437" i="2"/>
  <c r="J617" i="2"/>
  <c r="J45" i="2"/>
  <c r="J276" i="2"/>
  <c r="J562" i="2"/>
  <c r="J104" i="2"/>
  <c r="J24" i="2"/>
  <c r="J657" i="2"/>
  <c r="J660" i="2"/>
  <c r="J136" i="2"/>
  <c r="J35" i="2"/>
  <c r="J320" i="2"/>
  <c r="J66" i="2"/>
  <c r="J438" i="2"/>
  <c r="J734" i="2"/>
  <c r="J353" i="2"/>
  <c r="J316" i="2"/>
  <c r="J261" i="2"/>
  <c r="J487" i="2"/>
  <c r="J683" i="2"/>
  <c r="J423" i="2"/>
  <c r="J139" i="2"/>
  <c r="J364" i="2"/>
  <c r="J168" i="2"/>
  <c r="J277" i="2"/>
  <c r="J571" i="2"/>
  <c r="J702" i="2"/>
  <c r="J518" i="2"/>
  <c r="J638" i="2"/>
  <c r="J336" i="2"/>
  <c r="J131" i="2"/>
  <c r="J703" i="2"/>
  <c r="J215" i="2"/>
  <c r="J729" i="2"/>
  <c r="J123" i="2"/>
  <c r="J414" i="2"/>
  <c r="J225" i="2"/>
  <c r="J701" i="2"/>
  <c r="J332" i="2"/>
  <c r="J348" i="2"/>
  <c r="J687" i="2"/>
  <c r="J725" i="2"/>
  <c r="J272" i="2"/>
  <c r="J273" i="2"/>
  <c r="J78" i="2"/>
  <c r="J636" i="2"/>
  <c r="J245" i="2"/>
  <c r="J733" i="2"/>
  <c r="J141" i="2"/>
  <c r="J599" i="2"/>
  <c r="J101" i="2"/>
  <c r="J515" i="2"/>
  <c r="J138" i="2"/>
  <c r="J113" i="2"/>
  <c r="J196" i="2"/>
  <c r="J70" i="2"/>
  <c r="J629" i="2"/>
  <c r="J622" i="2"/>
  <c r="J551" i="2"/>
  <c r="J695" i="2"/>
  <c r="J686" i="2"/>
  <c r="J362" i="2"/>
  <c r="J269" i="2"/>
  <c r="J335" i="2"/>
  <c r="J350" i="2"/>
  <c r="J545" i="2"/>
  <c r="J328" i="2"/>
  <c r="J130" i="2"/>
  <c r="J466" i="2"/>
  <c r="J556" i="2"/>
  <c r="J399" i="2"/>
  <c r="J736" i="2"/>
  <c r="J685" i="2"/>
  <c r="J654" i="2"/>
  <c r="J719" i="2"/>
  <c r="J153" i="2"/>
  <c r="J705" i="2"/>
  <c r="J557" i="2"/>
  <c r="J680" i="2"/>
  <c r="J242" i="2"/>
  <c r="J584" i="2"/>
  <c r="J607" i="2"/>
  <c r="J656" i="2"/>
  <c r="J340" i="2"/>
  <c r="J502" i="2"/>
  <c r="J580" i="2"/>
  <c r="J525" i="2"/>
  <c r="J107" i="2"/>
  <c r="J119" i="2"/>
  <c r="J707" i="2"/>
  <c r="J603" i="2"/>
  <c r="J88" i="2"/>
  <c r="J319" i="2"/>
  <c r="J69" i="2"/>
  <c r="J564" i="2"/>
  <c r="J404" i="2"/>
  <c r="J379" i="2"/>
  <c r="J435" i="2"/>
  <c r="J299" i="2"/>
  <c r="J537" i="2"/>
  <c r="J565" i="2"/>
  <c r="J641" i="2"/>
  <c r="J255" i="2"/>
  <c r="J264" i="2"/>
  <c r="J455" i="2"/>
  <c r="J731" i="2"/>
  <c r="J235" i="2"/>
  <c r="J567" i="2"/>
  <c r="J351" i="2"/>
  <c r="J202" i="2"/>
  <c r="J439" i="2"/>
  <c r="J523" i="2"/>
  <c r="J576" i="2"/>
  <c r="J461" i="2"/>
  <c r="J311" i="2"/>
  <c r="J422" i="2"/>
  <c r="J586" i="2"/>
  <c r="J457" i="2"/>
  <c r="J446" i="2"/>
  <c r="J186" i="2"/>
  <c r="J693" i="2"/>
  <c r="J522" i="2"/>
  <c r="J509" i="2"/>
  <c r="J216" i="2"/>
  <c r="J221" i="2"/>
  <c r="J304" i="2"/>
  <c r="J577" i="2"/>
  <c r="J625" i="2"/>
  <c r="J561" i="2"/>
  <c r="J648" i="2"/>
  <c r="J418" i="2"/>
  <c r="J289" i="2"/>
  <c r="J205" i="2"/>
  <c r="J485" i="2"/>
  <c r="J588" i="2"/>
  <c r="J669" i="2"/>
  <c r="J478" i="2"/>
  <c r="J710" i="2"/>
  <c r="J413" i="2"/>
  <c r="J579" i="2"/>
  <c r="J275" i="2"/>
  <c r="J415" i="2"/>
  <c r="J278" i="2"/>
  <c r="J356" i="2"/>
  <c r="J727" i="2"/>
  <c r="J615" i="2"/>
  <c r="J440" i="2"/>
  <c r="J694" i="2"/>
  <c r="J587" i="2"/>
  <c r="J401" i="2"/>
  <c r="J430" i="2"/>
  <c r="J613" i="2"/>
  <c r="J521" i="2"/>
  <c r="J649" i="2"/>
  <c r="J690" i="2"/>
  <c r="J672" i="2"/>
  <c r="J447" i="2"/>
  <c r="J716" i="2"/>
  <c r="J640" i="2"/>
  <c r="J597" i="2"/>
  <c r="J738" i="2"/>
  <c r="J722" i="2"/>
  <c r="J698" i="2"/>
  <c r="J706" i="2"/>
  <c r="J708" i="2"/>
  <c r="J559" i="2"/>
  <c r="J618" i="2"/>
  <c r="J609" i="2"/>
  <c r="J598" i="2"/>
  <c r="J715" i="2"/>
  <c r="J624" i="2"/>
  <c r="J709" i="2"/>
  <c r="J718" i="2"/>
  <c r="J681" i="2"/>
  <c r="J726" i="2"/>
  <c r="J723" i="2"/>
  <c r="J674" i="2"/>
  <c r="J684" i="2"/>
  <c r="J581" i="2"/>
  <c r="J670" i="2"/>
  <c r="J700" i="2"/>
  <c r="J651" i="2"/>
  <c r="J735" i="2"/>
  <c r="AR45" i="2" l="1"/>
  <c r="AR448" i="2"/>
  <c r="AR25" i="2"/>
  <c r="AR504" i="2"/>
  <c r="AR157" i="2"/>
  <c r="AR484" i="2"/>
  <c r="Y119" i="3"/>
  <c r="W122" i="3"/>
  <c r="Y81" i="3"/>
  <c r="Y62" i="3"/>
  <c r="Y106" i="3"/>
  <c r="Y16" i="3"/>
  <c r="Y20" i="3"/>
  <c r="Y72" i="3"/>
  <c r="W48" i="3"/>
  <c r="Y122" i="3"/>
  <c r="W40" i="3"/>
  <c r="W4" i="3"/>
  <c r="W13" i="3"/>
  <c r="W39" i="3"/>
  <c r="W27" i="3"/>
  <c r="Y82" i="3"/>
  <c r="Y21" i="3"/>
  <c r="W59" i="3"/>
  <c r="Y113" i="3"/>
  <c r="W76" i="3"/>
  <c r="AR54" i="2"/>
  <c r="AR312" i="2"/>
  <c r="Y22" i="3"/>
  <c r="Y84" i="3"/>
  <c r="Y105" i="3"/>
  <c r="Y2" i="3"/>
  <c r="W25" i="3"/>
  <c r="Y76" i="3"/>
  <c r="Y57" i="3"/>
  <c r="W37" i="3"/>
  <c r="W111" i="3"/>
  <c r="W61" i="3"/>
  <c r="W7" i="3"/>
  <c r="W52" i="3"/>
  <c r="W105" i="3"/>
  <c r="W3" i="3"/>
  <c r="W58" i="3"/>
  <c r="W34" i="3"/>
  <c r="AR97" i="2"/>
  <c r="AR13" i="2"/>
  <c r="Y109" i="3"/>
  <c r="W113" i="3"/>
  <c r="Y41" i="3"/>
  <c r="Y7" i="3"/>
  <c r="Y25" i="3"/>
  <c r="Y70" i="3"/>
  <c r="Y118" i="3"/>
  <c r="Y34" i="3"/>
  <c r="Y35" i="3"/>
  <c r="W103" i="3"/>
  <c r="W65" i="3"/>
  <c r="Y116" i="3"/>
  <c r="W20" i="3"/>
  <c r="W46" i="3"/>
  <c r="W23" i="3"/>
  <c r="W5" i="3"/>
  <c r="W28" i="3"/>
  <c r="W21" i="3"/>
  <c r="W60" i="3"/>
  <c r="Y65" i="3"/>
  <c r="W43" i="3"/>
  <c r="W104" i="3"/>
  <c r="W72" i="3"/>
  <c r="Y15" i="3"/>
  <c r="Y80" i="3"/>
  <c r="Y110" i="3"/>
  <c r="Y37" i="3"/>
  <c r="Y8" i="3"/>
  <c r="Y51" i="3"/>
  <c r="W6" i="3"/>
  <c r="W54" i="3"/>
  <c r="W78" i="3"/>
  <c r="W38" i="3"/>
  <c r="W89" i="3"/>
  <c r="W50" i="3"/>
  <c r="W42" i="3"/>
  <c r="Y3" i="3"/>
  <c r="Y97" i="3"/>
  <c r="W116" i="3"/>
  <c r="W62" i="3"/>
  <c r="W87" i="3"/>
  <c r="AS723" i="2"/>
  <c r="AS706" i="2"/>
  <c r="AS613" i="2"/>
  <c r="AS625" i="2"/>
  <c r="AT670" i="2"/>
  <c r="AT609" i="2"/>
  <c r="AT672" i="2"/>
  <c r="AT356" i="2"/>
  <c r="AT289" i="2"/>
  <c r="Y101" i="3"/>
  <c r="Y88" i="3"/>
  <c r="Y103" i="3"/>
  <c r="Y42" i="3"/>
  <c r="Y95" i="3"/>
  <c r="Y67" i="3"/>
  <c r="Y28" i="3"/>
  <c r="W81" i="3"/>
  <c r="W95" i="3"/>
  <c r="W66" i="3"/>
  <c r="W86" i="3"/>
  <c r="W91" i="3"/>
  <c r="W84" i="3"/>
  <c r="W74" i="3"/>
  <c r="Y54" i="3"/>
  <c r="W45" i="3"/>
  <c r="Y11" i="3"/>
  <c r="W32" i="3"/>
  <c r="W41" i="3"/>
  <c r="W77" i="3"/>
  <c r="W8" i="3"/>
  <c r="Y108" i="3"/>
  <c r="Y94" i="3"/>
  <c r="Y74" i="3"/>
  <c r="Y114" i="3"/>
  <c r="Y32" i="3"/>
  <c r="Y36" i="3"/>
  <c r="Y83" i="3"/>
  <c r="Y44" i="3"/>
  <c r="W63" i="3"/>
  <c r="W97" i="3"/>
  <c r="W14" i="3"/>
  <c r="W22" i="3"/>
  <c r="W106" i="3"/>
  <c r="W109" i="3"/>
  <c r="W96" i="3"/>
  <c r="W101" i="3"/>
  <c r="W53" i="3"/>
  <c r="W56" i="3"/>
  <c r="W11" i="3"/>
  <c r="W110" i="3"/>
  <c r="W31" i="3"/>
  <c r="Y77" i="3"/>
  <c r="Y59" i="3"/>
  <c r="Y60" i="3"/>
  <c r="Y31" i="3"/>
  <c r="Y87" i="3"/>
  <c r="Y86" i="3"/>
  <c r="W44" i="3"/>
  <c r="Y49" i="3"/>
  <c r="W18" i="3"/>
  <c r="W17" i="3"/>
  <c r="W118" i="3"/>
  <c r="W16" i="3"/>
  <c r="Y104" i="3"/>
  <c r="W93" i="3"/>
  <c r="W67" i="3"/>
  <c r="W85" i="3"/>
  <c r="W94" i="3"/>
  <c r="Y10" i="3"/>
  <c r="W102" i="3"/>
  <c r="W15" i="3"/>
  <c r="W9" i="3"/>
  <c r="W108" i="3"/>
  <c r="W100" i="3"/>
  <c r="AR221" i="2"/>
  <c r="AR386" i="2"/>
  <c r="AR65" i="2"/>
  <c r="Y121" i="3"/>
  <c r="Y9" i="3"/>
  <c r="Y111" i="3"/>
  <c r="Y29" i="3"/>
  <c r="Y98" i="3"/>
  <c r="Y92" i="3"/>
  <c r="W35" i="3"/>
  <c r="W69" i="3"/>
  <c r="W112" i="3"/>
  <c r="W107" i="3"/>
  <c r="W64" i="3"/>
  <c r="Y14" i="3"/>
  <c r="Y68" i="3"/>
  <c r="W10" i="3"/>
  <c r="W47" i="3"/>
  <c r="W99" i="3"/>
  <c r="W36" i="3"/>
  <c r="Y13" i="3"/>
  <c r="Y91" i="3"/>
  <c r="Y6" i="3"/>
  <c r="Y23" i="3"/>
  <c r="Y56" i="3"/>
  <c r="W115" i="3"/>
  <c r="Y79" i="3"/>
  <c r="Y4" i="3"/>
  <c r="W92" i="3"/>
  <c r="W114" i="3"/>
  <c r="Y53" i="3"/>
  <c r="Y48" i="3"/>
  <c r="Y47" i="3"/>
  <c r="Y43" i="3"/>
  <c r="Y24" i="3"/>
  <c r="W51" i="3"/>
  <c r="W68" i="3"/>
  <c r="W49" i="3"/>
  <c r="W121" i="3"/>
  <c r="W57" i="3"/>
  <c r="W29" i="3"/>
  <c r="AR436" i="2"/>
  <c r="Y17" i="3"/>
  <c r="Y45" i="3"/>
  <c r="Y90" i="3"/>
  <c r="Y93" i="3"/>
  <c r="Y58" i="3"/>
  <c r="Y39" i="3"/>
  <c r="Y73" i="3"/>
  <c r="W70" i="3"/>
  <c r="W73" i="3"/>
  <c r="W12" i="3"/>
  <c r="Y38" i="3"/>
  <c r="Y5" i="3"/>
  <c r="W33" i="3"/>
  <c r="Y50" i="3"/>
  <c r="W80" i="3"/>
  <c r="W79" i="3"/>
  <c r="Y40" i="3"/>
  <c r="Y63" i="3"/>
  <c r="Y66" i="3"/>
  <c r="Y18" i="3"/>
  <c r="Y85" i="3"/>
  <c r="W120" i="3"/>
  <c r="Y100" i="3"/>
  <c r="Y64" i="3"/>
  <c r="W55" i="3"/>
  <c r="Y102" i="3"/>
  <c r="Y71" i="3"/>
  <c r="Y96" i="3"/>
  <c r="W82" i="3"/>
  <c r="W88" i="3"/>
  <c r="Y89" i="3"/>
  <c r="W19" i="3"/>
  <c r="Y55" i="3"/>
  <c r="Y78" i="3"/>
  <c r="Y99" i="3"/>
  <c r="Y27" i="3"/>
  <c r="W117" i="3"/>
  <c r="W26" i="3"/>
  <c r="Y107" i="3"/>
  <c r="W75" i="3"/>
  <c r="W83" i="3"/>
  <c r="AR277" i="2"/>
  <c r="AR315" i="2"/>
  <c r="AR164" i="2"/>
  <c r="Y19" i="3"/>
  <c r="Y12" i="3"/>
  <c r="Y120" i="3"/>
  <c r="Y46" i="3"/>
  <c r="Y115" i="3"/>
  <c r="Y75" i="3"/>
  <c r="Y117" i="3"/>
  <c r="W24" i="3"/>
  <c r="Y61" i="3"/>
  <c r="W30" i="3"/>
  <c r="Y26" i="3"/>
  <c r="W119" i="3"/>
  <c r="Y52" i="3"/>
  <c r="W71" i="3"/>
  <c r="W90" i="3"/>
  <c r="Y33" i="3"/>
  <c r="Y112" i="3"/>
  <c r="Y69" i="3"/>
  <c r="Y30" i="3"/>
  <c r="W98" i="3"/>
  <c r="W2" i="3"/>
  <c r="AS683" i="2"/>
  <c r="AS267" i="2"/>
  <c r="AR267" i="2"/>
  <c r="AS85" i="2"/>
  <c r="AR85" i="2"/>
  <c r="AS411" i="2"/>
  <c r="AS62" i="2"/>
  <c r="AR62" i="2"/>
  <c r="AT567" i="2"/>
  <c r="AS726" i="2"/>
  <c r="AS698" i="2"/>
  <c r="AS430" i="2"/>
  <c r="AR430" i="2"/>
  <c r="AS413" i="2"/>
  <c r="AR413" i="2"/>
  <c r="AS577" i="2"/>
  <c r="AR577" i="2"/>
  <c r="AS311" i="2"/>
  <c r="AS255" i="2"/>
  <c r="AS603" i="2"/>
  <c r="AR603" i="2"/>
  <c r="AS680" i="2"/>
  <c r="AS328" i="2"/>
  <c r="AS196" i="2"/>
  <c r="AS272" i="2"/>
  <c r="AR272" i="2"/>
  <c r="AS131" i="2"/>
  <c r="AR131" i="2"/>
  <c r="AS487" i="2"/>
  <c r="AR487" i="2"/>
  <c r="AS24" i="2"/>
  <c r="AR24" i="2"/>
  <c r="AS591" i="2"/>
  <c r="AS59" i="2"/>
  <c r="AR59" i="2"/>
  <c r="AS645" i="2"/>
  <c r="AR645" i="2"/>
  <c r="AS167" i="2"/>
  <c r="AR167" i="2"/>
  <c r="AS128" i="2"/>
  <c r="AR128" i="2"/>
  <c r="AS360" i="2"/>
  <c r="AR360" i="2"/>
  <c r="AS103" i="2"/>
  <c r="AR103" i="2"/>
  <c r="AS18" i="2"/>
  <c r="AS307" i="2"/>
  <c r="AS105" i="2"/>
  <c r="AR105" i="2"/>
  <c r="AS441" i="2"/>
  <c r="AS63" i="2"/>
  <c r="AR63" i="2"/>
  <c r="AS9" i="2"/>
  <c r="AR9" i="2"/>
  <c r="AS303" i="2"/>
  <c r="AR303" i="2"/>
  <c r="AS301" i="2"/>
  <c r="AR301" i="2"/>
  <c r="AS249" i="2"/>
  <c r="AR249" i="2"/>
  <c r="AS244" i="2"/>
  <c r="AR244" i="2"/>
  <c r="AS321" i="2"/>
  <c r="AR321" i="2"/>
  <c r="AS713" i="2"/>
  <c r="AS207" i="2"/>
  <c r="AR207" i="2"/>
  <c r="AS555" i="2"/>
  <c r="AR555" i="2"/>
  <c r="AS646" i="2"/>
  <c r="AR646" i="2"/>
  <c r="AS270" i="2"/>
  <c r="AS355" i="2"/>
  <c r="AR355" i="2"/>
  <c r="AS283" i="2"/>
  <c r="AS112" i="2"/>
  <c r="AR112" i="2"/>
  <c r="AS96" i="2"/>
  <c r="AR96" i="2"/>
  <c r="AS58" i="2"/>
  <c r="AR58" i="2"/>
  <c r="AS240" i="2"/>
  <c r="AS434" i="2"/>
  <c r="AS546" i="2"/>
  <c r="AR546" i="2"/>
  <c r="AS118" i="2"/>
  <c r="AR118" i="2"/>
  <c r="AS27" i="2"/>
  <c r="AR27" i="2"/>
  <c r="AS374" i="2"/>
  <c r="AS369" i="2"/>
  <c r="AR369" i="2"/>
  <c r="AS480" i="2"/>
  <c r="AR480" i="2"/>
  <c r="AS558" i="2"/>
  <c r="AR558" i="2"/>
  <c r="AS229" i="2"/>
  <c r="AS643" i="2"/>
  <c r="AS337" i="2"/>
  <c r="AR337" i="2"/>
  <c r="AS396" i="2"/>
  <c r="AS484" i="2"/>
  <c r="AS305" i="2"/>
  <c r="AR305" i="2"/>
  <c r="AS658" i="2"/>
  <c r="AR658" i="2"/>
  <c r="AS547" i="2"/>
  <c r="AS593" i="2"/>
  <c r="AR593" i="2"/>
  <c r="AT581" i="2"/>
  <c r="AT618" i="2"/>
  <c r="AT690" i="2"/>
  <c r="AT278" i="2"/>
  <c r="AT418" i="2"/>
  <c r="AT446" i="2"/>
  <c r="AT235" i="2"/>
  <c r="AT564" i="2"/>
  <c r="AT656" i="2"/>
  <c r="AT399" i="2"/>
  <c r="AT551" i="2"/>
  <c r="AT245" i="2"/>
  <c r="AT123" i="2"/>
  <c r="AT364" i="2"/>
  <c r="AT35" i="2"/>
  <c r="AT352" i="2"/>
  <c r="AT548" i="2"/>
  <c r="AT416" i="2"/>
  <c r="AR270" i="2"/>
  <c r="AS273" i="2"/>
  <c r="AR273" i="2"/>
  <c r="AS349" i="2"/>
  <c r="AR349" i="2"/>
  <c r="AS241" i="2"/>
  <c r="AR241" i="2"/>
  <c r="AS616" i="2"/>
  <c r="AT539" i="2"/>
  <c r="AS681" i="2"/>
  <c r="AS722" i="2"/>
  <c r="AS401" i="2"/>
  <c r="AR401" i="2"/>
  <c r="AS710" i="2"/>
  <c r="AS304" i="2"/>
  <c r="AR304" i="2"/>
  <c r="AS461" i="2"/>
  <c r="AS641" i="2"/>
  <c r="AS707" i="2"/>
  <c r="AS557" i="2"/>
  <c r="AR557" i="2"/>
  <c r="AS545" i="2"/>
  <c r="AR545" i="2"/>
  <c r="AS113" i="2"/>
  <c r="AR113" i="2"/>
  <c r="AS725" i="2"/>
  <c r="AS336" i="2"/>
  <c r="AR336" i="2"/>
  <c r="AS261" i="2"/>
  <c r="AR261" i="2"/>
  <c r="AS104" i="2"/>
  <c r="AS286" i="2"/>
  <c r="AS620" i="2"/>
  <c r="AS224" i="2"/>
  <c r="AR224" i="2"/>
  <c r="AS530" i="2"/>
  <c r="AS230" i="2"/>
  <c r="AR230" i="2"/>
  <c r="AS147" i="2"/>
  <c r="AR147" i="2"/>
  <c r="AS505" i="2"/>
  <c r="AR505" i="2"/>
  <c r="AS390" i="2"/>
  <c r="AS410" i="2"/>
  <c r="AR410" i="2"/>
  <c r="AS692" i="2"/>
  <c r="AS233" i="2"/>
  <c r="AS634" i="2"/>
  <c r="AS20" i="2"/>
  <c r="AR20" i="2"/>
  <c r="AS23" i="2"/>
  <c r="AR23" i="2"/>
  <c r="AS675" i="2"/>
  <c r="AS382" i="2"/>
  <c r="AR382" i="2"/>
  <c r="AS109" i="2"/>
  <c r="AR109" i="2"/>
  <c r="AS668" i="2"/>
  <c r="AR668" i="2"/>
  <c r="AS7" i="2"/>
  <c r="AR7" i="2"/>
  <c r="AS182" i="2"/>
  <c r="AS87" i="2"/>
  <c r="AR87" i="2"/>
  <c r="AS553" i="2"/>
  <c r="AR553" i="2"/>
  <c r="AS110" i="2"/>
  <c r="AS474" i="2"/>
  <c r="AS22" i="2"/>
  <c r="AR22" i="2"/>
  <c r="AS600" i="2"/>
  <c r="AS601" i="2"/>
  <c r="AR601" i="2"/>
  <c r="AS282" i="2"/>
  <c r="AR282" i="2"/>
  <c r="AS481" i="2"/>
  <c r="AR481" i="2"/>
  <c r="AS55" i="2"/>
  <c r="AR55" i="2"/>
  <c r="AS667" i="2"/>
  <c r="AS628" i="2"/>
  <c r="AS239" i="2"/>
  <c r="AR239" i="2"/>
  <c r="AS227" i="2"/>
  <c r="AR227" i="2"/>
  <c r="AS37" i="2"/>
  <c r="AR37" i="2"/>
  <c r="AS345" i="2"/>
  <c r="AR345" i="2"/>
  <c r="AS33" i="2"/>
  <c r="AS253" i="2"/>
  <c r="AR253" i="2"/>
  <c r="AS333" i="2"/>
  <c r="AR333" i="2"/>
  <c r="AS3" i="2"/>
  <c r="AR3" i="2"/>
  <c r="AS226" i="2"/>
  <c r="AS497" i="2"/>
  <c r="AR497" i="2"/>
  <c r="AS220" i="2"/>
  <c r="AS154" i="2"/>
  <c r="AR154" i="2"/>
  <c r="AS526" i="2"/>
  <c r="AS512" i="2"/>
  <c r="AR512" i="2"/>
  <c r="AT684" i="2"/>
  <c r="AT559" i="2"/>
  <c r="AT649" i="2"/>
  <c r="AT415" i="2"/>
  <c r="AT648" i="2"/>
  <c r="AT457" i="2"/>
  <c r="AT731" i="2"/>
  <c r="AT69" i="2"/>
  <c r="AT607" i="2"/>
  <c r="AT556" i="2"/>
  <c r="AT622" i="2"/>
  <c r="AT636" i="2"/>
  <c r="AT729" i="2"/>
  <c r="AT139" i="2"/>
  <c r="AT136" i="2"/>
  <c r="AT49" i="2"/>
  <c r="AT538" i="2"/>
  <c r="AT443" i="2"/>
  <c r="AT388" i="2"/>
  <c r="AT378" i="2"/>
  <c r="AT508" i="2"/>
  <c r="AT732" i="2"/>
  <c r="AT425" i="2"/>
  <c r="AT243" i="2"/>
  <c r="AT97" i="2"/>
  <c r="AT222" i="2"/>
  <c r="AT12" i="2"/>
  <c r="AT420" i="2"/>
  <c r="AT116" i="2"/>
  <c r="AT265" i="2"/>
  <c r="AT442" i="2"/>
  <c r="AT666" i="2"/>
  <c r="AT711" i="2"/>
  <c r="AT644" i="2"/>
  <c r="AR18" i="2"/>
  <c r="AS242" i="2"/>
  <c r="AS469" i="2"/>
  <c r="AR469" i="2"/>
  <c r="AS491" i="2"/>
  <c r="AR491" i="2"/>
  <c r="AS424" i="2"/>
  <c r="AS519" i="2"/>
  <c r="AR519" i="2"/>
  <c r="AS129" i="2"/>
  <c r="AT695" i="2"/>
  <c r="AS119" i="2"/>
  <c r="AR119" i="2"/>
  <c r="AS647" i="2"/>
  <c r="AS310" i="2"/>
  <c r="AR310" i="2"/>
  <c r="AS189" i="2"/>
  <c r="AR189" i="2"/>
  <c r="AS65" i="2"/>
  <c r="AS346" i="2"/>
  <c r="AR346" i="2"/>
  <c r="AS494" i="2"/>
  <c r="AR494" i="2"/>
  <c r="AS29" i="2"/>
  <c r="AR29" i="2"/>
  <c r="AS365" i="2"/>
  <c r="AT708" i="2"/>
  <c r="AT561" i="2"/>
  <c r="AT586" i="2"/>
  <c r="AT455" i="2"/>
  <c r="AT319" i="2"/>
  <c r="AT584" i="2"/>
  <c r="AT466" i="2"/>
  <c r="AT629" i="2"/>
  <c r="AT78" i="2"/>
  <c r="AT215" i="2"/>
  <c r="AT423" i="2"/>
  <c r="AT660" i="2"/>
  <c r="AT473" i="2"/>
  <c r="AT25" i="2"/>
  <c r="AT150" i="2"/>
  <c r="AT285" i="2"/>
  <c r="AT68" i="2"/>
  <c r="AT689" i="2"/>
  <c r="AT592" i="2"/>
  <c r="AT347" i="2"/>
  <c r="AT504" i="2"/>
  <c r="AT517" i="2"/>
  <c r="AT582" i="2"/>
  <c r="AT432" i="2"/>
  <c r="AT2" i="2"/>
  <c r="AT36" i="2"/>
  <c r="AT274" i="2"/>
  <c r="AT279" i="2"/>
  <c r="AT602" i="2"/>
  <c r="AT477" i="2"/>
  <c r="AT460" i="2"/>
  <c r="AT377" i="2"/>
  <c r="AT291" i="2"/>
  <c r="AT403" i="2"/>
  <c r="AT714" i="2"/>
  <c r="AT137" i="2"/>
  <c r="AT552" i="2"/>
  <c r="AT341" i="2"/>
  <c r="AT163" i="2"/>
  <c r="AT464" i="2"/>
  <c r="AT176" i="2"/>
  <c r="AT376" i="2"/>
  <c r="AT157" i="2"/>
  <c r="AT200" i="2"/>
  <c r="AT158" i="2"/>
  <c r="AT550" i="2"/>
  <c r="AT724" i="2"/>
  <c r="AT148" i="2"/>
  <c r="AT696" i="2"/>
  <c r="AT145" i="2"/>
  <c r="AT251" i="2"/>
  <c r="AT329" i="2"/>
  <c r="AT436" i="2"/>
  <c r="AT541" i="2"/>
  <c r="AT206" i="2"/>
  <c r="AT655" i="2"/>
  <c r="AT98" i="2"/>
  <c r="AT358" i="2"/>
  <c r="AR255" i="2"/>
  <c r="AS264" i="2"/>
  <c r="AR264" i="2"/>
  <c r="AS426" i="2"/>
  <c r="AR426" i="2"/>
  <c r="AS500" i="2"/>
  <c r="AR500" i="2"/>
  <c r="AS575" i="2"/>
  <c r="AS38" i="2"/>
  <c r="AR38" i="2"/>
  <c r="AT168" i="2"/>
  <c r="AS718" i="2"/>
  <c r="AS350" i="2"/>
  <c r="AR350" i="2"/>
  <c r="AS605" i="2"/>
  <c r="AR605" i="2"/>
  <c r="AS386" i="2"/>
  <c r="AS471" i="2"/>
  <c r="AS429" i="2"/>
  <c r="AR429" i="2"/>
  <c r="AS290" i="2"/>
  <c r="AS300" i="2"/>
  <c r="AR300" i="2"/>
  <c r="AS381" i="2"/>
  <c r="AR381" i="2"/>
  <c r="AT674" i="2"/>
  <c r="AT275" i="2"/>
  <c r="AS569" i="2"/>
  <c r="AS709" i="2"/>
  <c r="AS597" i="2"/>
  <c r="AS694" i="2"/>
  <c r="AS669" i="2"/>
  <c r="AS216" i="2"/>
  <c r="AR216" i="2"/>
  <c r="AS523" i="2"/>
  <c r="AR523" i="2"/>
  <c r="AS537" i="2"/>
  <c r="AR537" i="2"/>
  <c r="AS107" i="2"/>
  <c r="AR107" i="2"/>
  <c r="AS153" i="2"/>
  <c r="AR153" i="2"/>
  <c r="AS335" i="2"/>
  <c r="AR335" i="2"/>
  <c r="AS515" i="2"/>
  <c r="AR515" i="2"/>
  <c r="AS348" i="2"/>
  <c r="AS518" i="2"/>
  <c r="AS353" i="2"/>
  <c r="AS276" i="2"/>
  <c r="AR276" i="2"/>
  <c r="AS134" i="2"/>
  <c r="AS228" i="2"/>
  <c r="AS717" i="2"/>
  <c r="AS384" i="2"/>
  <c r="AR384" i="2"/>
  <c r="AS16" i="2"/>
  <c r="AR16" i="2"/>
  <c r="AS568" i="2"/>
  <c r="AR568" i="2"/>
  <c r="AS125" i="2"/>
  <c r="AR125" i="2"/>
  <c r="AS260" i="2"/>
  <c r="AR260" i="2"/>
  <c r="AS39" i="2"/>
  <c r="AR39" i="2"/>
  <c r="AS375" i="2"/>
  <c r="AR375" i="2"/>
  <c r="AS490" i="2"/>
  <c r="AR490" i="2"/>
  <c r="AS175" i="2"/>
  <c r="AR175" i="2"/>
  <c r="AS127" i="2"/>
  <c r="AS140" i="2"/>
  <c r="AS524" i="2"/>
  <c r="AS203" i="2"/>
  <c r="AR203" i="2"/>
  <c r="AS71" i="2"/>
  <c r="AR71" i="2"/>
  <c r="AS50" i="2"/>
  <c r="AS506" i="2"/>
  <c r="AS313" i="2"/>
  <c r="AS486" i="2"/>
  <c r="AR486" i="2"/>
  <c r="AS61" i="2"/>
  <c r="AS610" i="2"/>
  <c r="AR610" i="2"/>
  <c r="AS560" i="2"/>
  <c r="AS32" i="2"/>
  <c r="AR32" i="2"/>
  <c r="AS712" i="2"/>
  <c r="AS728" i="2"/>
  <c r="AS73" i="2"/>
  <c r="AR73" i="2"/>
  <c r="AS318" i="2"/>
  <c r="AR318" i="2"/>
  <c r="AS463" i="2"/>
  <c r="AR463" i="2"/>
  <c r="AS42" i="2"/>
  <c r="AS462" i="2"/>
  <c r="AS549" i="2"/>
  <c r="AR549" i="2"/>
  <c r="AS297" i="2"/>
  <c r="AR297" i="2"/>
  <c r="AS339" i="2"/>
  <c r="AR339" i="2"/>
  <c r="AS238" i="2"/>
  <c r="AS639" i="2"/>
  <c r="AS174" i="2"/>
  <c r="AR174" i="2"/>
  <c r="AS296" i="2"/>
  <c r="AR296" i="2"/>
  <c r="AS298" i="2"/>
  <c r="AS458" i="2"/>
  <c r="AS630" i="2"/>
  <c r="AR630" i="2"/>
  <c r="AS99" i="2"/>
  <c r="AR99" i="2"/>
  <c r="AS661" i="2"/>
  <c r="AR661" i="2"/>
  <c r="AS470" i="2"/>
  <c r="AS544" i="2"/>
  <c r="AR544" i="2"/>
  <c r="AT723" i="2"/>
  <c r="AV723" i="2" s="1"/>
  <c r="AT706" i="2"/>
  <c r="AV706" i="2" s="1"/>
  <c r="AT613" i="2"/>
  <c r="AV613" i="2" s="1"/>
  <c r="AT579" i="2"/>
  <c r="AT625" i="2"/>
  <c r="AT422" i="2"/>
  <c r="AT264" i="2"/>
  <c r="AT88" i="2"/>
  <c r="AT242" i="2"/>
  <c r="AT130" i="2"/>
  <c r="AT70" i="2"/>
  <c r="AT273" i="2"/>
  <c r="AT703" i="2"/>
  <c r="AT683" i="2"/>
  <c r="AT657" i="2"/>
  <c r="AT247" i="2"/>
  <c r="AT72" i="2"/>
  <c r="AT426" i="2"/>
  <c r="AT445" i="2"/>
  <c r="AS88" i="2"/>
  <c r="AV88" i="2" s="1"/>
  <c r="AR88" i="2"/>
  <c r="AS445" i="2"/>
  <c r="AV445" i="2" s="1"/>
  <c r="AR445" i="2"/>
  <c r="AS181" i="2"/>
  <c r="AS171" i="2"/>
  <c r="AS197" i="2"/>
  <c r="AR197" i="2"/>
  <c r="AS507" i="2"/>
  <c r="AT404" i="2"/>
  <c r="AS221" i="2"/>
  <c r="AS562" i="2"/>
  <c r="AS161" i="2"/>
  <c r="AR161" i="2"/>
  <c r="AS306" i="2"/>
  <c r="AR306" i="2"/>
  <c r="AS342" i="2"/>
  <c r="AR342" i="2"/>
  <c r="AS248" i="2"/>
  <c r="AS17" i="2"/>
  <c r="AR17" i="2"/>
  <c r="AS93" i="2"/>
  <c r="AS662" i="2"/>
  <c r="AR662" i="2"/>
  <c r="AT521" i="2"/>
  <c r="AS735" i="2"/>
  <c r="AS624" i="2"/>
  <c r="AS640" i="2"/>
  <c r="AS440" i="2"/>
  <c r="AR440" i="2"/>
  <c r="AS588" i="2"/>
  <c r="AR588" i="2"/>
  <c r="AS509" i="2"/>
  <c r="AR509" i="2"/>
  <c r="AS439" i="2"/>
  <c r="AS299" i="2"/>
  <c r="AS525" i="2"/>
  <c r="AR525" i="2"/>
  <c r="AS719" i="2"/>
  <c r="AS269" i="2"/>
  <c r="AR269" i="2"/>
  <c r="AS101" i="2"/>
  <c r="AR101" i="2"/>
  <c r="AS332" i="2"/>
  <c r="AR332" i="2"/>
  <c r="AS702" i="2"/>
  <c r="AS734" i="2"/>
  <c r="AS45" i="2"/>
  <c r="AS115" i="2"/>
  <c r="AR115" i="2"/>
  <c r="AS28" i="2"/>
  <c r="AR28" i="2"/>
  <c r="AS737" i="2"/>
  <c r="AS554" i="2"/>
  <c r="AR554" i="2"/>
  <c r="AS679" i="2"/>
  <c r="AS697" i="2"/>
  <c r="AS419" i="2"/>
  <c r="AS257" i="2"/>
  <c r="AR257" i="2"/>
  <c r="AS407" i="2"/>
  <c r="AS166" i="2"/>
  <c r="AR166" i="2"/>
  <c r="AS730" i="2"/>
  <c r="AS193" i="2"/>
  <c r="AR193" i="2"/>
  <c r="AS632" i="2"/>
  <c r="AS162" i="2"/>
  <c r="AS699" i="2"/>
  <c r="AS173" i="2"/>
  <c r="AR173" i="2"/>
  <c r="AS453" i="2"/>
  <c r="AR453" i="2"/>
  <c r="AS152" i="2"/>
  <c r="AS11" i="2"/>
  <c r="AR11" i="2"/>
  <c r="AS371" i="2"/>
  <c r="AR371" i="2"/>
  <c r="AS231" i="2"/>
  <c r="AR231" i="2"/>
  <c r="AS391" i="2"/>
  <c r="AS472" i="2"/>
  <c r="AS210" i="2"/>
  <c r="AS91" i="2"/>
  <c r="AR91" i="2"/>
  <c r="AS664" i="2"/>
  <c r="AR664" i="2"/>
  <c r="AS563" i="2"/>
  <c r="AR563" i="2"/>
  <c r="AS287" i="2"/>
  <c r="AS363" i="2"/>
  <c r="AR363" i="2"/>
  <c r="AS653" i="2"/>
  <c r="AS389" i="2"/>
  <c r="AS4" i="2"/>
  <c r="AR4" i="2"/>
  <c r="AS383" i="2"/>
  <c r="AS92" i="2"/>
  <c r="AR92" i="2"/>
  <c r="AS331" i="2"/>
  <c r="AR331" i="2"/>
  <c r="AS48" i="2"/>
  <c r="AR48" i="2"/>
  <c r="AS218" i="2"/>
  <c r="AS387" i="2"/>
  <c r="AR387" i="2"/>
  <c r="AS47" i="2"/>
  <c r="AR47" i="2"/>
  <c r="AS177" i="2"/>
  <c r="AR177" i="2"/>
  <c r="AS450" i="2"/>
  <c r="AS81" i="2"/>
  <c r="AR81" i="2"/>
  <c r="AS531" i="2"/>
  <c r="AR531" i="2"/>
  <c r="AS213" i="2"/>
  <c r="AR213" i="2"/>
  <c r="AS142" i="2"/>
  <c r="AR142" i="2"/>
  <c r="AS428" i="2"/>
  <c r="AR428" i="2"/>
  <c r="AT726" i="2"/>
  <c r="AT698" i="2"/>
  <c r="AT430" i="2"/>
  <c r="AT413" i="2"/>
  <c r="AT577" i="2"/>
  <c r="AT311" i="2"/>
  <c r="AT255" i="2"/>
  <c r="AT603" i="2"/>
  <c r="AT680" i="2"/>
  <c r="AT328" i="2"/>
  <c r="AT196" i="2"/>
  <c r="AT272" i="2"/>
  <c r="AT131" i="2"/>
  <c r="AT487" i="2"/>
  <c r="AT24" i="2"/>
  <c r="AT591" i="2"/>
  <c r="AT59" i="2"/>
  <c r="AT645" i="2"/>
  <c r="AS130" i="2"/>
  <c r="AR130" i="2"/>
  <c r="AS237" i="2"/>
  <c r="AR237" i="2"/>
  <c r="AS330" i="2"/>
  <c r="AS663" i="2"/>
  <c r="AR663" i="2"/>
  <c r="AS327" i="2"/>
  <c r="AR327" i="2"/>
  <c r="AS373" i="2"/>
  <c r="AR373" i="2"/>
  <c r="AT736" i="2"/>
  <c r="AS705" i="2"/>
  <c r="AS295" i="2"/>
  <c r="AS482" i="2"/>
  <c r="AR482" i="2"/>
  <c r="AS155" i="2"/>
  <c r="AR155" i="2"/>
  <c r="AS41" i="2"/>
  <c r="AR41" i="2"/>
  <c r="AS651" i="2"/>
  <c r="AS715" i="2"/>
  <c r="AS716" i="2"/>
  <c r="AS615" i="2"/>
  <c r="AS485" i="2"/>
  <c r="AR485" i="2"/>
  <c r="AS522" i="2"/>
  <c r="AS202" i="2"/>
  <c r="AR202" i="2"/>
  <c r="AS435" i="2"/>
  <c r="AS580" i="2"/>
  <c r="AS654" i="2"/>
  <c r="AS362" i="2"/>
  <c r="AS599" i="2"/>
  <c r="AR599" i="2"/>
  <c r="AS701" i="2"/>
  <c r="AS571" i="2"/>
  <c r="AS438" i="2"/>
  <c r="AR438" i="2"/>
  <c r="AS617" i="2"/>
  <c r="AS190" i="2"/>
  <c r="AR190" i="2"/>
  <c r="AS511" i="2"/>
  <c r="AS26" i="2"/>
  <c r="AR26" i="2"/>
  <c r="AS673" i="2"/>
  <c r="AS325" i="2"/>
  <c r="AR325" i="2"/>
  <c r="AS606" i="2"/>
  <c r="AS677" i="2"/>
  <c r="AS535" i="2"/>
  <c r="AR535" i="2"/>
  <c r="AS79" i="2"/>
  <c r="AR79" i="2"/>
  <c r="AS372" i="2"/>
  <c r="AS100" i="2"/>
  <c r="AR100" i="2"/>
  <c r="AS444" i="2"/>
  <c r="AR444" i="2"/>
  <c r="AS57" i="2"/>
  <c r="AR57" i="2"/>
  <c r="AS676" i="2"/>
  <c r="AS159" i="2"/>
  <c r="AR159" i="2"/>
  <c r="AS326" i="2"/>
  <c r="AS124" i="2"/>
  <c r="AR124" i="2"/>
  <c r="AS614" i="2"/>
  <c r="AS19" i="2"/>
  <c r="AR19" i="2"/>
  <c r="AS252" i="2"/>
  <c r="AR252" i="2"/>
  <c r="AS180" i="2"/>
  <c r="AR180" i="2"/>
  <c r="AS334" i="2"/>
  <c r="AS53" i="2"/>
  <c r="AS354" i="2"/>
  <c r="AS459" i="2"/>
  <c r="AR459" i="2"/>
  <c r="AS323" i="2"/>
  <c r="AS501" i="2"/>
  <c r="AR501" i="2"/>
  <c r="AS284" i="2"/>
  <c r="AR284" i="2"/>
  <c r="AS520" i="2"/>
  <c r="AR520" i="2"/>
  <c r="AS619" i="2"/>
  <c r="AS179" i="2"/>
  <c r="AR179" i="2"/>
  <c r="AS585" i="2"/>
  <c r="AR585" i="2"/>
  <c r="AS529" i="2"/>
  <c r="AR529" i="2"/>
  <c r="AS121" i="2"/>
  <c r="AR121" i="2"/>
  <c r="AS589" i="2"/>
  <c r="AR589" i="2"/>
  <c r="AS370" i="2"/>
  <c r="AR370" i="2"/>
  <c r="AS271" i="2"/>
  <c r="AR271" i="2"/>
  <c r="AS64" i="2"/>
  <c r="AS209" i="2"/>
  <c r="AR209" i="2"/>
  <c r="AS122" i="2"/>
  <c r="AR122" i="2"/>
  <c r="AS208" i="2"/>
  <c r="AR208" i="2"/>
  <c r="AS135" i="2"/>
  <c r="AR135" i="2"/>
  <c r="AS86" i="2"/>
  <c r="AR86" i="2"/>
  <c r="AS14" i="2"/>
  <c r="AS188" i="2"/>
  <c r="AR188" i="2"/>
  <c r="AS143" i="2"/>
  <c r="AR143" i="2"/>
  <c r="AT681" i="2"/>
  <c r="AT722" i="2"/>
  <c r="AT401" i="2"/>
  <c r="AT710" i="2"/>
  <c r="AT304" i="2"/>
  <c r="AT461" i="2"/>
  <c r="AT641" i="2"/>
  <c r="AT707" i="2"/>
  <c r="AT557" i="2"/>
  <c r="AT545" i="2"/>
  <c r="AT113" i="2"/>
  <c r="AT725" i="2"/>
  <c r="AT336" i="2"/>
  <c r="AT261" i="2"/>
  <c r="AT104" i="2"/>
  <c r="AT286" i="2"/>
  <c r="AT620" i="2"/>
  <c r="AR33" i="2"/>
  <c r="AS247" i="2"/>
  <c r="AR247" i="2"/>
  <c r="AS199" i="2"/>
  <c r="AS246" i="2"/>
  <c r="AR246" i="2"/>
  <c r="AS451" i="2"/>
  <c r="AT320" i="2"/>
  <c r="AS738" i="2"/>
  <c r="AS138" i="2"/>
  <c r="AR138" i="2"/>
  <c r="AS392" i="2"/>
  <c r="AS146" i="2"/>
  <c r="AS408" i="2"/>
  <c r="AR408" i="2"/>
  <c r="AS540" i="2"/>
  <c r="AR540" i="2"/>
  <c r="AS700" i="2"/>
  <c r="AS598" i="2"/>
  <c r="AR598" i="2"/>
  <c r="AS447" i="2"/>
  <c r="AS727" i="2"/>
  <c r="AS205" i="2"/>
  <c r="AR205" i="2"/>
  <c r="AS693" i="2"/>
  <c r="AS351" i="2"/>
  <c r="AR351" i="2"/>
  <c r="AS379" i="2"/>
  <c r="AS502" i="2"/>
  <c r="AR502" i="2"/>
  <c r="AS685" i="2"/>
  <c r="AS686" i="2"/>
  <c r="AS141" i="2"/>
  <c r="AR141" i="2"/>
  <c r="AS225" i="2"/>
  <c r="AR225" i="2"/>
  <c r="AS277" i="2"/>
  <c r="AS66" i="2"/>
  <c r="AR66" i="2"/>
  <c r="AS437" i="2"/>
  <c r="AS204" i="2"/>
  <c r="AR204" i="2"/>
  <c r="AS626" i="2"/>
  <c r="AS671" i="2"/>
  <c r="AR671" i="2"/>
  <c r="AS40" i="2"/>
  <c r="AR40" i="2"/>
  <c r="AS465" i="2"/>
  <c r="AR465" i="2"/>
  <c r="AS132" i="2"/>
  <c r="AS56" i="2"/>
  <c r="AR56" i="2"/>
  <c r="AS144" i="2"/>
  <c r="AR144" i="2"/>
  <c r="AS659" i="2"/>
  <c r="AR659" i="2"/>
  <c r="AS259" i="2"/>
  <c r="AS612" i="2"/>
  <c r="AS178" i="2"/>
  <c r="AR178" i="2"/>
  <c r="AS5" i="2"/>
  <c r="AR5" i="2"/>
  <c r="AS475" i="2"/>
  <c r="AS114" i="2"/>
  <c r="AR114" i="2"/>
  <c r="AS315" i="2"/>
  <c r="AS528" i="2"/>
  <c r="AS30" i="2"/>
  <c r="AR30" i="2"/>
  <c r="AS94" i="2"/>
  <c r="AR94" i="2"/>
  <c r="AS637" i="2"/>
  <c r="AR637" i="2"/>
  <c r="AS133" i="2"/>
  <c r="AS44" i="2"/>
  <c r="AR44" i="2"/>
  <c r="AS409" i="2"/>
  <c r="AR409" i="2"/>
  <c r="AS468" i="2"/>
  <c r="AR468" i="2"/>
  <c r="AS343" i="2"/>
  <c r="AR343" i="2"/>
  <c r="AS254" i="2"/>
  <c r="AS102" i="2"/>
  <c r="AR102" i="2"/>
  <c r="AS385" i="2"/>
  <c r="AS627" i="2"/>
  <c r="AR627" i="2"/>
  <c r="AS76" i="2"/>
  <c r="AS604" i="2"/>
  <c r="AS534" i="2"/>
  <c r="AS192" i="2"/>
  <c r="AS82" i="2"/>
  <c r="AR82" i="2"/>
  <c r="AS452" i="2"/>
  <c r="AS211" i="2"/>
  <c r="AR211" i="2"/>
  <c r="AS164" i="2"/>
  <c r="AS288" i="2"/>
  <c r="AR288" i="2"/>
  <c r="AS574" i="2"/>
  <c r="AR574" i="2"/>
  <c r="AS467" i="2"/>
  <c r="AR467" i="2"/>
  <c r="AS322" i="2"/>
  <c r="AR322" i="2"/>
  <c r="AS170" i="2"/>
  <c r="AR170" i="2"/>
  <c r="AS308" i="2"/>
  <c r="AR308" i="2"/>
  <c r="AS499" i="2"/>
  <c r="AR499" i="2"/>
  <c r="AS191" i="2"/>
  <c r="AR191" i="2"/>
  <c r="AS623" i="2"/>
  <c r="AR623" i="2"/>
  <c r="AT718" i="2"/>
  <c r="AT738" i="2"/>
  <c r="AT587" i="2"/>
  <c r="AT478" i="2"/>
  <c r="AT221" i="2"/>
  <c r="AT576" i="2"/>
  <c r="AT565" i="2"/>
  <c r="AT119" i="2"/>
  <c r="AT705" i="2"/>
  <c r="AT350" i="2"/>
  <c r="AT138" i="2"/>
  <c r="AT687" i="2"/>
  <c r="AT638" i="2"/>
  <c r="AT316" i="2"/>
  <c r="AT562" i="2"/>
  <c r="AT126" i="2"/>
  <c r="AR182" i="2"/>
  <c r="AS579" i="2"/>
  <c r="AR579" i="2"/>
  <c r="AS657" i="2"/>
  <c r="AR657" i="2"/>
  <c r="AS590" i="2"/>
  <c r="AS338" i="2"/>
  <c r="AR338" i="2"/>
  <c r="AS268" i="2"/>
  <c r="AT414" i="2"/>
  <c r="AS587" i="2"/>
  <c r="AV587" i="2" s="1"/>
  <c r="AS687" i="2"/>
  <c r="AS493" i="2"/>
  <c r="AR493" i="2"/>
  <c r="AS169" i="2"/>
  <c r="AR169" i="2"/>
  <c r="AS83" i="2"/>
  <c r="AR83" i="2"/>
  <c r="AS359" i="2"/>
  <c r="AS670" i="2"/>
  <c r="AV670" i="2" s="1"/>
  <c r="AS609" i="2"/>
  <c r="AV609" i="2" s="1"/>
  <c r="AR609" i="2"/>
  <c r="AS672" i="2"/>
  <c r="AV672" i="2" s="1"/>
  <c r="AS356" i="2"/>
  <c r="AR356" i="2"/>
  <c r="AS289" i="2"/>
  <c r="AS186" i="2"/>
  <c r="AR186" i="2"/>
  <c r="AS567" i="2"/>
  <c r="AS404" i="2"/>
  <c r="AR404" i="2"/>
  <c r="AS340" i="2"/>
  <c r="AR340" i="2"/>
  <c r="AS736" i="2"/>
  <c r="AV736" i="2" s="1"/>
  <c r="AS695" i="2"/>
  <c r="AV695" i="2" s="1"/>
  <c r="AS733" i="2"/>
  <c r="AS414" i="2"/>
  <c r="AR414" i="2"/>
  <c r="AS168" i="2"/>
  <c r="AV168" i="2" s="1"/>
  <c r="AS320" i="2"/>
  <c r="AR320" i="2"/>
  <c r="AS539" i="2"/>
  <c r="AV539" i="2" s="1"/>
  <c r="AS456" i="2"/>
  <c r="AR456" i="2"/>
  <c r="AS448" i="2"/>
  <c r="AS219" i="2"/>
  <c r="AR219" i="2"/>
  <c r="AS324" i="2"/>
  <c r="AS476" i="2"/>
  <c r="AS527" i="2"/>
  <c r="AR527" i="2"/>
  <c r="AS721" i="2"/>
  <c r="AS421" i="2"/>
  <c r="AR421" i="2"/>
  <c r="AS405" i="2"/>
  <c r="AS357" i="2"/>
  <c r="AR357" i="2"/>
  <c r="AS52" i="2"/>
  <c r="AR52" i="2"/>
  <c r="AS232" i="2"/>
  <c r="AR232" i="2"/>
  <c r="AS90" i="2"/>
  <c r="AR90" i="2"/>
  <c r="AS397" i="2"/>
  <c r="AR397" i="2"/>
  <c r="AS608" i="2"/>
  <c r="AR608" i="2"/>
  <c r="AS573" i="2"/>
  <c r="AS395" i="2"/>
  <c r="AR395" i="2"/>
  <c r="AS412" i="2"/>
  <c r="AR412" i="2"/>
  <c r="AS542" i="2"/>
  <c r="AS635" i="2"/>
  <c r="AS398" i="2"/>
  <c r="AR398" i="2"/>
  <c r="AS43" i="2"/>
  <c r="AR43" i="2"/>
  <c r="AS488" i="2"/>
  <c r="AS570" i="2"/>
  <c r="AR570" i="2"/>
  <c r="AS256" i="2"/>
  <c r="AS302" i="2"/>
  <c r="AR302" i="2"/>
  <c r="AS578" i="2"/>
  <c r="AR578" i="2"/>
  <c r="AS172" i="2"/>
  <c r="AR172" i="2"/>
  <c r="AS367" i="2"/>
  <c r="AR367" i="2"/>
  <c r="AS682" i="2"/>
  <c r="AS198" i="2"/>
  <c r="AR198" i="2"/>
  <c r="AS514" i="2"/>
  <c r="AS400" i="2"/>
  <c r="AR400" i="2"/>
  <c r="AS368" i="2"/>
  <c r="AS184" i="2"/>
  <c r="AR184" i="2"/>
  <c r="AS492" i="2"/>
  <c r="AR492" i="2"/>
  <c r="AS108" i="2"/>
  <c r="AR108" i="2"/>
  <c r="AS60" i="2"/>
  <c r="AR60" i="2"/>
  <c r="AS280" i="2"/>
  <c r="AR280" i="2"/>
  <c r="AS84" i="2"/>
  <c r="AR84" i="2"/>
  <c r="AS314" i="2"/>
  <c r="AS402" i="2"/>
  <c r="AR402" i="2"/>
  <c r="AS633" i="2"/>
  <c r="AS293" i="2"/>
  <c r="AR293" i="2"/>
  <c r="AS691" i="2"/>
  <c r="AS543" i="2"/>
  <c r="AR543" i="2"/>
  <c r="AT709" i="2"/>
  <c r="AT597" i="2"/>
  <c r="AT694" i="2"/>
  <c r="AT669" i="2"/>
  <c r="AT216" i="2"/>
  <c r="AT523" i="2"/>
  <c r="AT537" i="2"/>
  <c r="AT107" i="2"/>
  <c r="AT153" i="2"/>
  <c r="AT335" i="2"/>
  <c r="AT515" i="2"/>
  <c r="AT348" i="2"/>
  <c r="AT518" i="2"/>
  <c r="AT353" i="2"/>
  <c r="AT276" i="2"/>
  <c r="AT134" i="2"/>
  <c r="AT228" i="2"/>
  <c r="AT717" i="2"/>
  <c r="AT384" i="2"/>
  <c r="AT16" i="2"/>
  <c r="AT568" i="2"/>
  <c r="AT125" i="2"/>
  <c r="AT260" i="2"/>
  <c r="AT39" i="2"/>
  <c r="AT375" i="2"/>
  <c r="AR64" i="2"/>
  <c r="AR104" i="2"/>
  <c r="AS422" i="2"/>
  <c r="AV422" i="2" s="1"/>
  <c r="AR422" i="2"/>
  <c r="AS72" i="2"/>
  <c r="AR72" i="2"/>
  <c r="AS117" i="2"/>
  <c r="AS361" i="2"/>
  <c r="AR361" i="2"/>
  <c r="AS151" i="2"/>
  <c r="AR151" i="2"/>
  <c r="AT733" i="2"/>
  <c r="AS576" i="2"/>
  <c r="AS316" i="2"/>
  <c r="AR316" i="2"/>
  <c r="AS720" i="2"/>
  <c r="AS80" i="2"/>
  <c r="AR80" i="2"/>
  <c r="AS704" i="2"/>
  <c r="AS292" i="2"/>
  <c r="AR292" i="2"/>
  <c r="AS581" i="2"/>
  <c r="AV581" i="2" s="1"/>
  <c r="AR581" i="2"/>
  <c r="AS618" i="2"/>
  <c r="AS690" i="2"/>
  <c r="AV690" i="2" s="1"/>
  <c r="AS278" i="2"/>
  <c r="AR278" i="2"/>
  <c r="AS418" i="2"/>
  <c r="AS446" i="2"/>
  <c r="AS235" i="2"/>
  <c r="AR235" i="2"/>
  <c r="AS564" i="2"/>
  <c r="AR564" i="2"/>
  <c r="AS656" i="2"/>
  <c r="AV656" i="2" s="1"/>
  <c r="AR656" i="2"/>
  <c r="AS399" i="2"/>
  <c r="AS551" i="2"/>
  <c r="AV551" i="2" s="1"/>
  <c r="AS245" i="2"/>
  <c r="AV245" i="2" s="1"/>
  <c r="AR245" i="2"/>
  <c r="AS123" i="2"/>
  <c r="AV123" i="2" s="1"/>
  <c r="AR123" i="2"/>
  <c r="AS364" i="2"/>
  <c r="AR364" i="2"/>
  <c r="AS35" i="2"/>
  <c r="AV35" i="2" s="1"/>
  <c r="AR35" i="2"/>
  <c r="AS352" i="2"/>
  <c r="AV352" i="2" s="1"/>
  <c r="AR352" i="2"/>
  <c r="AS548" i="2"/>
  <c r="AV548" i="2" s="1"/>
  <c r="AS416" i="2"/>
  <c r="AR416" i="2"/>
  <c r="AS54" i="2"/>
  <c r="AS652" i="2"/>
  <c r="AS433" i="2"/>
  <c r="AS394" i="2"/>
  <c r="AS454" i="2"/>
  <c r="AR454" i="2"/>
  <c r="AS195" i="2"/>
  <c r="AR195" i="2"/>
  <c r="AS510" i="2"/>
  <c r="AS201" i="2"/>
  <c r="AR201" i="2"/>
  <c r="AS250" i="2"/>
  <c r="AR250" i="2"/>
  <c r="AS427" i="2"/>
  <c r="AR427" i="2"/>
  <c r="AS513" i="2"/>
  <c r="AS380" i="2"/>
  <c r="AR380" i="2"/>
  <c r="AS596" i="2"/>
  <c r="AS187" i="2"/>
  <c r="AR187" i="2"/>
  <c r="AS489" i="2"/>
  <c r="AS46" i="2"/>
  <c r="AS106" i="2"/>
  <c r="AR106" i="2"/>
  <c r="AS234" i="2"/>
  <c r="AR234" i="2"/>
  <c r="AS236" i="2"/>
  <c r="AR236" i="2"/>
  <c r="AS611" i="2"/>
  <c r="AS165" i="2"/>
  <c r="AS67" i="2"/>
  <c r="AR67" i="2"/>
  <c r="AS312" i="2"/>
  <c r="AS317" i="2"/>
  <c r="AR317" i="2"/>
  <c r="AS572" i="2"/>
  <c r="AS533" i="2"/>
  <c r="AR533" i="2"/>
  <c r="AS594" i="2"/>
  <c r="AS393" i="2"/>
  <c r="AR393" i="2"/>
  <c r="AS194" i="2"/>
  <c r="AR194" i="2"/>
  <c r="AS642" i="2"/>
  <c r="AR642" i="2"/>
  <c r="AS496" i="2"/>
  <c r="AS483" i="2"/>
  <c r="AR483" i="2"/>
  <c r="AS183" i="2"/>
  <c r="AR183" i="2"/>
  <c r="AS160" i="2"/>
  <c r="AR160" i="2"/>
  <c r="AS406" i="2"/>
  <c r="AS417" i="2"/>
  <c r="AR417" i="2"/>
  <c r="AS536" i="2"/>
  <c r="AR536" i="2"/>
  <c r="AS309" i="2"/>
  <c r="AS156" i="2"/>
  <c r="AR156" i="2"/>
  <c r="AS262" i="2"/>
  <c r="AS6" i="2"/>
  <c r="AR6" i="2"/>
  <c r="AS120" i="2"/>
  <c r="AR120" i="2"/>
  <c r="AS281" i="2"/>
  <c r="AR281" i="2"/>
  <c r="AT735" i="2"/>
  <c r="AT624" i="2"/>
  <c r="AT640" i="2"/>
  <c r="AT440" i="2"/>
  <c r="AT588" i="2"/>
  <c r="AT509" i="2"/>
  <c r="AT439" i="2"/>
  <c r="AT299" i="2"/>
  <c r="AT525" i="2"/>
  <c r="AT719" i="2"/>
  <c r="AT269" i="2"/>
  <c r="AT101" i="2"/>
  <c r="AT332" i="2"/>
  <c r="AT702" i="2"/>
  <c r="AT734" i="2"/>
  <c r="AT45" i="2"/>
  <c r="AT115" i="2"/>
  <c r="AR53" i="2"/>
  <c r="AR458" i="2"/>
  <c r="AR451" i="2"/>
  <c r="AR476" i="2"/>
  <c r="AS70" i="2"/>
  <c r="AV70" i="2" s="1"/>
  <c r="AR70" i="2"/>
  <c r="AS111" i="2"/>
  <c r="AR111" i="2"/>
  <c r="AS31" i="2"/>
  <c r="AR31" i="2"/>
  <c r="AS595" i="2"/>
  <c r="AS185" i="2"/>
  <c r="AR185" i="2"/>
  <c r="AS344" i="2"/>
  <c r="AR344" i="2"/>
  <c r="AT340" i="2"/>
  <c r="AT456" i="2"/>
  <c r="AS478" i="2"/>
  <c r="AS638" i="2"/>
  <c r="AV638" i="2" s="1"/>
  <c r="AS650" i="2"/>
  <c r="AS51" i="2"/>
  <c r="AR51" i="2"/>
  <c r="AS21" i="2"/>
  <c r="AR21" i="2"/>
  <c r="AS223" i="2"/>
  <c r="AS684" i="2"/>
  <c r="AS559" i="2"/>
  <c r="AR559" i="2"/>
  <c r="AS649" i="2"/>
  <c r="AS415" i="2"/>
  <c r="AR415" i="2"/>
  <c r="AS648" i="2"/>
  <c r="AS457" i="2"/>
  <c r="AR457" i="2"/>
  <c r="AS731" i="2"/>
  <c r="AV731" i="2" s="1"/>
  <c r="AS69" i="2"/>
  <c r="AV69" i="2" s="1"/>
  <c r="AR69" i="2"/>
  <c r="AS607" i="2"/>
  <c r="AV607" i="2" s="1"/>
  <c r="AR607" i="2"/>
  <c r="AS556" i="2"/>
  <c r="AV556" i="2" s="1"/>
  <c r="AS622" i="2"/>
  <c r="AS636" i="2"/>
  <c r="AV636" i="2" s="1"/>
  <c r="AS729" i="2"/>
  <c r="AV729" i="2" s="1"/>
  <c r="AS139" i="2"/>
  <c r="AV139" i="2" s="1"/>
  <c r="AS136" i="2"/>
  <c r="AR136" i="2"/>
  <c r="AS49" i="2"/>
  <c r="AR49" i="2"/>
  <c r="AS538" i="2"/>
  <c r="AS443" i="2"/>
  <c r="AS388" i="2"/>
  <c r="AV388" i="2" s="1"/>
  <c r="AR388" i="2"/>
  <c r="AS378" i="2"/>
  <c r="AV378" i="2" s="1"/>
  <c r="AR378" i="2"/>
  <c r="AS508" i="2"/>
  <c r="AV508" i="2" s="1"/>
  <c r="AS732" i="2"/>
  <c r="AV732" i="2" s="1"/>
  <c r="AS425" i="2"/>
  <c r="AS243" i="2"/>
  <c r="AV243" i="2" s="1"/>
  <c r="AR243" i="2"/>
  <c r="AS97" i="2"/>
  <c r="AS222" i="2"/>
  <c r="AS12" i="2"/>
  <c r="AR12" i="2"/>
  <c r="AS420" i="2"/>
  <c r="AS116" i="2"/>
  <c r="AR116" i="2"/>
  <c r="AS265" i="2"/>
  <c r="AS442" i="2"/>
  <c r="AV442" i="2" s="1"/>
  <c r="AR442" i="2"/>
  <c r="AS666" i="2"/>
  <c r="AV666" i="2" s="1"/>
  <c r="AR666" i="2"/>
  <c r="AS711" i="2"/>
  <c r="AV711" i="2" s="1"/>
  <c r="AS644" i="2"/>
  <c r="AV644" i="2" s="1"/>
  <c r="AS217" i="2"/>
  <c r="AR217" i="2"/>
  <c r="AS503" i="2"/>
  <c r="AS631" i="2"/>
  <c r="AS95" i="2"/>
  <c r="AR95" i="2"/>
  <c r="AS214" i="2"/>
  <c r="AR214" i="2"/>
  <c r="AS75" i="2"/>
  <c r="AR75" i="2"/>
  <c r="AS77" i="2"/>
  <c r="AR77" i="2"/>
  <c r="AS532" i="2"/>
  <c r="AR532" i="2"/>
  <c r="AS266" i="2"/>
  <c r="AR266" i="2"/>
  <c r="AS498" i="2"/>
  <c r="AR498" i="2"/>
  <c r="AS263" i="2"/>
  <c r="AS294" i="2"/>
  <c r="AS15" i="2"/>
  <c r="AR15" i="2"/>
  <c r="AS495" i="2"/>
  <c r="AS13" i="2"/>
  <c r="AS688" i="2"/>
  <c r="AS212" i="2"/>
  <c r="AR212" i="2"/>
  <c r="AS10" i="2"/>
  <c r="AR10" i="2"/>
  <c r="AS258" i="2"/>
  <c r="AS8" i="2"/>
  <c r="AR8" i="2"/>
  <c r="AS89" i="2"/>
  <c r="AR89" i="2"/>
  <c r="AS621" i="2"/>
  <c r="AR621" i="2"/>
  <c r="AS479" i="2"/>
  <c r="AS566" i="2"/>
  <c r="AS74" i="2"/>
  <c r="AR74" i="2"/>
  <c r="AS431" i="2"/>
  <c r="AR431" i="2"/>
  <c r="AS516" i="2"/>
  <c r="AR516" i="2"/>
  <c r="AT651" i="2"/>
  <c r="AT715" i="2"/>
  <c r="AT716" i="2"/>
  <c r="AT615" i="2"/>
  <c r="AT485" i="2"/>
  <c r="AT522" i="2"/>
  <c r="AT202" i="2"/>
  <c r="AT435" i="2"/>
  <c r="AT580" i="2"/>
  <c r="AT654" i="2"/>
  <c r="AT362" i="2"/>
  <c r="AT599" i="2"/>
  <c r="AT701" i="2"/>
  <c r="AT571" i="2"/>
  <c r="AT438" i="2"/>
  <c r="AT617" i="2"/>
  <c r="AT190" i="2"/>
  <c r="AT511" i="2"/>
  <c r="AT26" i="2"/>
  <c r="AT673" i="2"/>
  <c r="AT325" i="2"/>
  <c r="AT606" i="2"/>
  <c r="AT677" i="2"/>
  <c r="AT535" i="2"/>
  <c r="AR450" i="2"/>
  <c r="AR313" i="2"/>
  <c r="AR117" i="2"/>
  <c r="AS703" i="2"/>
  <c r="AR703" i="2"/>
  <c r="AS678" i="2"/>
  <c r="AS366" i="2"/>
  <c r="AS34" i="2"/>
  <c r="AR34" i="2"/>
  <c r="AS149" i="2"/>
  <c r="AR149" i="2"/>
  <c r="AT186" i="2"/>
  <c r="AS565" i="2"/>
  <c r="AV565" i="2" s="1"/>
  <c r="AR565" i="2"/>
  <c r="AS126" i="2"/>
  <c r="AR126" i="2"/>
  <c r="AS449" i="2"/>
  <c r="AR449" i="2"/>
  <c r="AS665" i="2"/>
  <c r="AS583" i="2"/>
  <c r="AR583" i="2"/>
  <c r="AS674" i="2"/>
  <c r="AV674" i="2" s="1"/>
  <c r="AS708" i="2"/>
  <c r="AV708" i="2" s="1"/>
  <c r="AS521" i="2"/>
  <c r="AV521" i="2" s="1"/>
  <c r="AR521" i="2"/>
  <c r="AS275" i="2"/>
  <c r="AR275" i="2"/>
  <c r="AS561" i="2"/>
  <c r="AS586" i="2"/>
  <c r="AR586" i="2"/>
  <c r="AS455" i="2"/>
  <c r="AS319" i="2"/>
  <c r="AR319" i="2"/>
  <c r="AS584" i="2"/>
  <c r="AR584" i="2"/>
  <c r="AS466" i="2"/>
  <c r="AV466" i="2" s="1"/>
  <c r="AS629" i="2"/>
  <c r="AV629" i="2" s="1"/>
  <c r="AR629" i="2"/>
  <c r="AS78" i="2"/>
  <c r="AV78" i="2" s="1"/>
  <c r="AR78" i="2"/>
  <c r="AS215" i="2"/>
  <c r="AV215" i="2" s="1"/>
  <c r="AR215" i="2"/>
  <c r="AS423" i="2"/>
  <c r="AR423" i="2"/>
  <c r="AS660" i="2"/>
  <c r="AV660" i="2" s="1"/>
  <c r="AS473" i="2"/>
  <c r="AV473" i="2" s="1"/>
  <c r="AR473" i="2"/>
  <c r="AS25" i="2"/>
  <c r="AS150" i="2"/>
  <c r="AR150" i="2"/>
  <c r="AS285" i="2"/>
  <c r="AR285" i="2"/>
  <c r="AS68" i="2"/>
  <c r="AR68" i="2"/>
  <c r="AS689" i="2"/>
  <c r="AS592" i="2"/>
  <c r="AV592" i="2" s="1"/>
  <c r="AR592" i="2"/>
  <c r="AS347" i="2"/>
  <c r="AV347" i="2" s="1"/>
  <c r="AR347" i="2"/>
  <c r="AS504" i="2"/>
  <c r="AV504" i="2" s="1"/>
  <c r="AS517" i="2"/>
  <c r="AV517" i="2" s="1"/>
  <c r="AS582" i="2"/>
  <c r="AS432" i="2"/>
  <c r="AV432" i="2" s="1"/>
  <c r="AS2" i="2"/>
  <c r="AR2" i="2"/>
  <c r="AS36" i="2"/>
  <c r="AR36" i="2"/>
  <c r="AS274" i="2"/>
  <c r="AS279" i="2"/>
  <c r="AR279" i="2"/>
  <c r="AS602" i="2"/>
  <c r="AS477" i="2"/>
  <c r="AV477" i="2" s="1"/>
  <c r="AR477" i="2"/>
  <c r="AS460" i="2"/>
  <c r="AV460" i="2" s="1"/>
  <c r="AR460" i="2"/>
  <c r="AS377" i="2"/>
  <c r="AV377" i="2" s="1"/>
  <c r="AS291" i="2"/>
  <c r="AV291" i="2" s="1"/>
  <c r="AR291" i="2"/>
  <c r="AS403" i="2"/>
  <c r="AV403" i="2" s="1"/>
  <c r="AS714" i="2"/>
  <c r="AS137" i="2"/>
  <c r="AV137" i="2" s="1"/>
  <c r="AR137" i="2"/>
  <c r="AS552" i="2"/>
  <c r="AV552" i="2" s="1"/>
  <c r="AS341" i="2"/>
  <c r="AR341" i="2"/>
  <c r="AS163" i="2"/>
  <c r="AR163" i="2"/>
  <c r="AS464" i="2"/>
  <c r="AR464" i="2"/>
  <c r="AS176" i="2"/>
  <c r="AR176" i="2"/>
  <c r="AS376" i="2"/>
  <c r="AR376" i="2"/>
  <c r="AS157" i="2"/>
  <c r="AV157" i="2" s="1"/>
  <c r="AS200" i="2"/>
  <c r="AV200" i="2" s="1"/>
  <c r="AS158" i="2"/>
  <c r="AV158" i="2" s="1"/>
  <c r="AR158" i="2"/>
  <c r="AS550" i="2"/>
  <c r="AV550" i="2" s="1"/>
  <c r="AR550" i="2"/>
  <c r="AS724" i="2"/>
  <c r="AS148" i="2"/>
  <c r="AV148" i="2" s="1"/>
  <c r="AR148" i="2"/>
  <c r="AS696" i="2"/>
  <c r="AS145" i="2"/>
  <c r="AR145" i="2"/>
  <c r="AS251" i="2"/>
  <c r="AV251" i="2" s="1"/>
  <c r="AS329" i="2"/>
  <c r="AV329" i="2" s="1"/>
  <c r="AS436" i="2"/>
  <c r="AV436" i="2" s="1"/>
  <c r="AS541" i="2"/>
  <c r="AR541" i="2"/>
  <c r="AS206" i="2"/>
  <c r="AV206" i="2" s="1"/>
  <c r="AS655" i="2"/>
  <c r="AV655" i="2" s="1"/>
  <c r="AS98" i="2"/>
  <c r="AV98" i="2" s="1"/>
  <c r="AR98" i="2"/>
  <c r="AS358" i="2"/>
  <c r="AV358" i="2" s="1"/>
  <c r="AT700" i="2"/>
  <c r="AT598" i="2"/>
  <c r="AT447" i="2"/>
  <c r="AT727" i="2"/>
  <c r="AT205" i="2"/>
  <c r="AT693" i="2"/>
  <c r="AT351" i="2"/>
  <c r="AT379" i="2"/>
  <c r="AT502" i="2"/>
  <c r="AT685" i="2"/>
  <c r="AT686" i="2"/>
  <c r="AT141" i="2"/>
  <c r="AT225" i="2"/>
  <c r="AT277" i="2"/>
  <c r="AT66" i="2"/>
  <c r="AT437" i="2"/>
  <c r="AT204" i="2"/>
  <c r="AT626" i="2"/>
  <c r="AT671" i="2"/>
  <c r="AR372" i="2"/>
  <c r="AR210" i="2"/>
  <c r="AR228" i="2"/>
  <c r="AR242" i="2"/>
  <c r="AR168" i="2"/>
  <c r="AT469" i="2"/>
  <c r="AT237" i="2"/>
  <c r="AT111" i="2"/>
  <c r="AT349" i="2"/>
  <c r="AT267" i="2"/>
  <c r="AT678" i="2"/>
  <c r="AT590" i="2"/>
  <c r="AT199" i="2"/>
  <c r="AT117" i="2"/>
  <c r="AT500" i="2"/>
  <c r="AT181" i="2"/>
  <c r="AT491" i="2"/>
  <c r="AT330" i="2"/>
  <c r="AT31" i="2"/>
  <c r="AT85" i="2"/>
  <c r="AT241" i="2"/>
  <c r="AT366" i="2"/>
  <c r="AT246" i="2"/>
  <c r="AT338" i="2"/>
  <c r="AT361" i="2"/>
  <c r="AT575" i="2"/>
  <c r="AT171" i="2"/>
  <c r="AT424" i="2"/>
  <c r="AT663" i="2"/>
  <c r="AT595" i="2"/>
  <c r="AT34" i="2"/>
  <c r="AT411" i="2"/>
  <c r="AT151" i="2"/>
  <c r="AT616" i="2"/>
  <c r="AT268" i="2"/>
  <c r="AT451" i="2"/>
  <c r="AT38" i="2"/>
  <c r="AT197" i="2"/>
  <c r="AT519" i="2"/>
  <c r="AT327" i="2"/>
  <c r="AT185" i="2"/>
  <c r="AT149" i="2"/>
  <c r="AT62" i="2"/>
  <c r="AT507" i="2"/>
  <c r="AT129" i="2"/>
  <c r="AT373" i="2"/>
  <c r="AT344" i="2"/>
  <c r="AT167" i="2"/>
  <c r="AT128" i="2"/>
  <c r="AT360" i="2"/>
  <c r="AT103" i="2"/>
  <c r="AT18" i="2"/>
  <c r="AT307" i="2"/>
  <c r="AT105" i="2"/>
  <c r="AT441" i="2"/>
  <c r="AT63" i="2"/>
  <c r="AT9" i="2"/>
  <c r="AT303" i="2"/>
  <c r="AT301" i="2"/>
  <c r="AT249" i="2"/>
  <c r="AT244" i="2"/>
  <c r="AT321" i="2"/>
  <c r="AT713" i="2"/>
  <c r="AT207" i="2"/>
  <c r="AT555" i="2"/>
  <c r="AT646" i="2"/>
  <c r="AT270" i="2"/>
  <c r="AT355" i="2"/>
  <c r="AT283" i="2"/>
  <c r="AT112" i="2"/>
  <c r="AT96" i="2"/>
  <c r="AT58" i="2"/>
  <c r="AT240" i="2"/>
  <c r="AT434" i="2"/>
  <c r="AT546" i="2"/>
  <c r="AT118" i="2"/>
  <c r="AT27" i="2"/>
  <c r="AT374" i="2"/>
  <c r="AT369" i="2"/>
  <c r="AT480" i="2"/>
  <c r="AT558" i="2"/>
  <c r="AT229" i="2"/>
  <c r="AT643" i="2"/>
  <c r="AT337" i="2"/>
  <c r="AT396" i="2"/>
  <c r="AT484" i="2"/>
  <c r="AT305" i="2"/>
  <c r="AT658" i="2"/>
  <c r="AT547" i="2"/>
  <c r="AT593" i="2"/>
  <c r="AT224" i="2"/>
  <c r="AT530" i="2"/>
  <c r="AT230" i="2"/>
  <c r="AT147" i="2"/>
  <c r="AT505" i="2"/>
  <c r="AT390" i="2"/>
  <c r="AT410" i="2"/>
  <c r="AT692" i="2"/>
  <c r="AT233" i="2"/>
  <c r="AT634" i="2"/>
  <c r="AT20" i="2"/>
  <c r="AT23" i="2"/>
  <c r="AT675" i="2"/>
  <c r="AT382" i="2"/>
  <c r="AT109" i="2"/>
  <c r="AT668" i="2"/>
  <c r="AT7" i="2"/>
  <c r="AT182" i="2"/>
  <c r="AT87" i="2"/>
  <c r="AT553" i="2"/>
  <c r="AT110" i="2"/>
  <c r="AT474" i="2"/>
  <c r="AT22" i="2"/>
  <c r="AT600" i="2"/>
  <c r="AT601" i="2"/>
  <c r="AT282" i="2"/>
  <c r="AT481" i="2"/>
  <c r="AT55" i="2"/>
  <c r="AT667" i="2"/>
  <c r="AT628" i="2"/>
  <c r="AT239" i="2"/>
  <c r="AT227" i="2"/>
  <c r="AT37" i="2"/>
  <c r="AT345" i="2"/>
  <c r="AT33" i="2"/>
  <c r="AT253" i="2"/>
  <c r="AT333" i="2"/>
  <c r="AT3" i="2"/>
  <c r="AT226" i="2"/>
  <c r="AT497" i="2"/>
  <c r="AT220" i="2"/>
  <c r="AT154" i="2"/>
  <c r="AT526" i="2"/>
  <c r="AT512" i="2"/>
  <c r="AT647" i="2"/>
  <c r="AT605" i="2"/>
  <c r="AT295" i="2"/>
  <c r="AT392" i="2"/>
  <c r="AT493" i="2"/>
  <c r="AT650" i="2"/>
  <c r="AT161" i="2"/>
  <c r="AT720" i="2"/>
  <c r="AT449" i="2"/>
  <c r="AT310" i="2"/>
  <c r="AT482" i="2"/>
  <c r="AT386" i="2"/>
  <c r="AT169" i="2"/>
  <c r="AT146" i="2"/>
  <c r="AT51" i="2"/>
  <c r="AT306" i="2"/>
  <c r="AT80" i="2"/>
  <c r="AT665" i="2"/>
  <c r="AT189" i="2"/>
  <c r="AT155" i="2"/>
  <c r="AT471" i="2"/>
  <c r="AT83" i="2"/>
  <c r="AT408" i="2"/>
  <c r="AT21" i="2"/>
  <c r="AT342" i="2"/>
  <c r="AT704" i="2"/>
  <c r="AT583" i="2"/>
  <c r="AT65" i="2"/>
  <c r="AT429" i="2"/>
  <c r="AT41" i="2"/>
  <c r="AT359" i="2"/>
  <c r="AT540" i="2"/>
  <c r="AT223" i="2"/>
  <c r="AT248" i="2"/>
  <c r="AT292" i="2"/>
  <c r="AT346" i="2"/>
  <c r="AT290" i="2"/>
  <c r="AT17" i="2"/>
  <c r="AT494" i="2"/>
  <c r="AT300" i="2"/>
  <c r="AT93" i="2"/>
  <c r="AT29" i="2"/>
  <c r="AT381" i="2"/>
  <c r="AT662" i="2"/>
  <c r="AT365" i="2"/>
  <c r="AT490" i="2"/>
  <c r="AT175" i="2"/>
  <c r="AT127" i="2"/>
  <c r="AT140" i="2"/>
  <c r="AT524" i="2"/>
  <c r="AT203" i="2"/>
  <c r="AT71" i="2"/>
  <c r="AT50" i="2"/>
  <c r="AT506" i="2"/>
  <c r="AT313" i="2"/>
  <c r="AT486" i="2"/>
  <c r="AT61" i="2"/>
  <c r="AT610" i="2"/>
  <c r="AT560" i="2"/>
  <c r="AT32" i="2"/>
  <c r="AT712" i="2"/>
  <c r="AT728" i="2"/>
  <c r="AT73" i="2"/>
  <c r="AT318" i="2"/>
  <c r="AT463" i="2"/>
  <c r="AT42" i="2"/>
  <c r="AT462" i="2"/>
  <c r="AT549" i="2"/>
  <c r="AT297" i="2"/>
  <c r="AT339" i="2"/>
  <c r="AT238" i="2"/>
  <c r="AT639" i="2"/>
  <c r="AT174" i="2"/>
  <c r="AT296" i="2"/>
  <c r="AT298" i="2"/>
  <c r="AT458" i="2"/>
  <c r="AT630" i="2"/>
  <c r="AT99" i="2"/>
  <c r="AT661" i="2"/>
  <c r="AT470" i="2"/>
  <c r="AT544" i="2"/>
  <c r="AT28" i="2"/>
  <c r="AT737" i="2"/>
  <c r="AT554" i="2"/>
  <c r="AT679" i="2"/>
  <c r="AT697" i="2"/>
  <c r="AT419" i="2"/>
  <c r="AT257" i="2"/>
  <c r="AT407" i="2"/>
  <c r="AT166" i="2"/>
  <c r="AT730" i="2"/>
  <c r="AT193" i="2"/>
  <c r="AT632" i="2"/>
  <c r="AT162" i="2"/>
  <c r="AT699" i="2"/>
  <c r="AT173" i="2"/>
  <c r="AT453" i="2"/>
  <c r="AT152" i="2"/>
  <c r="AT11" i="2"/>
  <c r="AT371" i="2"/>
  <c r="AT231" i="2"/>
  <c r="AT391" i="2"/>
  <c r="AT472" i="2"/>
  <c r="AT210" i="2"/>
  <c r="AT91" i="2"/>
  <c r="AT664" i="2"/>
  <c r="AT563" i="2"/>
  <c r="AT287" i="2"/>
  <c r="AT363" i="2"/>
  <c r="AT653" i="2"/>
  <c r="AT389" i="2"/>
  <c r="AT4" i="2"/>
  <c r="AT383" i="2"/>
  <c r="AT92" i="2"/>
  <c r="AT331" i="2"/>
  <c r="AT48" i="2"/>
  <c r="AT218" i="2"/>
  <c r="AT387" i="2"/>
  <c r="AT47" i="2"/>
  <c r="AT177" i="2"/>
  <c r="AT450" i="2"/>
  <c r="AT81" i="2"/>
  <c r="AT531" i="2"/>
  <c r="AT213" i="2"/>
  <c r="AT142" i="2"/>
  <c r="AT428" i="2"/>
  <c r="AT79" i="2"/>
  <c r="AT372" i="2"/>
  <c r="AT100" i="2"/>
  <c r="AT444" i="2"/>
  <c r="AT57" i="2"/>
  <c r="AT676" i="2"/>
  <c r="AT159" i="2"/>
  <c r="AT326" i="2"/>
  <c r="AT124" i="2"/>
  <c r="AT614" i="2"/>
  <c r="AT19" i="2"/>
  <c r="AT252" i="2"/>
  <c r="AT180" i="2"/>
  <c r="AT334" i="2"/>
  <c r="AT53" i="2"/>
  <c r="AT354" i="2"/>
  <c r="AT459" i="2"/>
  <c r="AT323" i="2"/>
  <c r="AT501" i="2"/>
  <c r="AT284" i="2"/>
  <c r="AT520" i="2"/>
  <c r="AT619" i="2"/>
  <c r="AT179" i="2"/>
  <c r="AT585" i="2"/>
  <c r="AT529" i="2"/>
  <c r="AT121" i="2"/>
  <c r="AT589" i="2"/>
  <c r="AT370" i="2"/>
  <c r="AT271" i="2"/>
  <c r="AT64" i="2"/>
  <c r="AT209" i="2"/>
  <c r="AT122" i="2"/>
  <c r="AT208" i="2"/>
  <c r="AT135" i="2"/>
  <c r="AT86" i="2"/>
  <c r="AT14" i="2"/>
  <c r="AT188" i="2"/>
  <c r="AT143" i="2"/>
  <c r="AT40" i="2"/>
  <c r="AT465" i="2"/>
  <c r="AT132" i="2"/>
  <c r="AT56" i="2"/>
  <c r="AT144" i="2"/>
  <c r="AT659" i="2"/>
  <c r="AT259" i="2"/>
  <c r="AT612" i="2"/>
  <c r="AT178" i="2"/>
  <c r="AT5" i="2"/>
  <c r="AT475" i="2"/>
  <c r="AT114" i="2"/>
  <c r="AT315" i="2"/>
  <c r="AT528" i="2"/>
  <c r="AT30" i="2"/>
  <c r="AT94" i="2"/>
  <c r="AT637" i="2"/>
  <c r="AT133" i="2"/>
  <c r="AT44" i="2"/>
  <c r="AT409" i="2"/>
  <c r="AT468" i="2"/>
  <c r="AT343" i="2"/>
  <c r="AT254" i="2"/>
  <c r="AT102" i="2"/>
  <c r="AT385" i="2"/>
  <c r="AT627" i="2"/>
  <c r="AT76" i="2"/>
  <c r="AT604" i="2"/>
  <c r="AT534" i="2"/>
  <c r="AT192" i="2"/>
  <c r="AT82" i="2"/>
  <c r="AT452" i="2"/>
  <c r="AT211" i="2"/>
  <c r="AT164" i="2"/>
  <c r="AT288" i="2"/>
  <c r="AT574" i="2"/>
  <c r="AT467" i="2"/>
  <c r="AT322" i="2"/>
  <c r="AT170" i="2"/>
  <c r="AT308" i="2"/>
  <c r="AT499" i="2"/>
  <c r="AT191" i="2"/>
  <c r="AT623" i="2"/>
  <c r="AT448" i="2"/>
  <c r="AT219" i="2"/>
  <c r="AT324" i="2"/>
  <c r="AT476" i="2"/>
  <c r="AT527" i="2"/>
  <c r="AT721" i="2"/>
  <c r="AT421" i="2"/>
  <c r="AT405" i="2"/>
  <c r="AT357" i="2"/>
  <c r="AT52" i="2"/>
  <c r="AT232" i="2"/>
  <c r="AT90" i="2"/>
  <c r="AT397" i="2"/>
  <c r="AT608" i="2"/>
  <c r="AT573" i="2"/>
  <c r="AT395" i="2"/>
  <c r="AT412" i="2"/>
  <c r="AT542" i="2"/>
  <c r="AT635" i="2"/>
  <c r="AT398" i="2"/>
  <c r="AT43" i="2"/>
  <c r="AT488" i="2"/>
  <c r="AT570" i="2"/>
  <c r="AT256" i="2"/>
  <c r="AT302" i="2"/>
  <c r="AT578" i="2"/>
  <c r="AT172" i="2"/>
  <c r="AT367" i="2"/>
  <c r="AT682" i="2"/>
  <c r="AT198" i="2"/>
  <c r="AT514" i="2"/>
  <c r="AT400" i="2"/>
  <c r="AT368" i="2"/>
  <c r="AT184" i="2"/>
  <c r="AT492" i="2"/>
  <c r="AT108" i="2"/>
  <c r="AT60" i="2"/>
  <c r="AT280" i="2"/>
  <c r="AT84" i="2"/>
  <c r="AT314" i="2"/>
  <c r="AT402" i="2"/>
  <c r="AT633" i="2"/>
  <c r="AT293" i="2"/>
  <c r="AT691" i="2"/>
  <c r="AT543" i="2"/>
  <c r="AT54" i="2"/>
  <c r="AT652" i="2"/>
  <c r="AT433" i="2"/>
  <c r="AT394" i="2"/>
  <c r="AT454" i="2"/>
  <c r="AT195" i="2"/>
  <c r="AT510" i="2"/>
  <c r="AT201" i="2"/>
  <c r="AT250" i="2"/>
  <c r="AT427" i="2"/>
  <c r="AT513" i="2"/>
  <c r="AT380" i="2"/>
  <c r="AT596" i="2"/>
  <c r="AT187" i="2"/>
  <c r="AT489" i="2"/>
  <c r="AT46" i="2"/>
  <c r="AT106" i="2"/>
  <c r="AT234" i="2"/>
  <c r="AT236" i="2"/>
  <c r="AT611" i="2"/>
  <c r="AT165" i="2"/>
  <c r="AT67" i="2"/>
  <c r="AT312" i="2"/>
  <c r="AT317" i="2"/>
  <c r="AT572" i="2"/>
  <c r="AT533" i="2"/>
  <c r="AT594" i="2"/>
  <c r="AT393" i="2"/>
  <c r="AT194" i="2"/>
  <c r="AT642" i="2"/>
  <c r="AT496" i="2"/>
  <c r="AT483" i="2"/>
  <c r="AT183" i="2"/>
  <c r="AT160" i="2"/>
  <c r="AT406" i="2"/>
  <c r="AT417" i="2"/>
  <c r="AT536" i="2"/>
  <c r="AT309" i="2"/>
  <c r="AT156" i="2"/>
  <c r="AT262" i="2"/>
  <c r="AT6" i="2"/>
  <c r="AT120" i="2"/>
  <c r="AT281" i="2"/>
  <c r="AT569" i="2"/>
  <c r="AT217" i="2"/>
  <c r="AT503" i="2"/>
  <c r="AT631" i="2"/>
  <c r="AT95" i="2"/>
  <c r="AT214" i="2"/>
  <c r="AT75" i="2"/>
  <c r="AT77" i="2"/>
  <c r="AT532" i="2"/>
  <c r="AT266" i="2"/>
  <c r="AT498" i="2"/>
  <c r="AT263" i="2"/>
  <c r="AT294" i="2"/>
  <c r="AT15" i="2"/>
  <c r="AT495" i="2"/>
  <c r="AT13" i="2"/>
  <c r="AT688" i="2"/>
  <c r="AT212" i="2"/>
  <c r="AT10" i="2"/>
  <c r="AT258" i="2"/>
  <c r="AT8" i="2"/>
  <c r="AT89" i="2"/>
  <c r="AT621" i="2"/>
  <c r="AT479" i="2"/>
  <c r="AT566" i="2"/>
  <c r="AT74" i="2"/>
  <c r="AT431" i="2"/>
  <c r="AT516" i="2"/>
  <c r="AV696" i="2" l="1"/>
  <c r="AV455" i="2"/>
  <c r="AV36" i="2"/>
  <c r="AV420" i="2"/>
  <c r="AV145" i="2"/>
  <c r="AV559" i="2"/>
  <c r="AV235" i="2"/>
  <c r="AV279" i="2"/>
  <c r="AV415" i="2"/>
  <c r="AV464" i="2"/>
  <c r="AV2" i="2"/>
  <c r="AV561" i="2"/>
  <c r="AV703" i="2"/>
  <c r="AV684" i="2"/>
  <c r="AV320" i="2"/>
  <c r="AV657" i="2"/>
  <c r="AV285" i="2"/>
  <c r="AV222" i="2"/>
  <c r="AV418" i="2"/>
  <c r="AV275" i="2"/>
  <c r="AV97" i="2"/>
  <c r="AV289" i="2"/>
  <c r="AV278" i="2"/>
  <c r="AV49" i="2"/>
  <c r="AV341" i="2"/>
  <c r="AV25" i="2"/>
  <c r="AV416" i="2"/>
  <c r="AV576" i="2"/>
  <c r="AV356" i="2"/>
  <c r="AV687" i="2"/>
  <c r="AV602" i="2"/>
  <c r="AV425" i="2"/>
  <c r="AV136" i="2"/>
  <c r="AV618" i="2"/>
  <c r="AV130" i="2"/>
  <c r="AV714" i="2"/>
  <c r="AV274" i="2"/>
  <c r="AV319" i="2"/>
  <c r="AV423" i="2"/>
  <c r="AV116" i="2"/>
  <c r="AV622" i="2"/>
  <c r="AV649" i="2"/>
  <c r="AV564" i="2"/>
  <c r="AV68" i="2"/>
  <c r="AV586" i="2"/>
  <c r="AV364" i="2"/>
  <c r="AV567" i="2"/>
  <c r="AV648" i="2"/>
  <c r="AV176" i="2"/>
  <c r="AV724" i="2"/>
  <c r="AV12" i="2"/>
  <c r="AV446" i="2"/>
  <c r="AV538" i="2"/>
  <c r="AV163" i="2"/>
  <c r="AV582" i="2"/>
  <c r="AV579" i="2"/>
  <c r="AV247" i="2"/>
  <c r="AV150" i="2"/>
  <c r="AV316" i="2"/>
  <c r="AV625" i="2"/>
  <c r="Z61" i="3"/>
  <c r="X2" i="3"/>
  <c r="Z26" i="3"/>
  <c r="Z89" i="3"/>
  <c r="Z66" i="3"/>
  <c r="Z73" i="3"/>
  <c r="X68" i="3"/>
  <c r="Z56" i="3"/>
  <c r="X107" i="3"/>
  <c r="X16" i="3"/>
  <c r="X31" i="3"/>
  <c r="X63" i="3"/>
  <c r="X32" i="3"/>
  <c r="Z67" i="3"/>
  <c r="X78" i="3"/>
  <c r="X43" i="3"/>
  <c r="Z35" i="3"/>
  <c r="X58" i="3"/>
  <c r="Z105" i="3"/>
  <c r="X13" i="3"/>
  <c r="X30" i="3"/>
  <c r="X88" i="3"/>
  <c r="Z63" i="3"/>
  <c r="Z39" i="3"/>
  <c r="X51" i="3"/>
  <c r="Z23" i="3"/>
  <c r="X112" i="3"/>
  <c r="X100" i="3"/>
  <c r="X118" i="3"/>
  <c r="X110" i="3"/>
  <c r="Z44" i="3"/>
  <c r="Z11" i="3"/>
  <c r="Z95" i="3"/>
  <c r="X54" i="3"/>
  <c r="Z65" i="3"/>
  <c r="Z34" i="3"/>
  <c r="X3" i="3"/>
  <c r="Z84" i="3"/>
  <c r="X4" i="3"/>
  <c r="X83" i="3"/>
  <c r="X82" i="3"/>
  <c r="Z40" i="3"/>
  <c r="Z58" i="3"/>
  <c r="Z24" i="3"/>
  <c r="Z6" i="3"/>
  <c r="X69" i="3"/>
  <c r="X108" i="3"/>
  <c r="X17" i="3"/>
  <c r="X11" i="3"/>
  <c r="Z83" i="3"/>
  <c r="X45" i="3"/>
  <c r="Z42" i="3"/>
  <c r="X6" i="3"/>
  <c r="X60" i="3"/>
  <c r="Z118" i="3"/>
  <c r="X105" i="3"/>
  <c r="Z22" i="3"/>
  <c r="X40" i="3"/>
  <c r="AV547" i="2"/>
  <c r="AV558" i="2"/>
  <c r="AV434" i="2"/>
  <c r="AV249" i="2"/>
  <c r="AV307" i="2"/>
  <c r="AV328" i="2"/>
  <c r="AV698" i="2"/>
  <c r="X98" i="3"/>
  <c r="X24" i="3"/>
  <c r="X75" i="3"/>
  <c r="Z96" i="3"/>
  <c r="X79" i="3"/>
  <c r="Z93" i="3"/>
  <c r="Z43" i="3"/>
  <c r="Z91" i="3"/>
  <c r="X35" i="3"/>
  <c r="X9" i="3"/>
  <c r="X18" i="3"/>
  <c r="X56" i="3"/>
  <c r="Z36" i="3"/>
  <c r="Z54" i="3"/>
  <c r="Z103" i="3"/>
  <c r="X87" i="3"/>
  <c r="Z51" i="3"/>
  <c r="X21" i="3"/>
  <c r="Z70" i="3"/>
  <c r="X52" i="3"/>
  <c r="Z122" i="3"/>
  <c r="AV86" i="2"/>
  <c r="AV619" i="2"/>
  <c r="AV159" i="2"/>
  <c r="AV535" i="2"/>
  <c r="AV522" i="2"/>
  <c r="AV482" i="2"/>
  <c r="AV237" i="2"/>
  <c r="AV142" i="2"/>
  <c r="AV389" i="2"/>
  <c r="AV472" i="2"/>
  <c r="AV173" i="2"/>
  <c r="AV419" i="2"/>
  <c r="AV702" i="2"/>
  <c r="AV93" i="2"/>
  <c r="AV728" i="2"/>
  <c r="AV50" i="2"/>
  <c r="AV669" i="2"/>
  <c r="AV575" i="2"/>
  <c r="AV346" i="2"/>
  <c r="AV519" i="2"/>
  <c r="AV87" i="2"/>
  <c r="AV23" i="2"/>
  <c r="AV336" i="2"/>
  <c r="AV304" i="2"/>
  <c r="Z30" i="3"/>
  <c r="Z117" i="3"/>
  <c r="Z107" i="3"/>
  <c r="Z71" i="3"/>
  <c r="X80" i="3"/>
  <c r="Z90" i="3"/>
  <c r="Z47" i="3"/>
  <c r="Z13" i="3"/>
  <c r="Z92" i="3"/>
  <c r="X15" i="3"/>
  <c r="Z49" i="3"/>
  <c r="X53" i="3"/>
  <c r="Z32" i="3"/>
  <c r="X74" i="3"/>
  <c r="Z88" i="3"/>
  <c r="X62" i="3"/>
  <c r="Z8" i="3"/>
  <c r="X28" i="3"/>
  <c r="Z25" i="3"/>
  <c r="X7" i="3"/>
  <c r="X48" i="3"/>
  <c r="AV89" i="2"/>
  <c r="AV15" i="2"/>
  <c r="AV75" i="2"/>
  <c r="AV309" i="2"/>
  <c r="AV496" i="2"/>
  <c r="AV317" i="2"/>
  <c r="AV46" i="2"/>
  <c r="AV84" i="2"/>
  <c r="AV232" i="2"/>
  <c r="AV324" i="2"/>
  <c r="AV733" i="2"/>
  <c r="AV211" i="2"/>
  <c r="AV637" i="2"/>
  <c r="AV465" i="2"/>
  <c r="AV392" i="2"/>
  <c r="Z69" i="3"/>
  <c r="Z75" i="3"/>
  <c r="X26" i="3"/>
  <c r="Z102" i="3"/>
  <c r="Z50" i="3"/>
  <c r="Z45" i="3"/>
  <c r="Z48" i="3"/>
  <c r="X36" i="3"/>
  <c r="Z98" i="3"/>
  <c r="X102" i="3"/>
  <c r="X44" i="3"/>
  <c r="X101" i="3"/>
  <c r="Z114" i="3"/>
  <c r="X84" i="3"/>
  <c r="Z101" i="3"/>
  <c r="X116" i="3"/>
  <c r="Z37" i="3"/>
  <c r="X5" i="3"/>
  <c r="Z7" i="3"/>
  <c r="X61" i="3"/>
  <c r="X76" i="3"/>
  <c r="Z72" i="3"/>
  <c r="Z112" i="3"/>
  <c r="Z115" i="3"/>
  <c r="X117" i="3"/>
  <c r="X55" i="3"/>
  <c r="X33" i="3"/>
  <c r="Z17" i="3"/>
  <c r="Z53" i="3"/>
  <c r="X99" i="3"/>
  <c r="Z29" i="3"/>
  <c r="Z10" i="3"/>
  <c r="Z86" i="3"/>
  <c r="X96" i="3"/>
  <c r="Z74" i="3"/>
  <c r="X91" i="3"/>
  <c r="Z97" i="3"/>
  <c r="Z110" i="3"/>
  <c r="X23" i="3"/>
  <c r="Z41" i="3"/>
  <c r="X111" i="3"/>
  <c r="Z113" i="3"/>
  <c r="Z20" i="3"/>
  <c r="Z33" i="3"/>
  <c r="Z46" i="3"/>
  <c r="Z27" i="3"/>
  <c r="Z64" i="3"/>
  <c r="Z5" i="3"/>
  <c r="X114" i="3"/>
  <c r="X47" i="3"/>
  <c r="Z111" i="3"/>
  <c r="X94" i="3"/>
  <c r="Z87" i="3"/>
  <c r="X109" i="3"/>
  <c r="Z94" i="3"/>
  <c r="X86" i="3"/>
  <c r="Z3" i="3"/>
  <c r="Z80" i="3"/>
  <c r="X46" i="3"/>
  <c r="X113" i="3"/>
  <c r="X37" i="3"/>
  <c r="X59" i="3"/>
  <c r="Z16" i="3"/>
  <c r="X90" i="3"/>
  <c r="Z120" i="3"/>
  <c r="Z99" i="3"/>
  <c r="Z100" i="3"/>
  <c r="Z38" i="3"/>
  <c r="X29" i="3"/>
  <c r="X92" i="3"/>
  <c r="X10" i="3"/>
  <c r="Z9" i="3"/>
  <c r="X85" i="3"/>
  <c r="Z31" i="3"/>
  <c r="X106" i="3"/>
  <c r="Z108" i="3"/>
  <c r="X66" i="3"/>
  <c r="X42" i="3"/>
  <c r="Z15" i="3"/>
  <c r="X20" i="3"/>
  <c r="Z109" i="3"/>
  <c r="Z57" i="3"/>
  <c r="Z21" i="3"/>
  <c r="Z106" i="3"/>
  <c r="X71" i="3"/>
  <c r="Z12" i="3"/>
  <c r="Z78" i="3"/>
  <c r="X120" i="3"/>
  <c r="X12" i="3"/>
  <c r="X57" i="3"/>
  <c r="Z4" i="3"/>
  <c r="Z68" i="3"/>
  <c r="Z121" i="3"/>
  <c r="X67" i="3"/>
  <c r="Z60" i="3"/>
  <c r="X22" i="3"/>
  <c r="X8" i="3"/>
  <c r="X95" i="3"/>
  <c r="X50" i="3"/>
  <c r="Z119" i="3"/>
  <c r="Z116" i="3"/>
  <c r="Z76" i="3"/>
  <c r="Z82" i="3"/>
  <c r="X122" i="3"/>
  <c r="Z52" i="3"/>
  <c r="Z19" i="3"/>
  <c r="Z55" i="3"/>
  <c r="Z85" i="3"/>
  <c r="X73" i="3"/>
  <c r="X121" i="3"/>
  <c r="Z79" i="3"/>
  <c r="Z14" i="3"/>
  <c r="X93" i="3"/>
  <c r="Z59" i="3"/>
  <c r="X14" i="3"/>
  <c r="X77" i="3"/>
  <c r="X81" i="3"/>
  <c r="X89" i="3"/>
  <c r="X72" i="3"/>
  <c r="X65" i="3"/>
  <c r="X25" i="3"/>
  <c r="X27" i="3"/>
  <c r="Z62" i="3"/>
  <c r="X119" i="3"/>
  <c r="X19" i="3"/>
  <c r="Z18" i="3"/>
  <c r="X70" i="3"/>
  <c r="X49" i="3"/>
  <c r="X115" i="3"/>
  <c r="X64" i="3"/>
  <c r="Z104" i="3"/>
  <c r="Z77" i="3"/>
  <c r="X97" i="3"/>
  <c r="X41" i="3"/>
  <c r="Z28" i="3"/>
  <c r="X38" i="3"/>
  <c r="X104" i="3"/>
  <c r="X103" i="3"/>
  <c r="X34" i="3"/>
  <c r="Z2" i="3"/>
  <c r="X39" i="3"/>
  <c r="Z81" i="3"/>
  <c r="AV294" i="2"/>
  <c r="AV457" i="2"/>
  <c r="AV51" i="2"/>
  <c r="AV31" i="2"/>
  <c r="AV312" i="2"/>
  <c r="AV489" i="2"/>
  <c r="AV201" i="2"/>
  <c r="AV399" i="2"/>
  <c r="AV400" i="2"/>
  <c r="AV302" i="2"/>
  <c r="AV412" i="2"/>
  <c r="AV170" i="2"/>
  <c r="AV452" i="2"/>
  <c r="AV254" i="2"/>
  <c r="AV178" i="2"/>
  <c r="AV225" i="2"/>
  <c r="AV205" i="2"/>
  <c r="AV370" i="2"/>
  <c r="AV676" i="2"/>
  <c r="AV677" i="2"/>
  <c r="AV438" i="2"/>
  <c r="AV295" i="2"/>
  <c r="AV387" i="2"/>
  <c r="AV653" i="2"/>
  <c r="AV391" i="2"/>
  <c r="AV699" i="2"/>
  <c r="AV697" i="2"/>
  <c r="AV509" i="2"/>
  <c r="AV507" i="2"/>
  <c r="AV630" i="2"/>
  <c r="AV297" i="2"/>
  <c r="AV712" i="2"/>
  <c r="AV375" i="2"/>
  <c r="AV384" i="2"/>
  <c r="AV335" i="2"/>
  <c r="AV694" i="2"/>
  <c r="AV429" i="2"/>
  <c r="AV65" i="2"/>
  <c r="AV424" i="2"/>
  <c r="AV497" i="2"/>
  <c r="AV37" i="2"/>
  <c r="AV282" i="2"/>
  <c r="AV182" i="2"/>
  <c r="AV725" i="2"/>
  <c r="AV710" i="2"/>
  <c r="AV273" i="2"/>
  <c r="AV240" i="2"/>
  <c r="AV646" i="2"/>
  <c r="AV18" i="2"/>
  <c r="AV59" i="2"/>
  <c r="AV680" i="2"/>
  <c r="AV726" i="2"/>
  <c r="AV584" i="2"/>
  <c r="AV149" i="2"/>
  <c r="AV516" i="2"/>
  <c r="AV8" i="2"/>
  <c r="AV263" i="2"/>
  <c r="AV214" i="2"/>
  <c r="AV650" i="2"/>
  <c r="AV536" i="2"/>
  <c r="AV642" i="2"/>
  <c r="AV510" i="2"/>
  <c r="AV280" i="2"/>
  <c r="AV514" i="2"/>
  <c r="AV256" i="2"/>
  <c r="AV52" i="2"/>
  <c r="AV219" i="2"/>
  <c r="AV94" i="2"/>
  <c r="AV612" i="2"/>
  <c r="AV40" i="2"/>
  <c r="AV727" i="2"/>
  <c r="AV138" i="2"/>
  <c r="AV135" i="2"/>
  <c r="AV520" i="2"/>
  <c r="AV180" i="2"/>
  <c r="AV606" i="2"/>
  <c r="AV571" i="2"/>
  <c r="AV485" i="2"/>
  <c r="AV705" i="2"/>
  <c r="AV213" i="2"/>
  <c r="AV218" i="2"/>
  <c r="AV162" i="2"/>
  <c r="AV679" i="2"/>
  <c r="AV332" i="2"/>
  <c r="AV17" i="2"/>
  <c r="AV458" i="2"/>
  <c r="AV71" i="2"/>
  <c r="AV717" i="2"/>
  <c r="AV597" i="2"/>
  <c r="AV471" i="2"/>
  <c r="AV500" i="2"/>
  <c r="AV226" i="2"/>
  <c r="AV20" i="2"/>
  <c r="AV230" i="2"/>
  <c r="AV658" i="2"/>
  <c r="AV480" i="2"/>
  <c r="AV301" i="2"/>
  <c r="AV591" i="2"/>
  <c r="AV258" i="2"/>
  <c r="AV265" i="2"/>
  <c r="AV111" i="2"/>
  <c r="AV67" i="2"/>
  <c r="AV187" i="2"/>
  <c r="AV151" i="2"/>
  <c r="AV543" i="2"/>
  <c r="AV395" i="2"/>
  <c r="AV448" i="2"/>
  <c r="AV268" i="2"/>
  <c r="AV322" i="2"/>
  <c r="AV82" i="2"/>
  <c r="AV343" i="2"/>
  <c r="AV259" i="2"/>
  <c r="AV141" i="2"/>
  <c r="AV447" i="2"/>
  <c r="AV738" i="2"/>
  <c r="AV589" i="2"/>
  <c r="AV57" i="2"/>
  <c r="AV701" i="2"/>
  <c r="AV615" i="2"/>
  <c r="AV363" i="2"/>
  <c r="AV231" i="2"/>
  <c r="AV632" i="2"/>
  <c r="AV588" i="2"/>
  <c r="AV248" i="2"/>
  <c r="AV197" i="2"/>
  <c r="AV298" i="2"/>
  <c r="AV549" i="2"/>
  <c r="AV32" i="2"/>
  <c r="AV39" i="2"/>
  <c r="AV228" i="2"/>
  <c r="AV153" i="2"/>
  <c r="AV709" i="2"/>
  <c r="AV386" i="2"/>
  <c r="AV189" i="2"/>
  <c r="AV491" i="2"/>
  <c r="AV227" i="2"/>
  <c r="AV601" i="2"/>
  <c r="AV7" i="2"/>
  <c r="AV634" i="2"/>
  <c r="AV530" i="2"/>
  <c r="AV113" i="2"/>
  <c r="AV401" i="2"/>
  <c r="AV58" i="2"/>
  <c r="AV555" i="2"/>
  <c r="AV103" i="2"/>
  <c r="AV603" i="2"/>
  <c r="AV376" i="2"/>
  <c r="AV583" i="2"/>
  <c r="AV34" i="2"/>
  <c r="AV431" i="2"/>
  <c r="AV498" i="2"/>
  <c r="AV95" i="2"/>
  <c r="AV478" i="2"/>
  <c r="AV281" i="2"/>
  <c r="AV417" i="2"/>
  <c r="AV194" i="2"/>
  <c r="AV165" i="2"/>
  <c r="AV596" i="2"/>
  <c r="AV195" i="2"/>
  <c r="AV691" i="2"/>
  <c r="AV60" i="2"/>
  <c r="AV198" i="2"/>
  <c r="AV570" i="2"/>
  <c r="AV573" i="2"/>
  <c r="AV357" i="2"/>
  <c r="AV340" i="2"/>
  <c r="AV192" i="2"/>
  <c r="AV30" i="2"/>
  <c r="AV671" i="2"/>
  <c r="AV686" i="2"/>
  <c r="AV208" i="2"/>
  <c r="AV284" i="2"/>
  <c r="AV252" i="2"/>
  <c r="AV325" i="2"/>
  <c r="AV716" i="2"/>
  <c r="AV531" i="2"/>
  <c r="AV48" i="2"/>
  <c r="AV287" i="2"/>
  <c r="AV554" i="2"/>
  <c r="AV101" i="2"/>
  <c r="AV171" i="2"/>
  <c r="AV462" i="2"/>
  <c r="AV560" i="2"/>
  <c r="AV203" i="2"/>
  <c r="AV134" i="2"/>
  <c r="AV569" i="2"/>
  <c r="AV426" i="2"/>
  <c r="AV3" i="2"/>
  <c r="AV600" i="2"/>
  <c r="AV233" i="2"/>
  <c r="AV722" i="2"/>
  <c r="AV305" i="2"/>
  <c r="AV369" i="2"/>
  <c r="AV303" i="2"/>
  <c r="AV24" i="2"/>
  <c r="AV255" i="2"/>
  <c r="AV62" i="2"/>
  <c r="AV689" i="2"/>
  <c r="AV665" i="2"/>
  <c r="AV366" i="2"/>
  <c r="AV10" i="2"/>
  <c r="AV631" i="2"/>
  <c r="AV406" i="2"/>
  <c r="AV611" i="2"/>
  <c r="AV292" i="2"/>
  <c r="AV361" i="2"/>
  <c r="AV682" i="2"/>
  <c r="AV488" i="2"/>
  <c r="AV405" i="2"/>
  <c r="AV456" i="2"/>
  <c r="AV359" i="2"/>
  <c r="AV338" i="2"/>
  <c r="AV623" i="2"/>
  <c r="AV467" i="2"/>
  <c r="AV534" i="2"/>
  <c r="AV468" i="2"/>
  <c r="AV528" i="2"/>
  <c r="AV659" i="2"/>
  <c r="AV626" i="2"/>
  <c r="AV685" i="2"/>
  <c r="AV598" i="2"/>
  <c r="AV451" i="2"/>
  <c r="AV121" i="2"/>
  <c r="AV444" i="2"/>
  <c r="AV673" i="2"/>
  <c r="AV599" i="2"/>
  <c r="AV715" i="2"/>
  <c r="AV373" i="2"/>
  <c r="AV371" i="2"/>
  <c r="AV193" i="2"/>
  <c r="AV737" i="2"/>
  <c r="AV440" i="2"/>
  <c r="AV342" i="2"/>
  <c r="AV181" i="2"/>
  <c r="AV296" i="2"/>
  <c r="AV42" i="2"/>
  <c r="AV524" i="2"/>
  <c r="AV260" i="2"/>
  <c r="AV107" i="2"/>
  <c r="AV605" i="2"/>
  <c r="AV310" i="2"/>
  <c r="AV469" i="2"/>
  <c r="AV239" i="2"/>
  <c r="AV668" i="2"/>
  <c r="AV692" i="2"/>
  <c r="AV224" i="2"/>
  <c r="AV545" i="2"/>
  <c r="AV681" i="2"/>
  <c r="AV484" i="2"/>
  <c r="AV374" i="2"/>
  <c r="AV96" i="2"/>
  <c r="AV207" i="2"/>
  <c r="AV360" i="2"/>
  <c r="AV311" i="2"/>
  <c r="AV411" i="2"/>
  <c r="AV102" i="2"/>
  <c r="AV678" i="2"/>
  <c r="AV74" i="2"/>
  <c r="AV266" i="2"/>
  <c r="AV503" i="2"/>
  <c r="AV120" i="2"/>
  <c r="AV393" i="2"/>
  <c r="AV380" i="2"/>
  <c r="AV454" i="2"/>
  <c r="AV704" i="2"/>
  <c r="AV117" i="2"/>
  <c r="AV293" i="2"/>
  <c r="AV108" i="2"/>
  <c r="AV608" i="2"/>
  <c r="AV404" i="2"/>
  <c r="AV590" i="2"/>
  <c r="AV604" i="2"/>
  <c r="AV315" i="2"/>
  <c r="AV700" i="2"/>
  <c r="AV122" i="2"/>
  <c r="AV501" i="2"/>
  <c r="AV19" i="2"/>
  <c r="AV362" i="2"/>
  <c r="AV651" i="2"/>
  <c r="AV81" i="2"/>
  <c r="AV331" i="2"/>
  <c r="AV563" i="2"/>
  <c r="AV730" i="2"/>
  <c r="AV269" i="2"/>
  <c r="AV640" i="2"/>
  <c r="AV544" i="2"/>
  <c r="AV610" i="2"/>
  <c r="AV140" i="2"/>
  <c r="AV276" i="2"/>
  <c r="AV264" i="2"/>
  <c r="AV365" i="2"/>
  <c r="AV647" i="2"/>
  <c r="AV242" i="2"/>
  <c r="AV333" i="2"/>
  <c r="AV628" i="2"/>
  <c r="AV22" i="2"/>
  <c r="AV620" i="2"/>
  <c r="AV396" i="2"/>
  <c r="AV713" i="2"/>
  <c r="AV9" i="2"/>
  <c r="AV487" i="2"/>
  <c r="AV449" i="2"/>
  <c r="AV566" i="2"/>
  <c r="AV212" i="2"/>
  <c r="AV160" i="2"/>
  <c r="AV594" i="2"/>
  <c r="AV236" i="2"/>
  <c r="AV513" i="2"/>
  <c r="AV394" i="2"/>
  <c r="AV633" i="2"/>
  <c r="AV367" i="2"/>
  <c r="AV43" i="2"/>
  <c r="AV421" i="2"/>
  <c r="AV83" i="2"/>
  <c r="AV191" i="2"/>
  <c r="AV574" i="2"/>
  <c r="AV76" i="2"/>
  <c r="AV409" i="2"/>
  <c r="AV144" i="2"/>
  <c r="AV204" i="2"/>
  <c r="AV502" i="2"/>
  <c r="AV246" i="2"/>
  <c r="AV143" i="2"/>
  <c r="AV529" i="2"/>
  <c r="AV323" i="2"/>
  <c r="AV614" i="2"/>
  <c r="AV100" i="2"/>
  <c r="AV26" i="2"/>
  <c r="AV654" i="2"/>
  <c r="AV327" i="2"/>
  <c r="AV450" i="2"/>
  <c r="AV11" i="2"/>
  <c r="AV28" i="2"/>
  <c r="AV719" i="2"/>
  <c r="AV624" i="2"/>
  <c r="AV306" i="2"/>
  <c r="AV470" i="2"/>
  <c r="AV174" i="2"/>
  <c r="AV463" i="2"/>
  <c r="AV61" i="2"/>
  <c r="AV127" i="2"/>
  <c r="AV125" i="2"/>
  <c r="AV353" i="2"/>
  <c r="AV537" i="2"/>
  <c r="AV350" i="2"/>
  <c r="AV512" i="2"/>
  <c r="AV667" i="2"/>
  <c r="AV474" i="2"/>
  <c r="AV109" i="2"/>
  <c r="AV410" i="2"/>
  <c r="AV286" i="2"/>
  <c r="AV557" i="2"/>
  <c r="AV616" i="2"/>
  <c r="AV27" i="2"/>
  <c r="AV112" i="2"/>
  <c r="AV128" i="2"/>
  <c r="AV577" i="2"/>
  <c r="AV85" i="2"/>
  <c r="AV479" i="2"/>
  <c r="AV688" i="2"/>
  <c r="AV532" i="2"/>
  <c r="AV217" i="2"/>
  <c r="AV443" i="2"/>
  <c r="AV344" i="2"/>
  <c r="AV6" i="2"/>
  <c r="AV433" i="2"/>
  <c r="AV80" i="2"/>
  <c r="AV72" i="2"/>
  <c r="AV492" i="2"/>
  <c r="AV397" i="2"/>
  <c r="AV721" i="2"/>
  <c r="AV114" i="2"/>
  <c r="AV437" i="2"/>
  <c r="AV379" i="2"/>
  <c r="AV540" i="2"/>
  <c r="AV199" i="2"/>
  <c r="AV209" i="2"/>
  <c r="AV372" i="2"/>
  <c r="AV511" i="2"/>
  <c r="AV580" i="2"/>
  <c r="AV41" i="2"/>
  <c r="AV92" i="2"/>
  <c r="AV664" i="2"/>
  <c r="AV152" i="2"/>
  <c r="AV166" i="2"/>
  <c r="AV735" i="2"/>
  <c r="AV639" i="2"/>
  <c r="AV518" i="2"/>
  <c r="AV381" i="2"/>
  <c r="AV718" i="2"/>
  <c r="AV29" i="2"/>
  <c r="AV119" i="2"/>
  <c r="AV526" i="2"/>
  <c r="AV253" i="2"/>
  <c r="AV110" i="2"/>
  <c r="AV390" i="2"/>
  <c r="AV104" i="2"/>
  <c r="AV707" i="2"/>
  <c r="AV337" i="2"/>
  <c r="AV283" i="2"/>
  <c r="AV321" i="2"/>
  <c r="AV63" i="2"/>
  <c r="AV131" i="2"/>
  <c r="AV126" i="2"/>
  <c r="AV13" i="2"/>
  <c r="AV223" i="2"/>
  <c r="AV262" i="2"/>
  <c r="AV183" i="2"/>
  <c r="AV533" i="2"/>
  <c r="AV234" i="2"/>
  <c r="AV427" i="2"/>
  <c r="AV652" i="2"/>
  <c r="AV720" i="2"/>
  <c r="AV402" i="2"/>
  <c r="AV172" i="2"/>
  <c r="AV398" i="2"/>
  <c r="AV186" i="2"/>
  <c r="AV169" i="2"/>
  <c r="AV499" i="2"/>
  <c r="AV288" i="2"/>
  <c r="AV627" i="2"/>
  <c r="AV44" i="2"/>
  <c r="AV475" i="2"/>
  <c r="AV56" i="2"/>
  <c r="AV188" i="2"/>
  <c r="AV64" i="2"/>
  <c r="AV585" i="2"/>
  <c r="AV459" i="2"/>
  <c r="AV124" i="2"/>
  <c r="AV435" i="2"/>
  <c r="AV663" i="2"/>
  <c r="AV177" i="2"/>
  <c r="AV383" i="2"/>
  <c r="AV407" i="2"/>
  <c r="AV115" i="2"/>
  <c r="AV525" i="2"/>
  <c r="AV161" i="2"/>
  <c r="AV661" i="2"/>
  <c r="AV238" i="2"/>
  <c r="AV318" i="2"/>
  <c r="AV486" i="2"/>
  <c r="AV175" i="2"/>
  <c r="AV568" i="2"/>
  <c r="AV348" i="2"/>
  <c r="AV523" i="2"/>
  <c r="AV33" i="2"/>
  <c r="AV55" i="2"/>
  <c r="AV382" i="2"/>
  <c r="AV641" i="2"/>
  <c r="AV241" i="2"/>
  <c r="AV643" i="2"/>
  <c r="AV118" i="2"/>
  <c r="AV441" i="2"/>
  <c r="AV167" i="2"/>
  <c r="AV413" i="2"/>
  <c r="AV267" i="2"/>
  <c r="AV147" i="2"/>
  <c r="AV621" i="2"/>
  <c r="AV495" i="2"/>
  <c r="AV77" i="2"/>
  <c r="AV185" i="2"/>
  <c r="AV572" i="2"/>
  <c r="AV54" i="2"/>
  <c r="AV314" i="2"/>
  <c r="AV184" i="2"/>
  <c r="AV635" i="2"/>
  <c r="AV90" i="2"/>
  <c r="AV527" i="2"/>
  <c r="AV164" i="2"/>
  <c r="AV385" i="2"/>
  <c r="AV133" i="2"/>
  <c r="AV132" i="2"/>
  <c r="AV66" i="2"/>
  <c r="AV351" i="2"/>
  <c r="AV408" i="2"/>
  <c r="AV14" i="2"/>
  <c r="AV354" i="2"/>
  <c r="AV326" i="2"/>
  <c r="AV79" i="2"/>
  <c r="AV190" i="2"/>
  <c r="AV155" i="2"/>
  <c r="AV330" i="2"/>
  <c r="AV428" i="2"/>
  <c r="AV91" i="2"/>
  <c r="AV453" i="2"/>
  <c r="AV45" i="2"/>
  <c r="AV299" i="2"/>
  <c r="AV562" i="2"/>
  <c r="AV313" i="2"/>
  <c r="AV300" i="2"/>
  <c r="AV494" i="2"/>
  <c r="AV129" i="2"/>
  <c r="AV154" i="2"/>
  <c r="AV553" i="2"/>
  <c r="AV675" i="2"/>
  <c r="AV505" i="2"/>
  <c r="AV261" i="2"/>
  <c r="AV461" i="2"/>
  <c r="AV229" i="2"/>
  <c r="AV355" i="2"/>
  <c r="AV244" i="2"/>
  <c r="AV272" i="2"/>
  <c r="AV683" i="2"/>
  <c r="AV334" i="2"/>
  <c r="AV541" i="2"/>
  <c r="AV21" i="2"/>
  <c r="AV595" i="2"/>
  <c r="AV156" i="2"/>
  <c r="AV483" i="2"/>
  <c r="AV106" i="2"/>
  <c r="AV250" i="2"/>
  <c r="AV368" i="2"/>
  <c r="AV578" i="2"/>
  <c r="AV542" i="2"/>
  <c r="AV476" i="2"/>
  <c r="AV414" i="2"/>
  <c r="AV493" i="2"/>
  <c r="AV308" i="2"/>
  <c r="AV5" i="2"/>
  <c r="AV277" i="2"/>
  <c r="AV693" i="2"/>
  <c r="AV146" i="2"/>
  <c r="AV271" i="2"/>
  <c r="AV179" i="2"/>
  <c r="AV53" i="2"/>
  <c r="AV617" i="2"/>
  <c r="AV202" i="2"/>
  <c r="AV47" i="2"/>
  <c r="AV4" i="2"/>
  <c r="AV210" i="2"/>
  <c r="AV257" i="2"/>
  <c r="AV734" i="2"/>
  <c r="AV439" i="2"/>
  <c r="AV662" i="2"/>
  <c r="AV221" i="2"/>
  <c r="AV99" i="2"/>
  <c r="AV339" i="2"/>
  <c r="AV73" i="2"/>
  <c r="AV506" i="2"/>
  <c r="AV490" i="2"/>
  <c r="AV16" i="2"/>
  <c r="AV515" i="2"/>
  <c r="AV216" i="2"/>
  <c r="AV290" i="2"/>
  <c r="AV38" i="2"/>
  <c r="AV220" i="2"/>
  <c r="AV345" i="2"/>
  <c r="AV481" i="2"/>
  <c r="AV349" i="2"/>
  <c r="AV593" i="2"/>
  <c r="AV546" i="2"/>
  <c r="AV270" i="2"/>
  <c r="AV105" i="2"/>
  <c r="AV645" i="2"/>
  <c r="AV196" i="2"/>
  <c r="AV430" i="2"/>
</calcChain>
</file>

<file path=xl/sharedStrings.xml><?xml version="1.0" encoding="utf-8"?>
<sst xmlns="http://schemas.openxmlformats.org/spreadsheetml/2006/main" count="24541" uniqueCount="10348">
  <si>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</si>
  <si>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</si>
  <si>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</si>
  <si>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</si>
  <si>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</si>
  <si>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</si>
  <si>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</si>
  <si>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</si>
  <si>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</si>
  <si>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</si>
  <si>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</si>
  <si>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</si>
  <si>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</si>
  <si>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</si>
  <si>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</si>
  <si>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</si>
  <si>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</si>
  <si>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</si>
  <si>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</si>
  <si>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</si>
  <si>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</si>
  <si>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</si>
  <si>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</si>
  <si>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</si>
  <si>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</si>
  <si>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</si>
  <si>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</si>
  <si>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</si>
  <si>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</si>
  <si>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</si>
  <si>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</si>
  <si>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</si>
  <si>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</si>
  <si>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</si>
  <si>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</si>
  <si>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</si>
  <si>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</si>
  <si>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</si>
  <si>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</si>
  <si>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</si>
  <si>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</si>
  <si>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</si>
  <si>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</si>
  <si>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</si>
  <si>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</si>
  <si>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</si>
  <si>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</si>
  <si>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</si>
  <si>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</si>
  <si>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Sun Pharmaceutical Industries Ltd</t>
  </si>
  <si>
    <t>SUNPHARMA</t>
  </si>
  <si>
    <t>Pharmaceuticals</t>
  </si>
  <si>
    <t>Bajaj Finance Ltd</t>
  </si>
  <si>
    <t>BAJFINANCE</t>
  </si>
  <si>
    <t>Consumer Finance</t>
  </si>
  <si>
    <t>Oil and Natural Gas Corporation Ltd</t>
  </si>
  <si>
    <t>ONGC</t>
  </si>
  <si>
    <t>Oil &amp; Gas - Exploration &amp; Production</t>
  </si>
  <si>
    <t>Tata Motors Ltd</t>
  </si>
  <si>
    <t>TATAMOTORS</t>
  </si>
  <si>
    <t>Four Wheelers</t>
  </si>
  <si>
    <t>NTPC Ltd</t>
  </si>
  <si>
    <t>NTPC</t>
  </si>
  <si>
    <t>Power Generation</t>
  </si>
  <si>
    <t>Maruti Suzuki India Ltd</t>
  </si>
  <si>
    <t>MARUTI</t>
  </si>
  <si>
    <t>Kotak Mahindra Bank Ltd</t>
  </si>
  <si>
    <t>KOTAKBANK</t>
  </si>
  <si>
    <t>Axis Bank Ltd</t>
  </si>
  <si>
    <t>AXISBANK</t>
  </si>
  <si>
    <t>Adani Enterprises Ltd</t>
  </si>
  <si>
    <t>ADANIENT</t>
  </si>
  <si>
    <t>Commodities Trading</t>
  </si>
  <si>
    <t>Avenue Supermarts Ltd</t>
  </si>
  <si>
    <t>DMART</t>
  </si>
  <si>
    <t>Retail - Department Stores</t>
  </si>
  <si>
    <t>Mahindra and Mahindra Ltd</t>
  </si>
  <si>
    <t>M&amp;M</t>
  </si>
  <si>
    <t>UltraTech Cement Ltd</t>
  </si>
  <si>
    <t>ULTRACEMCO</t>
  </si>
  <si>
    <t>Cement</t>
  </si>
  <si>
    <t>Coal India Ltd</t>
  </si>
  <si>
    <t>COALINDIA</t>
  </si>
  <si>
    <t>Mining - Coal</t>
  </si>
  <si>
    <t>Adani Ports and Special Economic Zone Ltd</t>
  </si>
  <si>
    <t>ADANIPORTS</t>
  </si>
  <si>
    <t>Ports</t>
  </si>
  <si>
    <t>Titan Company Ltd</t>
  </si>
  <si>
    <t>TITAN</t>
  </si>
  <si>
    <t>Precious Metals, Jewellery &amp; Watches</t>
  </si>
  <si>
    <t>Hindustan Aeronautics Ltd</t>
  </si>
  <si>
    <t>HAL</t>
  </si>
  <si>
    <t>Aerospace &amp; Defense Equipments</t>
  </si>
  <si>
    <t>Power Grid Corporation of India Ltd</t>
  </si>
  <si>
    <t>POWERGRID</t>
  </si>
  <si>
    <t>Power Transmission &amp; Distribution</t>
  </si>
  <si>
    <t>Asian Paints Ltd</t>
  </si>
  <si>
    <t>ASIANPAINT</t>
  </si>
  <si>
    <t>Paints</t>
  </si>
  <si>
    <t>Adani Green Energy Ltd</t>
  </si>
  <si>
    <t>ADANIGREEN</t>
  </si>
  <si>
    <t>Renewable Energy</t>
  </si>
  <si>
    <t>Bajaj Auto Ltd</t>
  </si>
  <si>
    <t>BAJAJ-AUTO</t>
  </si>
  <si>
    <t>Two Wheelers</t>
  </si>
  <si>
    <t>Wipro Ltd</t>
  </si>
  <si>
    <t>WIPRO</t>
  </si>
  <si>
    <t>Adani Power Ltd</t>
  </si>
  <si>
    <t>ADANIPOWER</t>
  </si>
  <si>
    <t>Bajaj Finserv Ltd</t>
  </si>
  <si>
    <t>BAJAJFINSV</t>
  </si>
  <si>
    <t>Siemens Ltd</t>
  </si>
  <si>
    <t>SIEMENS</t>
  </si>
  <si>
    <t>Conglomerates</t>
  </si>
  <si>
    <t>Trent Ltd</t>
  </si>
  <si>
    <t>TRENT</t>
  </si>
  <si>
    <t>Retail - Apparel</t>
  </si>
  <si>
    <t>Nestle India Ltd</t>
  </si>
  <si>
    <t>NESTLEIND</t>
  </si>
  <si>
    <t>FMCG - Foods</t>
  </si>
  <si>
    <t>Indian Oil Corporation Ltd</t>
  </si>
  <si>
    <t>IOC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</si>
  <si>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</si>
  <si>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</si>
  <si>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</si>
  <si>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</si>
  <si>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</si>
  <si>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</si>
  <si>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Zomato Ltd</t>
  </si>
  <si>
    <t>ZOMATO</t>
  </si>
  <si>
    <t>Online Services</t>
  </si>
  <si>
    <t>Bharat Electronics Ltd</t>
  </si>
  <si>
    <t>BEL</t>
  </si>
  <si>
    <t>Electronic Equipments</t>
  </si>
  <si>
    <t>Hindustan Zinc Ltd</t>
  </si>
  <si>
    <t>HINDZINC</t>
  </si>
  <si>
    <t>Mining - Diversified</t>
  </si>
  <si>
    <t>DLF Ltd</t>
  </si>
  <si>
    <t>DLF</t>
  </si>
  <si>
    <t>Real Estate</t>
  </si>
  <si>
    <t>Jio Financial Services Ltd</t>
  </si>
  <si>
    <t>JIOFIN</t>
  </si>
  <si>
    <t>Varun Beverages Ltd</t>
  </si>
  <si>
    <t>VBL</t>
  </si>
  <si>
    <t>Soft Drinks</t>
  </si>
  <si>
    <t>Tata Steel Ltd</t>
  </si>
  <si>
    <t>TATASTEEL</t>
  </si>
  <si>
    <t>Grasim Industries Ltd</t>
  </si>
  <si>
    <t>GRASIM</t>
  </si>
  <si>
    <t>SBI Life Insurance Company Ltd</t>
  </si>
  <si>
    <t>SBILIFE</t>
  </si>
  <si>
    <t>Vedanta Ltd</t>
  </si>
  <si>
    <t>VEDL</t>
  </si>
  <si>
    <t>Metals - Diversified</t>
  </si>
  <si>
    <t>Interglobe Aviation Ltd</t>
  </si>
  <si>
    <t>INDIGO</t>
  </si>
  <si>
    <t>Airlines</t>
  </si>
  <si>
    <t>Power Finance Corporation Ltd</t>
  </si>
  <si>
    <t>PFC</t>
  </si>
  <si>
    <t>LTIMindtree Ltd</t>
  </si>
  <si>
    <t>LTIM</t>
  </si>
  <si>
    <t>ABB India Ltd</t>
  </si>
  <si>
    <t>ABB</t>
  </si>
  <si>
    <t>Heavy Electrical Equipments</t>
  </si>
  <si>
    <t>Pidilite Industries Ltd</t>
  </si>
  <si>
    <t>PIDILITIND</t>
  </si>
  <si>
    <t>Diversified Chemicals</t>
  </si>
  <si>
    <t>Tech Mahindra Ltd</t>
  </si>
  <si>
    <t>TECHM</t>
  </si>
  <si>
    <t>REC Limited</t>
  </si>
  <si>
    <t>RECLTD</t>
  </si>
  <si>
    <t>HDFC Life Insurance Company Ltd</t>
  </si>
  <si>
    <t>HDFCLIFE</t>
  </si>
  <si>
    <t>Ambuja Cements Ltd</t>
  </si>
  <si>
    <t>AMBUJACEM</t>
  </si>
  <si>
    <t>Gail (India) Ltd</t>
  </si>
  <si>
    <t>GAIL</t>
  </si>
  <si>
    <t>Gas Distribution</t>
  </si>
  <si>
    <t>Hindalco Industries Ltd</t>
  </si>
  <si>
    <t>HINDALCO</t>
  </si>
  <si>
    <t>Metals - Aluminium</t>
  </si>
  <si>
    <t>Bharat Petroleum Corporation Ltd</t>
  </si>
  <si>
    <t>BPCL</t>
  </si>
  <si>
    <t>TATAMTRDVR</t>
  </si>
  <si>
    <t>Godrej Consumer Products Ltd</t>
  </si>
  <si>
    <t>GODREJCP</t>
  </si>
  <si>
    <t>FMCG - Personal Products</t>
  </si>
  <si>
    <t>Britannia Industries Ltd</t>
  </si>
  <si>
    <t>BRITANNIA</t>
  </si>
  <si>
    <t>Eicher Motors Ltd</t>
  </si>
  <si>
    <t>EICHERMOT</t>
  </si>
  <si>
    <t>Trucks &amp; Buses</t>
  </si>
  <si>
    <t>Tata Power Company Ltd</t>
  </si>
  <si>
    <t>TATAPOWER</t>
  </si>
  <si>
    <t>Bank of Baroda Ltd</t>
  </si>
  <si>
    <t>BANKBARODA</t>
  </si>
  <si>
    <t>Samvardhana Motherson International Ltd</t>
  </si>
  <si>
    <t>MOTHERSON</t>
  </si>
  <si>
    <t>Auto Parts</t>
  </si>
  <si>
    <t>Divi's Laboratories Ltd</t>
  </si>
  <si>
    <t>DIVISLAB</t>
  </si>
  <si>
    <t>Labs &amp; Life Sciences Services</t>
  </si>
  <si>
    <t>Adani Energy Solutions Ltd</t>
  </si>
  <si>
    <t>ADANIENSOL</t>
  </si>
  <si>
    <t>Power Infrastructure</t>
  </si>
  <si>
    <t>Punjab National Bank</t>
  </si>
  <si>
    <t>PNB</t>
  </si>
  <si>
    <t>TVS Motor Company Ltd</t>
  </si>
  <si>
    <t>TVSMOTOR</t>
  </si>
  <si>
    <t>Cipla Ltd</t>
  </si>
  <si>
    <t>CIPLA</t>
  </si>
  <si>
    <t>JSW Energy Ltd</t>
  </si>
  <si>
    <t>JSWENERGY</t>
  </si>
  <si>
    <t>Zydus Lifesciences Ltd</t>
  </si>
  <si>
    <t>ZYDUSLIFE</t>
  </si>
  <si>
    <t>Macrotech Developers Ltd</t>
  </si>
  <si>
    <t>LODHA</t>
  </si>
  <si>
    <t>Tata Consumer Products Ltd</t>
  </si>
  <si>
    <t>TATACONSUM</t>
  </si>
  <si>
    <t>Tea &amp; Coffee</t>
  </si>
  <si>
    <t>Rail Vikas Nigam Ltd</t>
  </si>
  <si>
    <t>RVNL</t>
  </si>
  <si>
    <t>Havells India Ltd</t>
  </si>
  <si>
    <t>HAVELLS</t>
  </si>
  <si>
    <t>Electrical Components &amp; Equipments</t>
  </si>
  <si>
    <t>Shriram Finance Ltd</t>
  </si>
  <si>
    <t>SHRIRAMFIN</t>
  </si>
  <si>
    <t>Indian Overseas Bank</t>
  </si>
  <si>
    <t>IOB</t>
  </si>
  <si>
    <t>Indus Towers Ltd</t>
  </si>
  <si>
    <t>INDUSTOWER</t>
  </si>
  <si>
    <t>Telecom Infrastructure</t>
  </si>
  <si>
    <t>Dr Reddy's Laboratories Ltd</t>
  </si>
  <si>
    <t>DRREDDY</t>
  </si>
  <si>
    <t>Cholamandalam Investment and Finance Company Ltd</t>
  </si>
  <si>
    <t>CHOLAFIN</t>
  </si>
  <si>
    <t>Dabur India Ltd</t>
  </si>
  <si>
    <t>DABUR</t>
  </si>
  <si>
    <t>Torrent Pharmaceuticals Ltd</t>
  </si>
  <si>
    <t>TORNTPHARM</t>
  </si>
  <si>
    <t>CG Power and Industrial Solutions Ltd</t>
  </si>
  <si>
    <t>CGPOWER</t>
  </si>
  <si>
    <t>Vodafone Idea Ltd</t>
  </si>
  <si>
    <t>IDEA</t>
  </si>
  <si>
    <t>Oil India Ltd</t>
  </si>
  <si>
    <t>OIL</t>
  </si>
  <si>
    <t>Bajaj Holdings and Investment Ltd</t>
  </si>
  <si>
    <t>BAJAJHLDNG</t>
  </si>
  <si>
    <t>Asset Management</t>
  </si>
  <si>
    <t>Indusind Bank Ltd</t>
  </si>
  <si>
    <t>INDUSINDBK</t>
  </si>
  <si>
    <t>IDBI Bank Ltd</t>
  </si>
  <si>
    <t>IDBI</t>
  </si>
  <si>
    <t>Private Bank</t>
  </si>
  <si>
    <t>Hero MotoCorp Ltd</t>
  </si>
  <si>
    <t>HEROMOTOCO</t>
  </si>
  <si>
    <t>Suzlon Energy Ltd</t>
  </si>
  <si>
    <t>SUZLON</t>
  </si>
  <si>
    <t>Renewable Energy Equipment &amp; Services</t>
  </si>
  <si>
    <t>ICICI Prudential Life Insurance Company Ltd</t>
  </si>
  <si>
    <t>ICICIPRULI</t>
  </si>
  <si>
    <t>Cummins India Ltd</t>
  </si>
  <si>
    <t>CUMMINSIND</t>
  </si>
  <si>
    <t>Industrial Machinery</t>
  </si>
  <si>
    <t>United Spirits Ltd</t>
  </si>
  <si>
    <t>UNITDSPR</t>
  </si>
  <si>
    <t>Alcoholic Beverages</t>
  </si>
  <si>
    <t>Bharat Heavy Electricals Ltd</t>
  </si>
  <si>
    <t>BHEL</t>
  </si>
  <si>
    <t>ICICI Lombard General Insurance Company Ltd</t>
  </si>
  <si>
    <t>ICICIGI</t>
  </si>
  <si>
    <t>Polycab India Ltd</t>
  </si>
  <si>
    <t>POLYCAB</t>
  </si>
  <si>
    <t>Canara Bank Ltd</t>
  </si>
  <si>
    <t>CANBK</t>
  </si>
  <si>
    <t>GMR Airports Infrastructure Ltd</t>
  </si>
  <si>
    <t>GMRINFRA</t>
  </si>
  <si>
    <t>NHPC Ltd</t>
  </si>
  <si>
    <t>NHPC</t>
  </si>
  <si>
    <t>Apollo Hospitals Enterprise Ltd</t>
  </si>
  <si>
    <t>APOLLOHOSP</t>
  </si>
  <si>
    <t>Hospitals &amp; Diagnostic Centres</t>
  </si>
  <si>
    <t>Colgate-Palmolive (India) Ltd</t>
  </si>
  <si>
    <t>COLPAL</t>
  </si>
  <si>
    <t>Jindal Steel And Power Ltd</t>
  </si>
  <si>
    <t>JINDALSTEL</t>
  </si>
  <si>
    <t>Union Bank of India Ltd</t>
  </si>
  <si>
    <t>UNIONBANK</t>
  </si>
  <si>
    <t>Oracle Financial Services Software Ltd</t>
  </si>
  <si>
    <t>OFSS</t>
  </si>
  <si>
    <t>Software Services</t>
  </si>
  <si>
    <t>Lupin Ltd</t>
  </si>
  <si>
    <t>LUPIN</t>
  </si>
  <si>
    <t>Info Edge (India) Ltd</t>
  </si>
  <si>
    <t>NAUKRI</t>
  </si>
  <si>
    <t>Bosch Ltd</t>
  </si>
  <si>
    <t>BOSCHLTD</t>
  </si>
  <si>
    <t>Adani Total Gas Ltd</t>
  </si>
  <si>
    <t>ATGL</t>
  </si>
  <si>
    <t>HDFC Asset Management Company Ltd</t>
  </si>
  <si>
    <t>HDFCAMC</t>
  </si>
  <si>
    <t>Solar Industries India Ltd</t>
  </si>
  <si>
    <t>SOLARINDS</t>
  </si>
  <si>
    <t>Commodity Chemicals</t>
  </si>
  <si>
    <t>Mankind Pharma Ltd</t>
  </si>
  <si>
    <t>MANKIND</t>
  </si>
  <si>
    <t>Indian Hotels Company Ltd</t>
  </si>
  <si>
    <t>INDHOTEL</t>
  </si>
  <si>
    <t>Hotels, Resorts &amp; Cruise Lines</t>
  </si>
  <si>
    <t>Shree Cement Ltd</t>
  </si>
  <si>
    <t>SHREECEM</t>
  </si>
  <si>
    <t>Mazagon Dock Shipbuilders Ltd</t>
  </si>
  <si>
    <t>MAZDOCK</t>
  </si>
  <si>
    <t>Shipbuilding</t>
  </si>
  <si>
    <t>Aurobindo Pharma Ltd</t>
  </si>
  <si>
    <t>AUROPHARMA</t>
  </si>
  <si>
    <t>Marico Ltd</t>
  </si>
  <si>
    <t>MARICO</t>
  </si>
  <si>
    <t>Hindustan Petroleum Corp Ltd</t>
  </si>
  <si>
    <t>HINDPETRO</t>
  </si>
  <si>
    <t>Max Healthcare Institute Ltd</t>
  </si>
  <si>
    <t>MAXHEALTH</t>
  </si>
  <si>
    <t>Torrent Power Ltd</t>
  </si>
  <si>
    <t>TORNTPOWER</t>
  </si>
  <si>
    <t>Godrej Properties Ltd</t>
  </si>
  <si>
    <t>GODREJPROP</t>
  </si>
  <si>
    <t>Tube Investments of India Ltd</t>
  </si>
  <si>
    <t>TIINDIA</t>
  </si>
  <si>
    <t>Cycles</t>
  </si>
  <si>
    <t>Muthoot Finance Ltd</t>
  </si>
  <si>
    <t>MUTHOOTFIN</t>
  </si>
  <si>
    <t>Yes Bank Ltd</t>
  </si>
  <si>
    <t>YESBANK</t>
  </si>
  <si>
    <t>Dixon Technologies (India) Ltd</t>
  </si>
  <si>
    <t>DIXON</t>
  </si>
  <si>
    <t>Home Electronics &amp; Appliances</t>
  </si>
  <si>
    <t>PB Fintech Ltd</t>
  </si>
  <si>
    <t>POLICYBZR</t>
  </si>
  <si>
    <t>Ashok Leyland Ltd</t>
  </si>
  <si>
    <t>ASHOKLEY</t>
  </si>
  <si>
    <t>Persistent Systems Ltd</t>
  </si>
  <si>
    <t>PERSISTENT</t>
  </si>
  <si>
    <t>Bharat Forge Ltd</t>
  </si>
  <si>
    <t>BHARATFORG</t>
  </si>
  <si>
    <t>Indian Railway Catering and Tourism Corporation Ltd</t>
  </si>
  <si>
    <t>IRCTC</t>
  </si>
  <si>
    <t>SRF Ltd</t>
  </si>
  <si>
    <t>SRF</t>
  </si>
  <si>
    <t>Indian Bank</t>
  </si>
  <si>
    <t>INDIANB</t>
  </si>
  <si>
    <t>General Insurance Corporation of India</t>
  </si>
  <si>
    <t>GICRE</t>
  </si>
  <si>
    <t>Supreme Industries Ltd</t>
  </si>
  <si>
    <t>SUPREMEIND</t>
  </si>
  <si>
    <t>Plastic Products</t>
  </si>
  <si>
    <t>Prestige Estates Projects Ltd</t>
  </si>
  <si>
    <t>PRESTIGE</t>
  </si>
  <si>
    <t>Patanjali Foods Ltd</t>
  </si>
  <si>
    <t>PATANJALI</t>
  </si>
  <si>
    <t>Packaged Foods &amp; Meats</t>
  </si>
  <si>
    <t>Indian Renewable Energy Development Agency Ltd</t>
  </si>
  <si>
    <t>IREDA</t>
  </si>
  <si>
    <t>Alkem Laboratories Ltd</t>
  </si>
  <si>
    <t>ALKEM</t>
  </si>
  <si>
    <t>SBI Cards and Payment Services Ltd</t>
  </si>
  <si>
    <t>SBICARD</t>
  </si>
  <si>
    <t>Payment Infrastructure</t>
  </si>
  <si>
    <t>Berger Paints India Ltd</t>
  </si>
  <si>
    <t>BERGEPAINT</t>
  </si>
  <si>
    <t>PI Industries Ltd</t>
  </si>
  <si>
    <t>PIIND</t>
  </si>
  <si>
    <t>NMDC Ltd</t>
  </si>
  <si>
    <t>NMDC</t>
  </si>
  <si>
    <t>Mining - Iron Ore</t>
  </si>
  <si>
    <t>Phoenix Mills Ltd</t>
  </si>
  <si>
    <t>PHOENIXLTD</t>
  </si>
  <si>
    <t>Fertilisers And Chemicals Travancore Ltd</t>
  </si>
  <si>
    <t>FACT</t>
  </si>
  <si>
    <t>Fertilizers &amp; Agro Chemicals</t>
  </si>
  <si>
    <t>UNO Minda Ltd</t>
  </si>
  <si>
    <t>UNOMINDA</t>
  </si>
  <si>
    <t>JSW Infrastructure Ltd</t>
  </si>
  <si>
    <t>JSWINFRA</t>
  </si>
  <si>
    <t>Schaeffler India Ltd</t>
  </si>
  <si>
    <t>SCHAEFFLER</t>
  </si>
  <si>
    <t>Oberoi Realty Ltd</t>
  </si>
  <si>
    <t>OBEROIRLTY</t>
  </si>
  <si>
    <t>UCO Bank</t>
  </si>
  <si>
    <t>UCOBANK</t>
  </si>
  <si>
    <t>Linde India Ltd</t>
  </si>
  <si>
    <t>LINDEINDIA</t>
  </si>
  <si>
    <t>Abbott India Ltd</t>
  </si>
  <si>
    <t>ABBOTINDIA</t>
  </si>
  <si>
    <t>Kalyan Jewellers India Ltd</t>
  </si>
  <si>
    <t>KALYANKJIL</t>
  </si>
  <si>
    <t>Container Corporation of India Ltd</t>
  </si>
  <si>
    <t>CONCOR</t>
  </si>
  <si>
    <t>Logistics</t>
  </si>
  <si>
    <t>Fsn E-Commerce Ventures Ltd</t>
  </si>
  <si>
    <t>NYKAA</t>
  </si>
  <si>
    <t>Wellness Services</t>
  </si>
  <si>
    <t>Jindal Stainless Ltd</t>
  </si>
  <si>
    <t>JSL</t>
  </si>
  <si>
    <t>MRF Ltd</t>
  </si>
  <si>
    <t>MRF</t>
  </si>
  <si>
    <t>Tires &amp; Rubber</t>
  </si>
  <si>
    <t>Aditya Birla Capital Ltd</t>
  </si>
  <si>
    <t>ABCAPITAL</t>
  </si>
  <si>
    <t>Diversified Financials</t>
  </si>
  <si>
    <t>L&amp;T Technology Services Ltd</t>
  </si>
  <si>
    <t>LTTS</t>
  </si>
  <si>
    <t>Mphasis Ltd</t>
  </si>
  <si>
    <t>MPHASIS</t>
  </si>
  <si>
    <t>Ola Electric Mobility Ltd</t>
  </si>
  <si>
    <t>OLAELEC</t>
  </si>
  <si>
    <t>Petronet LNG Ltd</t>
  </si>
  <si>
    <t>PETRONET</t>
  </si>
  <si>
    <t>Oil &amp; Gas - Storage &amp; Transportation</t>
  </si>
  <si>
    <t>Housing and Urban Development Corporation Ltd</t>
  </si>
  <si>
    <t>HUDCO</t>
  </si>
  <si>
    <t>IDFC First Bank Ltd</t>
  </si>
  <si>
    <t>IDFCFIRSTB</t>
  </si>
  <si>
    <t>Bharti Hexacom Ltd</t>
  </si>
  <si>
    <t>BHARTIHEXA</t>
  </si>
  <si>
    <t>Voltas Ltd</t>
  </si>
  <si>
    <t>VOLTAS</t>
  </si>
  <si>
    <t>Balkrishna Industries Ltd</t>
  </si>
  <si>
    <t>BALKRISIND</t>
  </si>
  <si>
    <t>Procter &amp; Gamble Hygiene and Health Care Ltd</t>
  </si>
  <si>
    <t>PGHH</t>
  </si>
  <si>
    <t>Steel Authority of India Ltd</t>
  </si>
  <si>
    <t>SAIL</t>
  </si>
  <si>
    <t>Bank of India Ltd</t>
  </si>
  <si>
    <t>BANKINDIA</t>
  </si>
  <si>
    <t>Tata Communications Ltd</t>
  </si>
  <si>
    <t>TATACOMM</t>
  </si>
  <si>
    <t>Cochin Shipyard Ltd</t>
  </si>
  <si>
    <t>COCHINSHIP</t>
  </si>
  <si>
    <t>United Breweries Ltd</t>
  </si>
  <si>
    <t>UBL</t>
  </si>
  <si>
    <t>Central Bank of India Ltd</t>
  </si>
  <si>
    <t>CENTRALBK</t>
  </si>
  <si>
    <t>Astral Ltd</t>
  </si>
  <si>
    <t>ASTRAL</t>
  </si>
  <si>
    <t>Building Products - Pipes</t>
  </si>
  <si>
    <t>Coromandel International Ltd</t>
  </si>
  <si>
    <t>COROMANDEL</t>
  </si>
  <si>
    <t>SJVN Ltd</t>
  </si>
  <si>
    <t>SJVN</t>
  </si>
  <si>
    <t>Thermax Limited</t>
  </si>
  <si>
    <t>THERMAX</t>
  </si>
  <si>
    <t>Hitachi Energy India Ltd</t>
  </si>
  <si>
    <t>POWERINDIA</t>
  </si>
  <si>
    <t>Federal Bank Ltd</t>
  </si>
  <si>
    <t>FEDERALBNK</t>
  </si>
  <si>
    <t>KPIT Technologies Ltd</t>
  </si>
  <si>
    <t>KPITTECH</t>
  </si>
  <si>
    <t>Adani Wilmar Ltd</t>
  </si>
  <si>
    <t>AWL</t>
  </si>
  <si>
    <t>GlaxoSmithKline Pharmaceuticals Ltd</t>
  </si>
  <si>
    <t>GLAXO</t>
  </si>
  <si>
    <t>Sundaram Finance Ltd</t>
  </si>
  <si>
    <t>SUNDARMFIN</t>
  </si>
  <si>
    <t>Bharat Dynamics Ltd</t>
  </si>
  <si>
    <t>BDL</t>
  </si>
  <si>
    <t>Glenmark Pharmaceuticals Ltd</t>
  </si>
  <si>
    <t>GLENMARK</t>
  </si>
  <si>
    <t>AU Small Finance Bank Ltd</t>
  </si>
  <si>
    <t>AUBANK</t>
  </si>
  <si>
    <t>Page Industries Ltd</t>
  </si>
  <si>
    <t>PAGEIND</t>
  </si>
  <si>
    <t>Apparel &amp; Accessories</t>
  </si>
  <si>
    <t>Honeywell Automation India Ltd</t>
  </si>
  <si>
    <t>HONAUT</t>
  </si>
  <si>
    <t>Nippon Life India Asset Management Ltd</t>
  </si>
  <si>
    <t>NAM-INDIA</t>
  </si>
  <si>
    <t>Bank of Maharashtra Ltd</t>
  </si>
  <si>
    <t>MAHABANK</t>
  </si>
  <si>
    <t>New India Assurance Company Ltd</t>
  </si>
  <si>
    <t>NIACL</t>
  </si>
  <si>
    <t>ACC Ltd</t>
  </si>
  <si>
    <t>ACC</t>
  </si>
  <si>
    <t>Exide Industries Ltd</t>
  </si>
  <si>
    <t>EXIDEIND</t>
  </si>
  <si>
    <t>Batteries</t>
  </si>
  <si>
    <t>UPL Ltd</t>
  </si>
  <si>
    <t>UPL</t>
  </si>
  <si>
    <t>Tata Elxsi Ltd</t>
  </si>
  <si>
    <t>TATAELXSI</t>
  </si>
  <si>
    <t>Jubilant Foodworks Ltd</t>
  </si>
  <si>
    <t>JUBLFOOD</t>
  </si>
  <si>
    <t>Restaurants &amp; Cafes</t>
  </si>
  <si>
    <t>Biocon Ltd</t>
  </si>
  <si>
    <t>BIOCON</t>
  </si>
  <si>
    <t>Biotechnology</t>
  </si>
  <si>
    <t>KEI Industries Ltd</t>
  </si>
  <si>
    <t>KEI</t>
  </si>
  <si>
    <t>Cables</t>
  </si>
  <si>
    <t>L&amp;T Finance Ltd</t>
  </si>
  <si>
    <t>LTF</t>
  </si>
  <si>
    <t>Motilal Oswal Financial Services Ltd</t>
  </si>
  <si>
    <t>MOTILALOFS</t>
  </si>
  <si>
    <t>Ge T&amp;D India Ltd</t>
  </si>
  <si>
    <t>GET&amp;D</t>
  </si>
  <si>
    <t>AIA Engineering Ltd</t>
  </si>
  <si>
    <t>AIAENG</t>
  </si>
  <si>
    <t>Escorts Kubota Ltd</t>
  </si>
  <si>
    <t>ESCORTS</t>
  </si>
  <si>
    <t>Tractors</t>
  </si>
  <si>
    <t>Punjab &amp; Sind Bank</t>
  </si>
  <si>
    <t>PSB</t>
  </si>
  <si>
    <t>Gujarat Gas Ltd</t>
  </si>
  <si>
    <t>GUJGASLTD</t>
  </si>
  <si>
    <t>Tata Technologies Ltd</t>
  </si>
  <si>
    <t>TATATECH</t>
  </si>
  <si>
    <t>Lloyds Metals And Energy Ltd</t>
  </si>
  <si>
    <t>LLOYDSME</t>
  </si>
  <si>
    <t>Coforge Ltd</t>
  </si>
  <si>
    <t>COFORGE</t>
  </si>
  <si>
    <t>Sona BLW Precision Forgings Ltd</t>
  </si>
  <si>
    <t>SONACOMS</t>
  </si>
  <si>
    <t>Deepak Nitrite Ltd</t>
  </si>
  <si>
    <t>DEEPAKNTR</t>
  </si>
  <si>
    <t>Fortis Healthcare Ltd</t>
  </si>
  <si>
    <t>FORTIS</t>
  </si>
  <si>
    <t>360 One Wam Ltd</t>
  </si>
  <si>
    <t>360ONE</t>
  </si>
  <si>
    <t>Investment Banking &amp; Brokerage</t>
  </si>
  <si>
    <t>3M India Ltd</t>
  </si>
  <si>
    <t>3MINDIA</t>
  </si>
  <si>
    <t>Stationery</t>
  </si>
  <si>
    <t>IRB Infrastructure Developers Ltd</t>
  </si>
  <si>
    <t>IRB</t>
  </si>
  <si>
    <t>APL Apollo Tubes Ltd</t>
  </si>
  <si>
    <t>APLAPOLLO</t>
  </si>
  <si>
    <t>Ajanta Pharma Ltd</t>
  </si>
  <si>
    <t>AJANTPHARM</t>
  </si>
  <si>
    <t>Mahindra and Mahindra Financial Services Ltd</t>
  </si>
  <si>
    <t>M&amp;MFIN</t>
  </si>
  <si>
    <t>Indraprastha Gas Ltd</t>
  </si>
  <si>
    <t>IGL</t>
  </si>
  <si>
    <t>NLC India Ltd</t>
  </si>
  <si>
    <t>NLCINDIA</t>
  </si>
  <si>
    <t>LIC Housing Finance Ltd</t>
  </si>
  <si>
    <t>LICHSGFIN</t>
  </si>
  <si>
    <t>Home Financing</t>
  </si>
  <si>
    <t>Metro Brands Ltd</t>
  </si>
  <si>
    <t>METROBRAND</t>
  </si>
  <si>
    <t>Footwear</t>
  </si>
  <si>
    <t>Mangalore Refinery and Petrochemicals Ltd</t>
  </si>
  <si>
    <t>MRPL</t>
  </si>
  <si>
    <t>BSE Ltd</t>
  </si>
  <si>
    <t>BSE</t>
  </si>
  <si>
    <t>Stock Exchanges &amp; Ratings</t>
  </si>
  <si>
    <t>Max Financial Services Ltd</t>
  </si>
  <si>
    <t>MFSL</t>
  </si>
  <si>
    <t>Endurance Technologies Ltd</t>
  </si>
  <si>
    <t>ENDURANCE</t>
  </si>
  <si>
    <t>Blue Star Ltd</t>
  </si>
  <si>
    <t>BLUESTARCO</t>
  </si>
  <si>
    <t>Star Health and Allied Insurance Company Ltd</t>
  </si>
  <si>
    <t>STARHEALTH</t>
  </si>
  <si>
    <t>IPCA Laboratories Ltd</t>
  </si>
  <si>
    <t>IPCALAB</t>
  </si>
  <si>
    <t>Emami Ltd</t>
  </si>
  <si>
    <t>EMAMILTD</t>
  </si>
  <si>
    <t>One 97 Communications Ltd</t>
  </si>
  <si>
    <t>PAYTM</t>
  </si>
  <si>
    <t>Business Support Services</t>
  </si>
  <si>
    <t>Gujarat Fluorochemicals Ltd</t>
  </si>
  <si>
    <t>FLUOROCHEM</t>
  </si>
  <si>
    <t>Specialty Chemicals</t>
  </si>
  <si>
    <t>Apar Industries Ltd</t>
  </si>
  <si>
    <t>APARINDS</t>
  </si>
  <si>
    <t>J K Cement Ltd</t>
  </si>
  <si>
    <t>JKCEMENT</t>
  </si>
  <si>
    <t>Syngene International Ltd</t>
  </si>
  <si>
    <t>SYNGENE</t>
  </si>
  <si>
    <t>Dalmia Bharat Ltd</t>
  </si>
  <si>
    <t>DALBHARAT</t>
  </si>
  <si>
    <t>Brainbees Solutions Ltd</t>
  </si>
  <si>
    <t>FIRSTCRY</t>
  </si>
  <si>
    <t>Bandhan Bank Ltd</t>
  </si>
  <si>
    <t>BANDHANBNK</t>
  </si>
  <si>
    <t>CRISIL Ltd</t>
  </si>
  <si>
    <t>CRISIL</t>
  </si>
  <si>
    <t>Go Digit General Insurance Ltd</t>
  </si>
  <si>
    <t>GODIGIT</t>
  </si>
  <si>
    <t>NBCC (India) Ltd</t>
  </si>
  <si>
    <t>NBCC</t>
  </si>
  <si>
    <t>Apollo Tyres Ltd</t>
  </si>
  <si>
    <t>APOLLOTYRE</t>
  </si>
  <si>
    <t>Embassy Office Parks REIT</t>
  </si>
  <si>
    <t>EMBASSY</t>
  </si>
  <si>
    <t>Kaynes Technology India Ltd</t>
  </si>
  <si>
    <t>KAYNES</t>
  </si>
  <si>
    <t>Motherson Sumi Wiring India Ltd</t>
  </si>
  <si>
    <t>MSUMI</t>
  </si>
  <si>
    <t>Aditya Birla Fashion and Retail Ltd</t>
  </si>
  <si>
    <t>ABFRL</t>
  </si>
  <si>
    <t>Godrej Industries Ltd</t>
  </si>
  <si>
    <t>GODREJIND</t>
  </si>
  <si>
    <t>Tata Investment Corporation Ltd</t>
  </si>
  <si>
    <t>TATAINVEST</t>
  </si>
  <si>
    <t>National Aluminium Co Ltd</t>
  </si>
  <si>
    <t>NATIONALUM</t>
  </si>
  <si>
    <t>Gland Pharma Ltd</t>
  </si>
  <si>
    <t>GLAND</t>
  </si>
  <si>
    <t>Delhivery Ltd</t>
  </si>
  <si>
    <t>DELHIVERY</t>
  </si>
  <si>
    <t>Sun Tv Network Ltd</t>
  </si>
  <si>
    <t>SUNTV</t>
  </si>
  <si>
    <t>TV Channels &amp; Broadcasters</t>
  </si>
  <si>
    <t>Poonawalla Fincorp Ltd</t>
  </si>
  <si>
    <t>POONAWALLA</t>
  </si>
  <si>
    <t>Cholamandalam Financial Holdings Ltd</t>
  </si>
  <si>
    <t>CHOLAHLDNG</t>
  </si>
  <si>
    <t>Hindustan Copper Ltd</t>
  </si>
  <si>
    <t>HINDCOPPER</t>
  </si>
  <si>
    <t>Mining - Copper</t>
  </si>
  <si>
    <t>KPR Mill Ltd</t>
  </si>
  <si>
    <t>KPRMILL</t>
  </si>
  <si>
    <t>Textiles</t>
  </si>
  <si>
    <t>Central Depository Services (India) Ltd</t>
  </si>
  <si>
    <t>CDSL</t>
  </si>
  <si>
    <t>J B Chemicals and Pharmaceuticals Ltd</t>
  </si>
  <si>
    <t>JBCHEPHARM</t>
  </si>
  <si>
    <t>Carborundum Universal Ltd</t>
  </si>
  <si>
    <t>CARBORUNIV</t>
  </si>
  <si>
    <t>Crompton Greaves Consumer Electricals Ltd</t>
  </si>
  <si>
    <t>CROMPTON</t>
  </si>
  <si>
    <t>ZF Commercial Vehicle Control Systems India Ltd</t>
  </si>
  <si>
    <t>ZFCVINDIA</t>
  </si>
  <si>
    <t>BASF India Ltd</t>
  </si>
  <si>
    <t>BASF</t>
  </si>
  <si>
    <t>TVS Holdings Ltd</t>
  </si>
  <si>
    <t>TVSHLTD</t>
  </si>
  <si>
    <t>Hatsun Agro Product Ltd</t>
  </si>
  <si>
    <t>HATSUN</t>
  </si>
  <si>
    <t>Godfrey Phillips India Ltd</t>
  </si>
  <si>
    <t>GODFRYPHLP</t>
  </si>
  <si>
    <t>Inox Wind Ltd</t>
  </si>
  <si>
    <t>INOXWIND</t>
  </si>
  <si>
    <t>ITI Ltd</t>
  </si>
  <si>
    <t>ITI</t>
  </si>
  <si>
    <t>Telecom Equipments</t>
  </si>
  <si>
    <t>Global Health Ltd</t>
  </si>
  <si>
    <t>MEDANTA</t>
  </si>
  <si>
    <t>Vedant Fashions Ltd</t>
  </si>
  <si>
    <t>MANYAVAR</t>
  </si>
  <si>
    <t>Aegis Logistics Ltd</t>
  </si>
  <si>
    <t>AEGISLOG</t>
  </si>
  <si>
    <t>Amara Raja Energy &amp; Mobility Ltd</t>
  </si>
  <si>
    <t>ARE&amp;M</t>
  </si>
  <si>
    <t>Bayer Cropscience Ltd</t>
  </si>
  <si>
    <t>BAYERCROP</t>
  </si>
  <si>
    <t>Sundram Fasteners Ltd</t>
  </si>
  <si>
    <t>SUNDRMFAST</t>
  </si>
  <si>
    <t>Timken India Ltd</t>
  </si>
  <si>
    <t>TIMKEN</t>
  </si>
  <si>
    <t>Jyoti CNC Automation Ltd</t>
  </si>
  <si>
    <t>JYOTICNC</t>
  </si>
  <si>
    <t>Computer Hardware</t>
  </si>
  <si>
    <t>Natco Pharma Ltd</t>
  </si>
  <si>
    <t>NATCOPHARM</t>
  </si>
  <si>
    <t>Tata Chemicals Ltd</t>
  </si>
  <si>
    <t>TATACHEM</t>
  </si>
  <si>
    <t>Dr. Lal PathLabs Ltd</t>
  </si>
  <si>
    <t>LALPATHLAB</t>
  </si>
  <si>
    <t>Grindwell Norton Ltd</t>
  </si>
  <si>
    <t>GRINDWELL</t>
  </si>
  <si>
    <t>Gillette India Ltd</t>
  </si>
  <si>
    <t>GILLETTE</t>
  </si>
  <si>
    <t>Pfizer Ltd</t>
  </si>
  <si>
    <t>PFIZER</t>
  </si>
  <si>
    <t>Sumitomo Chemical India Ltd</t>
  </si>
  <si>
    <t>SUMICHEM</t>
  </si>
  <si>
    <t>Suven Pharmaceuticals Ltd</t>
  </si>
  <si>
    <t>SUVENPHAR</t>
  </si>
  <si>
    <t>Castrol India Ltd</t>
  </si>
  <si>
    <t>CASTROLIND</t>
  </si>
  <si>
    <t>Brigade Enterprises Ltd</t>
  </si>
  <si>
    <t>BRIGADE</t>
  </si>
  <si>
    <t>SKF India Ltd</t>
  </si>
  <si>
    <t>SKFINDIA</t>
  </si>
  <si>
    <t>Whirlpool of India Ltd</t>
  </si>
  <si>
    <t>WHIRLPOOL</t>
  </si>
  <si>
    <t>Century Textiles and Industries Ltd</t>
  </si>
  <si>
    <t>CENTURYTEX</t>
  </si>
  <si>
    <t>Paper Products</t>
  </si>
  <si>
    <t>Narayana Hrudayalaya Ltd</t>
  </si>
  <si>
    <t>NH</t>
  </si>
  <si>
    <t>ICICI Securities Ltd</t>
  </si>
  <si>
    <t>ISEC</t>
  </si>
  <si>
    <t>Emcure Pharmaceuticals Ltd</t>
  </si>
  <si>
    <t>EMCURE</t>
  </si>
  <si>
    <t>Authum Investment &amp; Infrastructure Ltd</t>
  </si>
  <si>
    <t>AIIL</t>
  </si>
  <si>
    <t>KIOCL Ltd</t>
  </si>
  <si>
    <t>KIOCL</t>
  </si>
  <si>
    <t>CESC Ltd</t>
  </si>
  <si>
    <t>CESC</t>
  </si>
  <si>
    <t>Ircon International Ltd</t>
  </si>
  <si>
    <t>IRCON</t>
  </si>
  <si>
    <t>Piramal Pharma Ltd</t>
  </si>
  <si>
    <t>PPLPHARMA</t>
  </si>
  <si>
    <t>Ratnamani Metals and Tubes Ltd</t>
  </si>
  <si>
    <t>RATNAMANI</t>
  </si>
  <si>
    <t>Kansai Nerolac Paints Ltd</t>
  </si>
  <si>
    <t>KANSAINER</t>
  </si>
  <si>
    <t>Multi Commodity Exchange of India Ltd</t>
  </si>
  <si>
    <t>MCX</t>
  </si>
  <si>
    <t>Laurus Labs Ltd</t>
  </si>
  <si>
    <t>LAURUSLABS</t>
  </si>
  <si>
    <t>Triveni Turbine Ltd</t>
  </si>
  <si>
    <t>TRITURBINE</t>
  </si>
  <si>
    <t>Himadri Speciality Chemical Ltd</t>
  </si>
  <si>
    <t>HSCL</t>
  </si>
  <si>
    <t>EIH Ltd</t>
  </si>
  <si>
    <t>EIHOTEL</t>
  </si>
  <si>
    <t>Radico Khaitan Ltd</t>
  </si>
  <si>
    <t>RADICO</t>
  </si>
  <si>
    <t>Jupiter Wagons Ltd</t>
  </si>
  <si>
    <t>JWL</t>
  </si>
  <si>
    <t>Rail</t>
  </si>
  <si>
    <t>Angel One Ltd</t>
  </si>
  <si>
    <t>ANGELONE</t>
  </si>
  <si>
    <t>Atul Ltd</t>
  </si>
  <si>
    <t>ATUL</t>
  </si>
  <si>
    <t>Piramal Enterprises Ltd</t>
  </si>
  <si>
    <t>PEL</t>
  </si>
  <si>
    <t>CPSE ETF</t>
  </si>
  <si>
    <t>CPSEETF</t>
  </si>
  <si>
    <t>Equity</t>
  </si>
  <si>
    <t>Affle (India) Ltd</t>
  </si>
  <si>
    <t>AFFLE</t>
  </si>
  <si>
    <t>Advertising</t>
  </si>
  <si>
    <t>JBM Auto Ltd</t>
  </si>
  <si>
    <t>JBMA</t>
  </si>
  <si>
    <t>Aarti Industries Ltd</t>
  </si>
  <si>
    <t>AARTIIND</t>
  </si>
  <si>
    <t>Shyam Metalics and Energy Ltd</t>
  </si>
  <si>
    <t>SHYAMMETL</t>
  </si>
  <si>
    <t>PNB Housing Finance Ltd</t>
  </si>
  <si>
    <t>PNBHOUSING</t>
  </si>
  <si>
    <t>Tejas Networks Ltd</t>
  </si>
  <si>
    <t>TEJASNET</t>
  </si>
  <si>
    <t>Finolex Cables Ltd</t>
  </si>
  <si>
    <t>FINCABLES</t>
  </si>
  <si>
    <t>Nuvama Wealth Management Ltd</t>
  </si>
  <si>
    <t>NUVAMA</t>
  </si>
  <si>
    <t>Alembic Pharmaceuticals Ltd</t>
  </si>
  <si>
    <t>APLLTD</t>
  </si>
  <si>
    <t>Firstsource Solutions Ltd</t>
  </si>
  <si>
    <t>FSL</t>
  </si>
  <si>
    <t>Outsourced services</t>
  </si>
  <si>
    <t>Jindal SAW Ltd</t>
  </si>
  <si>
    <t>JINDALSAW</t>
  </si>
  <si>
    <t>Devyani International Ltd</t>
  </si>
  <si>
    <t>DEVYANI</t>
  </si>
  <si>
    <t>CIE Automotive India Ltd</t>
  </si>
  <si>
    <t>CIEINDIA</t>
  </si>
  <si>
    <t>Computer Age Management Services Ltd</t>
  </si>
  <si>
    <t>CAMS</t>
  </si>
  <si>
    <t>Aditya Birla Sun Life Amc Ltd</t>
  </si>
  <si>
    <t>ABSLAMC</t>
  </si>
  <si>
    <t>Cyient Ltd</t>
  </si>
  <si>
    <t>CYIENT</t>
  </si>
  <si>
    <t>Swan Energy Ltd</t>
  </si>
  <si>
    <t>SWANENERGY</t>
  </si>
  <si>
    <t>Five-Star Business Finance Ltd</t>
  </si>
  <si>
    <t>FIVESTAR</t>
  </si>
  <si>
    <t>Kajaria Ceramics Ltd</t>
  </si>
  <si>
    <t>KAJARIACER</t>
  </si>
  <si>
    <t>Building Products - Ceramics</t>
  </si>
  <si>
    <t>Bikaji Foods International Ltd</t>
  </si>
  <si>
    <t>BIKAJI</t>
  </si>
  <si>
    <t>KEC International Ltd</t>
  </si>
  <si>
    <t>KEC</t>
  </si>
  <si>
    <t>Signatureglobal (India) Ltd</t>
  </si>
  <si>
    <t>SIGNATURE</t>
  </si>
  <si>
    <t>HFCL Ltd</t>
  </si>
  <si>
    <t>HFCL</t>
  </si>
  <si>
    <t>Jyothy Labs Ltd</t>
  </si>
  <si>
    <t>JYOTHYLAB</t>
  </si>
  <si>
    <t>Chambal Fertilisers and Chemicals Ltd</t>
  </si>
  <si>
    <t>CHAMBLFERT</t>
  </si>
  <si>
    <t>Poly Medicure Ltd</t>
  </si>
  <si>
    <t>POLYMED</t>
  </si>
  <si>
    <t>Health Care Equipment &amp; Supplies</t>
  </si>
  <si>
    <t>Vinati Organics Ltd</t>
  </si>
  <si>
    <t>VINATIORGA</t>
  </si>
  <si>
    <t>Elgi Equipments Ltd</t>
  </si>
  <si>
    <t>ELGIEQUIP</t>
  </si>
  <si>
    <t>V Guard Industries Ltd</t>
  </si>
  <si>
    <t>VGUARD</t>
  </si>
  <si>
    <t>Relaxo Footwears Ltd</t>
  </si>
  <si>
    <t>RELAXO</t>
  </si>
  <si>
    <t>Kalpataru Projects International Ltd</t>
  </si>
  <si>
    <t>KPIL</t>
  </si>
  <si>
    <t>Cello World Ltd</t>
  </si>
  <si>
    <t>CELLO</t>
  </si>
  <si>
    <t>Nexus Select Trust</t>
  </si>
  <si>
    <t>NXST</t>
  </si>
  <si>
    <t>Mindspace Business Parks REIT</t>
  </si>
  <si>
    <t>MINDSPACE</t>
  </si>
  <si>
    <t>NCC Ltd</t>
  </si>
  <si>
    <t>NCC</t>
  </si>
  <si>
    <t>Garden Reach Shipbuilders &amp; Engineers Ltd</t>
  </si>
  <si>
    <t>GRSE</t>
  </si>
  <si>
    <t>Anant Raj Ltd</t>
  </si>
  <si>
    <t>ANANTRAJ</t>
  </si>
  <si>
    <t>Aster DM Healthcare Ltd</t>
  </si>
  <si>
    <t>ASTERDM</t>
  </si>
  <si>
    <t>IIFL Finance Ltd</t>
  </si>
  <si>
    <t>IIFL</t>
  </si>
  <si>
    <t>Techno Electric &amp; Engineering Company Ltd</t>
  </si>
  <si>
    <t>TECHNOE</t>
  </si>
  <si>
    <t>Ramco Cements Limited</t>
  </si>
  <si>
    <t>RAMCOCEM</t>
  </si>
  <si>
    <t>PTC Industries Ltd</t>
  </si>
  <si>
    <t>PTCIL</t>
  </si>
  <si>
    <t>Great Eastern Shipping Company Ltd</t>
  </si>
  <si>
    <t>GESHIP</t>
  </si>
  <si>
    <t>Krishna Institute of Medical Sciences Ltd</t>
  </si>
  <si>
    <t>KIMS</t>
  </si>
  <si>
    <t>CreditAccess Grameen Ltd</t>
  </si>
  <si>
    <t>CREDITACC</t>
  </si>
  <si>
    <t>Schneider Electric Infrastructure Ltd</t>
  </si>
  <si>
    <t>SCHNEIDER</t>
  </si>
  <si>
    <t>Blue Dart Express Ltd</t>
  </si>
  <si>
    <t>BLUEDART</t>
  </si>
  <si>
    <t>Kirloskar Oil Engines Ltd</t>
  </si>
  <si>
    <t>KIRLOSENG</t>
  </si>
  <si>
    <t>Trident Ltd</t>
  </si>
  <si>
    <t>TRIDENT</t>
  </si>
  <si>
    <t>Sobha Ltd</t>
  </si>
  <si>
    <t>SOBHA</t>
  </si>
  <si>
    <t>Titagarh Rail Systems Ltd</t>
  </si>
  <si>
    <t>TITAGARH</t>
  </si>
  <si>
    <t>Welspun Corp Ltd</t>
  </si>
  <si>
    <t>WELCORP</t>
  </si>
  <si>
    <t>Gujarat State Petronet Ltd</t>
  </si>
  <si>
    <t>GSPL</t>
  </si>
  <si>
    <t>Welspun Living Ltd</t>
  </si>
  <si>
    <t>WELSPUNLIV</t>
  </si>
  <si>
    <t>IFCI Ltd</t>
  </si>
  <si>
    <t>IFCI</t>
  </si>
  <si>
    <t>Tata Teleservices (Maharashtra) Ltd</t>
  </si>
  <si>
    <t>TTML</t>
  </si>
  <si>
    <t>Bata India Ltd</t>
  </si>
  <si>
    <t>BATAINDIA</t>
  </si>
  <si>
    <t>R R Kabel Ltd</t>
  </si>
  <si>
    <t>RRKABEL</t>
  </si>
  <si>
    <t>Manappuram Finance Ltd</t>
  </si>
  <si>
    <t>MANAPPURAM</t>
  </si>
  <si>
    <t>Tbo Tek Ltd</t>
  </si>
  <si>
    <t>TBOTEK</t>
  </si>
  <si>
    <t>Tour &amp; Travel Services</t>
  </si>
  <si>
    <t>IDFC Ltd</t>
  </si>
  <si>
    <t>IDFC</t>
  </si>
  <si>
    <t>Karur Vysya Bank Ltd</t>
  </si>
  <si>
    <t>KARURVYSYA</t>
  </si>
  <si>
    <t>DCM Shriram Ltd</t>
  </si>
  <si>
    <t>DCMSHRIRAM</t>
  </si>
  <si>
    <t>HBL Power Systems Ltd</t>
  </si>
  <si>
    <t>HBLPOWER</t>
  </si>
  <si>
    <t>Mahanagar Gas Ltd</t>
  </si>
  <si>
    <t>MGL</t>
  </si>
  <si>
    <t>Bombay Burmah Trading Corporation Ltd</t>
  </si>
  <si>
    <t>BBTC</t>
  </si>
  <si>
    <t>Zensar Technologies Ltd</t>
  </si>
  <si>
    <t>ZENSARTECH</t>
  </si>
  <si>
    <t>Finolex Industries Ltd</t>
  </si>
  <si>
    <t>FINPIPE</t>
  </si>
  <si>
    <t>Capri Global Capital Ltd</t>
  </si>
  <si>
    <t>CGCL</t>
  </si>
  <si>
    <t>Aadhar Housing Finance Ltd</t>
  </si>
  <si>
    <t>AADHARHFC</t>
  </si>
  <si>
    <t>Indiamart Intermesh Ltd</t>
  </si>
  <si>
    <t>INDIAMART</t>
  </si>
  <si>
    <t>Kfin Technologies Ltd</t>
  </si>
  <si>
    <t>KFINTECH</t>
  </si>
  <si>
    <t>Sonata Software Ltd</t>
  </si>
  <si>
    <t>SONATSOFTW</t>
  </si>
  <si>
    <t>Indian Energy Exchange Ltd</t>
  </si>
  <si>
    <t>IEX</t>
  </si>
  <si>
    <t>Power Trading &amp; Consultancy</t>
  </si>
  <si>
    <t>Chalet Hotels Ltd</t>
  </si>
  <si>
    <t>CHALET</t>
  </si>
  <si>
    <t>Ramkrishna Forgings Ltd</t>
  </si>
  <si>
    <t>RKFORGE</t>
  </si>
  <si>
    <t>Jai Balaji Industries Ltd</t>
  </si>
  <si>
    <t>JAIBALAJI</t>
  </si>
  <si>
    <t>PCBL Ltd</t>
  </si>
  <si>
    <t>PCBL</t>
  </si>
  <si>
    <t>Fine Organic Industries Ltd</t>
  </si>
  <si>
    <t>FINEORG</t>
  </si>
  <si>
    <t>Astrazeneca Pharma India Ltd</t>
  </si>
  <si>
    <t>ASTRAZEN</t>
  </si>
  <si>
    <t>Century Plyboards (India) Ltd</t>
  </si>
  <si>
    <t>CENTURYPLY</t>
  </si>
  <si>
    <t>Wood Products</t>
  </si>
  <si>
    <t>Eris Lifesciences Ltd</t>
  </si>
  <si>
    <t>ERIS</t>
  </si>
  <si>
    <t>Concord Biotech Ltd</t>
  </si>
  <si>
    <t>CONCORDBIO</t>
  </si>
  <si>
    <t>Birlasoft Ltd</t>
  </si>
  <si>
    <t>BSOFT</t>
  </si>
  <si>
    <t>Clean Science and Technology Ltd</t>
  </si>
  <si>
    <t>CLEAN</t>
  </si>
  <si>
    <t>Granules India Ltd</t>
  </si>
  <si>
    <t>GRANULES</t>
  </si>
  <si>
    <t>Supreme Petrochem Ltd</t>
  </si>
  <si>
    <t>SPLPETRO</t>
  </si>
  <si>
    <t>Lakshmi Machine Works Ltd</t>
  </si>
  <si>
    <t>LAXMIMACH</t>
  </si>
  <si>
    <t>Navin Fluorine International Ltd</t>
  </si>
  <si>
    <t>NAVINFLUOR</t>
  </si>
  <si>
    <t>Redington Ltd</t>
  </si>
  <si>
    <t>REDINGTON</t>
  </si>
  <si>
    <t>Technology Hardware</t>
  </si>
  <si>
    <t>BEML Ltd</t>
  </si>
  <si>
    <t>BEML</t>
  </si>
  <si>
    <t>NMDC Steel Ltd</t>
  </si>
  <si>
    <t>NSLNISP</t>
  </si>
  <si>
    <t>Bls International Services Ltd</t>
  </si>
  <si>
    <t>BLS</t>
  </si>
  <si>
    <t>KSB Ltd</t>
  </si>
  <si>
    <t>KSB</t>
  </si>
  <si>
    <t>Data Patterns (India) Ltd</t>
  </si>
  <si>
    <t>DATAPATTNS</t>
  </si>
  <si>
    <t>Sterling and Wilson Renewable Energy Ltd</t>
  </si>
  <si>
    <t>SWSOLAR</t>
  </si>
  <si>
    <t>Asahi India Glass Ltd</t>
  </si>
  <si>
    <t>ASAHIINDIA</t>
  </si>
  <si>
    <t>Sanofi India Ltd</t>
  </si>
  <si>
    <t>SANOFI</t>
  </si>
  <si>
    <t>RITES Ltd</t>
  </si>
  <si>
    <t>RITES</t>
  </si>
  <si>
    <t>Aptus Value Housing Finance India Ltd</t>
  </si>
  <si>
    <t>APTUS</t>
  </si>
  <si>
    <t>Action Construction Equipment Ltd</t>
  </si>
  <si>
    <t>ACE</t>
  </si>
  <si>
    <t>Heavy Machinery</t>
  </si>
  <si>
    <t>Anand Rathi Wealth Ltd</t>
  </si>
  <si>
    <t>ANANDRATHI</t>
  </si>
  <si>
    <t>MMTC Ltd</t>
  </si>
  <si>
    <t>MMTC</t>
  </si>
  <si>
    <t>UTI S&amp;P BSE Sensex ETF</t>
  </si>
  <si>
    <t>UTISENSETF</t>
  </si>
  <si>
    <t>Neuland Laboratories Ltd</t>
  </si>
  <si>
    <t>NEULANDLAB</t>
  </si>
  <si>
    <t>Godrej Agrovet Ltd</t>
  </si>
  <si>
    <t>GODREJAGRO</t>
  </si>
  <si>
    <t>Agro Products</t>
  </si>
  <si>
    <t>Honasa Consumer Ltd</t>
  </si>
  <si>
    <t>HONASA</t>
  </si>
  <si>
    <t>Kirloskar Brothers Ltd</t>
  </si>
  <si>
    <t>KIRLOSBROS</t>
  </si>
  <si>
    <t>Railtel Corporation of India Ltd</t>
  </si>
  <si>
    <t>RAILTEL</t>
  </si>
  <si>
    <t>Communication &amp; Networking</t>
  </si>
  <si>
    <t>Akums Drugs and Pharmaceuticals Ltd</t>
  </si>
  <si>
    <t>AKUMS</t>
  </si>
  <si>
    <t>G R Infraprojects Ltd</t>
  </si>
  <si>
    <t>GRINFRA</t>
  </si>
  <si>
    <t>Waaree Renewable Technologies Ltd</t>
  </si>
  <si>
    <t>WAAREERTL</t>
  </si>
  <si>
    <t>Newgen Software Technologies Ltd</t>
  </si>
  <si>
    <t>NEWGEN</t>
  </si>
  <si>
    <t>Gravita India Ltd</t>
  </si>
  <si>
    <t>GRAVITA</t>
  </si>
  <si>
    <t>Metals - Lead</t>
  </si>
  <si>
    <t>Wockhardt Ltd</t>
  </si>
  <si>
    <t>WOCKPHARMA</t>
  </si>
  <si>
    <t>PVR INOX Ltd</t>
  </si>
  <si>
    <t>PVRINOX</t>
  </si>
  <si>
    <t>Theatres</t>
  </si>
  <si>
    <t>Chennai Petroleum Corporation Ltd</t>
  </si>
  <si>
    <t>CHENNPETRO</t>
  </si>
  <si>
    <t>Akzo Nobel India Ltd</t>
  </si>
  <si>
    <t>AKZOINDIA</t>
  </si>
  <si>
    <t>Doms Industries Ltd</t>
  </si>
  <si>
    <t>DOMS</t>
  </si>
  <si>
    <t>Office Supplies</t>
  </si>
  <si>
    <t>Zydus Wellness Ltd</t>
  </si>
  <si>
    <t>ZYDUSWELL</t>
  </si>
  <si>
    <t>Zen Technologies Ltd</t>
  </si>
  <si>
    <t>ZENTEC</t>
  </si>
  <si>
    <t>Voltamp Transformers Ltd</t>
  </si>
  <si>
    <t>VOLTAMP</t>
  </si>
  <si>
    <t>Reliance Power Ltd</t>
  </si>
  <si>
    <t>RPOWER</t>
  </si>
  <si>
    <t>PG Electroplast Ltd</t>
  </si>
  <si>
    <t>PGEL</t>
  </si>
  <si>
    <t>Alok Industries Ltd</t>
  </si>
  <si>
    <t>ALOKINDS</t>
  </si>
  <si>
    <t>UTI Asset Management Company Ltd</t>
  </si>
  <si>
    <t>UTIAMC</t>
  </si>
  <si>
    <t>E I D-Parry (India) Ltd</t>
  </si>
  <si>
    <t>EIDPARRY</t>
  </si>
  <si>
    <t>Sugar</t>
  </si>
  <si>
    <t>Praj Industries Ltd</t>
  </si>
  <si>
    <t>PRAJIND</t>
  </si>
  <si>
    <t>Inox Wind Energy Ltd</t>
  </si>
  <si>
    <t>IWEL</t>
  </si>
  <si>
    <t>Amber Enterprises India Ltd</t>
  </si>
  <si>
    <t>AMBER</t>
  </si>
  <si>
    <t>Jubilant Pharmova Ltd</t>
  </si>
  <si>
    <t>JUBLPHARMA</t>
  </si>
  <si>
    <t>Netweb Technologies India Ltd</t>
  </si>
  <si>
    <t>NETWEB</t>
  </si>
  <si>
    <t>Vardhman Textiles Ltd</t>
  </si>
  <si>
    <t>VTL</t>
  </si>
  <si>
    <t>RBL Bank Ltd</t>
  </si>
  <si>
    <t>RBLBANK</t>
  </si>
  <si>
    <t>Indegene Ltd</t>
  </si>
  <si>
    <t>INDGN</t>
  </si>
  <si>
    <t>Electrosteel Castings Ltd</t>
  </si>
  <si>
    <t>ELECTCAST</t>
  </si>
  <si>
    <t>Elecon Engineering Company Ltd</t>
  </si>
  <si>
    <t>ELECON</t>
  </si>
  <si>
    <t>Intellect Design Arena Ltd</t>
  </si>
  <si>
    <t>INTELLECT</t>
  </si>
  <si>
    <t>Nava Limited</t>
  </si>
  <si>
    <t>NAVA</t>
  </si>
  <si>
    <t>Caplin Point Laboratories Ltd</t>
  </si>
  <si>
    <t>CAPLIPOINT</t>
  </si>
  <si>
    <t>Raymond Ltd</t>
  </si>
  <si>
    <t>RAYMOND</t>
  </si>
  <si>
    <t>Genus Power Infrastructures Ltd</t>
  </si>
  <si>
    <t>GENUSPOWER</t>
  </si>
  <si>
    <t>Aavas Financiers Ltd</t>
  </si>
  <si>
    <t>AAVAS</t>
  </si>
  <si>
    <t>Deepak Fertilisers and Petrochemicals Corp Ltd</t>
  </si>
  <si>
    <t>DEEPAKFERT</t>
  </si>
  <si>
    <t>Zee Entertainment Enterprises Ltd</t>
  </si>
  <si>
    <t>ZEEL</t>
  </si>
  <si>
    <t>TTK Prestige Ltd</t>
  </si>
  <si>
    <t>TTKPRESTIG</t>
  </si>
  <si>
    <t>Craftsman Automation Ltd</t>
  </si>
  <si>
    <t>CRAFTSMAN</t>
  </si>
  <si>
    <t>Ingersoll-Rand (India) Ltd</t>
  </si>
  <si>
    <t>INGERRAND</t>
  </si>
  <si>
    <t>Olectra Greentech Ltd</t>
  </si>
  <si>
    <t>OLECTRA</t>
  </si>
  <si>
    <t>Westlife Foodworld Ltd</t>
  </si>
  <si>
    <t>WESTLIFE</t>
  </si>
  <si>
    <t>RHI Magnesita India Ltd</t>
  </si>
  <si>
    <t>RHIM</t>
  </si>
  <si>
    <t>Cube Highways Trust</t>
  </si>
  <si>
    <t>CUBEINVIT</t>
  </si>
  <si>
    <t>Roads</t>
  </si>
  <si>
    <t>Godawari Power and Ispat Ltd</t>
  </si>
  <si>
    <t>GPIL</t>
  </si>
  <si>
    <t>shipping corporation of India Ltd</t>
  </si>
  <si>
    <t>SCI</t>
  </si>
  <si>
    <t>Glenmark Life Sciences Ltd</t>
  </si>
  <si>
    <t>GLS</t>
  </si>
  <si>
    <t>Jaiprakash Power Ventures Ltd</t>
  </si>
  <si>
    <t>JPPOWER</t>
  </si>
  <si>
    <t>Cera Sanitaryware Ltd</t>
  </si>
  <si>
    <t>CERA</t>
  </si>
  <si>
    <t>Minda Corporation Ltd</t>
  </si>
  <si>
    <t>MINDACORP</t>
  </si>
  <si>
    <t>eClerx Services Limited</t>
  </si>
  <si>
    <t>ECLERX</t>
  </si>
  <si>
    <t>City Union Bank Ltd</t>
  </si>
  <si>
    <t>CUB</t>
  </si>
  <si>
    <t>Nuvoco Vistas Corporation Ltd</t>
  </si>
  <si>
    <t>NUVOCO</t>
  </si>
  <si>
    <t>KPI Green Energy Ltd</t>
  </si>
  <si>
    <t>KPIGREEN</t>
  </si>
  <si>
    <t>Tanla Platforms Ltd</t>
  </si>
  <si>
    <t>TANLA</t>
  </si>
  <si>
    <t>Rainbow Children's Medicare Ltd</t>
  </si>
  <si>
    <t>RAINBOW</t>
  </si>
  <si>
    <t>Sarda Energy &amp; Minerals Ltd</t>
  </si>
  <si>
    <t>SARDAEN</t>
  </si>
  <si>
    <t>Jammu and Kashmir Bank Ltd</t>
  </si>
  <si>
    <t>J&amp;KBANK</t>
  </si>
  <si>
    <t>Engineers India Ltd</t>
  </si>
  <si>
    <t>ENGINERSIN</t>
  </si>
  <si>
    <t>Kirloskar Ferrous Industries Ltd</t>
  </si>
  <si>
    <t>KIRLFER</t>
  </si>
  <si>
    <t>Aether Industries Ltd</t>
  </si>
  <si>
    <t>AETHER</t>
  </si>
  <si>
    <t>Strides Pharma Science Ltd</t>
  </si>
  <si>
    <t>STAR</t>
  </si>
  <si>
    <t>PNC Infratech Ltd</t>
  </si>
  <si>
    <t>PNCINFRA</t>
  </si>
  <si>
    <t>LT Foods Ltd</t>
  </si>
  <si>
    <t>LTFOODS</t>
  </si>
  <si>
    <t>Happiest Minds Technologies Ltd</t>
  </si>
  <si>
    <t>HAPPSTMNDS</t>
  </si>
  <si>
    <t>CE Info Systems Ltd</t>
  </si>
  <si>
    <t>MAPMYINDIA</t>
  </si>
  <si>
    <t>Gujarat Mineral Development Corporation Ltd</t>
  </si>
  <si>
    <t>GMDCLTD</t>
  </si>
  <si>
    <t>Balrampur Chini Mills Ltd</t>
  </si>
  <si>
    <t>BALRAMCHIN</t>
  </si>
  <si>
    <t>CEAT Ltd</t>
  </si>
  <si>
    <t>CEATLTD</t>
  </si>
  <si>
    <t>Safari Industries (India) Ltd</t>
  </si>
  <si>
    <t>SAFARI</t>
  </si>
  <si>
    <t>Happy Forgings Ltd</t>
  </si>
  <si>
    <t>HAPPYFORGE</t>
  </si>
  <si>
    <t>Auto, Truck &amp; Motorcycle Parts</t>
  </si>
  <si>
    <t>Powergrid Infrastructure Investment Trust</t>
  </si>
  <si>
    <t>PGINVIT</t>
  </si>
  <si>
    <t>Bengal &amp; Assam Company Ltd</t>
  </si>
  <si>
    <t>BENGALASM</t>
  </si>
  <si>
    <t>India Cements Ltd</t>
  </si>
  <si>
    <t>INDIACEM</t>
  </si>
  <si>
    <t>Rattanindia Enterprises Ltd</t>
  </si>
  <si>
    <t>RTNINDIA</t>
  </si>
  <si>
    <t>Force Motors Ltd</t>
  </si>
  <si>
    <t>FORCEMOT</t>
  </si>
  <si>
    <t>Tega Industries Ltd</t>
  </si>
  <si>
    <t>TEGA</t>
  </si>
  <si>
    <t>Symphony Ltd</t>
  </si>
  <si>
    <t>SYMPHONY</t>
  </si>
  <si>
    <t>Can Fin Homes Ltd</t>
  </si>
  <si>
    <t>CANFINHOME</t>
  </si>
  <si>
    <t>Just Dial Ltd</t>
  </si>
  <si>
    <t>JUSTDIAL</t>
  </si>
  <si>
    <t>HMT Ltd</t>
  </si>
  <si>
    <t>HMT</t>
  </si>
  <si>
    <t>Bajaj Electricals Ltd</t>
  </si>
  <si>
    <t>BAJAJELEC</t>
  </si>
  <si>
    <t>Gujarat Pipavav Port Ltd</t>
  </si>
  <si>
    <t>GPPL</t>
  </si>
  <si>
    <t>Rashtriya Chemicals and Fertilizers Ltd</t>
  </si>
  <si>
    <t>RCF</t>
  </si>
  <si>
    <t>Valor Estate Ltd</t>
  </si>
  <si>
    <t>DBREALTY</t>
  </si>
  <si>
    <t>Puravankara Ltd</t>
  </si>
  <si>
    <t>PURVA</t>
  </si>
  <si>
    <t>Jubilant Ingrevia Ltd</t>
  </si>
  <si>
    <t>JUBLINGREA</t>
  </si>
  <si>
    <t>Inox India Ltd</t>
  </si>
  <si>
    <t>INOXINDIA</t>
  </si>
  <si>
    <t>Sea-Borne Tankers</t>
  </si>
  <si>
    <t>Quess Corp Ltd</t>
  </si>
  <si>
    <t>QUESS</t>
  </si>
  <si>
    <t>Employment Services</t>
  </si>
  <si>
    <t>JK Tyre &amp; Industries Ltd</t>
  </si>
  <si>
    <t>JKTYRE</t>
  </si>
  <si>
    <t>Metropolis Healthcare Ltd</t>
  </si>
  <si>
    <t>METROPOLIS</t>
  </si>
  <si>
    <t>Bharat 22 ETF</t>
  </si>
  <si>
    <t>ICICIB22</t>
  </si>
  <si>
    <t>Alkyl Amines Chemicals Ltd</t>
  </si>
  <si>
    <t>ALKYLAMINE</t>
  </si>
  <si>
    <t>Maharashtra Scooters Ltd</t>
  </si>
  <si>
    <t>MAHSCOOTER</t>
  </si>
  <si>
    <t>Transformers and Rectifiers (India) Ltd</t>
  </si>
  <si>
    <t>TRIL</t>
  </si>
  <si>
    <t>Nippon India ETF Nifty Bank BeES</t>
  </si>
  <si>
    <t>BANKBEES</t>
  </si>
  <si>
    <t>Arvind Ltd</t>
  </si>
  <si>
    <t>ARVIND</t>
  </si>
  <si>
    <t>Graphite India Ltd</t>
  </si>
  <si>
    <t>GRAPHITE</t>
  </si>
  <si>
    <t>Lemon Tree Hotels Ltd</t>
  </si>
  <si>
    <t>LEMONTREE</t>
  </si>
  <si>
    <t>Isgec Heavy Engineering Ltd</t>
  </si>
  <si>
    <t>ISGEC</t>
  </si>
  <si>
    <t>Vesuvius India Ltd</t>
  </si>
  <si>
    <t>VESUVIUS</t>
  </si>
  <si>
    <t>Latent View Analytics Ltd</t>
  </si>
  <si>
    <t>LATENTVIEW</t>
  </si>
  <si>
    <t>Network18 Media &amp; Investments Ltd</t>
  </si>
  <si>
    <t>NETWORK18</t>
  </si>
  <si>
    <t>Movies &amp; TV Serials</t>
  </si>
  <si>
    <t>Marksans Pharma Ltd</t>
  </si>
  <si>
    <t>MARKSANS</t>
  </si>
  <si>
    <t>HG Infra Engineering Ltd</t>
  </si>
  <si>
    <t>HGINFRA</t>
  </si>
  <si>
    <t>Galaxy Surfactants Ltd</t>
  </si>
  <si>
    <t>GALAXYSURF</t>
  </si>
  <si>
    <t>Sheela Foam Ltd</t>
  </si>
  <si>
    <t>SFL</t>
  </si>
  <si>
    <t>Home Furnishing</t>
  </si>
  <si>
    <t>Usha Martin Ltd</t>
  </si>
  <si>
    <t>USHAMART</t>
  </si>
  <si>
    <t>Sapphire Foods India Ltd</t>
  </si>
  <si>
    <t>SAPPHIRE</t>
  </si>
  <si>
    <t>Thomas Cook (India) Ltd</t>
  </si>
  <si>
    <t>THOMASCOOK</t>
  </si>
  <si>
    <t>Sammaan Capital Ltd</t>
  </si>
  <si>
    <t>SAMMAANCAP</t>
  </si>
  <si>
    <t>Birla Corporation Ltd</t>
  </si>
  <si>
    <t>BIRLACORPN</t>
  </si>
  <si>
    <t>Shree Renuka Sugars Ltd</t>
  </si>
  <si>
    <t>RENUKA</t>
  </si>
  <si>
    <t>Archean Chemical Industries Ltd</t>
  </si>
  <si>
    <t>ACI</t>
  </si>
  <si>
    <t>Power Mech Projects Ltd</t>
  </si>
  <si>
    <t>POWERMECH</t>
  </si>
  <si>
    <t>Saregama India Ltd</t>
  </si>
  <si>
    <t>SAREGAMA</t>
  </si>
  <si>
    <t>Aurionpro Solutions Ltd</t>
  </si>
  <si>
    <t>AURIONPRO</t>
  </si>
  <si>
    <t>Prudent Corporate Advisory Services Ltd</t>
  </si>
  <si>
    <t>PRUDENT</t>
  </si>
  <si>
    <t>Triveni Engineering and Industries Ltd</t>
  </si>
  <si>
    <t>TRIVENI</t>
  </si>
  <si>
    <t>Route Mobile Ltd</t>
  </si>
  <si>
    <t>ROUTE</t>
  </si>
  <si>
    <t>Gujarat Narmada Valley Fertilizers &amp; Chemicals Ltd</t>
  </si>
  <si>
    <t>GNFC</t>
  </si>
  <si>
    <t>Eureka Forbes Ltd</t>
  </si>
  <si>
    <t>EUREKAFORBE</t>
  </si>
  <si>
    <t>Household Appliances</t>
  </si>
  <si>
    <t>Brookfield India Real Estate Trust</t>
  </si>
  <si>
    <t>BIRET</t>
  </si>
  <si>
    <t>RedTape</t>
  </si>
  <si>
    <t>REDTAPE</t>
  </si>
  <si>
    <t>ESAB India Ltd</t>
  </si>
  <si>
    <t>ESABINDIA</t>
  </si>
  <si>
    <t>KNR Constructions Ltd</t>
  </si>
  <si>
    <t>KNRCON</t>
  </si>
  <si>
    <t>Azad Engineering Ltd</t>
  </si>
  <si>
    <t>AZAD</t>
  </si>
  <si>
    <t>India Grid Trust</t>
  </si>
  <si>
    <t>INDIGRID</t>
  </si>
  <si>
    <t>CCL Products (India) Ltd</t>
  </si>
  <si>
    <t>CCL</t>
  </si>
  <si>
    <t>Keystone Realtors Ltd</t>
  </si>
  <si>
    <t>RUSTOMJEE</t>
  </si>
  <si>
    <t>Avanti Feeds Ltd</t>
  </si>
  <si>
    <t>AVANTIFEED</t>
  </si>
  <si>
    <t>Equitas Small Finance Bank Ltd</t>
  </si>
  <si>
    <t>EQUITASBNK</t>
  </si>
  <si>
    <t>ELANTAS Beck India Ltd</t>
  </si>
  <si>
    <t>ELANTAS</t>
  </si>
  <si>
    <t>ITD Cementation India Ltd</t>
  </si>
  <si>
    <t>ITDCEM</t>
  </si>
  <si>
    <t>Gujarat State Fertilizers &amp; Chemicals Ltd</t>
  </si>
  <si>
    <t>GSFC</t>
  </si>
  <si>
    <t>Max Estates Ltd</t>
  </si>
  <si>
    <t>MAXESTATES</t>
  </si>
  <si>
    <t>Vijaya Diagnostic Centre Ltd</t>
  </si>
  <si>
    <t>VIJAYA</t>
  </si>
  <si>
    <t>CMS Info Systems Ltd</t>
  </si>
  <si>
    <t>CMSINFO</t>
  </si>
  <si>
    <t>Home First Finance Company India Ltd</t>
  </si>
  <si>
    <t>HOMEFIRST</t>
  </si>
  <si>
    <t>Lloyds Engineering Works Ltd</t>
  </si>
  <si>
    <t>LLOYDSENGG</t>
  </si>
  <si>
    <t>Reliance Infrastructure Ltd</t>
  </si>
  <si>
    <t>RELINFRA</t>
  </si>
  <si>
    <t>Allied Blenders and Distillers Ltd</t>
  </si>
  <si>
    <t>ABDL</t>
  </si>
  <si>
    <t>SBFC Finance Ltd</t>
  </si>
  <si>
    <t>SBFC</t>
  </si>
  <si>
    <t>National Standard (India) Ltd</t>
  </si>
  <si>
    <t>NATIONSTD</t>
  </si>
  <si>
    <t>Varroc Engineering Ltd</t>
  </si>
  <si>
    <t>VARROC</t>
  </si>
  <si>
    <t>Kama Holdings Ltd</t>
  </si>
  <si>
    <t>KAMAHOLD</t>
  </si>
  <si>
    <t>Tips Industries Ltd</t>
  </si>
  <si>
    <t>TIPSINDLTD</t>
  </si>
  <si>
    <t>Shriram Pistons &amp; Rings Ltd</t>
  </si>
  <si>
    <t>SHRIPISTON</t>
  </si>
  <si>
    <t>JK Lakshmi Cement Ltd</t>
  </si>
  <si>
    <t>JKLAKSHMI</t>
  </si>
  <si>
    <t>Mastek Ltd</t>
  </si>
  <si>
    <t>MASTEK</t>
  </si>
  <si>
    <t>Star Cement Ltd</t>
  </si>
  <si>
    <t>STARCEMENT</t>
  </si>
  <si>
    <t>Transport Corporation of India Ltd</t>
  </si>
  <si>
    <t>TCI</t>
  </si>
  <si>
    <t>Equinox India Developments Ltd</t>
  </si>
  <si>
    <t>EMBDL</t>
  </si>
  <si>
    <t>Mahindra Lifespace Developers Ltd</t>
  </si>
  <si>
    <t>MAHLIFE</t>
  </si>
  <si>
    <t>Mrs. Bectors Food Specialities Ltd</t>
  </si>
  <si>
    <t>BECTORFOOD</t>
  </si>
  <si>
    <t>Religare Enterprises Ltd</t>
  </si>
  <si>
    <t>RELIGARE</t>
  </si>
  <si>
    <t>Shakti Pumps (India) Ltd</t>
  </si>
  <si>
    <t>SHAKTIPUMP</t>
  </si>
  <si>
    <t>Juniper Hotels Ltd</t>
  </si>
  <si>
    <t>JUNIPER</t>
  </si>
  <si>
    <t>Sunteck Realty Ltd</t>
  </si>
  <si>
    <t>SUNTECK</t>
  </si>
  <si>
    <t>Infibeam Avenues Ltd</t>
  </si>
  <si>
    <t>INFIBEAM</t>
  </si>
  <si>
    <t>RattanIndia Power Ltd</t>
  </si>
  <si>
    <t>RTNPOWER</t>
  </si>
  <si>
    <t>Edelweiss Financial Services Ltd</t>
  </si>
  <si>
    <t>EDELWEISS</t>
  </si>
  <si>
    <t>JM Financial Ltd</t>
  </si>
  <si>
    <t>JMFINANCIL</t>
  </si>
  <si>
    <t>Time Technoplast Ltd</t>
  </si>
  <si>
    <t>TIMETECHNO</t>
  </si>
  <si>
    <t>Rajesh Exports Ltd</t>
  </si>
  <si>
    <t>RAJESHEXPO</t>
  </si>
  <si>
    <t>Anupam Rasayan India Ltd</t>
  </si>
  <si>
    <t>ANURAS</t>
  </si>
  <si>
    <t>Black Box Ltd</t>
  </si>
  <si>
    <t>BBOX</t>
  </si>
  <si>
    <t>Jupiter Life Line Hospitals Ltd</t>
  </si>
  <si>
    <t>JLHL</t>
  </si>
  <si>
    <t>Ahluwalia Contracts (India) Ltd</t>
  </si>
  <si>
    <t>AHLUCONT</t>
  </si>
  <si>
    <t>Technocraft Industries (India) Ltd</t>
  </si>
  <si>
    <t>TIIL</t>
  </si>
  <si>
    <t>Campus Activewear Ltd</t>
  </si>
  <si>
    <t>CAMPUS</t>
  </si>
  <si>
    <t>Shoppers Stop Ltd</t>
  </si>
  <si>
    <t>SHOPERSTOP</t>
  </si>
  <si>
    <t>Procter &amp; Gamble Health Ltd</t>
  </si>
  <si>
    <t>PGHL</t>
  </si>
  <si>
    <t>Gallantt Ispat Ltd</t>
  </si>
  <si>
    <t>GALLANTT</t>
  </si>
  <si>
    <t>Kirloskar Pneumatic Company Ltd</t>
  </si>
  <si>
    <t>KIRLPNU</t>
  </si>
  <si>
    <t>Ion Exchange (India) Ltd</t>
  </si>
  <si>
    <t>IONEXCHANG</t>
  </si>
  <si>
    <t>Environmental Services</t>
  </si>
  <si>
    <t>Maharashtra Seamless Ltd</t>
  </si>
  <si>
    <t>MAHSEAMLES</t>
  </si>
  <si>
    <t>F D C Ltd</t>
  </si>
  <si>
    <t>FDC</t>
  </si>
  <si>
    <t>Kotak Nifty Bank ETF</t>
  </si>
  <si>
    <t>BANKNIFTY1</t>
  </si>
  <si>
    <t>Electronics Mart India Ltd</t>
  </si>
  <si>
    <t>EMIL</t>
  </si>
  <si>
    <t>TVS Supply Chain Solutions Ltd</t>
  </si>
  <si>
    <t>TVSSCS</t>
  </si>
  <si>
    <t>Rategain Travel Technologies Ltd</t>
  </si>
  <si>
    <t>RATEGAIN</t>
  </si>
  <si>
    <t>Choice International Ltd</t>
  </si>
  <si>
    <t>CHOICEIN</t>
  </si>
  <si>
    <t>Senco Gold Ltd</t>
  </si>
  <si>
    <t>SENCO</t>
  </si>
  <si>
    <t>TV18 Broadcast Ltd</t>
  </si>
  <si>
    <t>TV18BRDCST</t>
  </si>
  <si>
    <t>Ujjivan Small Finance Bank Ltd</t>
  </si>
  <si>
    <t>UJJIVANSFB</t>
  </si>
  <si>
    <t>ASK Automotive Ltd</t>
  </si>
  <si>
    <t>ASKAUTOLTD</t>
  </si>
  <si>
    <t>SBI Nifty 50 ETF</t>
  </si>
  <si>
    <t>SETFNIF50</t>
  </si>
  <si>
    <t>Astra Microwave Products Ltd</t>
  </si>
  <si>
    <t>ASTRAMICRO</t>
  </si>
  <si>
    <t>BHARAT Bond ETF-April 2023-Growth</t>
  </si>
  <si>
    <t>EBBETF0423</t>
  </si>
  <si>
    <t>Debt</t>
  </si>
  <si>
    <t>Epigral Ltd</t>
  </si>
  <si>
    <t>EPIGRAL</t>
  </si>
  <si>
    <t>Va Tech Wabag Ltd</t>
  </si>
  <si>
    <t>WABAG</t>
  </si>
  <si>
    <t>Water Management</t>
  </si>
  <si>
    <t>Karnataka Bank Ltd</t>
  </si>
  <si>
    <t>KTKBANK</t>
  </si>
  <si>
    <t>GMR Power and Urban Infra Ltd</t>
  </si>
  <si>
    <t>GMRP&amp;UI</t>
  </si>
  <si>
    <t>Mahindra Holidays and Resorts India Ltd</t>
  </si>
  <si>
    <t>MHRIL</t>
  </si>
  <si>
    <t>Blue Jet Healthcare Ltd</t>
  </si>
  <si>
    <t>BLUEJET</t>
  </si>
  <si>
    <t>India Shelter Finance Corporation Ltd</t>
  </si>
  <si>
    <t>INDIASHLTR</t>
  </si>
  <si>
    <t>Sansera Engineering Ltd</t>
  </si>
  <si>
    <t>SANSERA</t>
  </si>
  <si>
    <t>Hindustan Construction Company Ltd</t>
  </si>
  <si>
    <t>HCC</t>
  </si>
  <si>
    <t>Dhanuka Agritech Ltd</t>
  </si>
  <si>
    <t>DHANUKA</t>
  </si>
  <si>
    <t>Moil Ltd</t>
  </si>
  <si>
    <t>MOIL</t>
  </si>
  <si>
    <t>Mining - Manganese</t>
  </si>
  <si>
    <t>IFB Industries Ltd</t>
  </si>
  <si>
    <t>IFBIND</t>
  </si>
  <si>
    <t>Sandur Manganese and Iron Ores Ltd</t>
  </si>
  <si>
    <t>SANDUMA</t>
  </si>
  <si>
    <t>Prism Johnson Ltd</t>
  </si>
  <si>
    <t>PRSMJOHNSN</t>
  </si>
  <si>
    <t>Indo Count Industries Ltd</t>
  </si>
  <si>
    <t>ICIL</t>
  </si>
  <si>
    <t>EPL Ltd</t>
  </si>
  <si>
    <t>EPL</t>
  </si>
  <si>
    <t>Packaging</t>
  </si>
  <si>
    <t>IIFL Securities Ltd</t>
  </si>
  <si>
    <t>IIFLSEC</t>
  </si>
  <si>
    <t>JK Paper Ltd</t>
  </si>
  <si>
    <t>JKPAPER</t>
  </si>
  <si>
    <t>Mishra Dhatu Nigam Ltd</t>
  </si>
  <si>
    <t>MIDHANI</t>
  </si>
  <si>
    <t>JSW Holdings Ltd</t>
  </si>
  <si>
    <t>JSWHL</t>
  </si>
  <si>
    <t>Protean eGov Technologies Ltd</t>
  </si>
  <si>
    <t>PROTEAN</t>
  </si>
  <si>
    <t>IT Consulting &amp; Other Services</t>
  </si>
  <si>
    <t>Chemplast Sanmar Ltd</t>
  </si>
  <si>
    <t>CHEMPLASTS</t>
  </si>
  <si>
    <t>Welspun Enterprises Ltd</t>
  </si>
  <si>
    <t>WELENT</t>
  </si>
  <si>
    <t>Suprajit Engineering Ltd</t>
  </si>
  <si>
    <t>SUPRAJIT</t>
  </si>
  <si>
    <t>HEG Ltd</t>
  </si>
  <si>
    <t>HEG</t>
  </si>
  <si>
    <t>Texmaco Rail &amp; Engineering Ltd</t>
  </si>
  <si>
    <t>TEXRAIL</t>
  </si>
  <si>
    <t>Sharda Motor Industries Ltd</t>
  </si>
  <si>
    <t>SHARDAMOTR</t>
  </si>
  <si>
    <t>Laxmi Organic Industries Ltd</t>
  </si>
  <si>
    <t>LXCHEM</t>
  </si>
  <si>
    <t>Syrma SGS Technology Ltd</t>
  </si>
  <si>
    <t>SYRMA</t>
  </si>
  <si>
    <t>Ethos Ltd</t>
  </si>
  <si>
    <t>ETHOSLTD</t>
  </si>
  <si>
    <t>Garware Hi-Tech Films Ltd</t>
  </si>
  <si>
    <t>GRWRHITECH</t>
  </si>
  <si>
    <t>PDS Limited</t>
  </si>
  <si>
    <t>PDSL</t>
  </si>
  <si>
    <t>Gabriel India Ltd</t>
  </si>
  <si>
    <t>GABRIEL</t>
  </si>
  <si>
    <t>Inox Green Energy Services Ltd</t>
  </si>
  <si>
    <t>INOXGREEN</t>
  </si>
  <si>
    <t>Diamond Power Infrastructure Ltd</t>
  </si>
  <si>
    <t>DIACABS</t>
  </si>
  <si>
    <t>Dilip Buildcon Ltd</t>
  </si>
  <si>
    <t>DBL</t>
  </si>
  <si>
    <t>MedPlus Health Services Ltd</t>
  </si>
  <si>
    <t>MEDPLUS</t>
  </si>
  <si>
    <t>Greenlam Industries Ltd</t>
  </si>
  <si>
    <t>GREENLAM</t>
  </si>
  <si>
    <t>Building Products - Laminates</t>
  </si>
  <si>
    <t>Man Infraconstruction Ltd</t>
  </si>
  <si>
    <t>MANINFRA</t>
  </si>
  <si>
    <t>Surya Roshni Ltd</t>
  </si>
  <si>
    <t>SURYAROSNI</t>
  </si>
  <si>
    <t>Dodla Dairy Ltd</t>
  </si>
  <si>
    <t>DODLA</t>
  </si>
  <si>
    <t>Garware Technical Fibres Ltd</t>
  </si>
  <si>
    <t>GARFIBRES</t>
  </si>
  <si>
    <t>Jindal Worldwide Ltd</t>
  </si>
  <si>
    <t>JINDWORLD</t>
  </si>
  <si>
    <t>Tamilnad Mercantile Bank Ltd</t>
  </si>
  <si>
    <t>TMB</t>
  </si>
  <si>
    <t>Nazara Technologies Ltd</t>
  </si>
  <si>
    <t>NAZARA</t>
  </si>
  <si>
    <t>Theme Parks &amp; Gaming</t>
  </si>
  <si>
    <t>Ganesh Housing Corp Ltd</t>
  </si>
  <si>
    <t>GANESHHOUC</t>
  </si>
  <si>
    <t>Bondada Engineering Ltd</t>
  </si>
  <si>
    <t>BONDADA</t>
  </si>
  <si>
    <t>Paradeep Phosphates Ltd</t>
  </si>
  <si>
    <t>PARADEEP</t>
  </si>
  <si>
    <t>Sudarshan Chemical Industries Ltd</t>
  </si>
  <si>
    <t>SUDARSCHEM</t>
  </si>
  <si>
    <t>V-mart Retail Ltd</t>
  </si>
  <si>
    <t>VMART</t>
  </si>
  <si>
    <t>Insolation Energy Ltd</t>
  </si>
  <si>
    <t>INA</t>
  </si>
  <si>
    <t>Semiconductors</t>
  </si>
  <si>
    <t>Responsive Industries Ltd</t>
  </si>
  <si>
    <t>RESPONIND</t>
  </si>
  <si>
    <t>Building Products - Granite</t>
  </si>
  <si>
    <t>Balaji Amines Ltd</t>
  </si>
  <si>
    <t>BALAMINES</t>
  </si>
  <si>
    <t>South Indian Bank Ltd</t>
  </si>
  <si>
    <t>SOUTHBANK</t>
  </si>
  <si>
    <t>Easy Trip Planners Ltd</t>
  </si>
  <si>
    <t>EASEMYTRIP</t>
  </si>
  <si>
    <t>Sundaram Finance Holdings Ltd</t>
  </si>
  <si>
    <t>SUNDARMHLD</t>
  </si>
  <si>
    <t>Lux Industries Ltd</t>
  </si>
  <si>
    <t>LUXIND</t>
  </si>
  <si>
    <t>National Fertilizers Ltd</t>
  </si>
  <si>
    <t>NFL</t>
  </si>
  <si>
    <t>Indigo Paints Ltd</t>
  </si>
  <si>
    <t>INDIGOPNTS</t>
  </si>
  <si>
    <t>Shilpa Medicare Ltd</t>
  </si>
  <si>
    <t>SHILPAMED</t>
  </si>
  <si>
    <t>Orchid Pharma Ltd</t>
  </si>
  <si>
    <t>ORCHPHARMA</t>
  </si>
  <si>
    <t>Sun Pharma Advanced Research Co Ltd</t>
  </si>
  <si>
    <t>SPARC</t>
  </si>
  <si>
    <t>Piccadily Agro Industries Ltd</t>
  </si>
  <si>
    <t>PICCADIL</t>
  </si>
  <si>
    <t>Gulf Oil Lubricants India Ltd</t>
  </si>
  <si>
    <t>GULFOILLUB</t>
  </si>
  <si>
    <t>Ceigall India Ltd</t>
  </si>
  <si>
    <t>CEIGALL</t>
  </si>
  <si>
    <t>VST Industries Ltd</t>
  </si>
  <si>
    <t>VSTIND</t>
  </si>
  <si>
    <t>Nesco Ltd</t>
  </si>
  <si>
    <t>NESCO</t>
  </si>
  <si>
    <t>Balu Forge Industries Ltd</t>
  </si>
  <si>
    <t>BALUFORGE</t>
  </si>
  <si>
    <t>Orient Cement Ltd</t>
  </si>
  <si>
    <t>ORIENTCEM</t>
  </si>
  <si>
    <t>KRBL Ltd</t>
  </si>
  <si>
    <t>KRBL</t>
  </si>
  <si>
    <t>Rallis India Ltd</t>
  </si>
  <si>
    <t>RALLIS</t>
  </si>
  <si>
    <t>Arvind Fashions Ltd</t>
  </si>
  <si>
    <t>ARVINDFASN</t>
  </si>
  <si>
    <t>National Highways Infra Trust</t>
  </si>
  <si>
    <t>NHIT</t>
  </si>
  <si>
    <t>Kennametal India Ltd</t>
  </si>
  <si>
    <t>KENNAMET</t>
  </si>
  <si>
    <t>Prince Pipes and Fittings Ltd</t>
  </si>
  <si>
    <t>PRINCEPIPE</t>
  </si>
  <si>
    <t>Magellanic Cloud Ltd</t>
  </si>
  <si>
    <t>MCLOUD</t>
  </si>
  <si>
    <t>Sterlite Technologies Ltd</t>
  </si>
  <si>
    <t>STLTECH</t>
  </si>
  <si>
    <t>Jai Corp Ltd</t>
  </si>
  <si>
    <t>JAICORPLTD</t>
  </si>
  <si>
    <t>Hindustan Foods Ltd</t>
  </si>
  <si>
    <t>HNDFDS</t>
  </si>
  <si>
    <t>GHCL Ltd</t>
  </si>
  <si>
    <t>GHCL</t>
  </si>
  <si>
    <t>TD Power Systems Ltd</t>
  </si>
  <si>
    <t>TDPOWERSYS</t>
  </si>
  <si>
    <t>India Tourism Development Corp Ltd</t>
  </si>
  <si>
    <t>ITDC</t>
  </si>
  <si>
    <t>Allcargo Logistics Ltd</t>
  </si>
  <si>
    <t>ALLCARGO</t>
  </si>
  <si>
    <t>BHARAT Bond ETF-April 2030-Growth</t>
  </si>
  <si>
    <t>EBBETF0430</t>
  </si>
  <si>
    <t>Gokaldas Exports Ltd</t>
  </si>
  <si>
    <t>GOKEX</t>
  </si>
  <si>
    <t>V I P Industries Ltd</t>
  </si>
  <si>
    <t>VIPIND</t>
  </si>
  <si>
    <t>Ashoka Buildcon Ltd</t>
  </si>
  <si>
    <t>ASHOKA</t>
  </si>
  <si>
    <t>Borosil Renewables Ltd</t>
  </si>
  <si>
    <t>BORORENEW</t>
  </si>
  <si>
    <t>Housewares</t>
  </si>
  <si>
    <t>Rolex Rings Ltd</t>
  </si>
  <si>
    <t>ROLEXRINGS</t>
  </si>
  <si>
    <t>BHARAT Bond ETF-April 2032</t>
  </si>
  <si>
    <t>BBETF0432</t>
  </si>
  <si>
    <t>J Kumar Infraprojects Ltd</t>
  </si>
  <si>
    <t>JKIL</t>
  </si>
  <si>
    <t>Cyient DLM Ltd</t>
  </si>
  <si>
    <t>CYIENTDLM</t>
  </si>
  <si>
    <t>Kesoram Industries Ltd</t>
  </si>
  <si>
    <t>KESORAMIND</t>
  </si>
  <si>
    <t>Le Travenues Technology Ltd</t>
  </si>
  <si>
    <t>IXIGO</t>
  </si>
  <si>
    <t>Pricol Ltd</t>
  </si>
  <si>
    <t>PRICOLLTD</t>
  </si>
  <si>
    <t>LS Industries Ltd</t>
  </si>
  <si>
    <t>LSIND</t>
  </si>
  <si>
    <t>eMudhra Ltd</t>
  </si>
  <si>
    <t>EMUDHRA</t>
  </si>
  <si>
    <t>Tarc Ltd</t>
  </si>
  <si>
    <t>TARC</t>
  </si>
  <si>
    <t>Niit Learning Systems Ltd</t>
  </si>
  <si>
    <t>NIITMTS</t>
  </si>
  <si>
    <t>Education Services</t>
  </si>
  <si>
    <t>India Infrastructure Trust</t>
  </si>
  <si>
    <t>INFRATRUST</t>
  </si>
  <si>
    <t>Gujarat Ambuja Exports Ltd</t>
  </si>
  <si>
    <t>GAEL</t>
  </si>
  <si>
    <t>Jana Small Finance Bank Ltd</t>
  </si>
  <si>
    <t>JSFB</t>
  </si>
  <si>
    <t>Indinfravit Trust</t>
  </si>
  <si>
    <t>INDINFR</t>
  </si>
  <si>
    <t>Kovai Medical Center and Hospital Ltd</t>
  </si>
  <si>
    <t>KOVAI</t>
  </si>
  <si>
    <t>Share India Securities Ltd</t>
  </si>
  <si>
    <t>SHAREINDIA</t>
  </si>
  <si>
    <t>Go Fashion (India) Ltd</t>
  </si>
  <si>
    <t>GOCOLORS</t>
  </si>
  <si>
    <t>GMM Pfaudler Ltd</t>
  </si>
  <si>
    <t>GMMPFAUDLR</t>
  </si>
  <si>
    <t>Pilani Investment And Industries Corporation Ltd</t>
  </si>
  <si>
    <t>PILANIINVS</t>
  </si>
  <si>
    <t>Aditya Vision Ltd</t>
  </si>
  <si>
    <t>AVL</t>
  </si>
  <si>
    <t>Retail - Speciality</t>
  </si>
  <si>
    <t>PTC India Ltd</t>
  </si>
  <si>
    <t>PTC</t>
  </si>
  <si>
    <t>SIS Ltd</t>
  </si>
  <si>
    <t>SIS</t>
  </si>
  <si>
    <t>DB Corp Ltd</t>
  </si>
  <si>
    <t>DBCORP</t>
  </si>
  <si>
    <t>Publishing</t>
  </si>
  <si>
    <t>Aarti Pharmalabs Ltd</t>
  </si>
  <si>
    <t>AARTIPHARM</t>
  </si>
  <si>
    <t>Privi Speciality Chemicals Ltd</t>
  </si>
  <si>
    <t>PRIVISCL</t>
  </si>
  <si>
    <t>Awfis Space Solutions Ltd</t>
  </si>
  <si>
    <t>AWFIS</t>
  </si>
  <si>
    <t>Kirloskar Industries Ltd</t>
  </si>
  <si>
    <t>KIRLOSIND</t>
  </si>
  <si>
    <t>AGI Greenpac Ltd</t>
  </si>
  <si>
    <t>AGI</t>
  </si>
  <si>
    <t>Network People Services Technologies Ltd</t>
  </si>
  <si>
    <t>NPST</t>
  </si>
  <si>
    <t>R Systems International Ltd</t>
  </si>
  <si>
    <t>RSYSTEMS</t>
  </si>
  <si>
    <t>Orient Electric Ltd</t>
  </si>
  <si>
    <t>ORIENTELEC</t>
  </si>
  <si>
    <t>MSTC Ltd</t>
  </si>
  <si>
    <t>MSTCLTD</t>
  </si>
  <si>
    <t>Kaveri Seed Company Ltd</t>
  </si>
  <si>
    <t>KSCL</t>
  </si>
  <si>
    <t>Seeds</t>
  </si>
  <si>
    <t>Hemisphere Properties India Ltd</t>
  </si>
  <si>
    <t>HEMIPROP</t>
  </si>
  <si>
    <t>ICRA Ltd</t>
  </si>
  <si>
    <t>ICRA</t>
  </si>
  <si>
    <t>Gujarat Alkalies And Chemicals Ltd</t>
  </si>
  <si>
    <t>GUJALKALI</t>
  </si>
  <si>
    <t>Paisalo Digital Ltd</t>
  </si>
  <si>
    <t>PAISALO</t>
  </si>
  <si>
    <t>Vaibhav Global Ltd</t>
  </si>
  <si>
    <t>VAIBHAVGBL</t>
  </si>
  <si>
    <t>CSB Bank Ltd</t>
  </si>
  <si>
    <t>CSBBANK</t>
  </si>
  <si>
    <t>Utkarsh Small Finance Bank Ltd</t>
  </si>
  <si>
    <t>UTKARSHBNK</t>
  </si>
  <si>
    <t>Entero Healthcare Solutions Ltd</t>
  </si>
  <si>
    <t>ENTERO</t>
  </si>
  <si>
    <t>Bansal Wire Industries Ltd</t>
  </si>
  <si>
    <t>BANSALWIRE</t>
  </si>
  <si>
    <t>Rain Industries Ltd</t>
  </si>
  <si>
    <t>RAIN</t>
  </si>
  <si>
    <t>Uflex Ltd</t>
  </si>
  <si>
    <t>UFLEX</t>
  </si>
  <si>
    <t>Restaurant Brands Asia Ltd</t>
  </si>
  <si>
    <t>RBA</t>
  </si>
  <si>
    <t>Ami Organics Ltd</t>
  </si>
  <si>
    <t>AMIORG</t>
  </si>
  <si>
    <t>Healthcare Global Enterprises Ltd</t>
  </si>
  <si>
    <t>HCG</t>
  </si>
  <si>
    <t>Bharat Bijlee Ltd</t>
  </si>
  <si>
    <t>BBL</t>
  </si>
  <si>
    <t>MTAR Technologies Ltd</t>
  </si>
  <si>
    <t>MTARTECH</t>
  </si>
  <si>
    <t>Bajaj Hindusthan Sugar Ltd</t>
  </si>
  <si>
    <t>BAJAJHIND</t>
  </si>
  <si>
    <t>Imagicaaworld Entertainment Ltd</t>
  </si>
  <si>
    <t>IMAGICAA</t>
  </si>
  <si>
    <t>TeamLease Services Ltd</t>
  </si>
  <si>
    <t>TEAMLEASE</t>
  </si>
  <si>
    <t>Sharda Cropchem Ltd</t>
  </si>
  <si>
    <t>SHARDACROP</t>
  </si>
  <si>
    <t>Manorama Industries Ltd</t>
  </si>
  <si>
    <t>MANORAMA</t>
  </si>
  <si>
    <t>Bharat Rasayan Ltd</t>
  </si>
  <si>
    <t>BHARATRAS</t>
  </si>
  <si>
    <t>Heidelbergcement India Ltd</t>
  </si>
  <si>
    <t>HEIDELBERG</t>
  </si>
  <si>
    <t>Aarti Drugs Ltd</t>
  </si>
  <si>
    <t>AARTIDRUGS</t>
  </si>
  <si>
    <t>Nippon India ETF Gold BeES</t>
  </si>
  <si>
    <t>GOLDBEES</t>
  </si>
  <si>
    <t>Gold</t>
  </si>
  <si>
    <t>Thangamayil Jewellery Ltd</t>
  </si>
  <si>
    <t>THANGAMAYL</t>
  </si>
  <si>
    <t>Spicejet Ltd</t>
  </si>
  <si>
    <t>SPICEJET</t>
  </si>
  <si>
    <t>Borosil Ltd</t>
  </si>
  <si>
    <t>BOROLTD</t>
  </si>
  <si>
    <t>Johnson Controls-Hitachi Air Conditioning India Ltd</t>
  </si>
  <si>
    <t>JCHAC</t>
  </si>
  <si>
    <t>Lloyds Enterprises Ltd</t>
  </si>
  <si>
    <t>LLOYDSENT</t>
  </si>
  <si>
    <t>Trading Companies &amp; Distributors</t>
  </si>
  <si>
    <t>Dynamatic Technologies Ltd</t>
  </si>
  <si>
    <t>DYNAMATECH</t>
  </si>
  <si>
    <t>Bhagiradha Chemicals and Industries Ltd</t>
  </si>
  <si>
    <t>BHAGCHEM</t>
  </si>
  <si>
    <t>Advanced Enzyme Technologies Ltd</t>
  </si>
  <si>
    <t>ADVENZYMES</t>
  </si>
  <si>
    <t>Ganesha Ecosphere Ltd</t>
  </si>
  <si>
    <t>GANECOS</t>
  </si>
  <si>
    <t>Gateway Distriparks Ltd</t>
  </si>
  <si>
    <t>GATEWAY</t>
  </si>
  <si>
    <t>Jamna Auto Industries Ltd</t>
  </si>
  <si>
    <t>JAMNAAUTO</t>
  </si>
  <si>
    <t>PC Jeweller Ltd</t>
  </si>
  <si>
    <t>PCJEWELLER</t>
  </si>
  <si>
    <t>Heritage Foods Ltd</t>
  </si>
  <si>
    <t>HERITGFOOD</t>
  </si>
  <si>
    <t>Paras Defence and Space Technologies Ltd</t>
  </si>
  <si>
    <t>PARAS</t>
  </si>
  <si>
    <t>MAS Financial Services Ltd</t>
  </si>
  <si>
    <t>MASFIN</t>
  </si>
  <si>
    <t>Rossari Biotech Ltd</t>
  </si>
  <si>
    <t>ROSSARI</t>
  </si>
  <si>
    <t>Greenply Industries Ltd</t>
  </si>
  <si>
    <t>GREENPLY</t>
  </si>
  <si>
    <t>Ramky Infrastructure Ltd</t>
  </si>
  <si>
    <t>RAMKY</t>
  </si>
  <si>
    <t>Ujaas Energy Ltd</t>
  </si>
  <si>
    <t>UEL</t>
  </si>
  <si>
    <t>Optiemus Infracom Ltd</t>
  </si>
  <si>
    <t>OPTIEMUS</t>
  </si>
  <si>
    <t>Nocil Ltd</t>
  </si>
  <si>
    <t>NOCIL</t>
  </si>
  <si>
    <t>Harsha Engineers International Ltd</t>
  </si>
  <si>
    <t>HARSHA</t>
  </si>
  <si>
    <t>Skipper Ltd</t>
  </si>
  <si>
    <t>SKIPPER</t>
  </si>
  <si>
    <t>Pitti Engineering Ltd</t>
  </si>
  <si>
    <t>PITTIENG</t>
  </si>
  <si>
    <t>Subros Ltd</t>
  </si>
  <si>
    <t>SUBROS</t>
  </si>
  <si>
    <t>Exicom Tele-Systems Ltd</t>
  </si>
  <si>
    <t>EXICOM</t>
  </si>
  <si>
    <t>Banco Products (India) Ltd</t>
  </si>
  <si>
    <t>BANCOINDIA</t>
  </si>
  <si>
    <t>Tilaknagar Industries Ltd</t>
  </si>
  <si>
    <t>TI</t>
  </si>
  <si>
    <t>Wonderla Holidays Ltd</t>
  </si>
  <si>
    <t>WONDERLA</t>
  </si>
  <si>
    <t>Thyrocare Technologies Ltd</t>
  </si>
  <si>
    <t>THYROCARE</t>
  </si>
  <si>
    <t>Shilchar Technologies Ltd</t>
  </si>
  <si>
    <t>SHILCTECH</t>
  </si>
  <si>
    <t>Balmer Lawrie and Company Ltd</t>
  </si>
  <si>
    <t>BALMLAWRIE</t>
  </si>
  <si>
    <t>Styrenix Performance Materials Ltd</t>
  </si>
  <si>
    <t>STYRENIX</t>
  </si>
  <si>
    <t>Shanthi Gears Ltd</t>
  </si>
  <si>
    <t>SHANTIGEAR</t>
  </si>
  <si>
    <t>Samhi Hotels Ltd</t>
  </si>
  <si>
    <t>SAMHI</t>
  </si>
  <si>
    <t>EMS Ltd</t>
  </si>
  <si>
    <t>EMSLIMITED</t>
  </si>
  <si>
    <t>Avantel Ltd</t>
  </si>
  <si>
    <t>AVANTEL</t>
  </si>
  <si>
    <t>Blue Cloud Softech Solutions Ltd</t>
  </si>
  <si>
    <t>BLUECLOUDS</t>
  </si>
  <si>
    <t>Moschip Technologies Ltd</t>
  </si>
  <si>
    <t>MOSCHIP</t>
  </si>
  <si>
    <t>Grauer And Weil (India) Ltd</t>
  </si>
  <si>
    <t>GRAUWEIL</t>
  </si>
  <si>
    <t>Greenpanel Industries Ltd</t>
  </si>
  <si>
    <t>GREENPANEL</t>
  </si>
  <si>
    <t>VRL Logistics Ltd</t>
  </si>
  <si>
    <t>VRLLOG</t>
  </si>
  <si>
    <t>Hawkins Cookers Ltd</t>
  </si>
  <si>
    <t>HAWKINCOOK</t>
  </si>
  <si>
    <t>Venus Pipes and Tubes Ltd</t>
  </si>
  <si>
    <t>VENUSPIPES</t>
  </si>
  <si>
    <t>WPIL Ltd</t>
  </si>
  <si>
    <t>WPIL</t>
  </si>
  <si>
    <t>Jayaswal Neco Industries Ltd</t>
  </si>
  <si>
    <t>JAYNECOIND</t>
  </si>
  <si>
    <t>Bombay Dyeing and Mfg Co Ltd</t>
  </si>
  <si>
    <t>BOMDYEING</t>
  </si>
  <si>
    <t>Orissa Minerals Development Company Ltd</t>
  </si>
  <si>
    <t>ORISSAMINE</t>
  </si>
  <si>
    <t>Zaggle Prepaid Ocean Services Ltd</t>
  </si>
  <si>
    <t>ZAGGLE</t>
  </si>
  <si>
    <t>Jain Irrigation Systems Ltd</t>
  </si>
  <si>
    <t>JISLJALEQS</t>
  </si>
  <si>
    <t>Agricultural &amp; Farm Machinery</t>
  </si>
  <si>
    <t>Tinplate Company of India Ltd</t>
  </si>
  <si>
    <t>TINPLATE</t>
  </si>
  <si>
    <t>Fedbank Financial Services Ltd</t>
  </si>
  <si>
    <t>FEDFINA</t>
  </si>
  <si>
    <t>Shaily Engineering Plastics Ltd</t>
  </si>
  <si>
    <t>SHAILY</t>
  </si>
  <si>
    <t>Pearl Global Industries Ltd</t>
  </si>
  <si>
    <t>PGIL</t>
  </si>
  <si>
    <t>Nippon India ETF Nifty 50 BeES</t>
  </si>
  <si>
    <t>NIFTYBEES</t>
  </si>
  <si>
    <t>Spandana Sphoorty Financial Ltd</t>
  </si>
  <si>
    <t>SPANDANA</t>
  </si>
  <si>
    <t>Supriya Lifescience Ltd</t>
  </si>
  <si>
    <t>SUPRIYA</t>
  </si>
  <si>
    <t>Patel Engineering Ltd</t>
  </si>
  <si>
    <t>PATELENG</t>
  </si>
  <si>
    <t>SG Mart Ltd</t>
  </si>
  <si>
    <t>SGMART</t>
  </si>
  <si>
    <t>Renewable Electricity</t>
  </si>
  <si>
    <t>Cartrade Tech Ltd</t>
  </si>
  <si>
    <t>CARTRADE</t>
  </si>
  <si>
    <t>Tide Water Oil Co India Ltd</t>
  </si>
  <si>
    <t>TIDEWATER</t>
  </si>
  <si>
    <t>HPL Electric &amp; Power Ltd</t>
  </si>
  <si>
    <t>HPL</t>
  </si>
  <si>
    <t>JTEKT India Ltd</t>
  </si>
  <si>
    <t>JTEKTINDIA</t>
  </si>
  <si>
    <t>Morepen Laboratories Ltd</t>
  </si>
  <si>
    <t>MOREPENLAB</t>
  </si>
  <si>
    <t>Yatharth Hospital &amp; Trauma Care Services Ltd</t>
  </si>
  <si>
    <t>YATHARTH</t>
  </si>
  <si>
    <t>Prime Focus Ltd</t>
  </si>
  <si>
    <t>PFOCUS</t>
  </si>
  <si>
    <t>Animation</t>
  </si>
  <si>
    <t>JTL Industries Ltd</t>
  </si>
  <si>
    <t>JTLIND</t>
  </si>
  <si>
    <t>Fineotex Chemical Ltd</t>
  </si>
  <si>
    <t>FCL</t>
  </si>
  <si>
    <t>Oriana Power Ltd</t>
  </si>
  <si>
    <t>ORIANA</t>
  </si>
  <si>
    <t>JNK India Ltd</t>
  </si>
  <si>
    <t>JNKINDIA</t>
  </si>
  <si>
    <t>Gopal Snacks Ltd</t>
  </si>
  <si>
    <t>GOPAL</t>
  </si>
  <si>
    <t>Alembic Ltd</t>
  </si>
  <si>
    <t>ALEMBICLTD</t>
  </si>
  <si>
    <t>Savita Oil Technologies Ltd</t>
  </si>
  <si>
    <t>SOTL</t>
  </si>
  <si>
    <t>Websol Energy System Ltd</t>
  </si>
  <si>
    <t>WEBELSOLAR</t>
  </si>
  <si>
    <t>LG Balakrishnan &amp; Bros Ltd</t>
  </si>
  <si>
    <t>LGBBROSLTD</t>
  </si>
  <si>
    <t>Shipping Corporation of India Land and Assets Ltd</t>
  </si>
  <si>
    <t>SCILAL</t>
  </si>
  <si>
    <t>SeQuent Scientific Ltd</t>
  </si>
  <si>
    <t>SEQUENT</t>
  </si>
  <si>
    <t>Unichem Laboratories Ltd</t>
  </si>
  <si>
    <t>UNICHEMLAB</t>
  </si>
  <si>
    <t>TCI Express Ltd</t>
  </si>
  <si>
    <t>TCIEXP</t>
  </si>
  <si>
    <t>Neogen Chemicals Ltd</t>
  </si>
  <si>
    <t>NEOGEN</t>
  </si>
  <si>
    <t>Hikal Ltd</t>
  </si>
  <si>
    <t>HIKAL</t>
  </si>
  <si>
    <t>Polyplex Corp Ltd</t>
  </si>
  <si>
    <t>POLYPLEX</t>
  </si>
  <si>
    <t>Sunflag Iron and Steel Co Ltd</t>
  </si>
  <si>
    <t>SUNFLAG</t>
  </si>
  <si>
    <t>Bhansali Engg Polymers Ltd</t>
  </si>
  <si>
    <t>BEPL</t>
  </si>
  <si>
    <t>Sula Vineyards Ltd</t>
  </si>
  <si>
    <t>SULA</t>
  </si>
  <si>
    <t>Shrem InvIT</t>
  </si>
  <si>
    <t>SHREMINVIT</t>
  </si>
  <si>
    <t>West Coast Paper Mills Ltd</t>
  </si>
  <si>
    <t>WSTCSTPAPR</t>
  </si>
  <si>
    <t>Greaves Cotton Ltd</t>
  </si>
  <si>
    <t>GREAVESCOT</t>
  </si>
  <si>
    <t>Mahanagar Telephone Nigam Ltd</t>
  </si>
  <si>
    <t>MTNL</t>
  </si>
  <si>
    <t>KDDL Ltd</t>
  </si>
  <si>
    <t>KDDL</t>
  </si>
  <si>
    <t>Hinduja Global Solutions Ltd</t>
  </si>
  <si>
    <t>HGS</t>
  </si>
  <si>
    <t>India Glycols Ltd</t>
  </si>
  <si>
    <t>INDIAGLYCO</t>
  </si>
  <si>
    <t>Kingfa Science and Technology (India) Ltd</t>
  </si>
  <si>
    <t>KINGFA</t>
  </si>
  <si>
    <t>Medi Assist Healthcare Services Ltd</t>
  </si>
  <si>
    <t>MEDIASSIST</t>
  </si>
  <si>
    <t>Bannari Amman Sugars Ltd</t>
  </si>
  <si>
    <t>BANARISUG</t>
  </si>
  <si>
    <t>MPS Ltd</t>
  </si>
  <si>
    <t>MPSLTD</t>
  </si>
  <si>
    <t>Nirlon Ltd</t>
  </si>
  <si>
    <t>NIRLON</t>
  </si>
  <si>
    <t>Anup Engineering Ltd</t>
  </si>
  <si>
    <t>ANUP</t>
  </si>
  <si>
    <t>Fiem Industries Ltd</t>
  </si>
  <si>
    <t>FIEMIND</t>
  </si>
  <si>
    <t>Gufic Biosciences Ltd</t>
  </si>
  <si>
    <t>GUFICBIO</t>
  </si>
  <si>
    <t>Bajaj Consumer Care Ltd</t>
  </si>
  <si>
    <t>BAJAJCON</t>
  </si>
  <si>
    <t>Spright Agro Ltd</t>
  </si>
  <si>
    <t>SPRIGHT</t>
  </si>
  <si>
    <t>Kewal Kiran Clothing Ltd</t>
  </si>
  <si>
    <t>KKCL</t>
  </si>
  <si>
    <t>Innova Captab Ltd</t>
  </si>
  <si>
    <t>INNOVACAP</t>
  </si>
  <si>
    <t>DCB Bank Ltd</t>
  </si>
  <si>
    <t>DCBBANK</t>
  </si>
  <si>
    <t>Jindal Poly Films Ltd</t>
  </si>
  <si>
    <t>JINDALPOLY</t>
  </si>
  <si>
    <t>DCX Systems Ltd</t>
  </si>
  <si>
    <t>DCXINDIA</t>
  </si>
  <si>
    <t>V2 Retail Ltd</t>
  </si>
  <si>
    <t>V2RETAIL</t>
  </si>
  <si>
    <t>Apeejay Surrendra Park Hotels Ltd</t>
  </si>
  <si>
    <t>PARKHOTELS</t>
  </si>
  <si>
    <t>Sandhar Technologies Ltd</t>
  </si>
  <si>
    <t>SANDHAR</t>
  </si>
  <si>
    <t>Hathway Cable and Datacom Ltd</t>
  </si>
  <si>
    <t>HATHWAY</t>
  </si>
  <si>
    <t>Cable &amp; D2H</t>
  </si>
  <si>
    <t>Nucleus Software Exports Ltd</t>
  </si>
  <si>
    <t>NUCLEUS</t>
  </si>
  <si>
    <t>Seamec Ltd</t>
  </si>
  <si>
    <t>SEAMECLTD</t>
  </si>
  <si>
    <t>Oil &amp; Gas - Equipment &amp; Services</t>
  </si>
  <si>
    <t>IndoStar Capital Finance Ltd</t>
  </si>
  <si>
    <t>INDOSTAR</t>
  </si>
  <si>
    <t>Muthoot Microfin Ltd</t>
  </si>
  <si>
    <t>MUTHOOTMF</t>
  </si>
  <si>
    <t>Microfinancing</t>
  </si>
  <si>
    <t>Tasty Bite Eatables Ltd</t>
  </si>
  <si>
    <t>TASTYBITE</t>
  </si>
  <si>
    <t>Indian Metals and Ferro Alloys Ltd</t>
  </si>
  <si>
    <t>IMFA</t>
  </si>
  <si>
    <t>Gujarat Themis Biosyn Ltd</t>
  </si>
  <si>
    <t>GUJTHEM</t>
  </si>
  <si>
    <t>IRB InvIT Fund</t>
  </si>
  <si>
    <t>IRBINVIT</t>
  </si>
  <si>
    <t>Motilal Oswal NASDAQ 100 ETF</t>
  </si>
  <si>
    <t>MON100</t>
  </si>
  <si>
    <t>Cigniti Technologies Ltd</t>
  </si>
  <si>
    <t>CIGNITITEC</t>
  </si>
  <si>
    <t>PTC India Financial Services Ltd</t>
  </si>
  <si>
    <t>PFS</t>
  </si>
  <si>
    <t>Swaraj Engines Ltd</t>
  </si>
  <si>
    <t>SWARAJENG</t>
  </si>
  <si>
    <t>Mahindra Logistics Ltd</t>
  </si>
  <si>
    <t>MAHLOG</t>
  </si>
  <si>
    <t>Artemis Medicare Services Ltd</t>
  </si>
  <si>
    <t>ARTEMISMED</t>
  </si>
  <si>
    <t>Honda India Power Products Ltd</t>
  </si>
  <si>
    <t>HONDAPOWER</t>
  </si>
  <si>
    <t>Lumax AutoTechnologies Ltd</t>
  </si>
  <si>
    <t>LUMAXTECH</t>
  </si>
  <si>
    <t>GTL Infrastructure Ltd</t>
  </si>
  <si>
    <t>GTLINFRA</t>
  </si>
  <si>
    <t>Ashiana Housing Ltd</t>
  </si>
  <si>
    <t>ASHIANA</t>
  </si>
  <si>
    <t>Prakash Industries Ltd</t>
  </si>
  <si>
    <t>PRAKASH</t>
  </si>
  <si>
    <t>TVS Srichakra Ltd</t>
  </si>
  <si>
    <t>TVSSRICHAK</t>
  </si>
  <si>
    <t>Navneet Education Ltd</t>
  </si>
  <si>
    <t>NAVNETEDUL</t>
  </si>
  <si>
    <t>E2E Networks Ltd</t>
  </si>
  <si>
    <t>E2E</t>
  </si>
  <si>
    <t>Steel Strips Wheels Ltd</t>
  </si>
  <si>
    <t>SSWL</t>
  </si>
  <si>
    <t>Sanghvi Movers Ltd</t>
  </si>
  <si>
    <t>SANGHVIMOV</t>
  </si>
  <si>
    <t>Refex Industries Ltd</t>
  </si>
  <si>
    <t>REFEX</t>
  </si>
  <si>
    <t>La Opala R G Ltd</t>
  </si>
  <si>
    <t>LAOPALA</t>
  </si>
  <si>
    <t>Ddev Plastiks Industries Ltd</t>
  </si>
  <si>
    <t>DDEVPLASTIK</t>
  </si>
  <si>
    <t>Gensol Engineering Ltd</t>
  </si>
  <si>
    <t>GENSOL</t>
  </si>
  <si>
    <t>TCNS Clothing Co Ltd</t>
  </si>
  <si>
    <t>TCNSBRANDS</t>
  </si>
  <si>
    <t>Dalmia Bharat Sugar and Industries Ltd</t>
  </si>
  <si>
    <t>DALMIASUG</t>
  </si>
  <si>
    <t>Suraj Estate Developers Ltd</t>
  </si>
  <si>
    <t>SURAJEST</t>
  </si>
  <si>
    <t>Real Estate Rental, Development &amp; Operations</t>
  </si>
  <si>
    <t>RPG Life Sciences Limited</t>
  </si>
  <si>
    <t>RPGLIFE</t>
  </si>
  <si>
    <t>Sundaram Clayton Ltd</t>
  </si>
  <si>
    <t>SUNCLAY</t>
  </si>
  <si>
    <t>Hindustan Oil Exploration Company Ltd</t>
  </si>
  <si>
    <t>HINDOILEXP</t>
  </si>
  <si>
    <t>Eveready Industries India Ltd</t>
  </si>
  <si>
    <t>EVEREADY</t>
  </si>
  <si>
    <t>Gokul Agro Resources Ltd</t>
  </si>
  <si>
    <t>GOKULAGRO</t>
  </si>
  <si>
    <t>Thirumalai Chemicals Ltd</t>
  </si>
  <si>
    <t>TIRUMALCHM</t>
  </si>
  <si>
    <t>Sky Gold Ltd</t>
  </si>
  <si>
    <t>SKYGOLD</t>
  </si>
  <si>
    <t>Shivalik Bimetal Controls Ltd</t>
  </si>
  <si>
    <t>SBCL</t>
  </si>
  <si>
    <t>Jeena Sikho Lifecare Ltd</t>
  </si>
  <si>
    <t>JSLL</t>
  </si>
  <si>
    <t>Delta Corp Ltd</t>
  </si>
  <si>
    <t>DELTACORP</t>
  </si>
  <si>
    <t>Kalyani Steels Ltd</t>
  </si>
  <si>
    <t>KSL</t>
  </si>
  <si>
    <t>Indraprastha Medical Corporation Ltd</t>
  </si>
  <si>
    <t>INDRAMEDCO</t>
  </si>
  <si>
    <t>Fischer Medical Ventures Ltd</t>
  </si>
  <si>
    <t>FISCHER</t>
  </si>
  <si>
    <t>Marine Electricals (India) Ltd</t>
  </si>
  <si>
    <t>MARINE</t>
  </si>
  <si>
    <t>Gujarat Industries Power Company Ltd</t>
  </si>
  <si>
    <t>GIPCL</t>
  </si>
  <si>
    <t>SEPC Ltd</t>
  </si>
  <si>
    <t>SEPC</t>
  </si>
  <si>
    <t>Avalon Technologies Ltd</t>
  </si>
  <si>
    <t>AVALON</t>
  </si>
  <si>
    <t>VST Tillers Tractors Ltd</t>
  </si>
  <si>
    <t>VSTTILLERS</t>
  </si>
  <si>
    <t>Indoco Remedies Ltd</t>
  </si>
  <si>
    <t>INDOCO</t>
  </si>
  <si>
    <t>Datamatics Global Services Ltd</t>
  </si>
  <si>
    <t>DATAMATICS</t>
  </si>
  <si>
    <t>Stylam Industries Ltd</t>
  </si>
  <si>
    <t>STYLAMIND</t>
  </si>
  <si>
    <t>Huhtamaki India Ltd</t>
  </si>
  <si>
    <t>HUHTAMAKI</t>
  </si>
  <si>
    <t>Vishnu Prakash R Punglia Ltd</t>
  </si>
  <si>
    <t>VPRPL</t>
  </si>
  <si>
    <t>Quick Heal Technologies Ltd</t>
  </si>
  <si>
    <t>QUICKHEAL</t>
  </si>
  <si>
    <t>Capacite Infraprojects Ltd</t>
  </si>
  <si>
    <t>CAPACITE</t>
  </si>
  <si>
    <t>Arvind Smartspaces Ltd</t>
  </si>
  <si>
    <t>ARVSMART</t>
  </si>
  <si>
    <t>Salasar Techno Engineering Ltd</t>
  </si>
  <si>
    <t>SALASAR</t>
  </si>
  <si>
    <t>Fino Payments Bank Ltd</t>
  </si>
  <si>
    <t>FINOPB</t>
  </si>
  <si>
    <t>Dhani Services Ltd</t>
  </si>
  <si>
    <t>DHANI</t>
  </si>
  <si>
    <t>Apollo Micro Systems Ltd</t>
  </si>
  <si>
    <t>APOLLO</t>
  </si>
  <si>
    <t>Suven Life Sciences Ltd</t>
  </si>
  <si>
    <t>SUVEN</t>
  </si>
  <si>
    <t>Maithan Alloys Ltd</t>
  </si>
  <si>
    <t>MAITHANALL</t>
  </si>
  <si>
    <t>Bajel Projects Ltd</t>
  </si>
  <si>
    <t>BAJEL</t>
  </si>
  <si>
    <t>Electric Utilities</t>
  </si>
  <si>
    <t>Ashapura Minechem Ltd</t>
  </si>
  <si>
    <t>ASHAPURMIN</t>
  </si>
  <si>
    <t>Venky's (India) Ltd</t>
  </si>
  <si>
    <t>VENKEYS</t>
  </si>
  <si>
    <t>Hi-Tech Pipes Ltd</t>
  </si>
  <si>
    <t>HITECH</t>
  </si>
  <si>
    <t>Spectrum Electrical Industries Ltd</t>
  </si>
  <si>
    <t>SPECTRUM</t>
  </si>
  <si>
    <t>Rajoo Engineers Ltd</t>
  </si>
  <si>
    <t>RAJOOENG</t>
  </si>
  <si>
    <t>Max Ventures and Industries Ltd</t>
  </si>
  <si>
    <t>MAXVIL</t>
  </si>
  <si>
    <t>Flair Writing Industries Ltd</t>
  </si>
  <si>
    <t>FLAIR</t>
  </si>
  <si>
    <t>RPSG Ventures Ltd</t>
  </si>
  <si>
    <t>RPSGVENT</t>
  </si>
  <si>
    <t>S H Kelkar and Company Ltd</t>
  </si>
  <si>
    <t>SHK</t>
  </si>
  <si>
    <t>SJS Enterprises Ltd</t>
  </si>
  <si>
    <t>SJS</t>
  </si>
  <si>
    <t>Ge Power India Ltd</t>
  </si>
  <si>
    <t>GEPIL</t>
  </si>
  <si>
    <t>Foseco India Ltd</t>
  </si>
  <si>
    <t>FOSECOIND</t>
  </si>
  <si>
    <t>KCP Ltd</t>
  </si>
  <si>
    <t>KCP</t>
  </si>
  <si>
    <t>Kolte-Patil Developers Ltd</t>
  </si>
  <si>
    <t>KOLTEPATIL</t>
  </si>
  <si>
    <t>Premier Explosives Ltd</t>
  </si>
  <si>
    <t>PREMEXPLN</t>
  </si>
  <si>
    <t>Sagar Cements Ltd</t>
  </si>
  <si>
    <t>SAGCEM</t>
  </si>
  <si>
    <t>Thejo Engineering Ltd</t>
  </si>
  <si>
    <t>THEJO</t>
  </si>
  <si>
    <t>D P Abhushan Ltd</t>
  </si>
  <si>
    <t>DPABHUSHAN</t>
  </si>
  <si>
    <t>Repco Home Finance Ltd</t>
  </si>
  <si>
    <t>REPCOHOME</t>
  </si>
  <si>
    <t>BF Utilities Ltd</t>
  </si>
  <si>
    <t>BFUTILITIE</t>
  </si>
  <si>
    <t>JITF Infralogistics Ltd</t>
  </si>
  <si>
    <t>JITFINFRA</t>
  </si>
  <si>
    <t>ideaForge Technology Ltd</t>
  </si>
  <si>
    <t>IDEAFORGE</t>
  </si>
  <si>
    <t>NRB Bearings Ltd</t>
  </si>
  <si>
    <t>NRBBEARING</t>
  </si>
  <si>
    <t>Sindhu Trade Links Ltd</t>
  </si>
  <si>
    <t>SINDHUTRAD</t>
  </si>
  <si>
    <t>Somany Ceramics Ltd</t>
  </si>
  <si>
    <t>SOMANYCERA</t>
  </si>
  <si>
    <t>Solara Active Pharma Sciences Ltd</t>
  </si>
  <si>
    <t>SOLARA</t>
  </si>
  <si>
    <t>Lotus Chocolate Company Ltd</t>
  </si>
  <si>
    <t>LOTUSCHO</t>
  </si>
  <si>
    <t>Stanley Lifestyles Ltd</t>
  </si>
  <si>
    <t>STANLEY</t>
  </si>
  <si>
    <t>Rajratan Global Wire Ltd</t>
  </si>
  <si>
    <t>RAJRATAN</t>
  </si>
  <si>
    <t>Automotive Axles Ltd</t>
  </si>
  <si>
    <t>AUTOAXLES</t>
  </si>
  <si>
    <t>Precision Wires India Ltd</t>
  </si>
  <si>
    <t>PRECWIRE</t>
  </si>
  <si>
    <t>Dishman Carbogen Amcis Ltd</t>
  </si>
  <si>
    <t>DCAL</t>
  </si>
  <si>
    <t>Vindhya Telelinks Ltd</t>
  </si>
  <si>
    <t>VINDHYATEL</t>
  </si>
  <si>
    <t>Servotech Power Systems Ltd</t>
  </si>
  <si>
    <t>SERVOTECH</t>
  </si>
  <si>
    <t>CARE Ratings Ltd</t>
  </si>
  <si>
    <t>CARERATING</t>
  </si>
  <si>
    <t>Marathon Nextgen Realty Ltd</t>
  </si>
  <si>
    <t>MARATHON</t>
  </si>
  <si>
    <t>Tinna Rubber and Infrastructure Ltd</t>
  </si>
  <si>
    <t>TINNARUBR</t>
  </si>
  <si>
    <t>Wendt (India) Limited</t>
  </si>
  <si>
    <t>WENDT</t>
  </si>
  <si>
    <t>SML Isuzu Ltd</t>
  </si>
  <si>
    <t>SMLISUZU</t>
  </si>
  <si>
    <t>TCPL Packaging Ltd</t>
  </si>
  <si>
    <t>TCPLPACK</t>
  </si>
  <si>
    <t>Shalby Ltd</t>
  </si>
  <si>
    <t>SHALBY</t>
  </si>
  <si>
    <t>Abans Holdings Ltd</t>
  </si>
  <si>
    <t>AHL</t>
  </si>
  <si>
    <t>Genesys International Corporation Ltd</t>
  </si>
  <si>
    <t>GENESYS</t>
  </si>
  <si>
    <t>Goodluck India Ltd</t>
  </si>
  <si>
    <t>GOODLUCK</t>
  </si>
  <si>
    <t>Mayur Uniquoters Ltd</t>
  </si>
  <si>
    <t>MAYURUNIQ</t>
  </si>
  <si>
    <t>Dollar Industries Ltd</t>
  </si>
  <si>
    <t>DOLLAR</t>
  </si>
  <si>
    <t>Man Industries (India) Ltd</t>
  </si>
  <si>
    <t>MANINDS</t>
  </si>
  <si>
    <t>Saksoft Ltd</t>
  </si>
  <si>
    <t>SAKSOFT</t>
  </si>
  <si>
    <t>HLE Glascoat Ltd</t>
  </si>
  <si>
    <t>HLEGLAS</t>
  </si>
  <si>
    <t>Dolat Algotech Ltd</t>
  </si>
  <si>
    <t>DOLATALGO</t>
  </si>
  <si>
    <t>MM Forgings Ltd</t>
  </si>
  <si>
    <t>MMFL</t>
  </si>
  <si>
    <t>Vadilal Industries Ltd</t>
  </si>
  <si>
    <t>VADILALIND</t>
  </si>
  <si>
    <t>Goldiam International Ltd</t>
  </si>
  <si>
    <t>GOLDIAM</t>
  </si>
  <si>
    <t>Fusion Finance Ltd</t>
  </si>
  <si>
    <t>FUSION</t>
  </si>
  <si>
    <t>Rashi Peripherals Ltd</t>
  </si>
  <si>
    <t>RPTECH</t>
  </si>
  <si>
    <t>Jash Engineering Ltd</t>
  </si>
  <si>
    <t>JASH</t>
  </si>
  <si>
    <t>Andrew Yule &amp; Co Ltd</t>
  </si>
  <si>
    <t>ANDREWYU</t>
  </si>
  <si>
    <t>Dish TV India Ltd</t>
  </si>
  <si>
    <t>DISHTV</t>
  </si>
  <si>
    <t>Hindware Home Innovation Ltd</t>
  </si>
  <si>
    <t>HINDWAREAP</t>
  </si>
  <si>
    <t>Vertoz Advertising Ltd</t>
  </si>
  <si>
    <t>VERTOZ</t>
  </si>
  <si>
    <t>Novartis India Ltd</t>
  </si>
  <si>
    <t>NOVARTIND</t>
  </si>
  <si>
    <t>Confidence Petroleum India Ltd</t>
  </si>
  <si>
    <t>CONFIPET</t>
  </si>
  <si>
    <t>Nilkamal Ltd</t>
  </si>
  <si>
    <t>NILKAMAL</t>
  </si>
  <si>
    <t>Mangalam Cement Ltd</t>
  </si>
  <si>
    <t>MANGLMCEM</t>
  </si>
  <si>
    <t>Vishnu Chemicals Ltd</t>
  </si>
  <si>
    <t>VISHNU</t>
  </si>
  <si>
    <t>Rupa &amp; Company Ltd</t>
  </si>
  <si>
    <t>RUPA</t>
  </si>
  <si>
    <t>Indian Hume Pipe Company Ltd</t>
  </si>
  <si>
    <t>INDIANHUME</t>
  </si>
  <si>
    <t>Dolphin Offshore Enterprises (India) Ltd</t>
  </si>
  <si>
    <t>DOLPHIN</t>
  </si>
  <si>
    <t>Owais Metal and Mineral Processing Ltd</t>
  </si>
  <si>
    <t>OWAIS</t>
  </si>
  <si>
    <t>EFC (I) Ltd</t>
  </si>
  <si>
    <t>EFCIL</t>
  </si>
  <si>
    <t>Distributors</t>
  </si>
  <si>
    <t>Rane Holdings Ltd</t>
  </si>
  <si>
    <t>RANEHOLDIN</t>
  </si>
  <si>
    <t>IOL Chemicals and Pharmaceuticals Ltd</t>
  </si>
  <si>
    <t>IOLCP</t>
  </si>
  <si>
    <t>Geojit Financial Services Ltd</t>
  </si>
  <si>
    <t>GEOJITFSL</t>
  </si>
  <si>
    <t>Pokarna Ltd</t>
  </si>
  <si>
    <t>POKARNA</t>
  </si>
  <si>
    <t>PSP Projects Ltd</t>
  </si>
  <si>
    <t>PSPPROJECT</t>
  </si>
  <si>
    <t>Goodyear India Ltd</t>
  </si>
  <si>
    <t>GOODYEAR</t>
  </si>
  <si>
    <t>DISA India Ltd</t>
  </si>
  <si>
    <t>DISAQ</t>
  </si>
  <si>
    <t>Monarch Networth Capital Ltd</t>
  </si>
  <si>
    <t>MONARCH</t>
  </si>
  <si>
    <t>Insecticides (India) Ltd</t>
  </si>
  <si>
    <t>INSECTICID</t>
  </si>
  <si>
    <t>John Cockerill India Ltd</t>
  </si>
  <si>
    <t>COCKERILL</t>
  </si>
  <si>
    <t>Industrial Machinery &amp; Supplies &amp; Components</t>
  </si>
  <si>
    <t>ESAF Small Finance Bank Limited</t>
  </si>
  <si>
    <t>ESAFSFB</t>
  </si>
  <si>
    <t>Nelco Ltd</t>
  </si>
  <si>
    <t>NELCO</t>
  </si>
  <si>
    <t>Pennar Industries Ltd</t>
  </si>
  <si>
    <t>PENIND</t>
  </si>
  <si>
    <t>Accelya Solutions India Ltd</t>
  </si>
  <si>
    <t>ACCELYA</t>
  </si>
  <si>
    <t>Lumax Industries Ltd</t>
  </si>
  <si>
    <t>LUMAXIND</t>
  </si>
  <si>
    <t>SBI Gold ETF</t>
  </si>
  <si>
    <t>SETFGOLD</t>
  </si>
  <si>
    <t>Kalyani Investment Company Ltd</t>
  </si>
  <si>
    <t>KICL</t>
  </si>
  <si>
    <t>K.P. Energy Ltd</t>
  </si>
  <si>
    <t>KPEL</t>
  </si>
  <si>
    <t>Xpro India Ltd</t>
  </si>
  <si>
    <t>XPROINDIA</t>
  </si>
  <si>
    <t>TIL Ltd</t>
  </si>
  <si>
    <t>TIL</t>
  </si>
  <si>
    <t>Globus Spirits Ltd</t>
  </si>
  <si>
    <t>GLOBUSSPR</t>
  </si>
  <si>
    <t>Dredging Corporation of India Ltd</t>
  </si>
  <si>
    <t>DREDGECORP</t>
  </si>
  <si>
    <t>Dredging</t>
  </si>
  <si>
    <t>Oriental Hotels Ltd</t>
  </si>
  <si>
    <t>ORIENTHOT</t>
  </si>
  <si>
    <t>Unitech Ltd</t>
  </si>
  <si>
    <t>UNITECH</t>
  </si>
  <si>
    <t>Federal-Mogul Goetze (India) Ltd</t>
  </si>
  <si>
    <t>FMGOETZE</t>
  </si>
  <si>
    <t>B L Kashyap and Sons Ltd</t>
  </si>
  <si>
    <t>BLKASHYAP</t>
  </si>
  <si>
    <t>SMS Pharmaceuticals Ltd</t>
  </si>
  <si>
    <t>SMSPHARMA</t>
  </si>
  <si>
    <t>Orient Green Power Company Ltd</t>
  </si>
  <si>
    <t>GREENPOWER</t>
  </si>
  <si>
    <t>Nippon India ETF Nifty 1D Rate Liquid BeES</t>
  </si>
  <si>
    <t>LIQUIDBEES</t>
  </si>
  <si>
    <t>Veritas (India) Ltd</t>
  </si>
  <si>
    <t>VERITAS</t>
  </si>
  <si>
    <t>Meghmani Organics Ltd</t>
  </si>
  <si>
    <t>MOL</t>
  </si>
  <si>
    <t>EIH Associated Hotels Ltd</t>
  </si>
  <si>
    <t>EIHAHOTELS</t>
  </si>
  <si>
    <t>Mold-Tek Packaging Ltd</t>
  </si>
  <si>
    <t>MOLDTKPAC</t>
  </si>
  <si>
    <t>HMA Agro Industries Ltd</t>
  </si>
  <si>
    <t>HMAAGRO</t>
  </si>
  <si>
    <t>DEN Networks Ltd</t>
  </si>
  <si>
    <t>DEN</t>
  </si>
  <si>
    <t>NIBE Ltd</t>
  </si>
  <si>
    <t>NIBE</t>
  </si>
  <si>
    <t>Jubilant Industries Ltd</t>
  </si>
  <si>
    <t>JUBLINDS</t>
  </si>
  <si>
    <t>Raghav Productivity Enhancers Ltd</t>
  </si>
  <si>
    <t>RPEL</t>
  </si>
  <si>
    <t>Landmark Cars Ltd</t>
  </si>
  <si>
    <t>LANDMARK</t>
  </si>
  <si>
    <t>Stove Kraft Ltd</t>
  </si>
  <si>
    <t>STOVEKRAFT</t>
  </si>
  <si>
    <t>Welspun Specialty Solutions Ltd</t>
  </si>
  <si>
    <t>WELSPLSOL</t>
  </si>
  <si>
    <t>Sai Silks (Kalamandir) Ltd</t>
  </si>
  <si>
    <t>KALAMANDIR</t>
  </si>
  <si>
    <t>Hariom Pipe Industries Ltd</t>
  </si>
  <si>
    <t>HARIOMPIPE</t>
  </si>
  <si>
    <t>Panama Petrochem Ltd</t>
  </si>
  <si>
    <t>PANAMAPET</t>
  </si>
  <si>
    <t>ADF Foods Ltd</t>
  </si>
  <si>
    <t>ADFFOODS</t>
  </si>
  <si>
    <t>Barbeque-Nation Hospitality Ltd</t>
  </si>
  <si>
    <t>BARBEQUE</t>
  </si>
  <si>
    <t>Sasken Technologies Ltd</t>
  </si>
  <si>
    <t>SASKEN</t>
  </si>
  <si>
    <t>Kitex Garments Ltd</t>
  </si>
  <si>
    <t>KITEX</t>
  </si>
  <si>
    <t>Nitin Spinners Ltd</t>
  </si>
  <si>
    <t>NITINSPIN</t>
  </si>
  <si>
    <t>Sanstar Ltd</t>
  </si>
  <si>
    <t>SANSTAR</t>
  </si>
  <si>
    <t>India Pesticides Ltd</t>
  </si>
  <si>
    <t>IPL</t>
  </si>
  <si>
    <t>DEE Development Engineers Ltd</t>
  </si>
  <si>
    <t>DEEDEV</t>
  </si>
  <si>
    <t>Ajmera Realty &amp; Infra India Ltd</t>
  </si>
  <si>
    <t>AJMERA</t>
  </si>
  <si>
    <t>Axiscades Technologies Ltd</t>
  </si>
  <si>
    <t>AXISCADES</t>
  </si>
  <si>
    <t>Carysil Ltd</t>
  </si>
  <si>
    <t>CARYSIL</t>
  </si>
  <si>
    <t>Jyoti Structures Ltd</t>
  </si>
  <si>
    <t>JYOTISTRUC</t>
  </si>
  <si>
    <t>Updater Services Ltd</t>
  </si>
  <si>
    <t>UDS</t>
  </si>
  <si>
    <t>DCW Ltd</t>
  </si>
  <si>
    <t>DCW</t>
  </si>
  <si>
    <t>Tarsons Products Ltd</t>
  </si>
  <si>
    <t>TARSONS</t>
  </si>
  <si>
    <t>Astec Lifesciences Ltd</t>
  </si>
  <si>
    <t>ASTEC</t>
  </si>
  <si>
    <t>Themis Medicare Ltd</t>
  </si>
  <si>
    <t>THEMISMED</t>
  </si>
  <si>
    <t>Dreamfolks Services Ltd</t>
  </si>
  <si>
    <t>DREAMFOLKS</t>
  </si>
  <si>
    <t>Paramount Communications Ltd</t>
  </si>
  <si>
    <t>PARACABLES</t>
  </si>
  <si>
    <t>Epack Durable Ltd</t>
  </si>
  <si>
    <t>EPACK</t>
  </si>
  <si>
    <t>KP Green Engineering Ltd</t>
  </si>
  <si>
    <t>KPGEL</t>
  </si>
  <si>
    <t>Heavy Electrical Equipment</t>
  </si>
  <si>
    <t>Nalwa Sons Investments Ltd</t>
  </si>
  <si>
    <t>NSIL</t>
  </si>
  <si>
    <t>Omaxe Ltd</t>
  </si>
  <si>
    <t>OMAXE</t>
  </si>
  <si>
    <t>Tatva Chintan Pharma Chem Ltd</t>
  </si>
  <si>
    <t>TATVA</t>
  </si>
  <si>
    <t>Universal Cables Ltd</t>
  </si>
  <si>
    <t>UNIVCABLES</t>
  </si>
  <si>
    <t>Summit Securities Ltd</t>
  </si>
  <si>
    <t>SUMMITSEC</t>
  </si>
  <si>
    <t>Kody Technolab Ltd</t>
  </si>
  <si>
    <t>KODYTECH</t>
  </si>
  <si>
    <t>TechNVision Ventures Ltd</t>
  </si>
  <si>
    <t>TECHNVISN</t>
  </si>
  <si>
    <t>Cupid Ltd</t>
  </si>
  <si>
    <t>CUPID</t>
  </si>
  <si>
    <t>Sanghi Industries Ltd</t>
  </si>
  <si>
    <t>SANGHIIND</t>
  </si>
  <si>
    <t>Parag Milk Foods Ltd</t>
  </si>
  <si>
    <t>PARAGMILK</t>
  </si>
  <si>
    <t>Satin Creditcare Network Ltd</t>
  </si>
  <si>
    <t>SATIN</t>
  </si>
  <si>
    <t>Krsnaa Diagnostics Ltd</t>
  </si>
  <si>
    <t>KRSNAA</t>
  </si>
  <si>
    <t>GKW Ltd</t>
  </si>
  <si>
    <t>GKWLIMITED</t>
  </si>
  <si>
    <t>TTK Healthcare Ltd</t>
  </si>
  <si>
    <t>TTKHLTCARE</t>
  </si>
  <si>
    <t>Mukand Ltd</t>
  </si>
  <si>
    <t>MUKANDLTD</t>
  </si>
  <si>
    <t>Cosmo First Ltd</t>
  </si>
  <si>
    <t>COSMOFIRST</t>
  </si>
  <si>
    <t>Apollo Pipes Ltd</t>
  </si>
  <si>
    <t>APOLLOPIPE</t>
  </si>
  <si>
    <t>Vakrangee Limited</t>
  </si>
  <si>
    <t>VAKRANGEE</t>
  </si>
  <si>
    <t>Tanfac Industries Ltd</t>
  </si>
  <si>
    <t>TANFACIND</t>
  </si>
  <si>
    <t>Rane (Madras) Ltd</t>
  </si>
  <si>
    <t>RML</t>
  </si>
  <si>
    <t>Platinum Industries Ltd</t>
  </si>
  <si>
    <t>PLATIND</t>
  </si>
  <si>
    <t>GRP Ltd</t>
  </si>
  <si>
    <t>GRPLTD</t>
  </si>
  <si>
    <t>Seshasayee Paper and Boards Ltd</t>
  </si>
  <si>
    <t>SESHAPAPER</t>
  </si>
  <si>
    <t>IFGL Refractories Ltd</t>
  </si>
  <si>
    <t>IFGLEXPOR</t>
  </si>
  <si>
    <t>Navkar Corporation Ltd</t>
  </si>
  <si>
    <t>NAVKARCORP</t>
  </si>
  <si>
    <t>Unicommerce eSolutions Ltd</t>
  </si>
  <si>
    <t>UNIECOM</t>
  </si>
  <si>
    <t>Siyaram Silk Mills Ltd</t>
  </si>
  <si>
    <t>SIYSIL</t>
  </si>
  <si>
    <t>S.P.Apparels Ltd</t>
  </si>
  <si>
    <t>SPAL</t>
  </si>
  <si>
    <t>Apcotex Industries Ltd</t>
  </si>
  <si>
    <t>APCOTEXIND</t>
  </si>
  <si>
    <t>Precision Camshafts Ltd</t>
  </si>
  <si>
    <t>PRECAM</t>
  </si>
  <si>
    <t>Praveg Ltd</t>
  </si>
  <si>
    <t>PRAVEG</t>
  </si>
  <si>
    <t>Alicon Castalloy Ltd</t>
  </si>
  <si>
    <t>ALICON</t>
  </si>
  <si>
    <t>Pondy Oxides and Chemicals Ltd</t>
  </si>
  <si>
    <t>POCL</t>
  </si>
  <si>
    <t>Vidhi Specialty Food Ingredients Ltd</t>
  </si>
  <si>
    <t>VIDHIING</t>
  </si>
  <si>
    <t>Deep Industries Ltd</t>
  </si>
  <si>
    <t>DEEPINDS</t>
  </si>
  <si>
    <t>Gocl Corporation Ltd</t>
  </si>
  <si>
    <t>GOCLCORP</t>
  </si>
  <si>
    <t>Rossell India Ltd</t>
  </si>
  <si>
    <t>ROSSELLIND</t>
  </si>
  <si>
    <t>Ugro Capital Ltd</t>
  </si>
  <si>
    <t>UGROCAP</t>
  </si>
  <si>
    <t>IKIO Lighting Ltd</t>
  </si>
  <si>
    <t>IKIO</t>
  </si>
  <si>
    <t>BF Investment Ltd</t>
  </si>
  <si>
    <t>BFINVEST</t>
  </si>
  <si>
    <t>Andhra Paper Ltd</t>
  </si>
  <si>
    <t>ANDHRAPAP</t>
  </si>
  <si>
    <t>Talbros Automotive Components Ltd</t>
  </si>
  <si>
    <t>TALBROAUTO</t>
  </si>
  <si>
    <t>Pnb Gilts Ltd</t>
  </si>
  <si>
    <t>PNBGILTS</t>
  </si>
  <si>
    <t>GPT Infraprojects Ltd</t>
  </si>
  <si>
    <t>GPTINFRA</t>
  </si>
  <si>
    <t>Vardhman Special Steels Ltd</t>
  </si>
  <si>
    <t>VSSL</t>
  </si>
  <si>
    <t>Hubtown Ltd</t>
  </si>
  <si>
    <t>HUBTOWN</t>
  </si>
  <si>
    <t>Sangam (India) Ltd</t>
  </si>
  <si>
    <t>SANGAMIND</t>
  </si>
  <si>
    <t>Amrutanjan Health Care Ltd</t>
  </si>
  <si>
    <t>AMRUTANJAN</t>
  </si>
  <si>
    <t>Uniparts India Ltd</t>
  </si>
  <si>
    <t>UNIPARTS</t>
  </si>
  <si>
    <t>63 Moons Technologies Ltd</t>
  </si>
  <si>
    <t>63MOONS</t>
  </si>
  <si>
    <t>ICICI Prudential Nifty 50 ETF</t>
  </si>
  <si>
    <t>NIFTYIETF</t>
  </si>
  <si>
    <t>Deccan Gold Mines Ltd</t>
  </si>
  <si>
    <t>DECNGOLD</t>
  </si>
  <si>
    <t>Master Trust Ltd</t>
  </si>
  <si>
    <t>MASTERTR</t>
  </si>
  <si>
    <t>Cantabil Retail India Ltd</t>
  </si>
  <si>
    <t>CANTABIL</t>
  </si>
  <si>
    <t>BLS E-Services Ltd</t>
  </si>
  <si>
    <t>BLSE</t>
  </si>
  <si>
    <t>Aeroflex Industries Ltd</t>
  </si>
  <si>
    <t>AEROFLEX</t>
  </si>
  <si>
    <t>I G Petrochemicals Ltd</t>
  </si>
  <si>
    <t>IGPL</t>
  </si>
  <si>
    <t>Shriram Properties Ltd</t>
  </si>
  <si>
    <t>SHRIRAMPPS</t>
  </si>
  <si>
    <t>Suratwwala Business Group Ltd</t>
  </si>
  <si>
    <t>SBGLP</t>
  </si>
  <si>
    <t>Hester Biosciences Ltd</t>
  </si>
  <si>
    <t>HESTERBIO</t>
  </si>
  <si>
    <t>Gandhar Oil Refinery (INDIA) Ltd</t>
  </si>
  <si>
    <t>GANDHAR</t>
  </si>
  <si>
    <t>Jaiprakash Associates Ltd</t>
  </si>
  <si>
    <t>JPASSOCIAT</t>
  </si>
  <si>
    <t>SG Finserve Ltd</t>
  </si>
  <si>
    <t>SGFIN</t>
  </si>
  <si>
    <t>Everest Kanto Cylinder Ltd</t>
  </si>
  <si>
    <t>EKC</t>
  </si>
  <si>
    <t>Yasho Industries Ltd</t>
  </si>
  <si>
    <t>YASHO</t>
  </si>
  <si>
    <t>Mufin Green Finance Ltd</t>
  </si>
  <si>
    <t>MUFIN</t>
  </si>
  <si>
    <t>Prataap Snacks Ltd</t>
  </si>
  <si>
    <t>DIAMONDYD</t>
  </si>
  <si>
    <t>Ram Ratna Wires Ltd</t>
  </si>
  <si>
    <t>RAMRAT</t>
  </si>
  <si>
    <t>Igarashi Motors India Ltd</t>
  </si>
  <si>
    <t>IGARASHI</t>
  </si>
  <si>
    <t>Advait Infratech Ltd</t>
  </si>
  <si>
    <t>ADVAIT</t>
  </si>
  <si>
    <t>Electrical Components &amp; Equipment</t>
  </si>
  <si>
    <t>Som Distilleries and Breweries Ltd</t>
  </si>
  <si>
    <t>SDBL</t>
  </si>
  <si>
    <t>Wonder Electricals Ltd</t>
  </si>
  <si>
    <t>WEL</t>
  </si>
  <si>
    <t>Oriental Rail Infrastructure Ltd</t>
  </si>
  <si>
    <t>ORIRAIL</t>
  </si>
  <si>
    <t>Suryoday Small Finance Bank Ltd</t>
  </si>
  <si>
    <t>SURYODAY</t>
  </si>
  <si>
    <t>Bombay Super Hybrid Seeds Ltd</t>
  </si>
  <si>
    <t>BSHSL</t>
  </si>
  <si>
    <t>Antony Waste Handling Cell Ltd</t>
  </si>
  <si>
    <t>AWHCL</t>
  </si>
  <si>
    <t>HIL Ltd</t>
  </si>
  <si>
    <t>HIL</t>
  </si>
  <si>
    <t>JISLDVREQS</t>
  </si>
  <si>
    <t>Wheels India Ltd</t>
  </si>
  <si>
    <t>WHEELS</t>
  </si>
  <si>
    <t>Ramco Industries Ltd</t>
  </si>
  <si>
    <t>RAMCOIND</t>
  </si>
  <si>
    <t>Jagran Prakashan Ltd</t>
  </si>
  <si>
    <t>JAGRAN</t>
  </si>
  <si>
    <t>Yatra Online Ltd</t>
  </si>
  <si>
    <t>YATRA</t>
  </si>
  <si>
    <t>Walchandnagar Industries Ltd</t>
  </si>
  <si>
    <t>WALCHANNAG</t>
  </si>
  <si>
    <t>D Link (India) Limited</t>
  </si>
  <si>
    <t>DLINKINDIA</t>
  </si>
  <si>
    <t>Udaipur Cement Works Ltd</t>
  </si>
  <si>
    <t>UDAICEMENT</t>
  </si>
  <si>
    <t>Agro Tech Foods Ltd</t>
  </si>
  <si>
    <t>ATFL</t>
  </si>
  <si>
    <t>Expleo Solutions Ltd</t>
  </si>
  <si>
    <t>EXPLEOSOL</t>
  </si>
  <si>
    <t>Kilburn Engineering Ltd</t>
  </si>
  <si>
    <t>KLBRENG-B</t>
  </si>
  <si>
    <t>Sigachi Industries Ltd</t>
  </si>
  <si>
    <t>SIGACHI</t>
  </si>
  <si>
    <t>TAJ GVK Hotels and Resorts Ltd</t>
  </si>
  <si>
    <t>TAJGVK</t>
  </si>
  <si>
    <t>Veranda Learning Solutions Ltd</t>
  </si>
  <si>
    <t>VERANDA</t>
  </si>
  <si>
    <t>Indo Tech Transformers Ltd</t>
  </si>
  <si>
    <t>INDOTECH</t>
  </si>
  <si>
    <t>India Power Corporation Ltd</t>
  </si>
  <si>
    <t>DPSCLTD</t>
  </si>
  <si>
    <t>KKRRAFTON Developers Limited</t>
  </si>
  <si>
    <t>KDL</t>
  </si>
  <si>
    <t>PIX Transmissions Ltd</t>
  </si>
  <si>
    <t>PIXTRANS</t>
  </si>
  <si>
    <t>Balmer Lawrie Investments Ltd</t>
  </si>
  <si>
    <t>BLIL</t>
  </si>
  <si>
    <t>Om Infra Ltd</t>
  </si>
  <si>
    <t>OMINFRAL</t>
  </si>
  <si>
    <t>Dynacons Systems and Solutions Ltd</t>
  </si>
  <si>
    <t>DSSL</t>
  </si>
  <si>
    <t>Kotak Gold Etf</t>
  </si>
  <si>
    <t>GOLD1</t>
  </si>
  <si>
    <t>Centum Electronics Ltd</t>
  </si>
  <si>
    <t>CENTUM</t>
  </si>
  <si>
    <t>Hercules Hoists Ltd</t>
  </si>
  <si>
    <t>HERCULES</t>
  </si>
  <si>
    <t>Peninsula Land Ltd</t>
  </si>
  <si>
    <t>PENINLAND</t>
  </si>
  <si>
    <t>Alpex Solar Ltd</t>
  </si>
  <si>
    <t>ALPEXSOLAR</t>
  </si>
  <si>
    <t>Jindal Drilling and Industries Ltd</t>
  </si>
  <si>
    <t>JINDRILL</t>
  </si>
  <si>
    <t>Madhya Bharat Agro Products Ltd</t>
  </si>
  <si>
    <t>MBAPL</t>
  </si>
  <si>
    <t>G M Breweries Ltd</t>
  </si>
  <si>
    <t>GMBREW</t>
  </si>
  <si>
    <t>Heranba Industries Ltd</t>
  </si>
  <si>
    <t>HERANBA</t>
  </si>
  <si>
    <t>Sterling Tools Ltd</t>
  </si>
  <si>
    <t>STERTOOLS</t>
  </si>
  <si>
    <t>Divgi TorqTransfer Systems Ltd</t>
  </si>
  <si>
    <t>DIVGIITTS</t>
  </si>
  <si>
    <t>Dr Agarwal's Eye Hospital Ltd</t>
  </si>
  <si>
    <t>DRAGARWQ</t>
  </si>
  <si>
    <t>Agarwal Industrial Corporation Ltd</t>
  </si>
  <si>
    <t>AGARIND</t>
  </si>
  <si>
    <t>Hi-Tech Gears Ltd</t>
  </si>
  <si>
    <t>HITECHGEAR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</si>
  <si>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</si>
  <si>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</si>
  <si>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</si>
  <si>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</si>
  <si>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</si>
  <si>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</si>
  <si>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Kiri Industries Ltd</t>
  </si>
  <si>
    <t>KIRIINDUS</t>
  </si>
  <si>
    <t>Salzer Electronics Ltd</t>
  </si>
  <si>
    <t>SALZERELEC</t>
  </si>
  <si>
    <t>GTPL Hathway Ltd</t>
  </si>
  <si>
    <t>GTPL</t>
  </si>
  <si>
    <t>Excel Industries Ltd</t>
  </si>
  <si>
    <t>EXCELINDUS</t>
  </si>
  <si>
    <t>Paushak Ltd</t>
  </si>
  <si>
    <t>PAUSHAKLTD</t>
  </si>
  <si>
    <t>Elpro International Ltd</t>
  </si>
  <si>
    <t>ELPROINTL</t>
  </si>
  <si>
    <t>Motisons Jewellers Ltd</t>
  </si>
  <si>
    <t>MOTISONS</t>
  </si>
  <si>
    <t>Apparel &amp; Accessories Retailers</t>
  </si>
  <si>
    <t>Sirca Paints India Ltd</t>
  </si>
  <si>
    <t>SIRCA</t>
  </si>
  <si>
    <t>Southern Petrochemical Industries Corporation Ltd</t>
  </si>
  <si>
    <t>SPIC</t>
  </si>
  <si>
    <t>Kokuyo Camlin Ltd</t>
  </si>
  <si>
    <t>KOKUYOCMLN</t>
  </si>
  <si>
    <t>Reliance Industrial Infrastructure Ltd</t>
  </si>
  <si>
    <t>RIIL</t>
  </si>
  <si>
    <t>Fairchem Organics Ltd</t>
  </si>
  <si>
    <t>FAIRCHEMOR</t>
  </si>
  <si>
    <t>Roto Pumps Ltd</t>
  </si>
  <si>
    <t>ROTO</t>
  </si>
  <si>
    <t>Eco Recycling Ltd</t>
  </si>
  <si>
    <t>ECORECO</t>
  </si>
  <si>
    <t>India Nippon Electricals Ltd</t>
  </si>
  <si>
    <t>INDNIPPON</t>
  </si>
  <si>
    <t>Madras Fertilizers Ltd</t>
  </si>
  <si>
    <t>MADRASFERT</t>
  </si>
  <si>
    <t>Sadhana Nitro Chem Ltd</t>
  </si>
  <si>
    <t>SADHNANIQ</t>
  </si>
  <si>
    <t>GNA Axles Ltd</t>
  </si>
  <si>
    <t>GNA</t>
  </si>
  <si>
    <t>Forbes Precision Tools and Machine Parts Ltd</t>
  </si>
  <si>
    <t>TOTEM</t>
  </si>
  <si>
    <t>Media Matrix Worldwide Ltd</t>
  </si>
  <si>
    <t>MMWL</t>
  </si>
  <si>
    <t>ASM Technologies Ltd</t>
  </si>
  <si>
    <t>ASMTEC</t>
  </si>
  <si>
    <t>Automobile Corp Of Goa Ltd</t>
  </si>
  <si>
    <t>ACGL</t>
  </si>
  <si>
    <t>Fedders Holding Ltd</t>
  </si>
  <si>
    <t>FEDDERSHOL</t>
  </si>
  <si>
    <t>Camlin Fine Sciences Ltd</t>
  </si>
  <si>
    <t>CAMLINFINE</t>
  </si>
  <si>
    <t>Systematix Corporate Services Ltd</t>
  </si>
  <si>
    <t>SYSTMTXC</t>
  </si>
  <si>
    <t>Ador Welding Ltd</t>
  </si>
  <si>
    <t>ADORWELD</t>
  </si>
  <si>
    <t>Everest Industries Ltd</t>
  </si>
  <si>
    <t>EVERESTIND</t>
  </si>
  <si>
    <t>Building Products - Prefab Structures</t>
  </si>
  <si>
    <t>Texmaco Infrastructure &amp; Holdings Ltd</t>
  </si>
  <si>
    <t>TEXINFRA</t>
  </si>
  <si>
    <t>Shanti Educational Initiatives Ltd</t>
  </si>
  <si>
    <t>SEIL</t>
  </si>
  <si>
    <t>Atul Auto Ltd</t>
  </si>
  <si>
    <t>ATULAUTO</t>
  </si>
  <si>
    <t>Three Wheelers</t>
  </si>
  <si>
    <t>Oriental Aromatics Ltd</t>
  </si>
  <si>
    <t>OAL</t>
  </si>
  <si>
    <t>Bharat Wire Ropes Ltd</t>
  </si>
  <si>
    <t>BHARATWIRE</t>
  </si>
  <si>
    <t>Jyoti Resins and Adhesives Ltd</t>
  </si>
  <si>
    <t>JYOTIRES</t>
  </si>
  <si>
    <t>Bigbloc Construction Ltd</t>
  </si>
  <si>
    <t>BIGBLOC</t>
  </si>
  <si>
    <t>Dcm Shriram Industries Ltd</t>
  </si>
  <si>
    <t>DCMSRIND</t>
  </si>
  <si>
    <t>Century Enka Ltd</t>
  </si>
  <si>
    <t>CENTENKA</t>
  </si>
  <si>
    <t>Zota Health Care Ltd</t>
  </si>
  <si>
    <t>ZOTA</t>
  </si>
  <si>
    <t>Arman Financial Services Ltd</t>
  </si>
  <si>
    <t>ARMANFIN</t>
  </si>
  <si>
    <t>Amines and Plasticizers Ltd</t>
  </si>
  <si>
    <t>AMNPLST</t>
  </si>
  <si>
    <t>Rama Steel Tubes Ltd</t>
  </si>
  <si>
    <t>RAMASTEEL</t>
  </si>
  <si>
    <t>Syncom Formulations (India) Ltd</t>
  </si>
  <si>
    <t>SYNCOMF</t>
  </si>
  <si>
    <t>Windlas Biotech Ltd</t>
  </si>
  <si>
    <t>WINDLAS</t>
  </si>
  <si>
    <t>Irm Energy Ltd</t>
  </si>
  <si>
    <t>IRMENERGY</t>
  </si>
  <si>
    <t>Fratelli Vineyards Ltd</t>
  </si>
  <si>
    <t>TINNATFL</t>
  </si>
  <si>
    <t>Mishtann Foods Ltd</t>
  </si>
  <si>
    <t>MISHTANN</t>
  </si>
  <si>
    <t>Yamuna Syndicate Ltd</t>
  </si>
  <si>
    <t>YSL</t>
  </si>
  <si>
    <t>Subex Ltd</t>
  </si>
  <si>
    <t>SUBEXLTD</t>
  </si>
  <si>
    <t>Last Mile Enterprises Ltd</t>
  </si>
  <si>
    <t>LASTMILE</t>
  </si>
  <si>
    <t>Real Estate Development</t>
  </si>
  <si>
    <t>BCL Industries Ltd</t>
  </si>
  <si>
    <t>BCLIND</t>
  </si>
  <si>
    <t>Kesar India Ltd</t>
  </si>
  <si>
    <t>KESAR</t>
  </si>
  <si>
    <t>Sportking India Ltd</t>
  </si>
  <si>
    <t>SPORTKING</t>
  </si>
  <si>
    <t>Filatex India Ltd</t>
  </si>
  <si>
    <t>FILATEX</t>
  </si>
  <si>
    <t>Tourism Finance Corporation of India Ltd</t>
  </si>
  <si>
    <t>TFCILTD</t>
  </si>
  <si>
    <t>MIC Electronics Ltd</t>
  </si>
  <si>
    <t>MICEL</t>
  </si>
  <si>
    <t>Allsec Technologies Ltd</t>
  </si>
  <si>
    <t>ALLSEC</t>
  </si>
  <si>
    <t>Marsons Ltd</t>
  </si>
  <si>
    <t>MARSONS</t>
  </si>
  <si>
    <t>Borosil Scientific Ltd</t>
  </si>
  <si>
    <t>BOROSCI</t>
  </si>
  <si>
    <t>Vascon Engineers Ltd</t>
  </si>
  <si>
    <t>VASCONEQ</t>
  </si>
  <si>
    <t>Rico Auto Industries Ltd</t>
  </si>
  <si>
    <t>RICOAUTO</t>
  </si>
  <si>
    <t>Likhitha Infrastructure Ltd</t>
  </si>
  <si>
    <t>LIKHITHA</t>
  </si>
  <si>
    <t>RIR Power Electronics Ltd</t>
  </si>
  <si>
    <t>RIR</t>
  </si>
  <si>
    <t>Yuken India Ltd</t>
  </si>
  <si>
    <t>YUKEN</t>
  </si>
  <si>
    <t>BMW Industries Ltd</t>
  </si>
  <si>
    <t>BMW</t>
  </si>
  <si>
    <t>Matrimony.Com Ltd</t>
  </si>
  <si>
    <t>MATRIMONY</t>
  </si>
  <si>
    <t>Popular Vehicles and Services Ltd</t>
  </si>
  <si>
    <t>PVSL</t>
  </si>
  <si>
    <t>Dhunseri Ventures Ltd</t>
  </si>
  <si>
    <t>DVL</t>
  </si>
  <si>
    <t>AMIC Forging Ltd</t>
  </si>
  <si>
    <t>AMIC</t>
  </si>
  <si>
    <t>Steel</t>
  </si>
  <si>
    <t>India Motor Parts &amp; Accessories Ltd</t>
  </si>
  <si>
    <t>IMPAL</t>
  </si>
  <si>
    <t>TV Today Network Limited</t>
  </si>
  <si>
    <t>TVTODAY</t>
  </si>
  <si>
    <t>Mangalore Chemicals and Fertilisers Ltd</t>
  </si>
  <si>
    <t>MANGCHEFER</t>
  </si>
  <si>
    <t>Hind Rectifiers Ltd</t>
  </si>
  <si>
    <t>HIRECT</t>
  </si>
  <si>
    <t>5Paisa Capital Ltd</t>
  </si>
  <si>
    <t>5PAISA</t>
  </si>
  <si>
    <t>NIIT Ltd</t>
  </si>
  <si>
    <t>NIITLTD</t>
  </si>
  <si>
    <t>Steel Exchange India Ltd</t>
  </si>
  <si>
    <t>STEELXIND</t>
  </si>
  <si>
    <t>Remus Pharmaceuticals Ltd</t>
  </si>
  <si>
    <t>REMUS</t>
  </si>
  <si>
    <t>Kellton Tech Solutions Ltd</t>
  </si>
  <si>
    <t>KELLTONTEC</t>
  </si>
  <si>
    <t>Tamilnadu Newsprint &amp; Papers Ltd</t>
  </si>
  <si>
    <t>TNPL</t>
  </si>
  <si>
    <t>GPT Healthcare Ltd</t>
  </si>
  <si>
    <t>GPTHEALTH</t>
  </si>
  <si>
    <t>Punjab Chemicals and Crop Protection Ltd</t>
  </si>
  <si>
    <t>PUNJABCHEM</t>
  </si>
  <si>
    <t>Manali Petrochemicals Ltd</t>
  </si>
  <si>
    <t>MANALIPETC</t>
  </si>
  <si>
    <t>MSP Steel &amp; Power Ltd</t>
  </si>
  <si>
    <t>MSPL</t>
  </si>
  <si>
    <t>NDR Auto Components Ltd</t>
  </si>
  <si>
    <t>NDRAUTO</t>
  </si>
  <si>
    <t>Krishana Phoschem Ltd</t>
  </si>
  <si>
    <t>KRISHANA</t>
  </si>
  <si>
    <t>GRM Overseas Ltd</t>
  </si>
  <si>
    <t>GRMOVER</t>
  </si>
  <si>
    <t>Cosmic CRF Ltd</t>
  </si>
  <si>
    <t>COSMICCRF</t>
  </si>
  <si>
    <t>Solex Energy Ltd</t>
  </si>
  <si>
    <t>SOLEX</t>
  </si>
  <si>
    <t>Butterfly Gandhimathi Appliances Ltd</t>
  </si>
  <si>
    <t>BUTTERFLY</t>
  </si>
  <si>
    <t>Suyog Telematics Ltd</t>
  </si>
  <si>
    <t>SUYOG</t>
  </si>
  <si>
    <t>SMC Global Securities Ltd</t>
  </si>
  <si>
    <t>SMCGLOBAL</t>
  </si>
  <si>
    <t>Shiva Cement Ltd</t>
  </si>
  <si>
    <t>SHIVACEM</t>
  </si>
  <si>
    <t>Allcargo Gati Ltd</t>
  </si>
  <si>
    <t>ACLGATI</t>
  </si>
  <si>
    <t>ULTRAMARINE &amp; PIGMENTS Ltd</t>
  </si>
  <si>
    <t>ULTRAMAR</t>
  </si>
  <si>
    <t>Andhra Sugars Ltd</t>
  </si>
  <si>
    <t>ANDHRSUGAR</t>
  </si>
  <si>
    <t>Kernex Microsystems (India) Ltd</t>
  </si>
  <si>
    <t>KERNEX</t>
  </si>
  <si>
    <t>JG Chemicals Ltd</t>
  </si>
  <si>
    <t>JGCHEM</t>
  </si>
  <si>
    <t>Eimco Elecon (India) Ltd</t>
  </si>
  <si>
    <t>EIMCOELECO</t>
  </si>
  <si>
    <t>Brightcom Group Ltd</t>
  </si>
  <si>
    <t>BCG</t>
  </si>
  <si>
    <t>Kopran Ltd</t>
  </si>
  <si>
    <t>KOPRAN</t>
  </si>
  <si>
    <t>Swelect Energy Systems Ltd</t>
  </si>
  <si>
    <t>SWELECTES</t>
  </si>
  <si>
    <t>Timex Group India Ltd</t>
  </si>
  <si>
    <t>TIMEX</t>
  </si>
  <si>
    <t>Centrum Capital Ltd</t>
  </si>
  <si>
    <t>CENTRUM</t>
  </si>
  <si>
    <t>Selan Exploration Technology Ltd</t>
  </si>
  <si>
    <t>SELAN</t>
  </si>
  <si>
    <t>Shree Digvijay Cement Co Ltd</t>
  </si>
  <si>
    <t>SHREDIGCEM</t>
  </si>
  <si>
    <t>Kotak Nifty 50 ETF</t>
  </si>
  <si>
    <t>NIFTY1</t>
  </si>
  <si>
    <t>One Point One Solutions Ltd</t>
  </si>
  <si>
    <t>ONEPOINT</t>
  </si>
  <si>
    <t>Himatsingka Seide Ltd</t>
  </si>
  <si>
    <t>HIMATSEIDE</t>
  </si>
  <si>
    <t>Spacenet Enterprises India Ltd</t>
  </si>
  <si>
    <t>SPCENET</t>
  </si>
  <si>
    <t>Ramco Systems Ltd</t>
  </si>
  <si>
    <t>RAMCOSYS</t>
  </si>
  <si>
    <t>Asian Energy Services Ltd</t>
  </si>
  <si>
    <t>ASIANENE</t>
  </si>
  <si>
    <t>Polo Queen Industrial and Fintech Ltd</t>
  </si>
  <si>
    <t>PQIF</t>
  </si>
  <si>
    <t>Associated Alcohols &amp; Breweries Ltd</t>
  </si>
  <si>
    <t>ASALCBR</t>
  </si>
  <si>
    <t>Taneja Aerospace and Aviation Ltd</t>
  </si>
  <si>
    <t>TANAA</t>
  </si>
  <si>
    <t>Aaswa Trading and Exports Ltd</t>
  </si>
  <si>
    <t>TCC</t>
  </si>
  <si>
    <t>Real Estate Services</t>
  </si>
  <si>
    <t>Monte Carlo Fashions Ltd</t>
  </si>
  <si>
    <t>MONTECARLO</t>
  </si>
  <si>
    <t>Eraaya Lifespaces Ltd</t>
  </si>
  <si>
    <t>ERAAYA</t>
  </si>
  <si>
    <t>Shankara Building Products Ltd</t>
  </si>
  <si>
    <t>SHANKARA</t>
  </si>
  <si>
    <t>Aurum Proptech Ltd</t>
  </si>
  <si>
    <t>AURUM</t>
  </si>
  <si>
    <t>Knowledge Marine &amp; Engineering Works Ltd</t>
  </si>
  <si>
    <t>KMEW</t>
  </si>
  <si>
    <t>Marine Transportation</t>
  </si>
  <si>
    <t>HLV Ltd</t>
  </si>
  <si>
    <t>HLVLTD</t>
  </si>
  <si>
    <t>Mukka Proteins Ltd</t>
  </si>
  <si>
    <t>MUKKA</t>
  </si>
  <si>
    <t>SPML Infra Ltd</t>
  </si>
  <si>
    <t>SPMLINFRA</t>
  </si>
  <si>
    <t>Avadh Sugar &amp; Energy Ltd</t>
  </si>
  <si>
    <t>AVADHSUGAR</t>
  </si>
  <si>
    <t>Lincoln Pharmaceuticals Ltd</t>
  </si>
  <si>
    <t>LINCOLN</t>
  </si>
  <si>
    <t>Panorama Studios International Ltd</t>
  </si>
  <si>
    <t>PANORAMA</t>
  </si>
  <si>
    <t>Ester Industries Ltd</t>
  </si>
  <si>
    <t>ESTER</t>
  </si>
  <si>
    <t>Best Agrolife Ltd</t>
  </si>
  <si>
    <t>BESTAGRO</t>
  </si>
  <si>
    <t>Wardwizard Innovations &amp; Mobility Ltd</t>
  </si>
  <si>
    <t>WARDINMOBI</t>
  </si>
  <si>
    <t>Ngl Fine Chem Ltd</t>
  </si>
  <si>
    <t>NGLFINE</t>
  </si>
  <si>
    <t>Xchanging Solutions Ltd</t>
  </si>
  <si>
    <t>XCHANGING</t>
  </si>
  <si>
    <t>Wealth First Portfolio Managers Ltd</t>
  </si>
  <si>
    <t>WEALTH</t>
  </si>
  <si>
    <t>Rishabh Instruments Ltd</t>
  </si>
  <si>
    <t>RISHABH</t>
  </si>
  <si>
    <t>Kirloskar Electric Company Ltd</t>
  </si>
  <si>
    <t>KECL</t>
  </si>
  <si>
    <t>Macpower CNC Machines Ltd</t>
  </si>
  <si>
    <t>MACPOWER</t>
  </si>
  <si>
    <t>Z F Steering Gear (India) Ltd</t>
  </si>
  <si>
    <t>ZFSTEERING</t>
  </si>
  <si>
    <t>Saurashtra Cement Ltd</t>
  </si>
  <si>
    <t>SAURASHCEM</t>
  </si>
  <si>
    <t>AVT Natural Products Ltd</t>
  </si>
  <si>
    <t>AVTNPL</t>
  </si>
  <si>
    <t>Kabra Extrusion Technik Ltd</t>
  </si>
  <si>
    <t>KABRAEXTRU</t>
  </si>
  <si>
    <t>KMC Speciality Hospitals (India) Ltd</t>
  </si>
  <si>
    <t>KMCSHIL</t>
  </si>
  <si>
    <t>Hexa Tradex Ltd</t>
  </si>
  <si>
    <t>HEXATRADEX</t>
  </si>
  <si>
    <t>CFF Fluid Control Ltd</t>
  </si>
  <si>
    <t>CFF</t>
  </si>
  <si>
    <t>Aerospace &amp; Defense</t>
  </si>
  <si>
    <t>Prakash Pipes Ltd</t>
  </si>
  <si>
    <t>PPL</t>
  </si>
  <si>
    <t>Capital Small Finance Bank Ltd</t>
  </si>
  <si>
    <t>CAPITALSFB</t>
  </si>
  <si>
    <t>Dwarikesh Sugar Industries Ltd</t>
  </si>
  <si>
    <t>DWARKESH</t>
  </si>
  <si>
    <t>Dhampur Sugar Mills Ltd</t>
  </si>
  <si>
    <t>DHAMPURSUG</t>
  </si>
  <si>
    <t>R K Swamy Ltd</t>
  </si>
  <si>
    <t>RKSWAMY</t>
  </si>
  <si>
    <t>Automotive Stampings and Assemblies Ltd</t>
  </si>
  <si>
    <t>ASAL</t>
  </si>
  <si>
    <t>Bliss GVS Pharma Ltd</t>
  </si>
  <si>
    <t>BLISSGVS</t>
  </si>
  <si>
    <t>Saraswati Commercial (India) Ltd</t>
  </si>
  <si>
    <t>ZSARACOM</t>
  </si>
  <si>
    <t>Snowman Logistics Ltd</t>
  </si>
  <si>
    <t>SNOWMAN</t>
  </si>
  <si>
    <t>Steelcast Ltd</t>
  </si>
  <si>
    <t>STEELCAS</t>
  </si>
  <si>
    <t>Trident Techlabs Ltd</t>
  </si>
  <si>
    <t>TECHLABS</t>
  </si>
  <si>
    <t>Aptech Ltd</t>
  </si>
  <si>
    <t>APTECHT</t>
  </si>
  <si>
    <t>Khazanchi Jewellers Ltd</t>
  </si>
  <si>
    <t>KHAZANCHI</t>
  </si>
  <si>
    <t>Apparel, Accessories &amp; Luxury Goods</t>
  </si>
  <si>
    <t>Signpost India Ltd</t>
  </si>
  <si>
    <t>SIGNPOST</t>
  </si>
  <si>
    <t>Kamdhenu Ltd</t>
  </si>
  <si>
    <t>KAMDHENU</t>
  </si>
  <si>
    <t>GIC Housing Finance Ltd</t>
  </si>
  <si>
    <t>GICHSGFIN</t>
  </si>
  <si>
    <t>Mafatlal Industries Ltd</t>
  </si>
  <si>
    <t>MAFATIND</t>
  </si>
  <si>
    <t>Dynamic Cables Ltd</t>
  </si>
  <si>
    <t>DYCL</t>
  </si>
  <si>
    <t>New Delhi Television Ltd</t>
  </si>
  <si>
    <t>NDTV</t>
  </si>
  <si>
    <t>Asian Star Co Ltd</t>
  </si>
  <si>
    <t>ASTAR</t>
  </si>
  <si>
    <t>Raj Rayon Industries Ltd</t>
  </si>
  <si>
    <t>RAJRILTD</t>
  </si>
  <si>
    <t>Mercury Ev-Tech Ltd</t>
  </si>
  <si>
    <t>MERCURYEV</t>
  </si>
  <si>
    <t>Kuantum Papers Ltd</t>
  </si>
  <si>
    <t>KUANTUM</t>
  </si>
  <si>
    <t>Credo Brands Marketing Ltd</t>
  </si>
  <si>
    <t>MUFTI</t>
  </si>
  <si>
    <t>Men's Clothing</t>
  </si>
  <si>
    <t>Beta Drugs Ltd</t>
  </si>
  <si>
    <t>BETA</t>
  </si>
  <si>
    <t>Uttam Sugar Mills Ltd</t>
  </si>
  <si>
    <t>UTTAMSUGAR</t>
  </si>
  <si>
    <t>Basilic Fly Studio Ltd</t>
  </si>
  <si>
    <t>BASILIC</t>
  </si>
  <si>
    <t>Beekay Steel Industries Ltd</t>
  </si>
  <si>
    <t>BEEKAY</t>
  </si>
  <si>
    <t>Vardhman Holdings Ltd</t>
  </si>
  <si>
    <t>VHL</t>
  </si>
  <si>
    <t>Chemfab Alkalis Ltd</t>
  </si>
  <si>
    <t>CHEMFAB</t>
  </si>
  <si>
    <t>Vinyas Innovative Technologies Ltd</t>
  </si>
  <si>
    <t>VINYAS</t>
  </si>
  <si>
    <t>Crest Ventures Ltd</t>
  </si>
  <si>
    <t>CREST</t>
  </si>
  <si>
    <t>Oswal Greentech Ltd</t>
  </si>
  <si>
    <t>OSWALGREEN</t>
  </si>
  <si>
    <t>Arihant Superstructures Ltd</t>
  </si>
  <si>
    <t>ARIHANTSUP</t>
  </si>
  <si>
    <t>Sunshine Capital Ltd</t>
  </si>
  <si>
    <t>SCL</t>
  </si>
  <si>
    <t>Gulshan Polyols Ltd</t>
  </si>
  <si>
    <t>GULPOLY</t>
  </si>
  <si>
    <t>Allcargo Terminals Ltd</t>
  </si>
  <si>
    <t>ATL</t>
  </si>
  <si>
    <t>Electrotherm (India) Ltd</t>
  </si>
  <si>
    <t>ELECTHERM</t>
  </si>
  <si>
    <t>Sri Adhikari Brothers Television Network Ltd</t>
  </si>
  <si>
    <t>SABTNL</t>
  </si>
  <si>
    <t>Control Print Ltd</t>
  </si>
  <si>
    <t>CONTROLPR</t>
  </si>
  <si>
    <t>Saint-Gobain Sekurit India Ltd</t>
  </si>
  <si>
    <t>SAINTGOBAIN</t>
  </si>
  <si>
    <t>VLS Finance Ltd</t>
  </si>
  <si>
    <t>VLSFINANCE</t>
  </si>
  <si>
    <t>Panacea Biotec Ltd</t>
  </si>
  <si>
    <t>PANACEABIO</t>
  </si>
  <si>
    <t>Faze Three Ltd</t>
  </si>
  <si>
    <t>FAZE3Q</t>
  </si>
  <si>
    <t>Sandesh Ltd</t>
  </si>
  <si>
    <t>SANDESH</t>
  </si>
  <si>
    <t>Arrow Greentech Ltd</t>
  </si>
  <si>
    <t>ARROWGREEN</t>
  </si>
  <si>
    <t>Nelcast Ltd</t>
  </si>
  <si>
    <t>NELCAST</t>
  </si>
  <si>
    <t>Tribhovandas Bhimji Zaveri Ltd</t>
  </si>
  <si>
    <t>TBZ</t>
  </si>
  <si>
    <t>Finkurve Financial Services Ltd</t>
  </si>
  <si>
    <t>FINKURVE</t>
  </si>
  <si>
    <t>Sakuma Exports Ltd</t>
  </si>
  <si>
    <t>SAKUMA</t>
  </si>
  <si>
    <t>Dharmaj Crop Guard Ltd</t>
  </si>
  <si>
    <t>DHARMAJ</t>
  </si>
  <si>
    <t>Indo Amines Ltd</t>
  </si>
  <si>
    <t>INDOAMIN</t>
  </si>
  <si>
    <t>Chaman Lal Setia Exports Ltd</t>
  </si>
  <si>
    <t>CLSEL</t>
  </si>
  <si>
    <t>Windsor Machines Ltd</t>
  </si>
  <si>
    <t>WINDMACHIN</t>
  </si>
  <si>
    <t>Ksolves India Ltd</t>
  </si>
  <si>
    <t>KSOLVES</t>
  </si>
  <si>
    <t>Transindia Real Estate Ltd</t>
  </si>
  <si>
    <t>TREL</t>
  </si>
  <si>
    <t>Veefin Solutions Ltd</t>
  </si>
  <si>
    <t>VEEFIN</t>
  </si>
  <si>
    <t>Application Software</t>
  </si>
  <si>
    <t>Pakka Limited</t>
  </si>
  <si>
    <t>PAKKA</t>
  </si>
  <si>
    <t>Heubach Colorants India Ltd</t>
  </si>
  <si>
    <t>HEUBACHIND</t>
  </si>
  <si>
    <t>Indo Rama Synthetics (India) Ltd</t>
  </si>
  <si>
    <t>INDORAMA</t>
  </si>
  <si>
    <t>3B Blackbio DX Ltd</t>
  </si>
  <si>
    <t>3BBLACKBIO</t>
  </si>
  <si>
    <t>Fertilizers &amp; Agricultural Chemicals</t>
  </si>
  <si>
    <t>Kamdhenu Ventures Ltd</t>
  </si>
  <si>
    <t>KAMOPAINTS</t>
  </si>
  <si>
    <t>Alphalogic Techsys Ltd</t>
  </si>
  <si>
    <t>ALPHALOGIC</t>
  </si>
  <si>
    <t>Allied Digital Services Ltd</t>
  </si>
  <si>
    <t>ADSL</t>
  </si>
  <si>
    <t>Sat Industries Ltd</t>
  </si>
  <si>
    <t>SATINDLTD</t>
  </si>
  <si>
    <t>Sahana System Ltd</t>
  </si>
  <si>
    <t>SAHANA</t>
  </si>
  <si>
    <t>State Trading Corporation of India Ltd</t>
  </si>
  <si>
    <t>STCINDIA</t>
  </si>
  <si>
    <t>Manoj Vaibhav Gems N Jewellers Ltd</t>
  </si>
  <si>
    <t>MVGJL</t>
  </si>
  <si>
    <t>Satia Industries Ltd</t>
  </si>
  <si>
    <t>SATIA</t>
  </si>
  <si>
    <t>Ganesh Benzoplast Ltd</t>
  </si>
  <si>
    <t>GANESHBE</t>
  </si>
  <si>
    <t>Sutlej Textiles and Industries Ltd</t>
  </si>
  <si>
    <t>SUTLEJTEX</t>
  </si>
  <si>
    <t>Ganesh Green Bharat Ltd</t>
  </si>
  <si>
    <t>GGBL</t>
  </si>
  <si>
    <t>Vashu Bhagnani Industries Ltd</t>
  </si>
  <si>
    <t>POOJAENT</t>
  </si>
  <si>
    <t>Asian Granito India Ltd</t>
  </si>
  <si>
    <t>ASIANTILES</t>
  </si>
  <si>
    <t>Magadh Sugar &amp; Energy Ltd</t>
  </si>
  <si>
    <t>MAGADSUGAR</t>
  </si>
  <si>
    <t>IST Ltd</t>
  </si>
  <si>
    <t>ISTLTD</t>
  </si>
  <si>
    <t>Kriti Industries (India) Limited</t>
  </si>
  <si>
    <t>KRITI</t>
  </si>
  <si>
    <t>Enkei Wheels (India) Ltd</t>
  </si>
  <si>
    <t>ENKEIWHEL</t>
  </si>
  <si>
    <t>20 Microns Ltd</t>
  </si>
  <si>
    <t>20MICRONS</t>
  </si>
  <si>
    <t>Urja Global Ltd</t>
  </si>
  <si>
    <t>URJA</t>
  </si>
  <si>
    <t>Waaree Technologies Ltd</t>
  </si>
  <si>
    <t>WAAREE</t>
  </si>
  <si>
    <t>Nahar Spinning Mills Ltd</t>
  </si>
  <si>
    <t>NAHARSPING</t>
  </si>
  <si>
    <t>Ceinsys Tech Ltd</t>
  </si>
  <si>
    <t>CEINSYSTECH</t>
  </si>
  <si>
    <t>AGI Infra Ltd</t>
  </si>
  <si>
    <t>AGIIL</t>
  </si>
  <si>
    <t>Max India Ltd</t>
  </si>
  <si>
    <t>MAXIND</t>
  </si>
  <si>
    <t>Jay Bharat Maruti Ltd</t>
  </si>
  <si>
    <t>JAYBARMARU</t>
  </si>
  <si>
    <t>Shalimar Paints Ltd</t>
  </si>
  <si>
    <t>SHALPAINTS</t>
  </si>
  <si>
    <t>Vimta Labs Ltd</t>
  </si>
  <si>
    <t>VIMTALABS</t>
  </si>
  <si>
    <t>Kothari Petrochemicals Ltd</t>
  </si>
  <si>
    <t>KOTHARIPET</t>
  </si>
  <si>
    <t>Ravindra Energy Ltd</t>
  </si>
  <si>
    <t>RELTD</t>
  </si>
  <si>
    <t>Sika Interplant Systems Ltd</t>
  </si>
  <si>
    <t>SIKA</t>
  </si>
  <si>
    <t>Radhika Jeweltech Ltd</t>
  </si>
  <si>
    <t>RADHIKAJWE</t>
  </si>
  <si>
    <t>BEML Land Assets Ltd</t>
  </si>
  <si>
    <t>BLAL</t>
  </si>
  <si>
    <t>NACL Industries Ltd</t>
  </si>
  <si>
    <t>NACLIND</t>
  </si>
  <si>
    <t>RACL Geartech Ltd</t>
  </si>
  <si>
    <t>RACLGEAR</t>
  </si>
  <si>
    <t>Ice Make Refrigeration Ltd</t>
  </si>
  <si>
    <t>ICEMAKE</t>
  </si>
  <si>
    <t>Bajaj Healthcare Ltd</t>
  </si>
  <si>
    <t>BAJAJHCARE</t>
  </si>
  <si>
    <t>AGS Transact Technologies Ltd</t>
  </si>
  <si>
    <t>AGSTRA</t>
  </si>
  <si>
    <t>Lancer Container Lines Ltd</t>
  </si>
  <si>
    <t>LANCER</t>
  </si>
  <si>
    <t>Uniphos Enterprises Ltd</t>
  </si>
  <si>
    <t>UNIENTER</t>
  </si>
  <si>
    <t>Vilas Transcore Ltd</t>
  </si>
  <si>
    <t>VILAS</t>
  </si>
  <si>
    <t>Tuticorin Alkali Chemicals and Fertilizers Ltd</t>
  </si>
  <si>
    <t>TUTIALKA</t>
  </si>
  <si>
    <t>Pudumjee Paper Products Ltd</t>
  </si>
  <si>
    <t>PDMJEPAPER</t>
  </si>
  <si>
    <t>Bharat Parenterals Ltd</t>
  </si>
  <si>
    <t>BPLPHARMA</t>
  </si>
  <si>
    <t>Valiant Organics Ltd</t>
  </si>
  <si>
    <t>VALIANTORG</t>
  </si>
  <si>
    <t>Innovana Thinklabs Ltd</t>
  </si>
  <si>
    <t>INNOVANA</t>
  </si>
  <si>
    <t>VL E-Governance &amp; IT Solutions Ltd</t>
  </si>
  <si>
    <t>VLEGOV</t>
  </si>
  <si>
    <t>Vintage Coffee and Beverages Ltd</t>
  </si>
  <si>
    <t>VINCOFE</t>
  </si>
  <si>
    <t>GHCL Textiles Ltd</t>
  </si>
  <si>
    <t>GHCLTEXTIL</t>
  </si>
  <si>
    <t>Krystal Integrated Services Ltd</t>
  </si>
  <si>
    <t>KRYSTAL</t>
  </si>
  <si>
    <t>Zodiac Energy Ltd</t>
  </si>
  <si>
    <t>ZODIAC</t>
  </si>
  <si>
    <t>Industrial and Prudential Investment Co Ltd</t>
  </si>
  <si>
    <t>INDPRUD</t>
  </si>
  <si>
    <t>Filatex Fashions Ltd</t>
  </si>
  <si>
    <t>FILATFASH</t>
  </si>
  <si>
    <t>Voith Paper Fabrics India Ltd</t>
  </si>
  <si>
    <t>VOITHPAPR</t>
  </si>
  <si>
    <t>Rhetan TMT Ltd</t>
  </si>
  <si>
    <t>RHETAN</t>
  </si>
  <si>
    <t>TGV SRAAC Ltd</t>
  </si>
  <si>
    <t>TGVSL</t>
  </si>
  <si>
    <t>Munjal Auto Industries Ltd</t>
  </si>
  <si>
    <t>MUNJALAU</t>
  </si>
  <si>
    <t>Elin Electronics Ltd</t>
  </si>
  <si>
    <t>ELIN</t>
  </si>
  <si>
    <t>RSWM Ltd</t>
  </si>
  <si>
    <t>RSWM</t>
  </si>
  <si>
    <t>Zuari Industries Ltd</t>
  </si>
  <si>
    <t>ZUARIIND</t>
  </si>
  <si>
    <t>Anuh Pharma Ltd</t>
  </si>
  <si>
    <t>ANUHPHR</t>
  </si>
  <si>
    <t>Meson Valves India Ltd</t>
  </si>
  <si>
    <t>MESON</t>
  </si>
  <si>
    <t>NCL Industries Ltd</t>
  </si>
  <si>
    <t>NCLIND</t>
  </si>
  <si>
    <t>Foods and Inns Ltd</t>
  </si>
  <si>
    <t>FOODSIN</t>
  </si>
  <si>
    <t>Bajaj Steel Industries Ltd</t>
  </si>
  <si>
    <t>BAJAJST</t>
  </si>
  <si>
    <t>Orient Paper and Industries Ltd</t>
  </si>
  <si>
    <t>ORIENTPPR</t>
  </si>
  <si>
    <t>Benares Hotels Ltd</t>
  </si>
  <si>
    <t>BENARAS</t>
  </si>
  <si>
    <t>Infobeans Technologies Ltd</t>
  </si>
  <si>
    <t>INFOBEAN</t>
  </si>
  <si>
    <t>MMP Industries Ltd</t>
  </si>
  <si>
    <t>MMP</t>
  </si>
  <si>
    <t>Rushil Decor Ltd</t>
  </si>
  <si>
    <t>RUSHIL</t>
  </si>
  <si>
    <t>Aimtron Electronics Ltd</t>
  </si>
  <si>
    <t>AIMTRON</t>
  </si>
  <si>
    <t>Visaka Industries Ltd</t>
  </si>
  <si>
    <t>VISAKAIND</t>
  </si>
  <si>
    <t>Renaissance Global Ltd</t>
  </si>
  <si>
    <t>RGL</t>
  </si>
  <si>
    <t>Essar Shipping Ltd</t>
  </si>
  <si>
    <t>ESSARSHPNG</t>
  </si>
  <si>
    <t>Sastasundar Ventures Ltd</t>
  </si>
  <si>
    <t>SASTASUNDR</t>
  </si>
  <si>
    <t>Bodal Chemicals Ltd</t>
  </si>
  <si>
    <t>BODALCHEM</t>
  </si>
  <si>
    <t>Jaykay Enterprises Ltd</t>
  </si>
  <si>
    <t>JAYKAY</t>
  </si>
  <si>
    <t>Dhanlaxmi Bank Ltd</t>
  </si>
  <si>
    <t>DHANBANK</t>
  </si>
  <si>
    <t>Primo Chemicals Ltd</t>
  </si>
  <si>
    <t>PRIMO</t>
  </si>
  <si>
    <t>Sree Rayalaseema Hi-Strength Hypo Ltd</t>
  </si>
  <si>
    <t>SRHHYPOLTD</t>
  </si>
  <si>
    <t>Entertainment Network (India) Ltd</t>
  </si>
  <si>
    <t>ENIL</t>
  </si>
  <si>
    <t>Radio</t>
  </si>
  <si>
    <t>Rane Brake Linings Ltd</t>
  </si>
  <si>
    <t>RBL</t>
  </si>
  <si>
    <t>RMC Switchgears Ltd</t>
  </si>
  <si>
    <t>RMC</t>
  </si>
  <si>
    <t>Ambika Cotton Mills Ltd</t>
  </si>
  <si>
    <t>AMBIKCO</t>
  </si>
  <si>
    <t>SAR Televenture Ltd</t>
  </si>
  <si>
    <t>SARTELE</t>
  </si>
  <si>
    <t>V-Marc India Ltd</t>
  </si>
  <si>
    <t>VMARCIND</t>
  </si>
  <si>
    <t>Royal Orchid Hotels Ltd</t>
  </si>
  <si>
    <t>ROHLTD</t>
  </si>
  <si>
    <t>Emkay Taps and Cutting Tools Ltd</t>
  </si>
  <si>
    <t>EMKAYTOOLS</t>
  </si>
  <si>
    <t>Algoquant Fintech Ltd</t>
  </si>
  <si>
    <t>AQFINTECH</t>
  </si>
  <si>
    <t>Jayant Agro-Organics Ltd</t>
  </si>
  <si>
    <t>JAYAGROGN</t>
  </si>
  <si>
    <t>Jagsonpal Pharmaceuticals Ltd</t>
  </si>
  <si>
    <t>JAGSNPHARM</t>
  </si>
  <si>
    <t>Hardwyn India Ltd</t>
  </si>
  <si>
    <t>HARDWYN</t>
  </si>
  <si>
    <t>Building Products - Glass</t>
  </si>
  <si>
    <t>Chemcon Speciality Chemicals Ltd</t>
  </si>
  <si>
    <t>CHEMCON</t>
  </si>
  <si>
    <t>CSL Finance Ltd</t>
  </si>
  <si>
    <t>CSLFINANCE</t>
  </si>
  <si>
    <t>Creative Newtech Ltd</t>
  </si>
  <si>
    <t>CREATIVE</t>
  </si>
  <si>
    <t>Alliance Integrated Metaliks Ltd</t>
  </si>
  <si>
    <t>AIML</t>
  </si>
  <si>
    <t>PNGS Gargi Fashion Jewellery Ltd</t>
  </si>
  <si>
    <t>GARGI</t>
  </si>
  <si>
    <t>Apparel Retail</t>
  </si>
  <si>
    <t>K&amp;R Rail Engineering Ltd</t>
  </si>
  <si>
    <t>KRRAIL</t>
  </si>
  <si>
    <t>Investment Trust of India Ltd</t>
  </si>
  <si>
    <t>THEINVEST</t>
  </si>
  <si>
    <t>Transpek Industry Ltd</t>
  </si>
  <si>
    <t>TRANSPEK</t>
  </si>
  <si>
    <t>SBC Exports Ltd</t>
  </si>
  <si>
    <t>SBC</t>
  </si>
  <si>
    <t>Career Point Ltd</t>
  </si>
  <si>
    <t>CAREERP</t>
  </si>
  <si>
    <t>W S Industries (India) Ltd</t>
  </si>
  <si>
    <t>WSI</t>
  </si>
  <si>
    <t>Gandhi Special Tubes Ltd</t>
  </si>
  <si>
    <t>GANDHITUBE</t>
  </si>
  <si>
    <t>Eldeco Housing and Industries Ltd</t>
  </si>
  <si>
    <t>ELDEHSG</t>
  </si>
  <si>
    <t>Tracxn Technologies Ltd</t>
  </si>
  <si>
    <t>TRACXN</t>
  </si>
  <si>
    <t>Vishnusurya Projects and Infra Ltd</t>
  </si>
  <si>
    <t>VISHNUINFR</t>
  </si>
  <si>
    <t>ADC India Communications Ltd</t>
  </si>
  <si>
    <t>ADCINDIA</t>
  </si>
  <si>
    <t>Silver Touch Technologies Ltd</t>
  </si>
  <si>
    <t>SILVERTUC</t>
  </si>
  <si>
    <t>Ritco Logistics Ltd</t>
  </si>
  <si>
    <t>RITCO</t>
  </si>
  <si>
    <t>Sar Auto Products Ltd</t>
  </si>
  <si>
    <t>SAPL</t>
  </si>
  <si>
    <t>Ugar Sugar Works Ltd</t>
  </si>
  <si>
    <t>UGARSUGAR</t>
  </si>
  <si>
    <t>Onward Technologies Ltd</t>
  </si>
  <si>
    <t>ONWARDTEC</t>
  </si>
  <si>
    <t>Morganite Crucible (India) Ltd</t>
  </si>
  <si>
    <t>MORGANITE</t>
  </si>
  <si>
    <t>TAAL Enterprises Ltd</t>
  </si>
  <si>
    <t>TAALENT</t>
  </si>
  <si>
    <t>Australian Premium Solar (India) Ltd</t>
  </si>
  <si>
    <t>APS</t>
  </si>
  <si>
    <t>Photovoltaic Solar Systems &amp; Equipment</t>
  </si>
  <si>
    <t>Mindteck (India) Ltd</t>
  </si>
  <si>
    <t>MINDTECK</t>
  </si>
  <si>
    <t>Kotyark Industries Ltd</t>
  </si>
  <si>
    <t>KOTYARK</t>
  </si>
  <si>
    <t>EKI Energy Services Ltd</t>
  </si>
  <si>
    <t>EKI</t>
  </si>
  <si>
    <t>Environmental &amp; Facilities Services</t>
  </si>
  <si>
    <t>Shree Ganesh Remedies Ltd</t>
  </si>
  <si>
    <t>SGRL</t>
  </si>
  <si>
    <t>Onmobile Global Ltd</t>
  </si>
  <si>
    <t>ONMOBILE</t>
  </si>
  <si>
    <t>Davangere Sugar Company Ltd</t>
  </si>
  <si>
    <t>DAVANGERE</t>
  </si>
  <si>
    <t>KSE Ltd</t>
  </si>
  <si>
    <t>KSE</t>
  </si>
  <si>
    <t>Vikas Lifecare Ltd</t>
  </si>
  <si>
    <t>VIKASLIFE</t>
  </si>
  <si>
    <t>Radiant Cash Management Services Ltd</t>
  </si>
  <si>
    <t>RADIANTCMS</t>
  </si>
  <si>
    <t>Rajapalayam Mills Ltd</t>
  </si>
  <si>
    <t>RAJPALAYAM</t>
  </si>
  <si>
    <t>Dhunseri Investments Ltd</t>
  </si>
  <si>
    <t>DHUNINV</t>
  </si>
  <si>
    <t>Deccan Cements Ltd</t>
  </si>
  <si>
    <t>DECCANCE</t>
  </si>
  <si>
    <t>TPL Plastech Ltd</t>
  </si>
  <si>
    <t>TPLPLASTEH</t>
  </si>
  <si>
    <t>Concord Control Systems Ltd</t>
  </si>
  <si>
    <t>CNCRD</t>
  </si>
  <si>
    <t>Vasa Denticity Ltd</t>
  </si>
  <si>
    <t>DENTALKART</t>
  </si>
  <si>
    <t>Kore Digital Ltd</t>
  </si>
  <si>
    <t>Hp Adhesives Ltd</t>
  </si>
  <si>
    <t>HPAL</t>
  </si>
  <si>
    <t>Moneyboxx Finance Ltd</t>
  </si>
  <si>
    <t>MONEYBOXX</t>
  </si>
  <si>
    <t>Fermenta Biotech Ltd</t>
  </si>
  <si>
    <t>FERMENTA</t>
  </si>
  <si>
    <t>Krishna Defence &amp; Allied Industries Ltd</t>
  </si>
  <si>
    <t>KRISHNADEF</t>
  </si>
  <si>
    <t>Hindustan Composites Ltd</t>
  </si>
  <si>
    <t>HINDCOMPOS</t>
  </si>
  <si>
    <t>Sathlokhar Synergys E&amp;C Global Ltd</t>
  </si>
  <si>
    <t>SSEGL</t>
  </si>
  <si>
    <t>Axtel Industries Ltd</t>
  </si>
  <si>
    <t>AXTEL</t>
  </si>
  <si>
    <t>SPEL Semiconductor Ltd</t>
  </si>
  <si>
    <t>SPELS</t>
  </si>
  <si>
    <t>De Nora India Ltd</t>
  </si>
  <si>
    <t>DENORA</t>
  </si>
  <si>
    <t>The Ruby Mills Ltd</t>
  </si>
  <si>
    <t>RUBYMILLS</t>
  </si>
  <si>
    <t>Jindal Poly Investment and Finance Company Ltd</t>
  </si>
  <si>
    <t>JPOLYINVST</t>
  </si>
  <si>
    <t>Prime Securities Ltd</t>
  </si>
  <si>
    <t>PRIMESECU</t>
  </si>
  <si>
    <t>Aditya Birla Money Ltd</t>
  </si>
  <si>
    <t>BIRLAMONEY</t>
  </si>
  <si>
    <t>NINtec Systems Ltd</t>
  </si>
  <si>
    <t>NINSYS</t>
  </si>
  <si>
    <t>Integra Engineering India Ltd</t>
  </si>
  <si>
    <t>INTEGRAEN</t>
  </si>
  <si>
    <t>Tamilnadu Petroproducts Ltd</t>
  </si>
  <si>
    <t>TNPETRO</t>
  </si>
  <si>
    <t>STEL Holdings Ltd</t>
  </si>
  <si>
    <t>STEL</t>
  </si>
  <si>
    <t>Dhampur Bio Organics Ltd</t>
  </si>
  <si>
    <t>DBOL</t>
  </si>
  <si>
    <t>Linc Ltd</t>
  </si>
  <si>
    <t>LINC</t>
  </si>
  <si>
    <t>Frontier Springs Ltd</t>
  </si>
  <si>
    <t>FRONTSP</t>
  </si>
  <si>
    <t>Jindal Photo Ltd</t>
  </si>
  <si>
    <t>JINDALPHOT</t>
  </si>
  <si>
    <t>Oswal Agro Mills Ltd</t>
  </si>
  <si>
    <t>OSWALAGRO</t>
  </si>
  <si>
    <t>Gloster Ltd</t>
  </si>
  <si>
    <t>GLOSTERLTD</t>
  </si>
  <si>
    <t>Integrated Industries Ltd</t>
  </si>
  <si>
    <t>IIL</t>
  </si>
  <si>
    <t>Electronic Components</t>
  </si>
  <si>
    <t>Capital India Finance Ltd</t>
  </si>
  <si>
    <t>CIFL</t>
  </si>
  <si>
    <t>Cheviot Co Ltd</t>
  </si>
  <si>
    <t>CHEVIOT</t>
  </si>
  <si>
    <t>Shivalik Rasayan Ltd</t>
  </si>
  <si>
    <t>SHIVALIK</t>
  </si>
  <si>
    <t>HDFC Nifty 50 ETF</t>
  </si>
  <si>
    <t>HDFCNIFTY</t>
  </si>
  <si>
    <t>Giriraj Civil Developers Ltd</t>
  </si>
  <si>
    <t>GIRIRAJ</t>
  </si>
  <si>
    <t>Ratnaveer Precision Engineering Ltd</t>
  </si>
  <si>
    <t>RATNAVEER</t>
  </si>
  <si>
    <t>Spencer's Retail Ltd</t>
  </si>
  <si>
    <t>SPENCERS</t>
  </si>
  <si>
    <t>Sarveshwar Foods Ltd</t>
  </si>
  <si>
    <t>SARVESHWAR</t>
  </si>
  <si>
    <t>Permanent Magnets Ltd</t>
  </si>
  <si>
    <t>PERMAGN</t>
  </si>
  <si>
    <t>Jagatjit Industries Ltd</t>
  </si>
  <si>
    <t>JAGAJITIND</t>
  </si>
  <si>
    <t>Andhra Cements Ltd</t>
  </si>
  <si>
    <t>ACL</t>
  </si>
  <si>
    <t>Digispice Technologies Ltd</t>
  </si>
  <si>
    <t>DIGISPICE</t>
  </si>
  <si>
    <t>GFL Ltd</t>
  </si>
  <si>
    <t>GFLLIMITED</t>
  </si>
  <si>
    <t>R S Software (India) Ltd</t>
  </si>
  <si>
    <t>RSSOFTWARE</t>
  </si>
  <si>
    <t>All e Technologies Ltd</t>
  </si>
  <si>
    <t>ALLETEC</t>
  </si>
  <si>
    <t>Repro India Ltd</t>
  </si>
  <si>
    <t>REPRO</t>
  </si>
  <si>
    <t>Andhra Petrochemicals Ltd</t>
  </si>
  <si>
    <t>ANDHRAPET</t>
  </si>
  <si>
    <t>Apex Frozen Foods Ltd</t>
  </si>
  <si>
    <t>APEX</t>
  </si>
  <si>
    <t>Zuari Agro Chemicals Ltd</t>
  </si>
  <si>
    <t>ZUARI</t>
  </si>
  <si>
    <t>Chembond Chemicals Ltd</t>
  </si>
  <si>
    <t>CHEMBOND</t>
  </si>
  <si>
    <t>Khaitan Chemicals and Fertilizers Ltd</t>
  </si>
  <si>
    <t>KHAICHEM</t>
  </si>
  <si>
    <t>Liberty Shoes Ltd</t>
  </si>
  <si>
    <t>LIBERTSHOE</t>
  </si>
  <si>
    <t>Coffee Day Enterprises Ltd</t>
  </si>
  <si>
    <t>COFFEEDAY</t>
  </si>
  <si>
    <t>Plastiblends India Ltd</t>
  </si>
  <si>
    <t>PLASTIBLEN</t>
  </si>
  <si>
    <t>Shree Pushkar Chemicals &amp; Fertilisers Ltd</t>
  </si>
  <si>
    <t>SHREEPUSHK</t>
  </si>
  <si>
    <t>Simplex Infrastructures Ltd</t>
  </si>
  <si>
    <t>SIMPLEXINF</t>
  </si>
  <si>
    <t>Zee Media Corporation Ltd</t>
  </si>
  <si>
    <t>ZEEMEDIA</t>
  </si>
  <si>
    <t>Nectar Lifesciences Ltd</t>
  </si>
  <si>
    <t>NECLIFE</t>
  </si>
  <si>
    <t>Nahar Poly Films Ltd</t>
  </si>
  <si>
    <t>NAHARPOLY</t>
  </si>
  <si>
    <t>Arihant Capital Markets Ltd</t>
  </si>
  <si>
    <t>ARIHANTCAP</t>
  </si>
  <si>
    <t>Speciality Restaurants Ltd</t>
  </si>
  <si>
    <t>SPECIALITY</t>
  </si>
  <si>
    <t>Birla Cable Ltd</t>
  </si>
  <si>
    <t>BIRLACABLE</t>
  </si>
  <si>
    <t>GeeCee Ventures Ltd</t>
  </si>
  <si>
    <t>GEECEE</t>
  </si>
  <si>
    <t>Mallcom (India) Ltd</t>
  </si>
  <si>
    <t>MALLCOM</t>
  </si>
  <si>
    <t>Macfos Ltd</t>
  </si>
  <si>
    <t>ROBU</t>
  </si>
  <si>
    <t>Computer &amp; Electronics Retail</t>
  </si>
  <si>
    <t>S J Logistics (India) Ltd</t>
  </si>
  <si>
    <t>SJLOGISTIC</t>
  </si>
  <si>
    <t>Forbes &amp; Company Ltd</t>
  </si>
  <si>
    <t>FORBESCO</t>
  </si>
  <si>
    <t>Artemis Electricals and Projects Ltd</t>
  </si>
  <si>
    <t>AEPL</t>
  </si>
  <si>
    <t>Sical Logistics Ltd</t>
  </si>
  <si>
    <t>SICALLOG</t>
  </si>
  <si>
    <t>Cropster Agro Ltd</t>
  </si>
  <si>
    <t>CROPSTER</t>
  </si>
  <si>
    <t>Annapurna Swadisht Ltd</t>
  </si>
  <si>
    <t>ANNAPURNA</t>
  </si>
  <si>
    <t>Sarla Performance Fibers Ltd</t>
  </si>
  <si>
    <t>SARLAPOLY</t>
  </si>
  <si>
    <t>Hampton Sky Realty Ltd</t>
  </si>
  <si>
    <t>HAMPTON</t>
  </si>
  <si>
    <t>GVK Power &amp; Infrastructure Ltd</t>
  </si>
  <si>
    <t>GVKPIL</t>
  </si>
  <si>
    <t>Airports</t>
  </si>
  <si>
    <t>S Chand and Company Ltd</t>
  </si>
  <si>
    <t>SCHAND</t>
  </si>
  <si>
    <t>Shankar Lal Rampal Dye-Chem Ltd</t>
  </si>
  <si>
    <t>SRD</t>
  </si>
  <si>
    <t>Hazoor Multi Projects Ltd</t>
  </si>
  <si>
    <t>HAZOOR</t>
  </si>
  <si>
    <t>Bhageria Industries Ltd</t>
  </si>
  <si>
    <t>BHAGERIA</t>
  </si>
  <si>
    <t>AFCOM Holdings Ltd</t>
  </si>
  <si>
    <t>AFCOM</t>
  </si>
  <si>
    <t>RPP Infra Projects Ltd</t>
  </si>
  <si>
    <t>RPPINFRA</t>
  </si>
  <si>
    <t>Race Eco Chain Ltd</t>
  </si>
  <si>
    <t>RACE</t>
  </si>
  <si>
    <t>Wim Plast Ltd</t>
  </si>
  <si>
    <t>WIMPLAST</t>
  </si>
  <si>
    <t>Vinyl Chemicals (India) Ltd</t>
  </si>
  <si>
    <t>VINYLINDIA</t>
  </si>
  <si>
    <t>TVS Electronics Ltd</t>
  </si>
  <si>
    <t>TVSELECT</t>
  </si>
  <si>
    <t>RBM Infracon Ltd</t>
  </si>
  <si>
    <t>RBMINFRA</t>
  </si>
  <si>
    <t>Petro Carbon and Chemicals Ltd</t>
  </si>
  <si>
    <t>PCCL</t>
  </si>
  <si>
    <t>Metals - Coke</t>
  </si>
  <si>
    <t>MBL Infrastructure Ltd</t>
  </si>
  <si>
    <t>MBLINFRA</t>
  </si>
  <si>
    <t>Emami Paper Mills Ltd</t>
  </si>
  <si>
    <t>EMAMIPAP</t>
  </si>
  <si>
    <t>Virtuoso Optoelectronics Ltd</t>
  </si>
  <si>
    <t>VOEPL</t>
  </si>
  <si>
    <t>Shriram Asset Management Co Ltd</t>
  </si>
  <si>
    <t>SRAMSET</t>
  </si>
  <si>
    <t>Nile Ltd</t>
  </si>
  <si>
    <t>NILE</t>
  </si>
  <si>
    <t>Kaycee Industries Ltd</t>
  </si>
  <si>
    <t>KAYCEEI</t>
  </si>
  <si>
    <t>U. P. Hotels Ltd</t>
  </si>
  <si>
    <t>UPHOT</t>
  </si>
  <si>
    <t>Mac Charles (India) Ltd</t>
  </si>
  <si>
    <t>MCCHRLS-B</t>
  </si>
  <si>
    <t>EFFWA Infra &amp; Research Ltd</t>
  </si>
  <si>
    <t>EFFWA</t>
  </si>
  <si>
    <t>Kriti Nutrients Ltd</t>
  </si>
  <si>
    <t>KRITINUT</t>
  </si>
  <si>
    <t>IND Swift Laboratories Ltd</t>
  </si>
  <si>
    <t>INDSWFTLAB</t>
  </si>
  <si>
    <t>TAC Infosec Ltd</t>
  </si>
  <si>
    <t>TAC</t>
  </si>
  <si>
    <t>Sukhjit Starch and Chemicals Ltd</t>
  </si>
  <si>
    <t>SUKHJITS</t>
  </si>
  <si>
    <t>Newtime Infrastructure Ltd</t>
  </si>
  <si>
    <t>NEWINFRA</t>
  </si>
  <si>
    <t>Mkventures Capital Ltd</t>
  </si>
  <si>
    <t>MKVENTURES</t>
  </si>
  <si>
    <t>Shree Tirupati Balajee FIBC Ltd</t>
  </si>
  <si>
    <t>TIRUPATI</t>
  </si>
  <si>
    <t>Shreyas Shipping and Logistics Ltd</t>
  </si>
  <si>
    <t>SHREYAS</t>
  </si>
  <si>
    <t>Alankit Ltd</t>
  </si>
  <si>
    <t>ALANKIT</t>
  </si>
  <si>
    <t>Ashima Ltd</t>
  </si>
  <si>
    <t>ASHIMASYN</t>
  </si>
  <si>
    <t>Veljan Denison Ltd</t>
  </si>
  <si>
    <t>VELJAN</t>
  </si>
  <si>
    <t>Shri Jagdamba Polymers Ltd</t>
  </si>
  <si>
    <t>SHRJAGP</t>
  </si>
  <si>
    <t>Kisan Mouldings Ltd</t>
  </si>
  <si>
    <t>KISAN</t>
  </si>
  <si>
    <t>Tara Chand Infralogistic Solutions Ltd</t>
  </si>
  <si>
    <t>TARACHAND</t>
  </si>
  <si>
    <t>Nitta Gelatin India Ltd</t>
  </si>
  <si>
    <t>NITTAGELA</t>
  </si>
  <si>
    <t>Parsvnath Developers Ltd</t>
  </si>
  <si>
    <t>PARSVNATH</t>
  </si>
  <si>
    <t>Viceroy Hotels Ltd</t>
  </si>
  <si>
    <t>VHLTD</t>
  </si>
  <si>
    <t>Global Surfaces Ltd</t>
  </si>
  <si>
    <t>GSLSU</t>
  </si>
  <si>
    <t>Sahaj Solar Ltd</t>
  </si>
  <si>
    <t>SAHAJSOLAR</t>
  </si>
  <si>
    <t>Stovec Industries Ltd</t>
  </si>
  <si>
    <t>STOVACQ</t>
  </si>
  <si>
    <t>Jay Jalaram Technologies Ltd</t>
  </si>
  <si>
    <t>KORE</t>
  </si>
  <si>
    <t>Bedmutha Industries Ltd</t>
  </si>
  <si>
    <t>BEDMUTHA</t>
  </si>
  <si>
    <t>ABS Marine Services Ltd</t>
  </si>
  <si>
    <t>ABSMARINE</t>
  </si>
  <si>
    <t>RDB Realty &amp; Infrastructure Ltd</t>
  </si>
  <si>
    <t>RDBRIL</t>
  </si>
  <si>
    <t>Consolidated Finvest &amp; Holdings Ltd</t>
  </si>
  <si>
    <t>CONSOFINVT</t>
  </si>
  <si>
    <t>PREVEST DENPRO LTD</t>
  </si>
  <si>
    <t>PREVEST</t>
  </si>
  <si>
    <t>Health Care Supplies</t>
  </si>
  <si>
    <t>Saraswati Saree Depot Ltd</t>
  </si>
  <si>
    <t>SSDL</t>
  </si>
  <si>
    <t>Menon Bearings Ltd</t>
  </si>
  <si>
    <t>MENONBE</t>
  </si>
  <si>
    <t>VVIP Infratech Ltd</t>
  </si>
  <si>
    <t>VVIPIL</t>
  </si>
  <si>
    <t>Albert David Ltd</t>
  </si>
  <si>
    <t>ALBERTDAVD</t>
  </si>
  <si>
    <t>Foce India Ltd</t>
  </si>
  <si>
    <t>FOCE</t>
  </si>
  <si>
    <t>Bright Outdoor Media Ltd</t>
  </si>
  <si>
    <t>BRIGHT</t>
  </si>
  <si>
    <t>Brand Concepts Ltd</t>
  </si>
  <si>
    <t>BCONCEPTS</t>
  </si>
  <si>
    <t>Kwality Pharmaceuticals Ltd</t>
  </si>
  <si>
    <t>KPL</t>
  </si>
  <si>
    <t>Pashupati Cotspin Ltd</t>
  </si>
  <si>
    <t>PASHUPATI</t>
  </si>
  <si>
    <t>A K Capital Services Ltd</t>
  </si>
  <si>
    <t>AKCAPIT</t>
  </si>
  <si>
    <t>Balaji Telefilms Ltd</t>
  </si>
  <si>
    <t>BALAJITELE</t>
  </si>
  <si>
    <t>PVP Ventures Ltd</t>
  </si>
  <si>
    <t>PVP</t>
  </si>
  <si>
    <t>N R Agarwal Industries Ltd</t>
  </si>
  <si>
    <t>NRAIL</t>
  </si>
  <si>
    <t>Swiss Military Consumer Goods Ltd</t>
  </si>
  <si>
    <t>SWISSMLTRY</t>
  </si>
  <si>
    <t>Vraj Iron and Steel Ltd</t>
  </si>
  <si>
    <t>VRAJ</t>
  </si>
  <si>
    <t>Nicco Parks &amp; Resorts Ltd</t>
  </si>
  <si>
    <t>NICCOPAR</t>
  </si>
  <si>
    <t>Cellecor Gadgets Ltd</t>
  </si>
  <si>
    <t>CELLECOR</t>
  </si>
  <si>
    <t>Hindustan Media Ventures Ltd</t>
  </si>
  <si>
    <t>HMVL</t>
  </si>
  <si>
    <t>Nova Agritech Ltd</t>
  </si>
  <si>
    <t>NOVAAGRI</t>
  </si>
  <si>
    <t>Artson Engineering Ltd</t>
  </si>
  <si>
    <t>ARTSONEN</t>
  </si>
  <si>
    <t>MIRC Electronics Ltd</t>
  </si>
  <si>
    <t>MIRCELECTR</t>
  </si>
  <si>
    <t>Kaya Ltd</t>
  </si>
  <si>
    <t>KAYA</t>
  </si>
  <si>
    <t>DIC India Ltd</t>
  </si>
  <si>
    <t>DICIND</t>
  </si>
  <si>
    <t>Rudra Ecovation Ltd</t>
  </si>
  <si>
    <t>RUDRAECO</t>
  </si>
  <si>
    <t>Sunshield Chemicals Ltd</t>
  </si>
  <si>
    <t>SUNSHIEL</t>
  </si>
  <si>
    <t>Advani Hotels and Resorts (India) Ltd</t>
  </si>
  <si>
    <t>ADVANIHOTR</t>
  </si>
  <si>
    <t>Black Rose Industries Ltd</t>
  </si>
  <si>
    <t>BLACKROSE</t>
  </si>
  <si>
    <t>IIRM Holdings India Ltd</t>
  </si>
  <si>
    <t>IIRM</t>
  </si>
  <si>
    <t>Sreeleathers Ltd</t>
  </si>
  <si>
    <t>SREEL</t>
  </si>
  <si>
    <t>Focus Lighting and Fixtures Ltd</t>
  </si>
  <si>
    <t>FOCUS</t>
  </si>
  <si>
    <t>Drone Destination Ltd</t>
  </si>
  <si>
    <t>DRONE</t>
  </si>
  <si>
    <t>Vikas Ecotech Ltd</t>
  </si>
  <si>
    <t>VIKASECO</t>
  </si>
  <si>
    <t>Sakar Healthcare Ltd</t>
  </si>
  <si>
    <t>SAKAR</t>
  </si>
  <si>
    <t>DMCC Speciality Chemicals Ltd</t>
  </si>
  <si>
    <t>DMCC</t>
  </si>
  <si>
    <t>Shivam Autotech Ltd</t>
  </si>
  <si>
    <t>SHIVAMAUTO</t>
  </si>
  <si>
    <t>Haldyn Glass Ltd</t>
  </si>
  <si>
    <t>HALDYNGL</t>
  </si>
  <si>
    <t>Wanbury Ltd</t>
  </si>
  <si>
    <t>WANBURY</t>
  </si>
  <si>
    <t>Nandan Denim Ltd</t>
  </si>
  <si>
    <t>NDL</t>
  </si>
  <si>
    <t>Pyramid Technoplast Ltd</t>
  </si>
  <si>
    <t>PYRAMID</t>
  </si>
  <si>
    <t>Megatherm Induction Ltd</t>
  </si>
  <si>
    <t>MEGATHERM</t>
  </si>
  <si>
    <t>Sayaji Hotels Ltd</t>
  </si>
  <si>
    <t>SAYAJIHOTL</t>
  </si>
  <si>
    <t>Aym Syntex Ltd</t>
  </si>
  <si>
    <t>AYMSYNTEX</t>
  </si>
  <si>
    <t>Supreme Power Equipment Ltd</t>
  </si>
  <si>
    <t>SUPREMEPWR</t>
  </si>
  <si>
    <t>LIC MF S&amp;P BSE Sensex ETF</t>
  </si>
  <si>
    <t>LICNETFSEN</t>
  </si>
  <si>
    <t>Genus Paper &amp; Boards Ltd</t>
  </si>
  <si>
    <t>GENUSPAPER</t>
  </si>
  <si>
    <t>Tantia Constructions Ltd</t>
  </si>
  <si>
    <t>TCLCONS</t>
  </si>
  <si>
    <t>Nahar Industrial Enterprises Ltd</t>
  </si>
  <si>
    <t>NAHARINDUS</t>
  </si>
  <si>
    <t>Maan Aluminium Ltd</t>
  </si>
  <si>
    <t>MAANALU</t>
  </si>
  <si>
    <t>Donear Industries Ltd</t>
  </si>
  <si>
    <t>DONEAR</t>
  </si>
  <si>
    <t>Deep Energy Resources Ltd</t>
  </si>
  <si>
    <t>DEEPENR</t>
  </si>
  <si>
    <t>Reliance Communications Ltd</t>
  </si>
  <si>
    <t>RCOM</t>
  </si>
  <si>
    <t>Asahi Songwon Colors Ltd</t>
  </si>
  <si>
    <t>ASAHISONG</t>
  </si>
  <si>
    <t>High Energy Batteries (India) Ltd</t>
  </si>
  <si>
    <t>HIGHENE</t>
  </si>
  <si>
    <t>Modern Insulators Ltd</t>
  </si>
  <si>
    <t>MODINSU</t>
  </si>
  <si>
    <t>Khadim India Ltd</t>
  </si>
  <si>
    <t>KHADIM</t>
  </si>
  <si>
    <t>Lokesh Machines Ltd</t>
  </si>
  <si>
    <t>LOKESHMACH</t>
  </si>
  <si>
    <t>Hindustan Motors Ltd</t>
  </si>
  <si>
    <t>HINDMOTORS</t>
  </si>
  <si>
    <t>Munjal Showa Ltd</t>
  </si>
  <si>
    <t>MUNJALSHOW</t>
  </si>
  <si>
    <t>Inspirisys Solutions Ltd</t>
  </si>
  <si>
    <t>INSPIRISYS</t>
  </si>
  <si>
    <t>Danlaw Technologies India Ltd</t>
  </si>
  <si>
    <t>DANLAW</t>
  </si>
  <si>
    <t>Shivalic Power Control Ltd</t>
  </si>
  <si>
    <t>SPCL</t>
  </si>
  <si>
    <t>Arfin India Ltd</t>
  </si>
  <si>
    <t>ARFIN</t>
  </si>
  <si>
    <t>Goa Carbon Ltd</t>
  </si>
  <si>
    <t>GOACARBON</t>
  </si>
  <si>
    <t>SKM Egg Products Export India Ltd</t>
  </si>
  <si>
    <t>SKMEGGPROD</t>
  </si>
  <si>
    <t>Nagarjuna Fertilizers and Chemicals Ltd</t>
  </si>
  <si>
    <t>NAGAFERT</t>
  </si>
  <si>
    <t>Empire Industries Ltd</t>
  </si>
  <si>
    <t>EMPIND</t>
  </si>
  <si>
    <t>UTI Gold Exchange Traded Fund</t>
  </si>
  <si>
    <t>GOLDSHARE</t>
  </si>
  <si>
    <t>FCS Software Solutions Ltd</t>
  </si>
  <si>
    <t>FCSSOFT</t>
  </si>
  <si>
    <t>D P Wires Ltd</t>
  </si>
  <si>
    <t>DPWIRES</t>
  </si>
  <si>
    <t>AVG Logistics Ltd</t>
  </si>
  <si>
    <t>AVG</t>
  </si>
  <si>
    <t>R &amp; B Denims Ltd</t>
  </si>
  <si>
    <t>RNBDENIMS</t>
  </si>
  <si>
    <t>Wise Travel India Ltd</t>
  </si>
  <si>
    <t>WTICAB</t>
  </si>
  <si>
    <t>Singer India Ltd</t>
  </si>
  <si>
    <t>SINGER</t>
  </si>
  <si>
    <t>Mold-Tek Technologies Ltd</t>
  </si>
  <si>
    <t>MOLDTECH</t>
  </si>
  <si>
    <t>Manaksia Ltd</t>
  </si>
  <si>
    <t>MANAKSIA</t>
  </si>
  <si>
    <t>Trust Fintech Ltd</t>
  </si>
  <si>
    <t>TRUST</t>
  </si>
  <si>
    <t>KN Agri Resources Ltd</t>
  </si>
  <si>
    <t>KNAGRI</t>
  </si>
  <si>
    <t>Axita Cotton Ltd</t>
  </si>
  <si>
    <t>AXITA</t>
  </si>
  <si>
    <t>Suraj Products Ltd</t>
  </si>
  <si>
    <t>SURAJ</t>
  </si>
  <si>
    <t>Shardul Securities Ltd</t>
  </si>
  <si>
    <t>SHARDUL</t>
  </si>
  <si>
    <t>Teerth Gopicon Ltd</t>
  </si>
  <si>
    <t>TGL</t>
  </si>
  <si>
    <t>ATMASTCO Ltd</t>
  </si>
  <si>
    <t>ATMASTCO</t>
  </si>
  <si>
    <t>SRM Contractors Ltd</t>
  </si>
  <si>
    <t>SRM</t>
  </si>
  <si>
    <t>Vantage Knowledge Academy Ltd</t>
  </si>
  <si>
    <t>VKAL</t>
  </si>
  <si>
    <t>Mirza International Ltd</t>
  </si>
  <si>
    <t>MIRZAINT</t>
  </si>
  <si>
    <t>Indag Rubber Ltd</t>
  </si>
  <si>
    <t>INDAG</t>
  </si>
  <si>
    <t>Sil Investments Ltd</t>
  </si>
  <si>
    <t>SILINV</t>
  </si>
  <si>
    <t>Remsons Industries Ltd</t>
  </si>
  <si>
    <t>REMSONSIND</t>
  </si>
  <si>
    <t>Orient Ceratech Ltd</t>
  </si>
  <si>
    <t>ORIENTCER</t>
  </si>
  <si>
    <t>Affordable Robotic &amp; Automation Ltd</t>
  </si>
  <si>
    <t>AFFORDABLE</t>
  </si>
  <si>
    <t>Indo Borax and Chemicals Ltd</t>
  </si>
  <si>
    <t>INDOBORAX</t>
  </si>
  <si>
    <t>Oricon Enterprises Ltd</t>
  </si>
  <si>
    <t>ORICONENT</t>
  </si>
  <si>
    <t>Music Broadcast Ltd</t>
  </si>
  <si>
    <t>RADIOCITY</t>
  </si>
  <si>
    <t>Cybertech Systems and Software Ltd</t>
  </si>
  <si>
    <t>CYBERTECH</t>
  </si>
  <si>
    <t>Naperol Investments Ltd</t>
  </si>
  <si>
    <t>NAPEROL</t>
  </si>
  <si>
    <t>Asset Management &amp; Custody Banks</t>
  </si>
  <si>
    <t>Balaxi Pharmaceuticals Ltd</t>
  </si>
  <si>
    <t>BALAXI</t>
  </si>
  <si>
    <t>Kamat Hotels (India) Ltd</t>
  </si>
  <si>
    <t>KAMATHOTEL</t>
  </si>
  <si>
    <t>Sealmatic India Ltd</t>
  </si>
  <si>
    <t>SEALMATIC</t>
  </si>
  <si>
    <t>Niyogin Fintech Ltd</t>
  </si>
  <si>
    <t>NIYOGIN</t>
  </si>
  <si>
    <t>Worth Investment &amp; Trading Co Ltd</t>
  </si>
  <si>
    <t>WORTH</t>
  </si>
  <si>
    <t>Izmo Ltd</t>
  </si>
  <si>
    <t>IZMO</t>
  </si>
  <si>
    <t>RBZ Jewellers Ltd</t>
  </si>
  <si>
    <t>RBZJEWEL</t>
  </si>
  <si>
    <t>Jewelry &amp; Watch Retailers</t>
  </si>
  <si>
    <t>Aerpace Industries Ltd</t>
  </si>
  <si>
    <t>AERPACE</t>
  </si>
  <si>
    <t>BPL Ltd</t>
  </si>
  <si>
    <t>BPL</t>
  </si>
  <si>
    <t>Delton Cables Ltd</t>
  </si>
  <si>
    <t>DLTNCBL</t>
  </si>
  <si>
    <t>3i Infotech Ltd</t>
  </si>
  <si>
    <t>3IINFOLTD</t>
  </si>
  <si>
    <t>NBI Industrial Finance Company Ltd</t>
  </si>
  <si>
    <t>NBIFIN</t>
  </si>
  <si>
    <t>Trucap Finance Ltd</t>
  </si>
  <si>
    <t>TRU</t>
  </si>
  <si>
    <t>UTI Nifty Next 50 Exchange Traded Fund</t>
  </si>
  <si>
    <t>UTINEXT50</t>
  </si>
  <si>
    <t>StarlinePS Enterprises Ltd</t>
  </si>
  <si>
    <t>STARLENT</t>
  </si>
  <si>
    <t>Uni-Abex Alloy Products Ltd</t>
  </si>
  <si>
    <t>UNIABEXAL</t>
  </si>
  <si>
    <t>Gretex Corporate Services Ltd</t>
  </si>
  <si>
    <t>GCSL</t>
  </si>
  <si>
    <t>Sadbhav Engineering Ltd</t>
  </si>
  <si>
    <t>SADBHAV</t>
  </si>
  <si>
    <t>Nupur Recyclers Ltd</t>
  </si>
  <si>
    <t>NRL</t>
  </si>
  <si>
    <t>Rathi Steel and Power Ltd</t>
  </si>
  <si>
    <t>RATHIST</t>
  </si>
  <si>
    <t>Harita Seating Systems Ltd</t>
  </si>
  <si>
    <t>HARITASEAT</t>
  </si>
  <si>
    <t>PTL Enterprises Ltd</t>
  </si>
  <si>
    <t>PTL</t>
  </si>
  <si>
    <t>HT Media Ltd</t>
  </si>
  <si>
    <t>HTMEDIA</t>
  </si>
  <si>
    <t>Accent Microcell Ltd</t>
  </si>
  <si>
    <t>ACCENTMIC</t>
  </si>
  <si>
    <t>Precot Ltd</t>
  </si>
  <si>
    <t>PRECOT</t>
  </si>
  <si>
    <t>Nikhil Adhesives Ltd</t>
  </si>
  <si>
    <t>NIKHILAD</t>
  </si>
  <si>
    <t>Nitco Ltd</t>
  </si>
  <si>
    <t>NITCO</t>
  </si>
  <si>
    <t>Bhartiya International Ltd</t>
  </si>
  <si>
    <t>BIL</t>
  </si>
  <si>
    <t>KCP Sugar and Industries Corp Ltd</t>
  </si>
  <si>
    <t>KCPSUGIND</t>
  </si>
  <si>
    <t>Proventus Agrocom Ltd</t>
  </si>
  <si>
    <t>PROV</t>
  </si>
  <si>
    <t>Sinclairs Hotels Ltd</t>
  </si>
  <si>
    <t>SINCLAIR</t>
  </si>
  <si>
    <t>Laxmi Goldorna House Ltd</t>
  </si>
  <si>
    <t>LGHL</t>
  </si>
  <si>
    <t>Synergy Green Industries Ltd</t>
  </si>
  <si>
    <t>SGIL</t>
  </si>
  <si>
    <t>Aarti Surfactants Ltd</t>
  </si>
  <si>
    <t>AARTISURF</t>
  </si>
  <si>
    <t>Rudra Global Infra Products Ltd</t>
  </si>
  <si>
    <t>RUDRA</t>
  </si>
  <si>
    <t>Nila Infrastructures Ltd</t>
  </si>
  <si>
    <t>NILAINFRA</t>
  </si>
  <si>
    <t>Swaraj Suiting Ltd</t>
  </si>
  <si>
    <t>SWARAJ</t>
  </si>
  <si>
    <t>ZIM Laboratories Ltd</t>
  </si>
  <si>
    <t>ZIMLAB</t>
  </si>
  <si>
    <t>Bharat Seats Ltd</t>
  </si>
  <si>
    <t>BHARATSE</t>
  </si>
  <si>
    <t>Suraj Ltd</t>
  </si>
  <si>
    <t>SURAJLTD</t>
  </si>
  <si>
    <t>Diamines and Chemicals Ltd</t>
  </si>
  <si>
    <t>DIAMINESQ</t>
  </si>
  <si>
    <t>Vikram Thermo (India) Ltd</t>
  </si>
  <si>
    <t>VIKRAMTH</t>
  </si>
  <si>
    <t>TRF Ltd</t>
  </si>
  <si>
    <t>TRF</t>
  </si>
  <si>
    <t>Jost's Engineering Company Ltd</t>
  </si>
  <si>
    <t>JOSTS</t>
  </si>
  <si>
    <t>Orient Bell Ltd</t>
  </si>
  <si>
    <t>ORIENTBELL</t>
  </si>
  <si>
    <t>IFB Agro Industries Ltd</t>
  </si>
  <si>
    <t>IFBAGRO</t>
  </si>
  <si>
    <t>Kronox Lab Sciences Ltd</t>
  </si>
  <si>
    <t>KRONOX</t>
  </si>
  <si>
    <t>Anjani Portland Cement Ltd</t>
  </si>
  <si>
    <t>APCL</t>
  </si>
  <si>
    <t>Birla Precision Technologies Ltd</t>
  </si>
  <si>
    <t>BIRLAPREC</t>
  </si>
  <si>
    <t>Goodricke Group Ltd</t>
  </si>
  <si>
    <t>GOODRICKE</t>
  </si>
  <si>
    <t>Almondz Global Securities Ltd</t>
  </si>
  <si>
    <t>ALMONDZ</t>
  </si>
  <si>
    <t>Bella Casa Fashion &amp; Retail Ltd</t>
  </si>
  <si>
    <t>BELLACASA</t>
  </si>
  <si>
    <t>Muthoot Capital Services Ltd</t>
  </si>
  <si>
    <t>MUTHOOTCAP</t>
  </si>
  <si>
    <t>Nahar Capital and Financial Services Ltd</t>
  </si>
  <si>
    <t>NAHARCAP</t>
  </si>
  <si>
    <t>International Travel House Ltd</t>
  </si>
  <si>
    <t>ITHL</t>
  </si>
  <si>
    <t>Indo Us Bio-Tech Ltd</t>
  </si>
  <si>
    <t>INDOUS</t>
  </si>
  <si>
    <t>National Peroxide Ltd</t>
  </si>
  <si>
    <t>NPL</t>
  </si>
  <si>
    <t>Triton Valves Ltd</t>
  </si>
  <si>
    <t>TRITONV</t>
  </si>
  <si>
    <t>Kothari Products Ltd</t>
  </si>
  <si>
    <t>KOTHARIPRO</t>
  </si>
  <si>
    <t>United Drilling Tools Ltd</t>
  </si>
  <si>
    <t>UNIDT</t>
  </si>
  <si>
    <t>Meghna Infracon Infrastructure Ltd</t>
  </si>
  <si>
    <t>MIIL</t>
  </si>
  <si>
    <t>HCL Infosystems Ltd</t>
  </si>
  <si>
    <t>HCL-INSYS</t>
  </si>
  <si>
    <t>Uravi T &amp; Wedge Lamps Ltd</t>
  </si>
  <si>
    <t>URAVI</t>
  </si>
  <si>
    <t>Geekay Wires Ltd</t>
  </si>
  <si>
    <t>GEEKAYWIRE</t>
  </si>
  <si>
    <t>Kanoria Chemicals and Industries Ltd</t>
  </si>
  <si>
    <t>KANORICHEM</t>
  </si>
  <si>
    <t>Kilitch Drugs (India) Ltd</t>
  </si>
  <si>
    <t>KILITCH</t>
  </si>
  <si>
    <t>Vinsys IT Services India Ltd</t>
  </si>
  <si>
    <t>VINSYS</t>
  </si>
  <si>
    <t>International Conveyors Ltd</t>
  </si>
  <si>
    <t>INTLCONV</t>
  </si>
  <si>
    <t>Kiran Vyapar Ltd</t>
  </si>
  <si>
    <t>KIRANVYPAR</t>
  </si>
  <si>
    <t>Phantom Digital Effects Ltd</t>
  </si>
  <si>
    <t>PHANTOMFX</t>
  </si>
  <si>
    <t>Autoline Industries Ltd</t>
  </si>
  <si>
    <t>AUTOIND</t>
  </si>
  <si>
    <t>Taylormade Renewables Ltd</t>
  </si>
  <si>
    <t>TRL</t>
  </si>
  <si>
    <t>Manomay Tex India Ltd</t>
  </si>
  <si>
    <t>MANOMAY</t>
  </si>
  <si>
    <t>Medicamen Biotech Ltd</t>
  </si>
  <si>
    <t>MEDICAMEQ</t>
  </si>
  <si>
    <t>SoftSol India Ltd</t>
  </si>
  <si>
    <t>SOFTSOL</t>
  </si>
  <si>
    <t>Shree Karni Fabcom Ltd</t>
  </si>
  <si>
    <t>SHREEKARNI</t>
  </si>
  <si>
    <t>Addictive Learning Technology Ltd</t>
  </si>
  <si>
    <t>LAWSIKHO</t>
  </si>
  <si>
    <t>Modi's Navnirman Ltd</t>
  </si>
  <si>
    <t>MODIS</t>
  </si>
  <si>
    <t>Iris Clothings Ltd</t>
  </si>
  <si>
    <t>IRISDOREME</t>
  </si>
  <si>
    <t>Lyka Labs Ltd</t>
  </si>
  <si>
    <t>LYKALABS</t>
  </si>
  <si>
    <t>Frog Cellsat Ltd</t>
  </si>
  <si>
    <t>FROG</t>
  </si>
  <si>
    <t>Super Sales India Ltd</t>
  </si>
  <si>
    <t>SUPER</t>
  </si>
  <si>
    <t>Pritika Auto Industries Ltd</t>
  </si>
  <si>
    <t>PRITIKAUTO</t>
  </si>
  <si>
    <t>DC Infotech and Communication Ltd</t>
  </si>
  <si>
    <t>DCI</t>
  </si>
  <si>
    <t>Mazda Ltd</t>
  </si>
  <si>
    <t>MAZDA</t>
  </si>
  <si>
    <t>U Y Fincorp Ltd</t>
  </si>
  <si>
    <t>UYFINCORP</t>
  </si>
  <si>
    <t>TBI Corn Ltd</t>
  </si>
  <si>
    <t>TBI</t>
  </si>
  <si>
    <t>Creative Graphics Solutions India Ltd</t>
  </si>
  <si>
    <t>CGRAPHICS</t>
  </si>
  <si>
    <t>Modison Ltd</t>
  </si>
  <si>
    <t>MODISONLTD</t>
  </si>
  <si>
    <t>ELGI Rubber Co Ltd</t>
  </si>
  <si>
    <t>ELGIRUBCO</t>
  </si>
  <si>
    <t>UFO Moviez India Ltd</t>
  </si>
  <si>
    <t>UFO</t>
  </si>
  <si>
    <t>Valiant Communications Ltd</t>
  </si>
  <si>
    <t>VALIANT</t>
  </si>
  <si>
    <t>Industrial Investment Trust Ltd</t>
  </si>
  <si>
    <t>IITL</t>
  </si>
  <si>
    <t>Shalibhadra Finance Ltd</t>
  </si>
  <si>
    <t>SAHLIBHFI</t>
  </si>
  <si>
    <t>Pavna Industries Ltd</t>
  </si>
  <si>
    <t>PAVNAIND</t>
  </si>
  <si>
    <t>Royal India Corporation Ltd</t>
  </si>
  <si>
    <t>ROYALIND</t>
  </si>
  <si>
    <t>Bartronics India Ltd</t>
  </si>
  <si>
    <t>ASMS</t>
  </si>
  <si>
    <t>Banswara Syntex Ltd</t>
  </si>
  <si>
    <t>BANSWRAS</t>
  </si>
  <si>
    <t>Airan Ltd</t>
  </si>
  <si>
    <t>AIRAN</t>
  </si>
  <si>
    <t>Tierra Agrotech Ltd</t>
  </si>
  <si>
    <t>TIERRA</t>
  </si>
  <si>
    <t>Agricultural Products &amp; Services</t>
  </si>
  <si>
    <t>Orbit Exports Ltd</t>
  </si>
  <si>
    <t>ORBTEXP</t>
  </si>
  <si>
    <t>Vardhman Acrylics Ltd</t>
  </si>
  <si>
    <t>VARDHACRLC</t>
  </si>
  <si>
    <t>Kritika Wires Ltd</t>
  </si>
  <si>
    <t>KRITIKA</t>
  </si>
  <si>
    <t>SRG Housing Finance Ltd</t>
  </si>
  <si>
    <t>SRGHFL</t>
  </si>
  <si>
    <t>GEM Enviro Management Ltd</t>
  </si>
  <si>
    <t>GEMENVIRO</t>
  </si>
  <si>
    <t>Aban Offshore Ltd</t>
  </si>
  <si>
    <t>ABAN</t>
  </si>
  <si>
    <t>IRIS Business Services Ltd</t>
  </si>
  <si>
    <t>IRIS</t>
  </si>
  <si>
    <t>Dhabriya Polywood Ltd</t>
  </si>
  <si>
    <t>DHABRIYA</t>
  </si>
  <si>
    <t>Vadilal Enterprises Ltd</t>
  </si>
  <si>
    <t>VADILENT</t>
  </si>
  <si>
    <t>Rubfila International Ltd</t>
  </si>
  <si>
    <t>RUBFILA</t>
  </si>
  <si>
    <t>Krishca Strapping Solutions Ltd</t>
  </si>
  <si>
    <t>KRISHCA</t>
  </si>
  <si>
    <t>Krishival Foods Ltd</t>
  </si>
  <si>
    <t>KRISHIVAL</t>
  </si>
  <si>
    <t>Thirdwave Financial Intermediaries Ltd</t>
  </si>
  <si>
    <t>THIRDFIN</t>
  </si>
  <si>
    <t>Cressanda Railway Solutions Ltd</t>
  </si>
  <si>
    <t>CRESSAN</t>
  </si>
  <si>
    <t>Ador Fontech Ltd</t>
  </si>
  <si>
    <t>ADORFO</t>
  </si>
  <si>
    <t>Xtglobal Infotech Ltd</t>
  </si>
  <si>
    <t>XTGLOBAL</t>
  </si>
  <si>
    <t>SoftTech Engineers Ltd</t>
  </si>
  <si>
    <t>SOFTTECH</t>
  </si>
  <si>
    <t>Titan Biotech Ltd</t>
  </si>
  <si>
    <t>TITANBIO</t>
  </si>
  <si>
    <t>Pratham EPC Projects Ltd</t>
  </si>
  <si>
    <t>PRATHAM</t>
  </si>
  <si>
    <t>Comfort Intech Ltd</t>
  </si>
  <si>
    <t>COMFINTE</t>
  </si>
  <si>
    <t>Tiger Logistics (India) Ltd</t>
  </si>
  <si>
    <t>TIGERLOGS</t>
  </si>
  <si>
    <t>Bharat Agri Fert &amp; Realty Ltd</t>
  </si>
  <si>
    <t>BHARATAGRI</t>
  </si>
  <si>
    <t>Vibhor Steel Tubes Ltd</t>
  </si>
  <si>
    <t>VSTL</t>
  </si>
  <si>
    <t>Raghuvir Synthetics Ltd</t>
  </si>
  <si>
    <t>RAGHUSYN</t>
  </si>
  <si>
    <t>Viviana Power Tech Ltd</t>
  </si>
  <si>
    <t>VIVIANA</t>
  </si>
  <si>
    <t>Valiant Laboratories Ltd</t>
  </si>
  <si>
    <t>VALIANTLAB</t>
  </si>
  <si>
    <t>Markolines Pavement Technologies Ltd</t>
  </si>
  <si>
    <t>MARKOLINES</t>
  </si>
  <si>
    <t>Highways &amp; Railtracks</t>
  </si>
  <si>
    <t>Jenburkt Pharmaceuticals Ltd</t>
  </si>
  <si>
    <t>JENBURPH</t>
  </si>
  <si>
    <t>Madhav Infra Projects Ltd</t>
  </si>
  <si>
    <t>MADHAVIPL</t>
  </si>
  <si>
    <t>MOS Utility Ltd</t>
  </si>
  <si>
    <t>MOS</t>
  </si>
  <si>
    <t>Ambalal Sarabhai Enterprises Ltd</t>
  </si>
  <si>
    <t>AMBALALSA</t>
  </si>
  <si>
    <t>IL&amp;FS Engineering and Construction Company Ltd</t>
  </si>
  <si>
    <t>IL&amp;FSENGG</t>
  </si>
  <si>
    <t>DU Digital Global Ltd</t>
  </si>
  <si>
    <t>DUGLOBAL</t>
  </si>
  <si>
    <t>B&amp;B Triplewall Containers Ltd</t>
  </si>
  <si>
    <t>BBTCL</t>
  </si>
  <si>
    <t>Dynamic Services &amp; Security Ltd</t>
  </si>
  <si>
    <t>DYNAMIC</t>
  </si>
  <si>
    <t>Indian Emulsifiers Ltd</t>
  </si>
  <si>
    <t>IEML</t>
  </si>
  <si>
    <t>Pradeep Metals Ltd</t>
  </si>
  <si>
    <t>PRADPME</t>
  </si>
  <si>
    <t>Hi-Green Carbon Ltd</t>
  </si>
  <si>
    <t>HIGREEN</t>
  </si>
  <si>
    <t>Aditya BSL Nifty 50 ETF</t>
  </si>
  <si>
    <t>BSLNIFTY</t>
  </si>
  <si>
    <t>Dai Ichi Karkaria Ltd</t>
  </si>
  <si>
    <t>DAICHI</t>
  </si>
  <si>
    <t>RM Drip &amp; Sprinklers Systems Ltd</t>
  </si>
  <si>
    <t>RMDRIP</t>
  </si>
  <si>
    <t>Manaksia Coated Metals &amp; Industries Ltd</t>
  </si>
  <si>
    <t>MANAKCOAT</t>
  </si>
  <si>
    <t>Sumit Woods Ltd</t>
  </si>
  <si>
    <t>SUMIT</t>
  </si>
  <si>
    <t>Jet Airways (India) Ltd</t>
  </si>
  <si>
    <t>JETAIRWAYS</t>
  </si>
  <si>
    <t>Venus Remedies Ltd</t>
  </si>
  <si>
    <t>VENUSREM</t>
  </si>
  <si>
    <t>Supershakti Metaliks Ltd</t>
  </si>
  <si>
    <t>SUPERSHAKT</t>
  </si>
  <si>
    <t>Aelea Commodities Ltd</t>
  </si>
  <si>
    <t>ACLD</t>
  </si>
  <si>
    <t>Akme Fintrade India Ltd</t>
  </si>
  <si>
    <t>AFIL</t>
  </si>
  <si>
    <t>Vipul Ltd</t>
  </si>
  <si>
    <t>VIPULLTD</t>
  </si>
  <si>
    <t>Sakthi Sugars Ltd</t>
  </si>
  <si>
    <t>SAKHTISUG</t>
  </si>
  <si>
    <t>Poddar Pigments Ltd</t>
  </si>
  <si>
    <t>PODDARMENT</t>
  </si>
  <si>
    <t>Euro Panel Products Ltd</t>
  </si>
  <si>
    <t>EUROBOND</t>
  </si>
  <si>
    <t>Le Merite Exports Ltd</t>
  </si>
  <si>
    <t>LEMERITE</t>
  </si>
  <si>
    <t>BEW Engineering Ltd</t>
  </si>
  <si>
    <t>BEWLTD</t>
  </si>
  <si>
    <t>Pasupati Acrylon Ltd</t>
  </si>
  <si>
    <t>PASUPTAC</t>
  </si>
  <si>
    <t>Kothari Sugars and Chemicals Ltd</t>
  </si>
  <si>
    <t>KOTARISUG</t>
  </si>
  <si>
    <t>Prozone Realty Ltd</t>
  </si>
  <si>
    <t>PROZONER</t>
  </si>
  <si>
    <t>Integra Essentia Ltd</t>
  </si>
  <si>
    <t>ESSENTIA</t>
  </si>
  <si>
    <t>Dynemic Products Ltd</t>
  </si>
  <si>
    <t>DYNPRO</t>
  </si>
  <si>
    <t>Bombay Oxygen Investments Ltd</t>
  </si>
  <si>
    <t>BOMOXY-B1</t>
  </si>
  <si>
    <t>Premier Polyfilm Ltd</t>
  </si>
  <si>
    <t>PREMIERPOL</t>
  </si>
  <si>
    <t>Modi Naturals Ltd</t>
  </si>
  <si>
    <t>MODINATUR</t>
  </si>
  <si>
    <t>Mawana Sugars Ltd</t>
  </si>
  <si>
    <t>MAWANASUG</t>
  </si>
  <si>
    <t>Indian Bright Steel Co Ltd</t>
  </si>
  <si>
    <t>IBRIGST</t>
  </si>
  <si>
    <t>Gokul Refoils and Solvent Ltd</t>
  </si>
  <si>
    <t>GOKUL</t>
  </si>
  <si>
    <t>Kinetic Engineering Ltd</t>
  </si>
  <si>
    <t>KINETICENG</t>
  </si>
  <si>
    <t>Riddhi Siddhi Gluco Biols Ltd</t>
  </si>
  <si>
    <t>RIDDHI</t>
  </si>
  <si>
    <t>Emkay Global Financial Services Ltd</t>
  </si>
  <si>
    <t>EMKAY</t>
  </si>
  <si>
    <t>Aion-Tech Solutions Ltd</t>
  </si>
  <si>
    <t>GOLDTECH</t>
  </si>
  <si>
    <t>Ponni Sugars (Erode) Ltd</t>
  </si>
  <si>
    <t>PONNIERODE</t>
  </si>
  <si>
    <t>IL &amp; FS Investment Managers Ltd</t>
  </si>
  <si>
    <t>IVC</t>
  </si>
  <si>
    <t>Newjaisa Technologies Ltd</t>
  </si>
  <si>
    <t>NEWJAISA</t>
  </si>
  <si>
    <t>Euro India Fresh Foods Ltd</t>
  </si>
  <si>
    <t>EIFFL</t>
  </si>
  <si>
    <t>Galaxy Bearings Ltd</t>
  </si>
  <si>
    <t>GALXBRG</t>
  </si>
  <si>
    <t>Lehar Footwears Ltd</t>
  </si>
  <si>
    <t>LEHAR</t>
  </si>
  <si>
    <t>Saakshi Medtech and Panels Ltd</t>
  </si>
  <si>
    <t>SAAKSHI</t>
  </si>
  <si>
    <t>Thaai Casting Limited</t>
  </si>
  <si>
    <t>TCL</t>
  </si>
  <si>
    <t>Mangalam Industrial Finance Ltd</t>
  </si>
  <si>
    <t>MANGIND</t>
  </si>
  <si>
    <t>Menon Pistons Ltd</t>
  </si>
  <si>
    <t>MENNPIS</t>
  </si>
  <si>
    <t>Sheetal Cool Products Ltd</t>
  </si>
  <si>
    <t>SCPL</t>
  </si>
  <si>
    <t>Indo National Ltd</t>
  </si>
  <si>
    <t>NIPPOBATRY</t>
  </si>
  <si>
    <t>Z-Tech (India) Ltd</t>
  </si>
  <si>
    <t>ZTECH</t>
  </si>
  <si>
    <t>Harrisons Malayalam Ltd</t>
  </si>
  <si>
    <t>HARRMALAYA</t>
  </si>
  <si>
    <t>Ceenik Exports (India) Ltd</t>
  </si>
  <si>
    <t>CEENIK</t>
  </si>
  <si>
    <t>Bharat Road Network Ltd</t>
  </si>
  <si>
    <t>BRNL</t>
  </si>
  <si>
    <t>Shemaroo Entertainment Ltd</t>
  </si>
  <si>
    <t>SHEMAROO</t>
  </si>
  <si>
    <t>Nephro Care India Ltd</t>
  </si>
  <si>
    <t>NEPHROCARE</t>
  </si>
  <si>
    <t>Aryaman Financial Services Ltd</t>
  </si>
  <si>
    <t>ARYAMAN</t>
  </si>
  <si>
    <t>Nath Bio-Genes (I) Ltd</t>
  </si>
  <si>
    <t>NATHBIOGEN</t>
  </si>
  <si>
    <t>Kanoria Energy &amp; Infrastructure Limited</t>
  </si>
  <si>
    <t>KEIL</t>
  </si>
  <si>
    <t>Building Products</t>
  </si>
  <si>
    <t>Mangalam Organics Ltd</t>
  </si>
  <si>
    <t>MANORG</t>
  </si>
  <si>
    <t>Logica Infoway Ltd</t>
  </si>
  <si>
    <t>LOGICA</t>
  </si>
  <si>
    <t>CL Educate Ltd</t>
  </si>
  <si>
    <t>CLEDUCATE</t>
  </si>
  <si>
    <t>Megasoft Ltd</t>
  </si>
  <si>
    <t>MEGASOFT</t>
  </si>
  <si>
    <t>OK Play India Ltd</t>
  </si>
  <si>
    <t>OKPLA</t>
  </si>
  <si>
    <t>Swadeshi Polytex Ltd</t>
  </si>
  <si>
    <t>SWADPOL</t>
  </si>
  <si>
    <t>Lakshmi Mills Company Ltd</t>
  </si>
  <si>
    <t>LAKSHMIMIL</t>
  </si>
  <si>
    <t>DCM Nouvelle Ltd</t>
  </si>
  <si>
    <t>DCMNVL</t>
  </si>
  <si>
    <t>Shish Industries Ltd</t>
  </si>
  <si>
    <t>SHISHIND</t>
  </si>
  <si>
    <t>Batliboi Ltd</t>
  </si>
  <si>
    <t>BATLIBOI</t>
  </si>
  <si>
    <t>Ruchira Papers Ltd</t>
  </si>
  <si>
    <t>RUCHIRA</t>
  </si>
  <si>
    <t>Sunita Tools Ltd</t>
  </si>
  <si>
    <t>SUNITATOOL</t>
  </si>
  <si>
    <t>Suyog Gurbaxani Funicular Ropeways Ltd</t>
  </si>
  <si>
    <t>SGFRL</t>
  </si>
  <si>
    <t>Quest Capital Markets Ltd</t>
  </si>
  <si>
    <t>QUESTCAP</t>
  </si>
  <si>
    <t>Mangalam Global Enterprise Ltd</t>
  </si>
  <si>
    <t>MGEL</t>
  </si>
  <si>
    <t>Chavda Infra Ltd</t>
  </si>
  <si>
    <t>CHAVDA</t>
  </si>
  <si>
    <t>RNFI Services Ltd</t>
  </si>
  <si>
    <t>RNFI</t>
  </si>
  <si>
    <t>Hindusthan Urban Infrastructure Ltd</t>
  </si>
  <si>
    <t>HUIL</t>
  </si>
  <si>
    <t>KPT Industries Ltd</t>
  </si>
  <si>
    <t>KPT</t>
  </si>
  <si>
    <t>Esconet Technologies Ltd</t>
  </si>
  <si>
    <t>ESCONET</t>
  </si>
  <si>
    <t>Cineline India Ltd</t>
  </si>
  <si>
    <t>CINELINE</t>
  </si>
  <si>
    <t>AVP Infracon Ltd</t>
  </si>
  <si>
    <t>AVPINFRA</t>
  </si>
  <si>
    <t>Positron Energy Ltd</t>
  </si>
  <si>
    <t>POSITRON</t>
  </si>
  <si>
    <t>Amal Ltd</t>
  </si>
  <si>
    <t>AMAL</t>
  </si>
  <si>
    <t>Milkfood Ltd</t>
  </si>
  <si>
    <t>MLKFOOD</t>
  </si>
  <si>
    <t>Majestic Auto Ltd</t>
  </si>
  <si>
    <t>MAJESAUT</t>
  </si>
  <si>
    <t>Gourmet Gateway India Ltd</t>
  </si>
  <si>
    <t>GOURMET</t>
  </si>
  <si>
    <t>Restaurants</t>
  </si>
  <si>
    <t>Bhilwara Technical Textiles Ltd</t>
  </si>
  <si>
    <t>BTTL</t>
  </si>
  <si>
    <t>Panchmahal Steel Ltd</t>
  </si>
  <si>
    <t>PANCHMAHQ</t>
  </si>
  <si>
    <t>Universus Photo Imagings Ltd</t>
  </si>
  <si>
    <t>UNIVPHOTO</t>
  </si>
  <si>
    <t>Rane Engine Valve Ltd</t>
  </si>
  <si>
    <t>RANEENGINE</t>
  </si>
  <si>
    <t>Quint Digital Ltd</t>
  </si>
  <si>
    <t>QUINT</t>
  </si>
  <si>
    <t>Broadcasting</t>
  </si>
  <si>
    <t>Innovators Facade Systems Ltd</t>
  </si>
  <si>
    <t>INNOVATORS</t>
  </si>
  <si>
    <t>Nitin Castings Ltd</t>
  </si>
  <si>
    <t>NITINCAST</t>
  </si>
  <si>
    <t>Metals - Iron</t>
  </si>
  <si>
    <t>Remedium Lifecare Ltd</t>
  </si>
  <si>
    <t>REMLIFE</t>
  </si>
  <si>
    <t>Cool Caps Industries Ltd</t>
  </si>
  <si>
    <t>COOLCAPS</t>
  </si>
  <si>
    <t>Keltech Energies Ltd</t>
  </si>
  <si>
    <t>KELENRG</t>
  </si>
  <si>
    <t>Graviss Hospitality Ltd</t>
  </si>
  <si>
    <t>GRAVISSHO</t>
  </si>
  <si>
    <t>Gujarat Apollo Industries Ltd</t>
  </si>
  <si>
    <t>GUJAPOLLO</t>
  </si>
  <si>
    <t>Ruchi Infrastructure Ltd</t>
  </si>
  <si>
    <t>RUCHINFRA</t>
  </si>
  <si>
    <t>Murudeshwar Ceramics Ltd</t>
  </si>
  <si>
    <t>MURUDCERA</t>
  </si>
  <si>
    <t>Refractory Shapes Ltd</t>
  </si>
  <si>
    <t>REFRACTORY</t>
  </si>
  <si>
    <t>Aries Agro Ltd (CN)</t>
  </si>
  <si>
    <t>ARIES</t>
  </si>
  <si>
    <t>Vishal Fabrics Ltd</t>
  </si>
  <si>
    <t>VISHAL</t>
  </si>
  <si>
    <t>Kataria Industries Ltd</t>
  </si>
  <si>
    <t>KATARIA</t>
  </si>
  <si>
    <t>Baroda Rayon Corporation Ltd</t>
  </si>
  <si>
    <t>BARODARY</t>
  </si>
  <si>
    <t>POCL Enterprises Ltd</t>
  </si>
  <si>
    <t>POEL</t>
  </si>
  <si>
    <t>Sigma Solve Ltd</t>
  </si>
  <si>
    <t>SIGMA</t>
  </si>
  <si>
    <t>Jay Shree Tea and Industries Ltd</t>
  </si>
  <si>
    <t>JAYSREETEA</t>
  </si>
  <si>
    <t>Panasonic Energy India Co Ltd</t>
  </si>
  <si>
    <t>PANAENERG</t>
  </si>
  <si>
    <t>Shiv Aum Steels Ltd</t>
  </si>
  <si>
    <t>SHIVAUM</t>
  </si>
  <si>
    <t>Hitech Corporation Ltd</t>
  </si>
  <si>
    <t>HITECHCORP</t>
  </si>
  <si>
    <t>Osia Hyper Retail Ltd</t>
  </si>
  <si>
    <t>OSIAHYPER</t>
  </si>
  <si>
    <t>M K Proteins Ltd</t>
  </si>
  <si>
    <t>MKPL</t>
  </si>
  <si>
    <t>Captain Polyplast Ltd</t>
  </si>
  <si>
    <t>CPL</t>
  </si>
  <si>
    <t>Coastal Corporation Ltd</t>
  </si>
  <si>
    <t>COASTCORP</t>
  </si>
  <si>
    <t>Nila Spaces Ltd</t>
  </si>
  <si>
    <t>NILASPACES</t>
  </si>
  <si>
    <t>Shri Keshav Cements and Infra Ltd</t>
  </si>
  <si>
    <t>SKCIL</t>
  </si>
  <si>
    <t>Emami Realty Ltd</t>
  </si>
  <si>
    <t>EMAMIREAL</t>
  </si>
  <si>
    <t>Utssav CZ Gold Jewels Ltd</t>
  </si>
  <si>
    <t>UTSSAV</t>
  </si>
  <si>
    <t>Winsol Engineers Ltd</t>
  </si>
  <si>
    <t>WINSOL</t>
  </si>
  <si>
    <t>SMS Lifesciences India Ltd</t>
  </si>
  <si>
    <t>SMSLIFE</t>
  </si>
  <si>
    <t>Zenotech Laboratories Ltd</t>
  </si>
  <si>
    <t>ZENOTECH</t>
  </si>
  <si>
    <t>A-1 Acid Ltd</t>
  </si>
  <si>
    <t>AAL</t>
  </si>
  <si>
    <t>Investment &amp; Precision Castings Ltd</t>
  </si>
  <si>
    <t>INVPRECQ</t>
  </si>
  <si>
    <t>Plaza Wires Ltd</t>
  </si>
  <si>
    <t>PLAZACABLE</t>
  </si>
  <si>
    <t>Chemtech Industrial Valves Ltd</t>
  </si>
  <si>
    <t>CHEMTECH</t>
  </si>
  <si>
    <t>Kings Infra Ventures Ltd</t>
  </si>
  <si>
    <t>KINGSINFR</t>
  </si>
  <si>
    <t>Shree Rama Multi-Tech Ltd</t>
  </si>
  <si>
    <t>SHREERAMA</t>
  </si>
  <si>
    <t>Gennex Laboratories Ltd</t>
  </si>
  <si>
    <t>GENNEX</t>
  </si>
  <si>
    <t>Shera Energy Ltd</t>
  </si>
  <si>
    <t>SHERA</t>
  </si>
  <si>
    <t>Sahyadri Industries Ltd</t>
  </si>
  <si>
    <t>SAHYADRI</t>
  </si>
  <si>
    <t>Sudarshan Pharma Industries Ltd</t>
  </si>
  <si>
    <t>SUDARSHAN</t>
  </si>
  <si>
    <t>Lorenzini Apparels Ltd</t>
  </si>
  <si>
    <t>LAL</t>
  </si>
  <si>
    <t>Northern Spirits Ltd</t>
  </si>
  <si>
    <t>NSL</t>
  </si>
  <si>
    <t>Bannari Amman Spinning Mills Ltd</t>
  </si>
  <si>
    <t>BASML</t>
  </si>
  <si>
    <t>Indian Toners &amp; Developers Ltd</t>
  </si>
  <si>
    <t>INDTONER</t>
  </si>
  <si>
    <t>Felix Industries Ltd</t>
  </si>
  <si>
    <t>FELIX</t>
  </si>
  <si>
    <t>Energy-Mission Machineries (India) Ltd</t>
  </si>
  <si>
    <t>EMMIL</t>
  </si>
  <si>
    <t>Rockingdeals Circular Economy Ltd</t>
  </si>
  <si>
    <t>ROCKINGDCE</t>
  </si>
  <si>
    <t>Patels Airtemp (India) Ltd</t>
  </si>
  <si>
    <t>PATELSAI</t>
  </si>
  <si>
    <t>SKP Bearing Industries Ltd</t>
  </si>
  <si>
    <t>SKP</t>
  </si>
  <si>
    <t>Kerala Ayurveda Ltd</t>
  </si>
  <si>
    <t>KERALAYUR</t>
  </si>
  <si>
    <t>Variman Global Enterprises Ltd</t>
  </si>
  <si>
    <t>VARIMAN</t>
  </si>
  <si>
    <t>Technology Distributors</t>
  </si>
  <si>
    <t>Kaka Industries Ltd</t>
  </si>
  <si>
    <t>KAKA</t>
  </si>
  <si>
    <t>Byke Hospitality Ltd</t>
  </si>
  <si>
    <t>BYKE</t>
  </si>
  <si>
    <t>Vaarad Ventures Ltd</t>
  </si>
  <si>
    <t>VAARAD</t>
  </si>
  <si>
    <t>Star Paper Mills Ltd</t>
  </si>
  <si>
    <t>STARPAPER</t>
  </si>
  <si>
    <t>Inertia Steel Ltd</t>
  </si>
  <si>
    <t>INERTIAST</t>
  </si>
  <si>
    <t>Baheti Recycling Industries Ltd</t>
  </si>
  <si>
    <t>BAHETI</t>
  </si>
  <si>
    <t>Exxaro Tiles Ltd</t>
  </si>
  <si>
    <t>EXXARO</t>
  </si>
  <si>
    <t>VIP Clothing Ltd</t>
  </si>
  <si>
    <t>VIPCLOTHNG</t>
  </si>
  <si>
    <t>Trigyn Technologies Ltd</t>
  </si>
  <si>
    <t>TRIGYN</t>
  </si>
  <si>
    <t>Fredun Pharmaceuticals Ltd</t>
  </si>
  <si>
    <t>FREDUN</t>
  </si>
  <si>
    <t>Apollo Sindoori Hotels Ltd</t>
  </si>
  <si>
    <t>APOLSINHOT</t>
  </si>
  <si>
    <t>Global Education Ltd</t>
  </si>
  <si>
    <t>GLOBAL</t>
  </si>
  <si>
    <t>Shreyans Industries Ltd</t>
  </si>
  <si>
    <t>SHREYANIND</t>
  </si>
  <si>
    <t>Nippon India ETF Nifty Midcap 150</t>
  </si>
  <si>
    <t>MID150BEES</t>
  </si>
  <si>
    <t>A B Infrabuild Ltd</t>
  </si>
  <si>
    <t>ABINFRA</t>
  </si>
  <si>
    <t>UCAL Ltd</t>
  </si>
  <si>
    <t>UCAL</t>
  </si>
  <si>
    <t>Multibase India Ltd</t>
  </si>
  <si>
    <t>MULTIBASE</t>
  </si>
  <si>
    <t>Atlantaa Ltd</t>
  </si>
  <si>
    <t>ATLANTAA</t>
  </si>
  <si>
    <t>Prithvi Exchange (India) Ltd</t>
  </si>
  <si>
    <t>PRITHVIEXCH</t>
  </si>
  <si>
    <t>DJ Mediaprint &amp; Logistics Ltd</t>
  </si>
  <si>
    <t>DJML</t>
  </si>
  <si>
    <t>Shyam Century Ferrous Ltd</t>
  </si>
  <si>
    <t>SHYAMCENT</t>
  </si>
  <si>
    <t>Mahindra EPC Irrigation Ltd</t>
  </si>
  <si>
    <t>MAHEPC</t>
  </si>
  <si>
    <t>Surani Steel Tubes Ltd</t>
  </si>
  <si>
    <t>SURANI</t>
  </si>
  <si>
    <t>NDL Ventures Ltd</t>
  </si>
  <si>
    <t>NDLVENTURE</t>
  </si>
  <si>
    <t>CWD Limited</t>
  </si>
  <si>
    <t>CWD</t>
  </si>
  <si>
    <t>Consumer Electronics</t>
  </si>
  <si>
    <t>Rana Sugars Ltd</t>
  </si>
  <si>
    <t>RANASUG</t>
  </si>
  <si>
    <t>GP Petroleums Ltd</t>
  </si>
  <si>
    <t>GULFPETRO</t>
  </si>
  <si>
    <t>Hindustan Organic Chemicals Ltd</t>
  </si>
  <si>
    <t>HOCL</t>
  </si>
  <si>
    <t>GP Eco Solutions India Ltd</t>
  </si>
  <si>
    <t>GPECO</t>
  </si>
  <si>
    <t>Systango Technologies Ltd</t>
  </si>
  <si>
    <t>SYSTANGO</t>
  </si>
  <si>
    <t>Robust Hotels Ltd</t>
  </si>
  <si>
    <t>RHL</t>
  </si>
  <si>
    <t>Maruti Infrastructure Ltd</t>
  </si>
  <si>
    <t>MAINFRA</t>
  </si>
  <si>
    <t>DRC Systems India Ltd</t>
  </si>
  <si>
    <t>DRCSYSTEMS</t>
  </si>
  <si>
    <t>K M Sugar Mills Ltd</t>
  </si>
  <si>
    <t>KMSUGAR</t>
  </si>
  <si>
    <t>Bemco Hydraulics Ltd</t>
  </si>
  <si>
    <t>BEMHY</t>
  </si>
  <si>
    <t>Manaksia Steels Ltd</t>
  </si>
  <si>
    <t>MANAKSTEEL</t>
  </si>
  <si>
    <t>Chemcrux Enterprises Ltd</t>
  </si>
  <si>
    <t>CHEMCRUX</t>
  </si>
  <si>
    <t>Star Housing Finance Ltd</t>
  </si>
  <si>
    <t>STARHFL</t>
  </si>
  <si>
    <t>Commercial &amp; Residential Mortgage Finance</t>
  </si>
  <si>
    <t>Sintercom India Ltd</t>
  </si>
  <si>
    <t>SINTERCOM</t>
  </si>
  <si>
    <t>MK Exim (India) Ltd</t>
  </si>
  <si>
    <t>MKEXIM</t>
  </si>
  <si>
    <t>Magna Electro Castings Ltd</t>
  </si>
  <si>
    <t>MAGNAELQ</t>
  </si>
  <si>
    <t>BGR Energy Systems Ltd</t>
  </si>
  <si>
    <t>BGRENERGY</t>
  </si>
  <si>
    <t>Alufluoride Ltd</t>
  </si>
  <si>
    <t>ALUFLUOR</t>
  </si>
  <si>
    <t>A2z Infra Engineering Ltd</t>
  </si>
  <si>
    <t>A2ZINFRA</t>
  </si>
  <si>
    <t>Aditya BSL Gold ETF</t>
  </si>
  <si>
    <t>BSLGOLDETF</t>
  </si>
  <si>
    <t>Supreme Holdings &amp; Hospitality (India) Ltd</t>
  </si>
  <si>
    <t>SUPREME</t>
  </si>
  <si>
    <t>Shah Metacorp Ltd</t>
  </si>
  <si>
    <t>SHAH</t>
  </si>
  <si>
    <t>Evexia Lifecare Ltd</t>
  </si>
  <si>
    <t>EVEXIA</t>
  </si>
  <si>
    <t>Sundaram Brake Linings Ltd</t>
  </si>
  <si>
    <t>SUNDRMBRAK</t>
  </si>
  <si>
    <t>Talbros Engineering Ltd</t>
  </si>
  <si>
    <t>TALBROSENG</t>
  </si>
  <si>
    <t>Panchsheel Organics Ltd</t>
  </si>
  <si>
    <t>PANCHSHEEL</t>
  </si>
  <si>
    <t>Global Vectra Helicorp Ltd</t>
  </si>
  <si>
    <t>GLOBALVECT</t>
  </si>
  <si>
    <t>Bambino Agro Industries Ltd</t>
  </si>
  <si>
    <t>BAMBINO</t>
  </si>
  <si>
    <t>Lucent Industries Ltd</t>
  </si>
  <si>
    <t>LUCENT</t>
  </si>
  <si>
    <t>Madhuveer Com 18 Network Ltd</t>
  </si>
  <si>
    <t>MADHUVEER</t>
  </si>
  <si>
    <t>Competent Automobiles Company Ltd</t>
  </si>
  <si>
    <t>COMPEAU</t>
  </si>
  <si>
    <t>VETO Switch Gears And Cables Ltd</t>
  </si>
  <si>
    <t>VETO</t>
  </si>
  <si>
    <t>Rajnandini Metal Ltd</t>
  </si>
  <si>
    <t>RAJMET</t>
  </si>
  <si>
    <t>Mangalam Worldwide Ltd</t>
  </si>
  <si>
    <t>MWL</t>
  </si>
  <si>
    <t>Zodiac Clothing Company Ltd</t>
  </si>
  <si>
    <t>ZODIACLOTH</t>
  </si>
  <si>
    <t>K2 Infragen Ltd</t>
  </si>
  <si>
    <t>K2INFRA</t>
  </si>
  <si>
    <t>Asian Hotels (North) Ltd</t>
  </si>
  <si>
    <t>ASIANHOTNR</t>
  </si>
  <si>
    <t>Trejhara Solutions Ltd</t>
  </si>
  <si>
    <t>TREJHARA</t>
  </si>
  <si>
    <t>International Combustion (India) Ltd</t>
  </si>
  <si>
    <t>INTLCOMBQ</t>
  </si>
  <si>
    <t>Rama Phosphates Ltd</t>
  </si>
  <si>
    <t>RAMAPHO</t>
  </si>
  <si>
    <t>UMA Exports Ltd</t>
  </si>
  <si>
    <t>UMAEXPORTS</t>
  </si>
  <si>
    <t>Fluidomat Ltd</t>
  </si>
  <si>
    <t>FLUIDOM</t>
  </si>
  <si>
    <t>Scan Steels Ltd</t>
  </si>
  <si>
    <t>SCANSTL</t>
  </si>
  <si>
    <t>Vipul Organics Ltd</t>
  </si>
  <si>
    <t>VIPULORG</t>
  </si>
  <si>
    <t>Shraddha Prime Projects Ltd</t>
  </si>
  <si>
    <t>SHRADDHA</t>
  </si>
  <si>
    <t>Brooks Laboratories Ltd</t>
  </si>
  <si>
    <t>BROOKS</t>
  </si>
  <si>
    <t>Sanjivani Paranteral Ltd</t>
  </si>
  <si>
    <t>SANJIVIN</t>
  </si>
  <si>
    <t>North Eastern Carrying Corporation Ltd</t>
  </si>
  <si>
    <t>NECCLTD</t>
  </si>
  <si>
    <t>Exhicon Events Media Solutions Ltd</t>
  </si>
  <si>
    <t>EXHICON</t>
  </si>
  <si>
    <t>India Finsec Ltd</t>
  </si>
  <si>
    <t>IFINSEC</t>
  </si>
  <si>
    <t>Megastar Foods Ltd</t>
  </si>
  <si>
    <t>MEGASTAR</t>
  </si>
  <si>
    <t>Ravinder Heights Ltd</t>
  </si>
  <si>
    <t>RVHL</t>
  </si>
  <si>
    <t>Waterbase Ltd</t>
  </si>
  <si>
    <t>WATERBASE</t>
  </si>
  <si>
    <t>Virinchi Ltd</t>
  </si>
  <si>
    <t>VIRINCHI</t>
  </si>
  <si>
    <t>Intense Technologies Ltd</t>
  </si>
  <si>
    <t>INTENTECH</t>
  </si>
  <si>
    <t>RDB Rasayans Ltd</t>
  </si>
  <si>
    <t>RDBRL</t>
  </si>
  <si>
    <t>Veer Global Infraconstruction Ltd</t>
  </si>
  <si>
    <t>VGIL</t>
  </si>
  <si>
    <t>Purv Flexipack Ltd</t>
  </si>
  <si>
    <t>PURVFLEXI</t>
  </si>
  <si>
    <t>Vintron Informatics Ltd</t>
  </si>
  <si>
    <t>VINTRON</t>
  </si>
  <si>
    <t>Shree Rama Newsprint Ltd</t>
  </si>
  <si>
    <t>RAMANEWS</t>
  </si>
  <si>
    <t>Country Club Hospitality &amp; Holidays Ltd</t>
  </si>
  <si>
    <t>CCHHL</t>
  </si>
  <si>
    <t>Arihant Foundations &amp; Housing Ltd</t>
  </si>
  <si>
    <t>ARIHANT</t>
  </si>
  <si>
    <t>Trident Lifeline Ltd</t>
  </si>
  <si>
    <t>TLL</t>
  </si>
  <si>
    <t>Indo Thai Securities Ltd</t>
  </si>
  <si>
    <t>INDOTHAI</t>
  </si>
  <si>
    <t>Sicagen India Ltd</t>
  </si>
  <si>
    <t>SICAGEN</t>
  </si>
  <si>
    <t>Paul Merchants Ltd</t>
  </si>
  <si>
    <t>PML</t>
  </si>
  <si>
    <t>Udayshivakumar Infra Ltd</t>
  </si>
  <si>
    <t>USK</t>
  </si>
  <si>
    <t>Welspun Investments and Commercials Ltd</t>
  </si>
  <si>
    <t>WELINV</t>
  </si>
  <si>
    <t>Maral Overseas Ltd</t>
  </si>
  <si>
    <t>MARALOVER</t>
  </si>
  <si>
    <t>Lancor Holdings Ltd</t>
  </si>
  <si>
    <t>LANCORHOL</t>
  </si>
  <si>
    <t>Medico Remedies Ltd</t>
  </si>
  <si>
    <t>MEDICO</t>
  </si>
  <si>
    <t>Indowind Energy Ltd</t>
  </si>
  <si>
    <t>INDOWIND</t>
  </si>
  <si>
    <t>Rajshree Polypack Ltd</t>
  </si>
  <si>
    <t>RPPL</t>
  </si>
  <si>
    <t>P.E. Analytics Ltd</t>
  </si>
  <si>
    <t>PROPEQUITY</t>
  </si>
  <si>
    <t>SBEC Sugar Ltd</t>
  </si>
  <si>
    <t>SBECSUG</t>
  </si>
  <si>
    <t>Sejal Glass Ltd</t>
  </si>
  <si>
    <t>SEJALLTD</t>
  </si>
  <si>
    <t>Coral Laboratories Ltd</t>
  </si>
  <si>
    <t>CORALAB</t>
  </si>
  <si>
    <t>KCK Industries Ltd</t>
  </si>
  <si>
    <t>KCK</t>
  </si>
  <si>
    <t>Kay Cee Energy &amp; Infra Ltd</t>
  </si>
  <si>
    <t>KCEIL</t>
  </si>
  <si>
    <t>Goyal Salt Ltd</t>
  </si>
  <si>
    <t>GOYALSALT</t>
  </si>
  <si>
    <t>Magnum Ventures Ltd</t>
  </si>
  <si>
    <t>MAGNUM</t>
  </si>
  <si>
    <t>Bhagyanagar India Ltd</t>
  </si>
  <si>
    <t>BHAGYANGR</t>
  </si>
  <si>
    <t>Apollo Finvest (India) Ltd</t>
  </si>
  <si>
    <t>APOLLOFI</t>
  </si>
  <si>
    <t>Karnika Industries Ltd</t>
  </si>
  <si>
    <t>KARNIKA</t>
  </si>
  <si>
    <t>Seacoast Shipping Services Ltd</t>
  </si>
  <si>
    <t>SEACOAST</t>
  </si>
  <si>
    <t>Pune E - Stock Broking Ltd</t>
  </si>
  <si>
    <t>PESB</t>
  </si>
  <si>
    <t>Parin Furniture Ltd</t>
  </si>
  <si>
    <t>PARIN</t>
  </si>
  <si>
    <t>Naga Dhunseri Group Ltd</t>
  </si>
  <si>
    <t>NDGL</t>
  </si>
  <si>
    <t>Capital Trade Links Ltd</t>
  </si>
  <si>
    <t>CTL</t>
  </si>
  <si>
    <t>Inflame Appliances Ltd</t>
  </si>
  <si>
    <t>INFLAME</t>
  </si>
  <si>
    <t>Axis Gold ETF</t>
  </si>
  <si>
    <t>AXISGOLD</t>
  </si>
  <si>
    <t>LOYAL EQUIPMENTS Ltd</t>
  </si>
  <si>
    <t>LOYAL</t>
  </si>
  <si>
    <t>ShreeOswal Seeds and Chemicals Ltd</t>
  </si>
  <si>
    <t>OSWALSEEDS</t>
  </si>
  <si>
    <t>Rudrabhishek Enterprises Ltd</t>
  </si>
  <si>
    <t>REPL</t>
  </si>
  <si>
    <t>ABM Knowledgeware Ltd</t>
  </si>
  <si>
    <t>ABMKNO</t>
  </si>
  <si>
    <t>Jhaveri Credits and Capital Ltd</t>
  </si>
  <si>
    <t>JHACC</t>
  </si>
  <si>
    <t>Navkar Urbanstructure Ltd</t>
  </si>
  <si>
    <t>NAVKAR</t>
  </si>
  <si>
    <t>GEE Ltd</t>
  </si>
  <si>
    <t>GEE</t>
  </si>
  <si>
    <t>Droneacharya Aerial Innovations Ltd</t>
  </si>
  <si>
    <t>DRONACHRYA</t>
  </si>
  <si>
    <t>Research &amp; Consulting Services</t>
  </si>
  <si>
    <t>DEV Information Technology Ltd</t>
  </si>
  <si>
    <t>DEVIT</t>
  </si>
  <si>
    <t>Digikore Studios Ltd</t>
  </si>
  <si>
    <t>DIGIKORE</t>
  </si>
  <si>
    <t>Inventure Growth &amp; Securities Ltd</t>
  </si>
  <si>
    <t>INVENTURE</t>
  </si>
  <si>
    <t>Rajasthan Gases Ltd</t>
  </si>
  <si>
    <t>RAJGASES</t>
  </si>
  <si>
    <t>Oil &amp; Gas Storage &amp; Transportation</t>
  </si>
  <si>
    <t>South West Pinnacle Exploration Ltd</t>
  </si>
  <si>
    <t>SOUTHWEST</t>
  </si>
  <si>
    <t>Alacrity Securities Ltd</t>
  </si>
  <si>
    <t>ALSL</t>
  </si>
  <si>
    <t>Vijay Solvex Ltd</t>
  </si>
  <si>
    <t>VIJSOLX</t>
  </si>
  <si>
    <t>Vishwaraj Sugar Industries Ltd</t>
  </si>
  <si>
    <t>VISHWARAJ</t>
  </si>
  <si>
    <t>Neelamalai Agro Industries Ltd</t>
  </si>
  <si>
    <t>NEAGI</t>
  </si>
  <si>
    <t>Raj Television Network Ltd</t>
  </si>
  <si>
    <t>RAJTV</t>
  </si>
  <si>
    <t>Prime Industries Ltd</t>
  </si>
  <si>
    <t>PRIMIND</t>
  </si>
  <si>
    <t>Premier Roadlines Ltd</t>
  </si>
  <si>
    <t>PRLIND</t>
  </si>
  <si>
    <t>Goldstar Power Ltd</t>
  </si>
  <si>
    <t>GOLDSTAR</t>
  </si>
  <si>
    <t>Rajnish Wellness Ltd</t>
  </si>
  <si>
    <t>RAJNISH</t>
  </si>
  <si>
    <t>Pil Italica Lifestyle Ltd</t>
  </si>
  <si>
    <t>PILITA</t>
  </si>
  <si>
    <t>Tembo Global Industries Ltd</t>
  </si>
  <si>
    <t>TEMBO</t>
  </si>
  <si>
    <t>Jasch Gauging Technologies Ltd</t>
  </si>
  <si>
    <t>JGTL</t>
  </si>
  <si>
    <t>Shekhawati Industries Ltd</t>
  </si>
  <si>
    <t>SHEKHAWATI</t>
  </si>
  <si>
    <t>Sayaji Hotels (Indore) Ltd</t>
  </si>
  <si>
    <t>SHILINDORE</t>
  </si>
  <si>
    <t>Zee Learn Ltd</t>
  </si>
  <si>
    <t>ZEELEARN</t>
  </si>
  <si>
    <t>Avonmore Capital &amp; Management Services Ltd</t>
  </si>
  <si>
    <t>AVONMORE</t>
  </si>
  <si>
    <t>Panasonic Carbon India Co Ltd</t>
  </si>
  <si>
    <t>PANCARBON</t>
  </si>
  <si>
    <t>Axis Nifty AAA Bond Plus SDL Apr 2026 50:50 ETF</t>
  </si>
  <si>
    <t>AXISBPSETF</t>
  </si>
  <si>
    <t>Lords Chloro Alkali Ltd</t>
  </si>
  <si>
    <t>LORDSCHLO</t>
  </si>
  <si>
    <t>Alphageo (India) Ltd</t>
  </si>
  <si>
    <t>ALPHAGEO</t>
  </si>
  <si>
    <t>Tunwal E-Motors Ltd</t>
  </si>
  <si>
    <t>TUNWAL</t>
  </si>
  <si>
    <t>Crayons Advertising Ltd</t>
  </si>
  <si>
    <t>CRAYONS</t>
  </si>
  <si>
    <t>NTC Industries Ltd</t>
  </si>
  <si>
    <t>NTCIND</t>
  </si>
  <si>
    <t>Mercantile Ventures Ltd</t>
  </si>
  <si>
    <t>MERCANTILE</t>
  </si>
  <si>
    <t>Natural Capsules Ltd</t>
  </si>
  <si>
    <t>NATCAPSUQ</t>
  </si>
  <si>
    <t>Surana Telecom and Power Ltd</t>
  </si>
  <si>
    <t>SURANAT&amp;P</t>
  </si>
  <si>
    <t>Ashapuri Gold Ornament Ltd</t>
  </si>
  <si>
    <t>AGOL</t>
  </si>
  <si>
    <t>Essen Speciality Films Ltd</t>
  </si>
  <si>
    <t>ESFL</t>
  </si>
  <si>
    <t>Sadhav Shipping Ltd</t>
  </si>
  <si>
    <t>SADHAV</t>
  </si>
  <si>
    <t>Par Drugs and Chemicals Ltd</t>
  </si>
  <si>
    <t>PAR</t>
  </si>
  <si>
    <t>Jay Ushin Ltd</t>
  </si>
  <si>
    <t>JAYUSH</t>
  </si>
  <si>
    <t>Chatha Foods Ltd</t>
  </si>
  <si>
    <t>CHATHA</t>
  </si>
  <si>
    <t>Mangalam Seeds Ltd</t>
  </si>
  <si>
    <t>MSL</t>
  </si>
  <si>
    <t>Indian Terrain Fashions Ltd</t>
  </si>
  <si>
    <t>INDTERRAIN</t>
  </si>
  <si>
    <t>PPAP Automotive Ltd</t>
  </si>
  <si>
    <t>PPAP</t>
  </si>
  <si>
    <t>Emmforce Autotech Ltd</t>
  </si>
  <si>
    <t>EMMFORCE</t>
  </si>
  <si>
    <t>Automotive Parts &amp; Equipment</t>
  </si>
  <si>
    <t>Rox Hi-Tech Ltd</t>
  </si>
  <si>
    <t>ROXHITECH</t>
  </si>
  <si>
    <t>Captain Technocast Ltd</t>
  </si>
  <si>
    <t>CTCL</t>
  </si>
  <si>
    <t>Uday Jewellery Industries Ltd</t>
  </si>
  <si>
    <t>UDAYJEW</t>
  </si>
  <si>
    <t>Trom Industries Ltd</t>
  </si>
  <si>
    <t>TROM</t>
  </si>
  <si>
    <t>Shree Osfm E-Mobility Ltd</t>
  </si>
  <si>
    <t>SHREEOSFM</t>
  </si>
  <si>
    <t>Crown Lifters Ltd</t>
  </si>
  <si>
    <t>CROWN</t>
  </si>
  <si>
    <t>Take Solutions Ltd</t>
  </si>
  <si>
    <t>TAKE</t>
  </si>
  <si>
    <t>Kanchi Karpooram Ltd</t>
  </si>
  <si>
    <t>KANCHI</t>
  </si>
  <si>
    <t>Thomas Scott (India) Ltd</t>
  </si>
  <si>
    <t>THOMASCOTT</t>
  </si>
  <si>
    <t>McLeod Russel India Ltd</t>
  </si>
  <si>
    <t>MCLEODRUSS</t>
  </si>
  <si>
    <t>Omax Autos Ltd</t>
  </si>
  <si>
    <t>OMAXAUTO</t>
  </si>
  <si>
    <t>Refex Renewables &amp; Infrastructure Ltd</t>
  </si>
  <si>
    <t>REFEXRENEW</t>
  </si>
  <si>
    <t>Kalyani Cast-Tech Ltd</t>
  </si>
  <si>
    <t>KALYANI</t>
  </si>
  <si>
    <t>Infollion Research Services Ltd</t>
  </si>
  <si>
    <t>INFOLLION</t>
  </si>
  <si>
    <t>SAB Industries Ltd</t>
  </si>
  <si>
    <t>SAB</t>
  </si>
  <si>
    <t>Shri Venkatesh Refineries Ltd</t>
  </si>
  <si>
    <t>SVRL</t>
  </si>
  <si>
    <t>VTM Ltd</t>
  </si>
  <si>
    <t>VTMLTD</t>
  </si>
  <si>
    <t>Mirae Asset Nifty 50 ETF</t>
  </si>
  <si>
    <t>NIFTYETF</t>
  </si>
  <si>
    <t>Hindcon Chemicals Ltd</t>
  </si>
  <si>
    <t>HINDCON</t>
  </si>
  <si>
    <t>Vardhman Polytex Ltd</t>
  </si>
  <si>
    <t>VARDMNPOLY</t>
  </si>
  <si>
    <t>Cords Cable Industries Ltd</t>
  </si>
  <si>
    <t>CORDSCABLE</t>
  </si>
  <si>
    <t>Prime Fresh Ltd</t>
  </si>
  <si>
    <t>PRIMEFRESH</t>
  </si>
  <si>
    <t>RKEC Projects Ltd</t>
  </si>
  <si>
    <t>RKEC</t>
  </si>
  <si>
    <t>Shradha Infraprojects Ltd</t>
  </si>
  <si>
    <t>SHRADHA</t>
  </si>
  <si>
    <t>Duroply Industries Ltd</t>
  </si>
  <si>
    <t>DUROPLY</t>
  </si>
  <si>
    <t>Alphalogic Industries Ltd</t>
  </si>
  <si>
    <t>ALPHAIND</t>
  </si>
  <si>
    <t>Office Services &amp; Supplies</t>
  </si>
  <si>
    <t>Paragon Fine &amp; Speciality Chemical Ltd</t>
  </si>
  <si>
    <t>PARAGON</t>
  </si>
  <si>
    <t>Loyal Textile Mills Ltd</t>
  </si>
  <si>
    <t>LOYALTEX</t>
  </si>
  <si>
    <t>Aaron Industries Ltd</t>
  </si>
  <si>
    <t>AARON</t>
  </si>
  <si>
    <t>Oriental Carbon &amp; Chemicals Ltd</t>
  </si>
  <si>
    <t>OCCL</t>
  </si>
  <si>
    <t>On Door Concepts Ltd</t>
  </si>
  <si>
    <t>ONDOOR</t>
  </si>
  <si>
    <t>Retail - Online</t>
  </si>
  <si>
    <t>Caspian Corporate Services Ltd</t>
  </si>
  <si>
    <t>CASPIAN</t>
  </si>
  <si>
    <t>Bhatia Communications &amp; Retail (India) Ltd</t>
  </si>
  <si>
    <t>BHATIA</t>
  </si>
  <si>
    <t>Tahmar Enterprises Ltd</t>
  </si>
  <si>
    <t>TAHMARENT</t>
  </si>
  <si>
    <t>Maha Rashtra Apex Corporation Ltd</t>
  </si>
  <si>
    <t>MAHAPEXLTD</t>
  </si>
  <si>
    <t>Prajay Engineers Syndicate Ltd</t>
  </si>
  <si>
    <t>PRAENG</t>
  </si>
  <si>
    <t>Archidply Industries Ltd</t>
  </si>
  <si>
    <t>ARCHIDPLY</t>
  </si>
  <si>
    <t>Zeal Global Services Ltd</t>
  </si>
  <si>
    <t>ZEAL</t>
  </si>
  <si>
    <t>Goldkart Jewels Ltd</t>
  </si>
  <si>
    <t>GOLDKART</t>
  </si>
  <si>
    <t>Empower India Ltd</t>
  </si>
  <si>
    <t>EMPOWER</t>
  </si>
  <si>
    <t>Generic Engineering Construction and Projects Ltd</t>
  </si>
  <si>
    <t>GENCON</t>
  </si>
  <si>
    <t>Nureca Ltd</t>
  </si>
  <si>
    <t>NURECA</t>
  </si>
  <si>
    <t>Esprit Stones Ltd</t>
  </si>
  <si>
    <t>ESPRIT</t>
  </si>
  <si>
    <t>Halder Venture Ltd</t>
  </si>
  <si>
    <t>HALDER</t>
  </si>
  <si>
    <t>Amba Enterprises Ltd</t>
  </si>
  <si>
    <t>AEL</t>
  </si>
  <si>
    <t>ASI Industries Ltd</t>
  </si>
  <si>
    <t>ASIIL</t>
  </si>
  <si>
    <t>Shri Dinesh Mills Ltd</t>
  </si>
  <si>
    <t>SHRIDINE</t>
  </si>
  <si>
    <t>Capital Trust Ltd</t>
  </si>
  <si>
    <t>CAPTRUST</t>
  </si>
  <si>
    <t>Ashika Credit Capital Ltd</t>
  </si>
  <si>
    <t>ASHIKA</t>
  </si>
  <si>
    <t>Canarys Automations Ltd</t>
  </si>
  <si>
    <t>CANARYS</t>
  </si>
  <si>
    <t>Lovable Lingerie Ltd</t>
  </si>
  <si>
    <t>LOVABLE</t>
  </si>
  <si>
    <t>Ajanta Soya Ltd</t>
  </si>
  <si>
    <t>AJANTSOY</t>
  </si>
  <si>
    <t>Sadbhav Infrastructure Projects Ltd</t>
  </si>
  <si>
    <t>SADBHIN</t>
  </si>
  <si>
    <t>Aksharchem (India) Ltd</t>
  </si>
  <si>
    <t>AKSHARCHEM</t>
  </si>
  <si>
    <t>Dhunseri Tea &amp; Industries Ltd</t>
  </si>
  <si>
    <t>DTIL</t>
  </si>
  <si>
    <t>Jaysynth Orgochem Ltd</t>
  </si>
  <si>
    <t>JAYSYNTH</t>
  </si>
  <si>
    <t>Commercial Syn Bags Ltd</t>
  </si>
  <si>
    <t>COMSYN</t>
  </si>
  <si>
    <t>Ginni Filaments Ltd</t>
  </si>
  <si>
    <t>GINNIFILA</t>
  </si>
  <si>
    <t>Anlon Technology Solutions Ltd</t>
  </si>
  <si>
    <t>ANLON</t>
  </si>
  <si>
    <t>India Gelatine &amp; Chemicals Ltd</t>
  </si>
  <si>
    <t>INDGELA</t>
  </si>
  <si>
    <t>Shukra Pharmaceuticals Ltd</t>
  </si>
  <si>
    <t>SHUKRAPHAR</t>
  </si>
  <si>
    <t>Noida Toll Bridge Company Ltd</t>
  </si>
  <si>
    <t>NOIDATOLL</t>
  </si>
  <si>
    <t>LKP Finance Ltd</t>
  </si>
  <si>
    <t>LKPFIN</t>
  </si>
  <si>
    <t>Brady And Morris Engineering Co Ltd</t>
  </si>
  <si>
    <t>BRADYM</t>
  </si>
  <si>
    <t>Espire Hospitality Ltd</t>
  </si>
  <si>
    <t>ESPIRE</t>
  </si>
  <si>
    <t>JK Agri Genetics Ltd</t>
  </si>
  <si>
    <t>JK AGRI</t>
  </si>
  <si>
    <t>Infinium Pharmachem Ltd</t>
  </si>
  <si>
    <t>INFINIUM</t>
  </si>
  <si>
    <t>Lloyds Luxuries Ltd</t>
  </si>
  <si>
    <t>LLOYDS</t>
  </si>
  <si>
    <t>Konstelec Engineers Ltd</t>
  </si>
  <si>
    <t>KONSTELEC</t>
  </si>
  <si>
    <t>RRIL Ltd</t>
  </si>
  <si>
    <t>RRIL</t>
  </si>
  <si>
    <t>Bimetal Bearings Ltd</t>
  </si>
  <si>
    <t>BIMETAL</t>
  </si>
  <si>
    <t>Raja Bahadur International Ltd</t>
  </si>
  <si>
    <t>RAJABAH</t>
  </si>
  <si>
    <t>Nirman Agri Genetics Ltd</t>
  </si>
  <si>
    <t>NIRMAN</t>
  </si>
  <si>
    <t>Spectrum Talent Management Ltd</t>
  </si>
  <si>
    <t>SPECTSTM</t>
  </si>
  <si>
    <t>Kanpur Plastipack Ltd</t>
  </si>
  <si>
    <t>KANPRPLA</t>
  </si>
  <si>
    <t>Purple Finance Ltd</t>
  </si>
  <si>
    <t>PURPLEFIN</t>
  </si>
  <si>
    <t>Brahmaputra Infrastructure Ltd</t>
  </si>
  <si>
    <t>BRAHMINFRA</t>
  </si>
  <si>
    <t>Available Finance Ltd</t>
  </si>
  <si>
    <t>AVAILFC</t>
  </si>
  <si>
    <t>City Pulse Multiplex Ltd</t>
  </si>
  <si>
    <t>CPML</t>
  </si>
  <si>
    <t>Movies &amp; Entertainment</t>
  </si>
  <si>
    <t>Sona Machinery Ltd</t>
  </si>
  <si>
    <t>SONAMAC</t>
  </si>
  <si>
    <t>E Factor Experiences Ltd</t>
  </si>
  <si>
    <t>EFACTOR</t>
  </si>
  <si>
    <t>PG Foils Ltd</t>
  </si>
  <si>
    <t>PGFOILQ</t>
  </si>
  <si>
    <t>Aurangabad Distillery Ltd</t>
  </si>
  <si>
    <t>AURDIS</t>
  </si>
  <si>
    <t>Mini Diamonds (India) Ltd</t>
  </si>
  <si>
    <t>MINID</t>
  </si>
  <si>
    <t>Cian Agro Industries &amp; Infrastructure Ltd</t>
  </si>
  <si>
    <t>CIANAGRO</t>
  </si>
  <si>
    <t>Mahamaya Steel Industries Ltd</t>
  </si>
  <si>
    <t>MAHASTEEL</t>
  </si>
  <si>
    <t>ResGen Ltd</t>
  </si>
  <si>
    <t>RESGEN</t>
  </si>
  <si>
    <t>Coal &amp; Consumable Fuels</t>
  </si>
  <si>
    <t>Aayush Art and Bullion Ltd</t>
  </si>
  <si>
    <t>AAYUSHBULL</t>
  </si>
  <si>
    <t>S A Tech Software India Ltd</t>
  </si>
  <si>
    <t>SATECH</t>
  </si>
  <si>
    <t>Mason Infratech Ltd</t>
  </si>
  <si>
    <t>MASON</t>
  </si>
  <si>
    <t>Sharda Ispat Ltd</t>
  </si>
  <si>
    <t>SHRDAIS</t>
  </si>
  <si>
    <t>Regis Industries Ltd</t>
  </si>
  <si>
    <t>REGIS</t>
  </si>
  <si>
    <t>Tirupati Forge Ltd</t>
  </si>
  <si>
    <t>TIRUPATIFL</t>
  </si>
  <si>
    <t>Standard Capital Markets Ltd</t>
  </si>
  <si>
    <t>STANCAP</t>
  </si>
  <si>
    <t>Garnet International Ltd</t>
  </si>
  <si>
    <t>GARNETINT</t>
  </si>
  <si>
    <t>Starteck Finance Ltd</t>
  </si>
  <si>
    <t>STARTECK</t>
  </si>
  <si>
    <t>Equippp Social Impact Technologies Ltd</t>
  </si>
  <si>
    <t>EQUIPPP</t>
  </si>
  <si>
    <t xml:space="preserve"> IT Services &amp; Consulting</t>
  </si>
  <si>
    <t>Jullundur Motor Agency (Delhi) Ltd</t>
  </si>
  <si>
    <t>JMA</t>
  </si>
  <si>
    <t>KBC Global Ltd</t>
  </si>
  <si>
    <t>KBCGLOBAL</t>
  </si>
  <si>
    <t>S &amp; S Power Switchgear Ltd</t>
  </si>
  <si>
    <t>S&amp;SPOWER</t>
  </si>
  <si>
    <t>Maximus International Ltd</t>
  </si>
  <si>
    <t>MAXIMUS</t>
  </si>
  <si>
    <t>Yash Optics &amp; Lens Ltd</t>
  </si>
  <si>
    <t>YASHOPTICS</t>
  </si>
  <si>
    <t>DCG Cables &amp; Wires Ltd</t>
  </si>
  <si>
    <t>DCG</t>
  </si>
  <si>
    <t>IP Rings Ltd</t>
  </si>
  <si>
    <t>IPRINGLTD</t>
  </si>
  <si>
    <t>LGB Forge Ltd</t>
  </si>
  <si>
    <t>LGBFORGE</t>
  </si>
  <si>
    <t>Pmc Fincorp Ltd</t>
  </si>
  <si>
    <t>PMCFIN</t>
  </si>
  <si>
    <t>T T Ltd</t>
  </si>
  <si>
    <t>TTL</t>
  </si>
  <si>
    <t>Ducon Infratechnologies Ltd</t>
  </si>
  <si>
    <t>DUCON</t>
  </si>
  <si>
    <t>Maxposure Ltd</t>
  </si>
  <si>
    <t>MAXPOSURE</t>
  </si>
  <si>
    <t>Umang Dairies Ltd</t>
  </si>
  <si>
    <t>UMANGDAIRY</t>
  </si>
  <si>
    <t>JSL Industries Ltd</t>
  </si>
  <si>
    <t>JSLINDL</t>
  </si>
  <si>
    <t>Rajshree Sugars &amp; Chemicals Ltd</t>
  </si>
  <si>
    <t>RAJSREESUG</t>
  </si>
  <si>
    <t>Vinny Overseas Ltd</t>
  </si>
  <si>
    <t>VINNY</t>
  </si>
  <si>
    <t>Mauria Udyog Ltd</t>
  </si>
  <si>
    <t>MUL</t>
  </si>
  <si>
    <t>Storage Technologies and Automation Ltd</t>
  </si>
  <si>
    <t>STAL</t>
  </si>
  <si>
    <t>Shree Vasu Logistics Ltd</t>
  </si>
  <si>
    <t>SVLL</t>
  </si>
  <si>
    <t>Diksat Transworld Ltd</t>
  </si>
  <si>
    <t>DIKSAT</t>
  </si>
  <si>
    <t>Compucom Software Ltd</t>
  </si>
  <si>
    <t>COMPUSOFT</t>
  </si>
  <si>
    <t>Dolfin Rubbers Ltd</t>
  </si>
  <si>
    <t>DOLFIN</t>
  </si>
  <si>
    <t>Super House Ltd</t>
  </si>
  <si>
    <t>SUPERHOUSE</t>
  </si>
  <si>
    <t>National Plastic Technologies Ltd</t>
  </si>
  <si>
    <t>NATPLASTI</t>
  </si>
  <si>
    <t>Global Offshore Services Ltd</t>
  </si>
  <si>
    <t>GLOBOFFS</t>
  </si>
  <si>
    <t>Cochin Minerals and Rutile Ltd</t>
  </si>
  <si>
    <t>COCHINM</t>
  </si>
  <si>
    <t>CAPTAIN PIPES Ltd</t>
  </si>
  <si>
    <t>CAPPIPES</t>
  </si>
  <si>
    <t>Naman In-Store (India) Ltd</t>
  </si>
  <si>
    <t>NAMAN</t>
  </si>
  <si>
    <t>Aspinwall and Company Ltd</t>
  </si>
  <si>
    <t>ASPINWALL</t>
  </si>
  <si>
    <t>Aashka Hospitals Ltd</t>
  </si>
  <si>
    <t>AASHKA</t>
  </si>
  <si>
    <t>Health Care Facilities</t>
  </si>
  <si>
    <t>Delphi World Money Ltd</t>
  </si>
  <si>
    <t>DELPHIFX</t>
  </si>
  <si>
    <t>Maagh Advertising and Marketing Services Ltd</t>
  </si>
  <si>
    <t>MAAGHADV</t>
  </si>
  <si>
    <t>GTL Ltd</t>
  </si>
  <si>
    <t>GTL</t>
  </si>
  <si>
    <t>SBI Nifty Bank ETF</t>
  </si>
  <si>
    <t>SETFNIFBK</t>
  </si>
  <si>
    <t>Sarthak Metals Ltd</t>
  </si>
  <si>
    <t>SMLT</t>
  </si>
  <si>
    <t>G M Polyplast Ltd</t>
  </si>
  <si>
    <t>GMPL</t>
  </si>
  <si>
    <t>Univastu India Ltd</t>
  </si>
  <si>
    <t>UNIVASTU</t>
  </si>
  <si>
    <t>Dindigul Farm Product Ltd</t>
  </si>
  <si>
    <t>DFPL</t>
  </si>
  <si>
    <t>Phoenix Township Ltd</t>
  </si>
  <si>
    <t>PHOENIXTN</t>
  </si>
  <si>
    <t>Swastika Investmart Ltd</t>
  </si>
  <si>
    <t>SWASTIKA</t>
  </si>
  <si>
    <t>Modi Rubber Ltd</t>
  </si>
  <si>
    <t>MODIRUBBER</t>
  </si>
  <si>
    <t>G G Engineering Ltd</t>
  </si>
  <si>
    <t>GGENG</t>
  </si>
  <si>
    <t>Parshva Enterprises Ltd</t>
  </si>
  <si>
    <t>PARSHVA</t>
  </si>
  <si>
    <t>Century Extrusions Ltd</t>
  </si>
  <si>
    <t>CENTEXT</t>
  </si>
  <si>
    <t>V R Infraspace Ltd</t>
  </si>
  <si>
    <t>VR</t>
  </si>
  <si>
    <t>Madhusudan Masala Ltd</t>
  </si>
  <si>
    <t>MADHUSUDAN</t>
  </si>
  <si>
    <t>Eco Hotels and Resorts Ltd</t>
  </si>
  <si>
    <t>ECOHOTELS</t>
  </si>
  <si>
    <t>Star Delta Transformers Ltd</t>
  </si>
  <si>
    <t>STARDELTA</t>
  </si>
  <si>
    <t>Asian Hotels (East) Ltd</t>
  </si>
  <si>
    <t>AHLEAST</t>
  </si>
  <si>
    <t>Sanmit Infra Ltd</t>
  </si>
  <si>
    <t>SANINFRA</t>
  </si>
  <si>
    <t>Duncan Engineering Ltd</t>
  </si>
  <si>
    <t>DUNCANENG</t>
  </si>
  <si>
    <t>Kimia Biosciences Ltd</t>
  </si>
  <si>
    <t>KIMIABL</t>
  </si>
  <si>
    <t>Sayaji Hotels (Pune) Ltd</t>
  </si>
  <si>
    <t>SHPLPUNE</t>
  </si>
  <si>
    <t>Winsome Textile Industries Ltd</t>
  </si>
  <si>
    <t>WINSOMTX</t>
  </si>
  <si>
    <t>Qualitek Labs Ltd</t>
  </si>
  <si>
    <t>QLL</t>
  </si>
  <si>
    <t>ICICI Prudential Nifty 100 Low Vol 30 ETF</t>
  </si>
  <si>
    <t>LOWVOLIETF</t>
  </si>
  <si>
    <t>Emerald Finance Ltd</t>
  </si>
  <si>
    <t>EMERALD</t>
  </si>
  <si>
    <t>Indian Wood Products Co Ltd</t>
  </si>
  <si>
    <t>IWP</t>
  </si>
  <si>
    <t>Aarvi Encon Ltd</t>
  </si>
  <si>
    <t>AARVI</t>
  </si>
  <si>
    <t>Lagnam Spintex Ltd</t>
  </si>
  <si>
    <t>LAGNAM</t>
  </si>
  <si>
    <t>Visa Steel Ltd</t>
  </si>
  <si>
    <t>VISASTEEL</t>
  </si>
  <si>
    <t>Arham Technologies Ltd</t>
  </si>
  <si>
    <t>ARHAM</t>
  </si>
  <si>
    <t>Housing Development and Infrastructure Ltd</t>
  </si>
  <si>
    <t>HDIL</t>
  </si>
  <si>
    <t>Indiabulls Enterprises Ltd</t>
  </si>
  <si>
    <t>IEL</t>
  </si>
  <si>
    <t>Shiva Texyarn Ltd</t>
  </si>
  <si>
    <t>SHIVATEX</t>
  </si>
  <si>
    <t>Narmada Gelatines Ltd</t>
  </si>
  <si>
    <t>SHAWGELTIN</t>
  </si>
  <si>
    <t>BSL Ltd</t>
  </si>
  <si>
    <t>BSL</t>
  </si>
  <si>
    <t>Tips Films Ltd</t>
  </si>
  <si>
    <t>TIPSFILMS</t>
  </si>
  <si>
    <t>Incredible Industries Ltd</t>
  </si>
  <si>
    <t>INCREDIBLE</t>
  </si>
  <si>
    <t>Denis Chem Lab Ltd</t>
  </si>
  <si>
    <t>DENISCHEM</t>
  </si>
  <si>
    <t>Oil Country Tubular Ltd</t>
  </si>
  <si>
    <t>OILCOUNTUB</t>
  </si>
  <si>
    <t>Rajputana Industries Ltd</t>
  </si>
  <si>
    <t>RAJINDLTD</t>
  </si>
  <si>
    <t>Metals - Copper</t>
  </si>
  <si>
    <t>Radix Industries (India) Ltd</t>
  </si>
  <si>
    <t>RADIXIND</t>
  </si>
  <si>
    <t>Mangal Credit and Fincorp Ltd</t>
  </si>
  <si>
    <t>MANCREDIT</t>
  </si>
  <si>
    <t>Smartlink Holdings Ltd</t>
  </si>
  <si>
    <t>SMARTLINK</t>
  </si>
  <si>
    <t>delaPlex Ltd</t>
  </si>
  <si>
    <t>DELAPLEX</t>
  </si>
  <si>
    <t>Nettlinx Ltd</t>
  </si>
  <si>
    <t>NETTLINX</t>
  </si>
  <si>
    <t>Reliance Home Finance Ltd</t>
  </si>
  <si>
    <t>RHFL</t>
  </si>
  <si>
    <t>Flexituff Ventures International Ltd</t>
  </si>
  <si>
    <t>FLEXITUFF</t>
  </si>
  <si>
    <t>Cosmo Ferrites Ltd</t>
  </si>
  <si>
    <t>COSMOFE</t>
  </si>
  <si>
    <t>Kaushalya Logistics Ltd</t>
  </si>
  <si>
    <t>KLL</t>
  </si>
  <si>
    <t>Ground Freight &amp; Logistics</t>
  </si>
  <si>
    <t>Somi Conveyor Beltings Ltd</t>
  </si>
  <si>
    <t>SOMICONVEY</t>
  </si>
  <si>
    <t>Dhruv Consultancy Services Ltd</t>
  </si>
  <si>
    <t>DHRUV</t>
  </si>
  <si>
    <t>Shri Bajrang Alliance Ltd</t>
  </si>
  <si>
    <t>SHBAJRG</t>
  </si>
  <si>
    <t>Coral India Finance and Housing Ltd</t>
  </si>
  <si>
    <t>CORALFINAC</t>
  </si>
  <si>
    <t>WAA Solar Ltd</t>
  </si>
  <si>
    <t>WAA</t>
  </si>
  <si>
    <t>Intrasoft Technologies Ltd</t>
  </si>
  <si>
    <t>ISFT</t>
  </si>
  <si>
    <t>Ramdevbaba Solvent Ltd</t>
  </si>
  <si>
    <t>RBS</t>
  </si>
  <si>
    <t>Signet Industries Ltd</t>
  </si>
  <si>
    <t>SIGIND</t>
  </si>
  <si>
    <t>A B Cotspin India Ltd</t>
  </si>
  <si>
    <t>ABCOTS</t>
  </si>
  <si>
    <t>Edvenswa Enterprises Ltd</t>
  </si>
  <si>
    <t>EDVENSWA</t>
  </si>
  <si>
    <t>MITCON Consultancy &amp; Engineering Services Ltd</t>
  </si>
  <si>
    <t>MITCON</t>
  </si>
  <si>
    <t>Aartech Solonics Ltd</t>
  </si>
  <si>
    <t>AARTECH</t>
  </si>
  <si>
    <t>Pansari Developers Ltd</t>
  </si>
  <si>
    <t>PANSARI</t>
  </si>
  <si>
    <t>QMS Medical Allied Services Ltd</t>
  </si>
  <si>
    <t>QMSMEDI</t>
  </si>
  <si>
    <t>Indbank Merchant Banking Services Ltd</t>
  </si>
  <si>
    <t>INDBANK</t>
  </si>
  <si>
    <t>AMJ Land Holdings Ltd</t>
  </si>
  <si>
    <t>AMJLAND</t>
  </si>
  <si>
    <t>Prima Plastics Ltd</t>
  </si>
  <si>
    <t>PRIMAPLA</t>
  </si>
  <si>
    <t>Nitiraj Engineers Ltd</t>
  </si>
  <si>
    <t>NITIRAJ</t>
  </si>
  <si>
    <t>Indrayani Biotech Ltd</t>
  </si>
  <si>
    <t>INDRANIB</t>
  </si>
  <si>
    <t>Priti International Ltd</t>
  </si>
  <si>
    <t>PRITI</t>
  </si>
  <si>
    <t>Techknowgreen Solutions Ltd</t>
  </si>
  <si>
    <t>TECHKGREEN</t>
  </si>
  <si>
    <t>Akanksha Power and Infrastructure Ltd</t>
  </si>
  <si>
    <t>AKANKSHA</t>
  </si>
  <si>
    <t>Gretex Industries Ltd</t>
  </si>
  <si>
    <t>GRETEX</t>
  </si>
  <si>
    <t>Quest Laboratories Ltd</t>
  </si>
  <si>
    <t>QUESTLAB</t>
  </si>
  <si>
    <t>Organic Recycling Systems Ltd</t>
  </si>
  <si>
    <t>ORGANICREC</t>
  </si>
  <si>
    <t>Bal Pharma Ltd</t>
  </si>
  <si>
    <t>BALPHARMA</t>
  </si>
  <si>
    <t>Sonam Ltd</t>
  </si>
  <si>
    <t>SONAMLTD</t>
  </si>
  <si>
    <t>Alpa Laboratories Ltd</t>
  </si>
  <si>
    <t>ALPA</t>
  </si>
  <si>
    <t>Ashapura Logistics Ltd</t>
  </si>
  <si>
    <t>ASHALOG</t>
  </si>
  <si>
    <t>Gayatri Rubbers and Chemicals Ltd</t>
  </si>
  <si>
    <t>GRCL</t>
  </si>
  <si>
    <t>RSD Finance Ltd</t>
  </si>
  <si>
    <t>RSDFIN</t>
  </si>
  <si>
    <t>Texmo Pipes and Products Ltd</t>
  </si>
  <si>
    <t>TEXMOPIPES</t>
  </si>
  <si>
    <t>IL&amp;FS Transportation Networks Ltd</t>
  </si>
  <si>
    <t>IL&amp;FSTRANS</t>
  </si>
  <si>
    <t>Sel Manufacturing Company Ltd</t>
  </si>
  <si>
    <t>SELMC</t>
  </si>
  <si>
    <t>Shree Ajit Pulp and Paper Ltd</t>
  </si>
  <si>
    <t>SAPPL</t>
  </si>
  <si>
    <t>Tarmat Ltd</t>
  </si>
  <si>
    <t>TARMAT</t>
  </si>
  <si>
    <t>Weizmann Limited</t>
  </si>
  <si>
    <t>WEIZMANIND</t>
  </si>
  <si>
    <t>LA Tim Metal &amp; Industries Ltd</t>
  </si>
  <si>
    <t>LATIMMETAL</t>
  </si>
  <si>
    <t>Jyoti Ltd</t>
  </si>
  <si>
    <t>JYOTI</t>
  </si>
  <si>
    <t>Sylvan Plyboard (India) Ltd</t>
  </si>
  <si>
    <t>SYLVANPLY</t>
  </si>
  <si>
    <t>United Nilgiri Tea Estates Company Ltd</t>
  </si>
  <si>
    <t>UNITEDTEA</t>
  </si>
  <si>
    <t>Supreme Infrastructure India Ltd</t>
  </si>
  <si>
    <t>SUPREMEINF</t>
  </si>
  <si>
    <t>GVP Infotech Ltd</t>
  </si>
  <si>
    <t>GVPTECH</t>
  </si>
  <si>
    <t>Emmbi Industries Ltd</t>
  </si>
  <si>
    <t>EMMBI</t>
  </si>
  <si>
    <t>Anmol India Ltd</t>
  </si>
  <si>
    <t>ANMOL</t>
  </si>
  <si>
    <t>Aryaman Capital Markets Ltd</t>
  </si>
  <si>
    <t>ARYACAPM</t>
  </si>
  <si>
    <t>JHS Svendgaard Laboratories Ltd</t>
  </si>
  <si>
    <t>JHS</t>
  </si>
  <si>
    <t>Vaishali Pharma Ltd</t>
  </si>
  <si>
    <t>VAISHALI</t>
  </si>
  <si>
    <t>Deep Polymers Ltd</t>
  </si>
  <si>
    <t>DEEP</t>
  </si>
  <si>
    <t>Srivari Spices and Foods Ltd</t>
  </si>
  <si>
    <t>SSFL</t>
  </si>
  <si>
    <t>Arvee Laboratories (India) Ltd</t>
  </si>
  <si>
    <t>ARVEE</t>
  </si>
  <si>
    <t>Maheshwari Logistics Ltd</t>
  </si>
  <si>
    <t>MAHESHWARI</t>
  </si>
  <si>
    <t>GSS Infotech Ltd</t>
  </si>
  <si>
    <t>GSS</t>
  </si>
  <si>
    <t>Aarnav Fashions Ltd</t>
  </si>
  <si>
    <t>AARNAV</t>
  </si>
  <si>
    <t>Lambodhara Textiles Ltd</t>
  </si>
  <si>
    <t>LAMBODHARA</t>
  </si>
  <si>
    <t>ACE Software Exports Ltd</t>
  </si>
  <si>
    <t>ACESOFT</t>
  </si>
  <si>
    <t>Kesar Petroproducts Ltd</t>
  </si>
  <si>
    <t>KESARPE</t>
  </si>
  <si>
    <t>Airo Lam Ltd</t>
  </si>
  <si>
    <t>AIROLAM</t>
  </si>
  <si>
    <t>Lactose (India) Ltd</t>
  </si>
  <si>
    <t>LACTOSE</t>
  </si>
  <si>
    <t>Enser Communications Ltd</t>
  </si>
  <si>
    <t>ENSER</t>
  </si>
  <si>
    <t>Wardwizard Foods and Beverages Ltd</t>
  </si>
  <si>
    <t>WARDWIZFBL</t>
  </si>
  <si>
    <t>Gujarat State Financial Corp</t>
  </si>
  <si>
    <t>GUJSTATFIN</t>
  </si>
  <si>
    <t>Modern Threads (India) Ltd</t>
  </si>
  <si>
    <t>MODTHREAD</t>
  </si>
  <si>
    <t>United Polyfab Gujarat Ltd</t>
  </si>
  <si>
    <t>UNITEDPOLY</t>
  </si>
  <si>
    <t>Ludlow Jute &amp; Specialities Ltd</t>
  </si>
  <si>
    <t>LUDLOWJUT</t>
  </si>
  <si>
    <t>Digicontent Ltd</t>
  </si>
  <si>
    <t>DGCONTENT</t>
  </si>
  <si>
    <t>Sunlite Recycling Industries Ltd</t>
  </si>
  <si>
    <t>SUNLITE</t>
  </si>
  <si>
    <t>Unihealth Consultancy Ltd</t>
  </si>
  <si>
    <t>UNIHEALTH</t>
  </si>
  <si>
    <t>Kapston Services Ltd</t>
  </si>
  <si>
    <t>KAPSTON</t>
  </si>
  <si>
    <t>Bihar Sponge Iron Ltd</t>
  </si>
  <si>
    <t>BIHSPONG</t>
  </si>
  <si>
    <t>Hindustan Adhesives Ltd</t>
  </si>
  <si>
    <t>HINDADH</t>
  </si>
  <si>
    <t>SAH Polymers Ltd</t>
  </si>
  <si>
    <t>SAH</t>
  </si>
  <si>
    <t>Rts Power Corporation Ltd</t>
  </si>
  <si>
    <t>RTSPOWR</t>
  </si>
  <si>
    <t>BDH Industries Ltd</t>
  </si>
  <si>
    <t>BDH</t>
  </si>
  <si>
    <t>Abans Enterprises Ltd</t>
  </si>
  <si>
    <t>ABANSENT</t>
  </si>
  <si>
    <t>Worth Peripherals Ltd</t>
  </si>
  <si>
    <t>Sharat Industries Ltd</t>
  </si>
  <si>
    <t>SHINDL</t>
  </si>
  <si>
    <t>Universal Autofoundry Ltd</t>
  </si>
  <si>
    <t>UNIAUTO</t>
  </si>
  <si>
    <t>Alpine Housing Development Corporation Limited</t>
  </si>
  <si>
    <t>ALPINEHOU</t>
  </si>
  <si>
    <t>Samkrg Pistons and Rings Ltd</t>
  </si>
  <si>
    <t>SAMKRG</t>
  </si>
  <si>
    <t>Swati Projects Ltd</t>
  </si>
  <si>
    <t>SWATIPRO</t>
  </si>
  <si>
    <t>Syschem (India) Ltd</t>
  </si>
  <si>
    <t>SYSCHEM</t>
  </si>
  <si>
    <t>Surat Trade and Mercantile Ltd</t>
  </si>
  <si>
    <t>SURATRAML</t>
  </si>
  <si>
    <t>Salasar Exteriors and Contour Ltd</t>
  </si>
  <si>
    <t>SECL</t>
  </si>
  <si>
    <t>GIR Natureview Resorts Ltd</t>
  </si>
  <si>
    <t>GIRRESORTS</t>
  </si>
  <si>
    <t>IVP Ltd</t>
  </si>
  <si>
    <t>IVP</t>
  </si>
  <si>
    <t>AKI India Ltd</t>
  </si>
  <si>
    <t>AKI</t>
  </si>
  <si>
    <t>Upsurge Seeds Of Agriculture Ltd</t>
  </si>
  <si>
    <t>USASEEDS</t>
  </si>
  <si>
    <t>CHL Ltd</t>
  </si>
  <si>
    <t>CHLLTD</t>
  </si>
  <si>
    <t>Stratmont Industries Ltd</t>
  </si>
  <si>
    <t>STRATMONT</t>
  </si>
  <si>
    <t>Vital Chemtech Ltd</t>
  </si>
  <si>
    <t>VITAL</t>
  </si>
  <si>
    <t>Odyssey Technologies Ltd</t>
  </si>
  <si>
    <t>ODYSSEY</t>
  </si>
  <si>
    <t>Rulka Electricals Ltd</t>
  </si>
  <si>
    <t>RULKA</t>
  </si>
  <si>
    <t>Aveer Foods Ltd</t>
  </si>
  <si>
    <t>AVEER</t>
  </si>
  <si>
    <t>Cenlub Industries Ltd</t>
  </si>
  <si>
    <t>CENLUB</t>
  </si>
  <si>
    <t>Manaksia Aluminium Co Ltd</t>
  </si>
  <si>
    <t>MANAKALUCO</t>
  </si>
  <si>
    <t>Sprayking Ltd</t>
  </si>
  <si>
    <t>SPRAYKING</t>
  </si>
  <si>
    <t>Raghuvansh Agrofarms Ltd</t>
  </si>
  <si>
    <t>RAFL</t>
  </si>
  <si>
    <t>Mangalam Drugs and Organics Ltd</t>
  </si>
  <si>
    <t>MANGALAM</t>
  </si>
  <si>
    <t>Metroglobal Ltd</t>
  </si>
  <si>
    <t>METROGLOBL</t>
  </si>
  <si>
    <t>Precision Electronics Ltd</t>
  </si>
  <si>
    <t>PRECISIO</t>
  </si>
  <si>
    <t>Urban Enviro Waste Management Ltd</t>
  </si>
  <si>
    <t>URBAN</t>
  </si>
  <si>
    <t>Mitsu Chem Plast Ltd</t>
  </si>
  <si>
    <t>MITSU</t>
  </si>
  <si>
    <t>Anik Industries Ltd</t>
  </si>
  <si>
    <t>ANIKINDS</t>
  </si>
  <si>
    <t>Ovobel Foods Ltd</t>
  </si>
  <si>
    <t>OVOBELE</t>
  </si>
  <si>
    <t>Beacon Trusteeship Ltd</t>
  </si>
  <si>
    <t>BEACON</t>
  </si>
  <si>
    <t>Aesthetik Engineers Ltd</t>
  </si>
  <si>
    <t>AESTHETIK</t>
  </si>
  <si>
    <t>Jocil Ltd</t>
  </si>
  <si>
    <t>JOCIL</t>
  </si>
  <si>
    <t>Keynote Financial Services Ltd</t>
  </si>
  <si>
    <t>KEYFINSERV</t>
  </si>
  <si>
    <t>Lakshmi Automatic Loom Works Ltd</t>
  </si>
  <si>
    <t>LXMIATO</t>
  </si>
  <si>
    <t>Gujarat Intrux Ltd</t>
  </si>
  <si>
    <t>GUJINTRX</t>
  </si>
  <si>
    <t>Caprihans India Ltd</t>
  </si>
  <si>
    <t>CAPRIHANS</t>
  </si>
  <si>
    <t>B &amp; A Packaging India Ltd</t>
  </si>
  <si>
    <t>BAPACK</t>
  </si>
  <si>
    <t>Ambey Laboratories Ltd</t>
  </si>
  <si>
    <t>AMBEY</t>
  </si>
  <si>
    <t>Digidrive Distributors Ltd</t>
  </si>
  <si>
    <t>DIGIDRIVE</t>
  </si>
  <si>
    <t>Hindustan Tin Works Ltd</t>
  </si>
  <si>
    <t>HINDTIN</t>
  </si>
  <si>
    <t>Dhoot Industrial Finance Ltd</t>
  </si>
  <si>
    <t>DHOOTIN</t>
  </si>
  <si>
    <t>Atam Valves Ltd</t>
  </si>
  <si>
    <t>ATAM</t>
  </si>
  <si>
    <t>SunGarner Energies Ltd</t>
  </si>
  <si>
    <t>SEL</t>
  </si>
  <si>
    <t>Accuracy Shipping Ltd</t>
  </si>
  <si>
    <t>ACCURACY</t>
  </si>
  <si>
    <t>Shahlon Silk Industries Ltd</t>
  </si>
  <si>
    <t>SHAHLON</t>
  </si>
  <si>
    <t>Upsurge Investment and Finance Ltd</t>
  </si>
  <si>
    <t>UPSURGE</t>
  </si>
  <si>
    <t>South India Paper Mills Ltd</t>
  </si>
  <si>
    <t>STHINPA</t>
  </si>
  <si>
    <t>Bafna Pharmaceuticals Ltd</t>
  </si>
  <si>
    <t>BAFNAPH</t>
  </si>
  <si>
    <t>Dcm Ltd</t>
  </si>
  <si>
    <t>DCM</t>
  </si>
  <si>
    <t>Panache Digilife Ltd</t>
  </si>
  <si>
    <t>PANACHE</t>
  </si>
  <si>
    <t>Fonebox Retail Ltd</t>
  </si>
  <si>
    <t>FONEBOX</t>
  </si>
  <si>
    <t>Toyam Sports Ltd</t>
  </si>
  <si>
    <t>TOYAMSL</t>
  </si>
  <si>
    <t>Avance Technologies Ltd</t>
  </si>
  <si>
    <t>AVANCE</t>
  </si>
  <si>
    <t>Ratnabhumi Developers Ltd</t>
  </si>
  <si>
    <t>RATNABHUMI</t>
  </si>
  <si>
    <t>Sir Shadi Lal Enterprises Ltd</t>
  </si>
  <si>
    <t>SSLEL</t>
  </si>
  <si>
    <t>Power and Instrumentation (Gujarat) Ltd</t>
  </si>
  <si>
    <t>PIGL</t>
  </si>
  <si>
    <t>Indian Infotech and Software Ltd</t>
  </si>
  <si>
    <t>INDINFO</t>
  </si>
  <si>
    <t>Arunjyoti Bio Ventures Ltd</t>
  </si>
  <si>
    <t>ABVL</t>
  </si>
  <si>
    <t>Standard Industries Ltd</t>
  </si>
  <si>
    <t>SIL</t>
  </si>
  <si>
    <t>Mahalaxmi Rubtech Ltd</t>
  </si>
  <si>
    <t>MHLXMIRU</t>
  </si>
  <si>
    <t>Sikko Industries Ltd</t>
  </si>
  <si>
    <t>SIKKO</t>
  </si>
  <si>
    <t>Tainwala Chemicals and Plastics (India) Ltd</t>
  </si>
  <si>
    <t>TAINWALCHM</t>
  </si>
  <si>
    <t>Polson Ltd</t>
  </si>
  <si>
    <t>POLSON</t>
  </si>
  <si>
    <t>Basant Agro Tech (India) Ltd</t>
  </si>
  <si>
    <t>BASANTGL</t>
  </si>
  <si>
    <t>Divine Power Energy Ltd</t>
  </si>
  <si>
    <t>DPEL</t>
  </si>
  <si>
    <t>Kalyani Forge Ltd</t>
  </si>
  <si>
    <t>KALYANIFRG</t>
  </si>
  <si>
    <t>CG VAK Software and Exports Ltd</t>
  </si>
  <si>
    <t>CGVAK</t>
  </si>
  <si>
    <t>Rajnish Retail Ltd</t>
  </si>
  <si>
    <t>RRETAIL</t>
  </si>
  <si>
    <t>Savera Industries Ltd</t>
  </si>
  <si>
    <t>SAVERA</t>
  </si>
  <si>
    <t>Marvel Decor Ltd</t>
  </si>
  <si>
    <t>MDL</t>
  </si>
  <si>
    <t>Chaman Metallics Ltd</t>
  </si>
  <si>
    <t>CMNL</t>
  </si>
  <si>
    <t>Shigan Quantum Technologies Ltd</t>
  </si>
  <si>
    <t>SHIGAN</t>
  </si>
  <si>
    <t>Simplex Castings Ltd</t>
  </si>
  <si>
    <t>SIMPLEXCAS</t>
  </si>
  <si>
    <t>Nagpur Power and Industries Ltd</t>
  </si>
  <si>
    <t>NAGPI</t>
  </si>
  <si>
    <t>Krebs Biochemicals and Industries Ltd</t>
  </si>
  <si>
    <t>KREBSBIO</t>
  </si>
  <si>
    <t>Piccadily Sugar and Allied Industries Ltd</t>
  </si>
  <si>
    <t>PICCASUG</t>
  </si>
  <si>
    <t>Cambridge Technology Enterprises Ltd</t>
  </si>
  <si>
    <t>CTE</t>
  </si>
  <si>
    <t>Machino Plastics Ltd</t>
  </si>
  <si>
    <t>MACPLASQ</t>
  </si>
  <si>
    <t>Vuenow Infratech Ltd</t>
  </si>
  <si>
    <t>VUENOW</t>
  </si>
  <si>
    <t>Khemani Distributors &amp; Marketing Ltd</t>
  </si>
  <si>
    <t>KDML</t>
  </si>
  <si>
    <t>Surana Solar Ltd</t>
  </si>
  <si>
    <t>SURANASOL</t>
  </si>
  <si>
    <t>Greenchef Appliances Ltd</t>
  </si>
  <si>
    <t>GREENCHEF</t>
  </si>
  <si>
    <t>Kovilpatti Lakshmi Roller Flour Mills Ltd</t>
  </si>
  <si>
    <t>KLRFM</t>
  </si>
  <si>
    <t>S V Global Mill Ltd</t>
  </si>
  <si>
    <t>SVGLOBAL</t>
  </si>
  <si>
    <t>ATV Projects India Ltd</t>
  </si>
  <si>
    <t>ATVPR</t>
  </si>
  <si>
    <t>Gillanders Arbuthnot &amp; Co Ltd</t>
  </si>
  <si>
    <t>GILLANDERS</t>
  </si>
  <si>
    <t>Niraj Cement Structurals Ltd</t>
  </si>
  <si>
    <t>NIRAJ</t>
  </si>
  <si>
    <t>Shri Balaji Valve Components Ltd</t>
  </si>
  <si>
    <t>SBVCL</t>
  </si>
  <si>
    <t>NipponINETFNifty SDL Apr 2026 Top 20 Equal Weight</t>
  </si>
  <si>
    <t>SDL26BEES</t>
  </si>
  <si>
    <t>SAL Steel Ltd</t>
  </si>
  <si>
    <t>SALSTEEL</t>
  </si>
  <si>
    <t>Eros International Media Ltd</t>
  </si>
  <si>
    <t>EROSMEDIA</t>
  </si>
  <si>
    <t>Tyche Industries Ltd</t>
  </si>
  <si>
    <t>TYCHE</t>
  </si>
  <si>
    <t>Srestha Finvest Ltd</t>
  </si>
  <si>
    <t>SRESTHA</t>
  </si>
  <si>
    <t>Indian Sucrose Ltd</t>
  </si>
  <si>
    <t>INDSUCR</t>
  </si>
  <si>
    <t>Silicon Rental Solutions Ltd</t>
  </si>
  <si>
    <t>SRSOLTD</t>
  </si>
  <si>
    <t>Winsome Breweries Ltd</t>
  </si>
  <si>
    <t>WINSOMBR</t>
  </si>
  <si>
    <t>Brewers</t>
  </si>
  <si>
    <t>Interiors &amp; More Ltd</t>
  </si>
  <si>
    <t>INM</t>
  </si>
  <si>
    <t>SPL Industries Ltd</t>
  </si>
  <si>
    <t>SPLIL</t>
  </si>
  <si>
    <t>VL Infraprojects Ltd</t>
  </si>
  <si>
    <t>VLINFRA</t>
  </si>
  <si>
    <t>HIM Teknoforge Ltd</t>
  </si>
  <si>
    <t>HIMTEK</t>
  </si>
  <si>
    <t>Reliance Chemotex Industries Ltd</t>
  </si>
  <si>
    <t>RELCHEMQ</t>
  </si>
  <si>
    <t>Vibrant Global Capital Ltd</t>
  </si>
  <si>
    <t>VGCL</t>
  </si>
  <si>
    <t>Surya Lakshmi Cotton Mills Ltd</t>
  </si>
  <si>
    <t>SURYALAXMI</t>
  </si>
  <si>
    <t>Sera Investments &amp; Finance India Ltd</t>
  </si>
  <si>
    <t>SERA</t>
  </si>
  <si>
    <t>Praxis Home Retail Ltd</t>
  </si>
  <si>
    <t>PRAXIS</t>
  </si>
  <si>
    <t>Siyaram Recycling Industries Ltd</t>
  </si>
  <si>
    <t>SIYARAM</t>
  </si>
  <si>
    <t>Ganges Securities Ltd</t>
  </si>
  <si>
    <t>GANGESSECU</t>
  </si>
  <si>
    <t>Baid Finserv Ltd</t>
  </si>
  <si>
    <t>BAIDFIN</t>
  </si>
  <si>
    <t>Western India Plywoods Ltd</t>
  </si>
  <si>
    <t>WIPL</t>
  </si>
  <si>
    <t>Homesfy Realty Ltd</t>
  </si>
  <si>
    <t>HOMESFY</t>
  </si>
  <si>
    <t>Zeal Aqua Ltd</t>
  </si>
  <si>
    <t>Shreeji Translogistics Ltd</t>
  </si>
  <si>
    <t>STL</t>
  </si>
  <si>
    <t>Flex Foods Ltd</t>
  </si>
  <si>
    <t>FLEXFO</t>
  </si>
  <si>
    <t>Confidence Futuristic Energetech Ltd</t>
  </si>
  <si>
    <t>CFEL</t>
  </si>
  <si>
    <t>Indian Card Clothing Company Ltd</t>
  </si>
  <si>
    <t>INDIANCARD</t>
  </si>
  <si>
    <t>Calcom Vision Ltd</t>
  </si>
  <si>
    <t>CALCOM</t>
  </si>
  <si>
    <t>Kifs Financial Services Ltd</t>
  </si>
  <si>
    <t>KIFS</t>
  </si>
  <si>
    <t>Scanpoint Geomatics Ltd</t>
  </si>
  <si>
    <t>SCANPGEOM</t>
  </si>
  <si>
    <t>Kakatiya Cement Sugar and Industries Ltd</t>
  </si>
  <si>
    <t>KAKATCEM</t>
  </si>
  <si>
    <t>Suryalata Spinning Mills Ltd</t>
  </si>
  <si>
    <t>SURYALA</t>
  </si>
  <si>
    <t>VJTF Eduservices Ltd</t>
  </si>
  <si>
    <t>VJTFEDU</t>
  </si>
  <si>
    <t>Globe International Carriers Ltd</t>
  </si>
  <si>
    <t>GICL</t>
  </si>
  <si>
    <t>Eyantra Ventures Ltd</t>
  </si>
  <si>
    <t>EY</t>
  </si>
  <si>
    <t>Hilton Metal Forging Ltd</t>
  </si>
  <si>
    <t>HILTON</t>
  </si>
  <si>
    <t>Kaira Can Co Ltd</t>
  </si>
  <si>
    <t>KAIRA</t>
  </si>
  <si>
    <t>Shri Techtex Ltd</t>
  </si>
  <si>
    <t>SHRITECH</t>
  </si>
  <si>
    <t>Touchwood Entertainment Ltd</t>
  </si>
  <si>
    <t>TOUCHWOOD</t>
  </si>
  <si>
    <t>Transwarranty Finance Ltd</t>
  </si>
  <si>
    <t>TFL</t>
  </si>
  <si>
    <t>Hindusthan National Glass And Industries Ltd</t>
  </si>
  <si>
    <t>HINDNATGLS</t>
  </si>
  <si>
    <t>Shradha AI Technologies Ltd</t>
  </si>
  <si>
    <t>SHRAAITECH</t>
  </si>
  <si>
    <t>Oil &amp; Gas Drilling</t>
  </si>
  <si>
    <t>Globus Power Generation Ltd</t>
  </si>
  <si>
    <t>GLOBUSCON</t>
  </si>
  <si>
    <t>Radhe Developers (India) Ltd</t>
  </si>
  <si>
    <t>RADHEDE</t>
  </si>
  <si>
    <t>MPS Infotecnics Ltd</t>
  </si>
  <si>
    <t>VISESHINFO</t>
  </si>
  <si>
    <t>B.A.G. Films and Media Ltd</t>
  </si>
  <si>
    <t>BAGFILMS</t>
  </si>
  <si>
    <t>Ducol Organics &amp; Colours Ltd</t>
  </si>
  <si>
    <t>DUCOL</t>
  </si>
  <si>
    <t>Visco Trade Associates Ltd</t>
  </si>
  <si>
    <t>VISCO</t>
  </si>
  <si>
    <t>De Neers Tools Ltd</t>
  </si>
  <si>
    <t>DENEERS</t>
  </si>
  <si>
    <t>Mukta Arts Ltd</t>
  </si>
  <si>
    <t>MUKTAARTS</t>
  </si>
  <si>
    <t>Jamshri Realty Ltd</t>
  </si>
  <si>
    <t>JAMSHRI</t>
  </si>
  <si>
    <t>Real Estate Operating Companies</t>
  </si>
  <si>
    <t>Hemant Surgical Industries Ltd</t>
  </si>
  <si>
    <t>HSIL</t>
  </si>
  <si>
    <t>Health Care Distributors</t>
  </si>
  <si>
    <t>Colab Cloud Platforms Ltd</t>
  </si>
  <si>
    <t>COLABCLOUD</t>
  </si>
  <si>
    <t>Hindprakash Industries Ltd</t>
  </si>
  <si>
    <t>HPIL</t>
  </si>
  <si>
    <t>BN Rathi Securities Ltd</t>
  </si>
  <si>
    <t>BNRSEC</t>
  </si>
  <si>
    <t>Pritika Engineering Components Ltd</t>
  </si>
  <si>
    <t>PRITIKA</t>
  </si>
  <si>
    <t>Active Clothing Co Ltd</t>
  </si>
  <si>
    <t>ACTIVE</t>
  </si>
  <si>
    <t>Indian Acrylics Ltd</t>
  </si>
  <si>
    <t>INDIANACRY</t>
  </si>
  <si>
    <t>Gujarat Toolroom Ltd</t>
  </si>
  <si>
    <t>GUJTLRM</t>
  </si>
  <si>
    <t>Maitreya Medicare Ltd</t>
  </si>
  <si>
    <t>MAITREYA</t>
  </si>
  <si>
    <t>Semac Consultants Ltd</t>
  </si>
  <si>
    <t>SEMAC</t>
  </si>
  <si>
    <t>B &amp; A Ltd</t>
  </si>
  <si>
    <t>BNALTD</t>
  </si>
  <si>
    <t>Rishiroop Ltd</t>
  </si>
  <si>
    <t>RISHIROOP</t>
  </si>
  <si>
    <t>Aarey Drugs and Pharmaceuticals Ltd</t>
  </si>
  <si>
    <t>AAREYDRUGS</t>
  </si>
  <si>
    <t>Saptarishi Agro Industries Ltd</t>
  </si>
  <si>
    <t>SPTRSHI</t>
  </si>
  <si>
    <t>Bhandari Hosiery Exports Ltd</t>
  </si>
  <si>
    <t>BHANDARI</t>
  </si>
  <si>
    <t>Reliance Naval and Engineering Ltd</t>
  </si>
  <si>
    <t>RNAVAL</t>
  </si>
  <si>
    <t>Rungta Irrigation Ltd</t>
  </si>
  <si>
    <t>RUNGTAIR</t>
  </si>
  <si>
    <t>HB Estate Developers Ltd</t>
  </si>
  <si>
    <t>HBESD</t>
  </si>
  <si>
    <t>Setco Automotive Ltd</t>
  </si>
  <si>
    <t>SETCO</t>
  </si>
  <si>
    <t>LKP Securities Ltd</t>
  </si>
  <si>
    <t>LKPSEC</t>
  </si>
  <si>
    <t>Panyam Cements And Mineral Industrties Ltd</t>
  </si>
  <si>
    <t>PANCM</t>
  </si>
  <si>
    <t>B-Right RealEstate Ltd</t>
  </si>
  <si>
    <t>BRRL</t>
  </si>
  <si>
    <t>HCP Plastene Bulkpack Ltd</t>
  </si>
  <si>
    <t>HPBL</t>
  </si>
  <si>
    <t>Paper &amp; Plastic Packaging Products &amp; Materials</t>
  </si>
  <si>
    <t>Art Nirman Ltd</t>
  </si>
  <si>
    <t>ARTNIRMAN</t>
  </si>
  <si>
    <t>Bharat Gears Ltd</t>
  </si>
  <si>
    <t>BHARATGEAR</t>
  </si>
  <si>
    <t>DIGJAM Ltd</t>
  </si>
  <si>
    <t>DIGJAMLMTD</t>
  </si>
  <si>
    <t>Ecoplast Ltd</t>
  </si>
  <si>
    <t>ECOPLAST</t>
  </si>
  <si>
    <t>MRO-TEK Realty Ltd</t>
  </si>
  <si>
    <t>MRO-TEK</t>
  </si>
  <si>
    <t>ITL Industries Ltd</t>
  </si>
  <si>
    <t>ITL</t>
  </si>
  <si>
    <t>Chetana Education Ltd</t>
  </si>
  <si>
    <t>CHETANA</t>
  </si>
  <si>
    <t>CIL Nova Petrochemicals Ltd</t>
  </si>
  <si>
    <t>CNOVAPETRO</t>
  </si>
  <si>
    <t>Pacific Industries Ltd</t>
  </si>
  <si>
    <t>PACIFICI</t>
  </si>
  <si>
    <t>DRS Dilip Roadlines Ltd</t>
  </si>
  <si>
    <t>DRSDILIP</t>
  </si>
  <si>
    <t>Ansal Housing Ltd</t>
  </si>
  <si>
    <t>ANSALHSG</t>
  </si>
  <si>
    <t>Pramara Promotions Ltd</t>
  </si>
  <si>
    <t>PRAMARA</t>
  </si>
  <si>
    <t>Smruthi Organics Ltd</t>
  </si>
  <si>
    <t>SMRUTHIORG</t>
  </si>
  <si>
    <t>Samrat Forgings Ltd</t>
  </si>
  <si>
    <t>SAMRATFORG</t>
  </si>
  <si>
    <t>Galaxy Cloud Kitchens Ltd</t>
  </si>
  <si>
    <t>GCKL</t>
  </si>
  <si>
    <t>Sumuka Agro Industries Ltd</t>
  </si>
  <si>
    <t>SUMUKA</t>
  </si>
  <si>
    <t>Total Transport Systems Ltd</t>
  </si>
  <si>
    <t>TOTAL</t>
  </si>
  <si>
    <t>Bodhi Tree Multimedia Ltd</t>
  </si>
  <si>
    <t>BTML</t>
  </si>
  <si>
    <t>DB (International) Stock Brokers Ltd</t>
  </si>
  <si>
    <t>DBSTOCKBRO</t>
  </si>
  <si>
    <t>Tanvi Foods (India) Ltd</t>
  </si>
  <si>
    <t>TANVI</t>
  </si>
  <si>
    <t>BCPL Railway Infrastructure Ltd</t>
  </si>
  <si>
    <t>BCPL</t>
  </si>
  <si>
    <t>Swastik Pipe Ltd</t>
  </si>
  <si>
    <t>SWASTIK</t>
  </si>
  <si>
    <t>ITCONS e-Solutions Ltd</t>
  </si>
  <si>
    <t>ITCONS</t>
  </si>
  <si>
    <t>Human Resource &amp; Employment Services</t>
  </si>
  <si>
    <t>Patel Integrated Logistics Ltd</t>
  </si>
  <si>
    <t>PATINTLOG</t>
  </si>
  <si>
    <t>Dhruva Capital Services Ltd</t>
  </si>
  <si>
    <t>DHRUVCA</t>
  </si>
  <si>
    <t>Steelman Telecom Ltd</t>
  </si>
  <si>
    <t>STML</t>
  </si>
  <si>
    <t>Integrated Telecommunication Services</t>
  </si>
  <si>
    <t>Jainam Ferro Alloys (I) Ltd</t>
  </si>
  <si>
    <t>JAINAM</t>
  </si>
  <si>
    <t>Sizemasters Technology Ltd</t>
  </si>
  <si>
    <t>SIZEMASTER</t>
  </si>
  <si>
    <t>Nippon India ETF Nifty PSU Bank BeES</t>
  </si>
  <si>
    <t>PSUBNKBEES</t>
  </si>
  <si>
    <t>Thakkers Developers Ltd</t>
  </si>
  <si>
    <t>THAKDEV</t>
  </si>
  <si>
    <t>Vaidya Sane Ayurved Laboratories Ltd</t>
  </si>
  <si>
    <t>MADHAVBAUG</t>
  </si>
  <si>
    <t>Samor Reality Ltd</t>
  </si>
  <si>
    <t>SAMOR</t>
  </si>
  <si>
    <t>DHP India Ltd</t>
  </si>
  <si>
    <t>DHPIND</t>
  </si>
  <si>
    <t>Dhatre Udyog Ltd</t>
  </si>
  <si>
    <t>DHATRE</t>
  </si>
  <si>
    <t>Ai Champdany Industries Ltd</t>
  </si>
  <si>
    <t>AICHAMP</t>
  </si>
  <si>
    <t>Manas Properties Ltd</t>
  </si>
  <si>
    <t>MANAS</t>
  </si>
  <si>
    <t>AMD Industries Ltd</t>
  </si>
  <si>
    <t>AMDIND</t>
  </si>
  <si>
    <t>Indsil Hydro Power and Manganese Ltd</t>
  </si>
  <si>
    <t>INDSILHYD</t>
  </si>
  <si>
    <t>Fidel Softech Ltd</t>
  </si>
  <si>
    <t>FIDEL</t>
  </si>
  <si>
    <t>Mehai Technology Ltd</t>
  </si>
  <si>
    <t>MEHAI</t>
  </si>
  <si>
    <t>Aluwind Architectural Ltd</t>
  </si>
  <si>
    <t>ALUWIND</t>
  </si>
  <si>
    <t>Building Products - Others</t>
  </si>
  <si>
    <t>KHFM Hospitality and Facility Management Services Ltd</t>
  </si>
  <si>
    <t>KHFM</t>
  </si>
  <si>
    <t>Sotac Pharmaceuticals Ltd</t>
  </si>
  <si>
    <t>SOTAC</t>
  </si>
  <si>
    <t>Athena Global Technologies Ltd</t>
  </si>
  <si>
    <t>ATHENAGLO</t>
  </si>
  <si>
    <t>Ascom Leasing &amp; Investments Ltd</t>
  </si>
  <si>
    <t>ASCOM</t>
  </si>
  <si>
    <t>AAA Technologies Ltd</t>
  </si>
  <si>
    <t>AAATECH</t>
  </si>
  <si>
    <t>Shah Alloys Ltd</t>
  </si>
  <si>
    <t>SHAHALLOYS</t>
  </si>
  <si>
    <t>Prakash Steelage Ltd</t>
  </si>
  <si>
    <t>PRAKASHSTL</t>
  </si>
  <si>
    <t>Prizor Viztech Ltd</t>
  </si>
  <si>
    <t>PRIZOR</t>
  </si>
  <si>
    <t>Money Masters Leasing and Finance Ltd</t>
  </si>
  <si>
    <t>MMLF</t>
  </si>
  <si>
    <t>ANI Integrated Services Ltd</t>
  </si>
  <si>
    <t>AISL</t>
  </si>
  <si>
    <t>Ansal Properties and Infrastructure Ltd</t>
  </si>
  <si>
    <t>ANSALAPI</t>
  </si>
  <si>
    <t>Cubex Tubings Ltd</t>
  </si>
  <si>
    <t>CUBEXTUB</t>
  </si>
  <si>
    <t>W H Brady &amp; Company Ltd</t>
  </si>
  <si>
    <t>WHBRADY</t>
  </si>
  <si>
    <t>Krishanveer Forge Ltd</t>
  </si>
  <si>
    <t>KVFORGE</t>
  </si>
  <si>
    <t>Lotus Eye Hospital and Institute Ltd</t>
  </si>
  <si>
    <t>LOTUSEYE</t>
  </si>
  <si>
    <t>Baweja Studios Ltd</t>
  </si>
  <si>
    <t>BAWEJA</t>
  </si>
  <si>
    <t>Garg Furnace Ltd</t>
  </si>
  <si>
    <t>GARGFUR</t>
  </si>
  <si>
    <t>Leading Leasing Finance and Investment Company Ltd</t>
  </si>
  <si>
    <t>LLFICL</t>
  </si>
  <si>
    <t>Tirupati Starch &amp; Chemicals Ltd</t>
  </si>
  <si>
    <t>TIRUSTA</t>
  </si>
  <si>
    <t>Xelpmoc Design and Tech Ltd</t>
  </si>
  <si>
    <t>XELPMOC</t>
  </si>
  <si>
    <t>Teamo Productions HQ Ltd</t>
  </si>
  <si>
    <t>TPHQ</t>
  </si>
  <si>
    <t>Parvati Sweetners and Power Ltd</t>
  </si>
  <si>
    <t>PARVATI</t>
  </si>
  <si>
    <t>7Seas Entertainment Ltd</t>
  </si>
  <si>
    <t>7SEASL</t>
  </si>
  <si>
    <t>Interactive Home Entertainment</t>
  </si>
  <si>
    <t>Salona Cotspin Ltd</t>
  </si>
  <si>
    <t>SALONA</t>
  </si>
  <si>
    <t>United Van Der Horst Ltd</t>
  </si>
  <si>
    <t>UVDRHOR</t>
  </si>
  <si>
    <t>Electro Force (India) Ltd</t>
  </si>
  <si>
    <t>EFORCE</t>
  </si>
  <si>
    <t>Electronic Equipment &amp; Parts</t>
  </si>
  <si>
    <t>Enfuse Solutions Ltd</t>
  </si>
  <si>
    <t>ENFUSE</t>
  </si>
  <si>
    <t>Bright Brothers Ltd</t>
  </si>
  <si>
    <t>BRIGHTBR</t>
  </si>
  <si>
    <t>Rajeshwari Cans Ltd</t>
  </si>
  <si>
    <t>RCAN</t>
  </si>
  <si>
    <t>Metal, Glass &amp; Plastic Containers</t>
  </si>
  <si>
    <t>Kohinoor Foods Ltd</t>
  </si>
  <si>
    <t>KOHINOOR</t>
  </si>
  <si>
    <t>Munoth Capital Market Ltd</t>
  </si>
  <si>
    <t>MUNCAPM</t>
  </si>
  <si>
    <t>Jhandewalas Foods Ltd</t>
  </si>
  <si>
    <t>JFL</t>
  </si>
  <si>
    <t>Kesar Enterprises Ltd</t>
  </si>
  <si>
    <t>KESARENT</t>
  </si>
  <si>
    <t>Deepak Spinners Ltd</t>
  </si>
  <si>
    <t>DEEPAKSP</t>
  </si>
  <si>
    <t>Amarjothi Spinning Mills Ltd</t>
  </si>
  <si>
    <t>AMARJOTHI</t>
  </si>
  <si>
    <t>Gayatri Sugars Ltd</t>
  </si>
  <si>
    <t>GAYATRI</t>
  </si>
  <si>
    <t>Zenith Drugs Ltd</t>
  </si>
  <si>
    <t>ZENITHDRUG</t>
  </si>
  <si>
    <t>GV Films Ltd</t>
  </si>
  <si>
    <t>GVFILM</t>
  </si>
  <si>
    <t>Vedavaag Systems Ltd</t>
  </si>
  <si>
    <t>VEDAVAAG</t>
  </si>
  <si>
    <t>Yarn Syndicate Ltd</t>
  </si>
  <si>
    <t>YARNSYN</t>
  </si>
  <si>
    <t>Bhilwara Spinners Ltd</t>
  </si>
  <si>
    <t>BHILSPIN</t>
  </si>
  <si>
    <t>Pharmaids Pharmaceuticals Ltd</t>
  </si>
  <si>
    <t>PHARMAID</t>
  </si>
  <si>
    <t>Mysore Petro Chemicals Ltd</t>
  </si>
  <si>
    <t>MYSORPETRO</t>
  </si>
  <si>
    <t>Tamboli Industries Ltd</t>
  </si>
  <si>
    <t>TAMBOLIIN</t>
  </si>
  <si>
    <t>WeP Solutions Ltd</t>
  </si>
  <si>
    <t>WEPSOLN</t>
  </si>
  <si>
    <t>Rama Vision Ltd</t>
  </si>
  <si>
    <t>RAMAVISION</t>
  </si>
  <si>
    <t>Palash Securities Ltd</t>
  </si>
  <si>
    <t>PALASHSECU</t>
  </si>
  <si>
    <t>Gujchem Distillers India Ltd</t>
  </si>
  <si>
    <t>GUJCMDS</t>
  </si>
  <si>
    <t>Likhami Consulting Ltd</t>
  </si>
  <si>
    <t>LIKHAMI</t>
  </si>
  <si>
    <t>Ultracab (India) Ltd</t>
  </si>
  <si>
    <t>ULTRACAB</t>
  </si>
  <si>
    <t>Kundan Edifice Ltd</t>
  </si>
  <si>
    <t>KEL</t>
  </si>
  <si>
    <t>Beardsell Ltd</t>
  </si>
  <si>
    <t>BEARDSELL</t>
  </si>
  <si>
    <t>Rexnord Electronics and Controls Ltd</t>
  </si>
  <si>
    <t>REXNORD</t>
  </si>
  <si>
    <t>K I C Metaliks Ltd</t>
  </si>
  <si>
    <t>KAJARIR</t>
  </si>
  <si>
    <t>Bilcare Ltd</t>
  </si>
  <si>
    <t>BI</t>
  </si>
  <si>
    <t>Sonal Mercantile Ltd</t>
  </si>
  <si>
    <t>SONAL</t>
  </si>
  <si>
    <t>Gayatri Projects Ltd</t>
  </si>
  <si>
    <t>GAYAPROJ</t>
  </si>
  <si>
    <t>Genpharmasec Ltd</t>
  </si>
  <si>
    <t>GENPHARMA</t>
  </si>
  <si>
    <t>Sal Automotive Ltd</t>
  </si>
  <si>
    <t>SALAUTO</t>
  </si>
  <si>
    <t>Fiberweb (India) Ltd</t>
  </si>
  <si>
    <t>FIBERWEB</t>
  </si>
  <si>
    <t>Dhariwalcorp Ltd</t>
  </si>
  <si>
    <t>DHARIWAL</t>
  </si>
  <si>
    <t>Vaswani Industries Ltd</t>
  </si>
  <si>
    <t>VASWANI</t>
  </si>
  <si>
    <t>MEP Infrastructure Developers Ltd</t>
  </si>
  <si>
    <t>MEP</t>
  </si>
  <si>
    <t>Atishay Ltd</t>
  </si>
  <si>
    <t>ATISHAY</t>
  </si>
  <si>
    <t>Avro India Ltd</t>
  </si>
  <si>
    <t>AVROIND</t>
  </si>
  <si>
    <t>Saumya Consultants Ltd</t>
  </si>
  <si>
    <t>SAUMYA</t>
  </si>
  <si>
    <t>Key Corp Ltd</t>
  </si>
  <si>
    <t>KEYCORP</t>
  </si>
  <si>
    <t>India Steel Works Ltd</t>
  </si>
  <si>
    <t>ISWL</t>
  </si>
  <si>
    <t>Pee Cee Cosma Sope Ltd</t>
  </si>
  <si>
    <t>PCCOSMA</t>
  </si>
  <si>
    <t>3rd Rock Multimedia Ltd</t>
  </si>
  <si>
    <t>3RDROCK</t>
  </si>
  <si>
    <t>Cravatex Ltd</t>
  </si>
  <si>
    <t>CRAVATEX</t>
  </si>
  <si>
    <t>SNL Bearings Ltd</t>
  </si>
  <si>
    <t>SNL</t>
  </si>
  <si>
    <t>Macobs Technologies Ltd</t>
  </si>
  <si>
    <t>MACOBSTECH</t>
  </si>
  <si>
    <t>Relicab Cable Manufacturing Ltd</t>
  </si>
  <si>
    <t>RELICAB</t>
  </si>
  <si>
    <t>Srivasavi Adhesive Tapes Ltd</t>
  </si>
  <si>
    <t>SRIVASAVI</t>
  </si>
  <si>
    <t>Gujarat Natural Resources Ltd</t>
  </si>
  <si>
    <t>GNRL</t>
  </si>
  <si>
    <t>Sundaram Multi Pap Ltd</t>
  </si>
  <si>
    <t>SUNDARAM</t>
  </si>
  <si>
    <t>Aksh Optifibre Ltd</t>
  </si>
  <si>
    <t>AKSHOPTFBR</t>
  </si>
  <si>
    <t>Premco Global Ltd</t>
  </si>
  <si>
    <t>PREMCO</t>
  </si>
  <si>
    <t>Narbada Gems and Jewellery Ltd</t>
  </si>
  <si>
    <t>NARBADA</t>
  </si>
  <si>
    <t>COSCO (India) Ltd</t>
  </si>
  <si>
    <t>COSCO</t>
  </si>
  <si>
    <t>Credent Global Finance Ltd</t>
  </si>
  <si>
    <t>CGFL</t>
  </si>
  <si>
    <t>Shervani Industrial Syndicate Ltd</t>
  </si>
  <si>
    <t>SHERVANI</t>
  </si>
  <si>
    <t>Golkunda Diamonds and Jewellery Ltd</t>
  </si>
  <si>
    <t>GOLKUNDIA</t>
  </si>
  <si>
    <t>Cerebra Integrated Technologies Ltd</t>
  </si>
  <si>
    <t>CEREBRAINT</t>
  </si>
  <si>
    <t>Wallfort Financial Services Ltd</t>
  </si>
  <si>
    <t>WALLFORT</t>
  </si>
  <si>
    <t>Barak Valley Cements Ltd</t>
  </si>
  <si>
    <t>BVCL</t>
  </si>
  <si>
    <t>BN Holdings Ltd</t>
  </si>
  <si>
    <t>BNHOLDINGS</t>
  </si>
  <si>
    <t>Bengal Tea &amp; Fabrics Ltd</t>
  </si>
  <si>
    <t>BENGALT</t>
  </si>
  <si>
    <t>Master Components Ltd</t>
  </si>
  <si>
    <t>MASTER</t>
  </si>
  <si>
    <t>Kotak S&amp;P BSE Sensex ETF</t>
  </si>
  <si>
    <t>SENSEX1</t>
  </si>
  <si>
    <t>Quadrant Televentures Ltd</t>
  </si>
  <si>
    <t>QUADRANT</t>
  </si>
  <si>
    <t>New Swan Multitech Ltd</t>
  </si>
  <si>
    <t>SWANAGRO</t>
  </si>
  <si>
    <t>B C C Fuba India Ltd</t>
  </si>
  <si>
    <t>BCCFUBA</t>
  </si>
  <si>
    <t>Arshiya Ltd</t>
  </si>
  <si>
    <t>ARSHIYA</t>
  </si>
  <si>
    <t>BSEL Algo Ltd</t>
  </si>
  <si>
    <t>BSELALGO</t>
  </si>
  <si>
    <t>ICICI Prudential Nifty Next 50 ETF</t>
  </si>
  <si>
    <t>NEXT50IETF</t>
  </si>
  <si>
    <t>VMS Industries Ltd</t>
  </si>
  <si>
    <t>VMS</t>
  </si>
  <si>
    <t>IBL Finance Ltd</t>
  </si>
  <si>
    <t>IBLFL</t>
  </si>
  <si>
    <t>Financial Technology</t>
  </si>
  <si>
    <t>Pioneer Embroideries Ltd</t>
  </si>
  <si>
    <t>PIONEEREMB</t>
  </si>
  <si>
    <t>Ansal Buildwell Ltd</t>
  </si>
  <si>
    <t>ANSALBU</t>
  </si>
  <si>
    <t>Manglam Infra &amp; Engineering Ltd</t>
  </si>
  <si>
    <t>MIEL</t>
  </si>
  <si>
    <t>Apis India Ltd</t>
  </si>
  <si>
    <t>APIS</t>
  </si>
  <si>
    <t>Zenith Exports Ltd</t>
  </si>
  <si>
    <t>ZENITHEXPO</t>
  </si>
  <si>
    <t>Steel City Securities Ltd</t>
  </si>
  <si>
    <t>STEELCITY</t>
  </si>
  <si>
    <t>Aprameya Engineering Ltd</t>
  </si>
  <si>
    <t>APRAMEYA</t>
  </si>
  <si>
    <t>Skil Infrastructure Ltd</t>
  </si>
  <si>
    <t>SKIL</t>
  </si>
  <si>
    <t>Virat Crane Industries Ltd</t>
  </si>
  <si>
    <t>VIRATCRA</t>
  </si>
  <si>
    <t>Sagarsoft (India) Ltd</t>
  </si>
  <si>
    <t>SAGARSOFT</t>
  </si>
  <si>
    <t>Binayak Tex Processors Ltd</t>
  </si>
  <si>
    <t>ZBINTXPP</t>
  </si>
  <si>
    <t>Oxygenta Pharmaceutical Ltd</t>
  </si>
  <si>
    <t>OXYGENTAPH</t>
  </si>
  <si>
    <t>Ahlada Engineers Ltd</t>
  </si>
  <si>
    <t>AHLADA</t>
  </si>
  <si>
    <t>Suraj Industries Ltd</t>
  </si>
  <si>
    <t>SURJIND</t>
  </si>
  <si>
    <t>Lasa Supergenerics Ltd</t>
  </si>
  <si>
    <t>LASA</t>
  </si>
  <si>
    <t>Landmark Property Development Co Ltd</t>
  </si>
  <si>
    <t>LPDC</t>
  </si>
  <si>
    <t>Rainbow Foundations Ltd</t>
  </si>
  <si>
    <t>RAINBOWF</t>
  </si>
  <si>
    <t>Ausom Enterprise Ltd</t>
  </si>
  <si>
    <t>AUSOMENT</t>
  </si>
  <si>
    <t>Transteel Seating Technologies Ltd</t>
  </si>
  <si>
    <t>TRANSTEEL</t>
  </si>
  <si>
    <t>Nath Industries Ltd</t>
  </si>
  <si>
    <t>NATHIND</t>
  </si>
  <si>
    <t>Globe Textiles (India) Ltd</t>
  </si>
  <si>
    <t>GLOBE</t>
  </si>
  <si>
    <t>Lahoti Overseas Ltd</t>
  </si>
  <si>
    <t>LAHOTIOV</t>
  </si>
  <si>
    <t>GTV Engineering Ltd</t>
  </si>
  <si>
    <t>GTV</t>
  </si>
  <si>
    <t>Rishi Laser Ltd</t>
  </si>
  <si>
    <t>RISHILASE</t>
  </si>
  <si>
    <t>WSFx Global Pay Ltd</t>
  </si>
  <si>
    <t>WSFX</t>
  </si>
  <si>
    <t>Cinerad Communications Ltd</t>
  </si>
  <si>
    <t>CINERAD</t>
  </si>
  <si>
    <t>Trishakti Industries Ltd</t>
  </si>
  <si>
    <t>TRISHAKT</t>
  </si>
  <si>
    <t>Bhagyanagar Properties Ltd</t>
  </si>
  <si>
    <t>BHAGYAPROP</t>
  </si>
  <si>
    <t>G. G. Automotive Gears Ltd</t>
  </si>
  <si>
    <t>GGAUTO</t>
  </si>
  <si>
    <t>TCI Industries Ltd</t>
  </si>
  <si>
    <t>TCIIND</t>
  </si>
  <si>
    <t>Goyal Aluminiums Ltd</t>
  </si>
  <si>
    <t>GOYALALUM</t>
  </si>
  <si>
    <t>Aspire &amp; Innovative Advertising Ltd</t>
  </si>
  <si>
    <t>ASPIRE</t>
  </si>
  <si>
    <t>Agri-Tech (India) Ltd</t>
  </si>
  <si>
    <t>AGRITECH</t>
  </si>
  <si>
    <t>Maiden Forgings Ltd</t>
  </si>
  <si>
    <t>MAIDEN</t>
  </si>
  <si>
    <t>Sanco Trans Ltd</t>
  </si>
  <si>
    <t>SANCTRN</t>
  </si>
  <si>
    <t>Energy Development Company Ltd</t>
  </si>
  <si>
    <t>ENERGYDEV</t>
  </si>
  <si>
    <t>Motor and General Finance Ltd</t>
  </si>
  <si>
    <t>MOTOGENFIN</t>
  </si>
  <si>
    <t>Diensten Tech Ltd</t>
  </si>
  <si>
    <t>DTL</t>
  </si>
  <si>
    <t>Sampann Utpadan India Ltd</t>
  </si>
  <si>
    <t>SAMPANN</t>
  </si>
  <si>
    <t>Raaj Medisafe India Ltd</t>
  </si>
  <si>
    <t>RAAJMEDI</t>
  </si>
  <si>
    <t>Facor Alloys Ltd</t>
  </si>
  <si>
    <t>FACORALL</t>
  </si>
  <si>
    <t>Jayant Infratech Ltd</t>
  </si>
  <si>
    <t>JAYANT</t>
  </si>
  <si>
    <t>Source Natural Foods and Herbal Supplements Ltd</t>
  </si>
  <si>
    <t>SOURCENTRL</t>
  </si>
  <si>
    <t>Nidhi Granites Ltd</t>
  </si>
  <si>
    <t>NIDHGRN</t>
  </si>
  <si>
    <t>Peria Karamalai Tea and Produce Company Ltd</t>
  </si>
  <si>
    <t>PKTEA</t>
  </si>
  <si>
    <t>Accel Ltd</t>
  </si>
  <si>
    <t>ACCEL</t>
  </si>
  <si>
    <t>Sharp Chucks and Machines Ltd</t>
  </si>
  <si>
    <t>SCML</t>
  </si>
  <si>
    <t>Nagreeka Exports Ltd</t>
  </si>
  <si>
    <t>NAGREEKEXP</t>
  </si>
  <si>
    <t>Aayush Wellness Ltd</t>
  </si>
  <si>
    <t>AAYUSH</t>
  </si>
  <si>
    <t>Future Consumer Ltd</t>
  </si>
  <si>
    <t>FCONSUMER</t>
  </si>
  <si>
    <t>Party Cruisers Ltd</t>
  </si>
  <si>
    <t>PARTYCRUS</t>
  </si>
  <si>
    <t>Aakash Exploration Services Ltd</t>
  </si>
  <si>
    <t>AAKASH</t>
  </si>
  <si>
    <t>Bharat Immunologicals and Biologicals Corporation Ltd</t>
  </si>
  <si>
    <t>BIBCL</t>
  </si>
  <si>
    <t>Regency Ceramics Ltd</t>
  </si>
  <si>
    <t>REGENCERAM</t>
  </si>
  <si>
    <t>Prerna Infrabuild Ltd</t>
  </si>
  <si>
    <t>PRERINFRA</t>
  </si>
  <si>
    <t>Thacker and Company Ltd</t>
  </si>
  <si>
    <t>THACKER</t>
  </si>
  <si>
    <t>APM Industries Ltd</t>
  </si>
  <si>
    <t>APMIN</t>
  </si>
  <si>
    <t>Emerald Leisures Ltd</t>
  </si>
  <si>
    <t>EMERALL</t>
  </si>
  <si>
    <t>Quantum Gold Fund</t>
  </si>
  <si>
    <t>QGOLDHALF</t>
  </si>
  <si>
    <t>Kothari Fermentation and Biochem Ltd</t>
  </si>
  <si>
    <t>KFBL</t>
  </si>
  <si>
    <t>Samrat Pharmachem Ltd</t>
  </si>
  <si>
    <t>SAMRATPH</t>
  </si>
  <si>
    <t>HDFC S&amp;P BSE Sensex ETF</t>
  </si>
  <si>
    <t>HDFCSENSEX</t>
  </si>
  <si>
    <t>Bhagwati Autocast Ltd</t>
  </si>
  <si>
    <t>BGWTATO</t>
  </si>
  <si>
    <t>Ind Swift Ltd</t>
  </si>
  <si>
    <t>INDSWFTLTD</t>
  </si>
  <si>
    <t>Adtech Systems Ltd</t>
  </si>
  <si>
    <t>ADTECH</t>
  </si>
  <si>
    <t>Jasch Industries Ltd</t>
  </si>
  <si>
    <t>JASCH</t>
  </si>
  <si>
    <t>Rudra Gas Enterprise Ltd</t>
  </si>
  <si>
    <t>RUDRAGAS</t>
  </si>
  <si>
    <t>Zenith Steel Pipes &amp; Industries Ltd</t>
  </si>
  <si>
    <t>ZENITHSTL</t>
  </si>
  <si>
    <t>Southern Magnesium and Chemicals Ltd</t>
  </si>
  <si>
    <t>SOUTHMG</t>
  </si>
  <si>
    <t>Orissa Bengal Carrier Ltd</t>
  </si>
  <si>
    <t>OBCL</t>
  </si>
  <si>
    <t>Banka BioLoo Ltd</t>
  </si>
  <si>
    <t>BANKA</t>
  </si>
  <si>
    <t>Vishal Bearings Ltd</t>
  </si>
  <si>
    <t>VISHALBL</t>
  </si>
  <si>
    <t>Royal Cushion Vinyl Products Ltd</t>
  </si>
  <si>
    <t>ROYALCU</t>
  </si>
  <si>
    <t>Harshdeep Hortico Ltd</t>
  </si>
  <si>
    <t>HARSHDEEP</t>
  </si>
  <si>
    <t>Home Furnishings</t>
  </si>
  <si>
    <t>Asarfi Hospital Ltd</t>
  </si>
  <si>
    <t>ASARFI</t>
  </si>
  <si>
    <t>Virat Leasing Ltd</t>
  </si>
  <si>
    <t>VLL</t>
  </si>
  <si>
    <t>Ajooni Biotech Ltd</t>
  </si>
  <si>
    <t>AJOONI</t>
  </si>
  <si>
    <t>Ishan Dyes and Chemicals Ltd</t>
  </si>
  <si>
    <t>ISHANCH</t>
  </si>
  <si>
    <t>Womancart Ltd</t>
  </si>
  <si>
    <t>WOMANCART</t>
  </si>
  <si>
    <t>Sayaji Industries Ltd</t>
  </si>
  <si>
    <t>SAYAJIIND</t>
  </si>
  <si>
    <t>Himalaya Food International Ltd</t>
  </si>
  <si>
    <t>HFIL</t>
  </si>
  <si>
    <t>Auro Laboratories Ltd</t>
  </si>
  <si>
    <t>AUROLAB</t>
  </si>
  <si>
    <t>Three M Paper Boards Ltd</t>
  </si>
  <si>
    <t>THREEMPAPE</t>
  </si>
  <si>
    <t>Pulz Electronics Ltd</t>
  </si>
  <si>
    <t>PULZ</t>
  </si>
  <si>
    <t>Alfred Herbert (India) Ltd</t>
  </si>
  <si>
    <t>ALFREDHE</t>
  </si>
  <si>
    <t>Transcorp International Ltd</t>
  </si>
  <si>
    <t>TRANSCOR</t>
  </si>
  <si>
    <t>Kemp and Company Ltd</t>
  </si>
  <si>
    <t>KEMP</t>
  </si>
  <si>
    <t>Dynavision Ltd</t>
  </si>
  <si>
    <t>DYNAVSN</t>
  </si>
  <si>
    <t>Shri Gang Industries and Allied Products Ltd</t>
  </si>
  <si>
    <t>SHRIGANG</t>
  </si>
  <si>
    <t>Integrated Personnel Services Ltd</t>
  </si>
  <si>
    <t>IPSL</t>
  </si>
  <si>
    <t>Goel Food Products Ltd</t>
  </si>
  <si>
    <t>GOEL</t>
  </si>
  <si>
    <t>Swashthik Plascon Ltd</t>
  </si>
  <si>
    <t>SPL</t>
  </si>
  <si>
    <t>Simmonds Marshall Ltd</t>
  </si>
  <si>
    <t>SIMMOND</t>
  </si>
  <si>
    <t>CNI Research Ltd</t>
  </si>
  <si>
    <t>CNIRESLTD</t>
  </si>
  <si>
    <t>Parnax Lab Ltd</t>
  </si>
  <si>
    <t>PARNAXLAB</t>
  </si>
  <si>
    <t>National Fittings Ltd</t>
  </si>
  <si>
    <t>NATFIT</t>
  </si>
  <si>
    <t>Baroda Extrusion Ltd</t>
  </si>
  <si>
    <t>BAROEXT</t>
  </si>
  <si>
    <t>Shetron Ltd</t>
  </si>
  <si>
    <t>SHETR</t>
  </si>
  <si>
    <t>Paras Petrofils Ltd</t>
  </si>
  <si>
    <t>PARASPETRO</t>
  </si>
  <si>
    <t>Tulive Developers Ltd</t>
  </si>
  <si>
    <t>TULIVE</t>
  </si>
  <si>
    <t>Suvidhaa Infoserve Ltd</t>
  </si>
  <si>
    <t>SUVIDHAA</t>
  </si>
  <si>
    <t>Excel Realty N Infra Ltd</t>
  </si>
  <si>
    <t>EXCEL</t>
  </si>
  <si>
    <t>Rachana Infrastructure Ltd</t>
  </si>
  <si>
    <t>RILINFRA</t>
  </si>
  <si>
    <t>Abhinav Capital Services Ltd</t>
  </si>
  <si>
    <t>ABHICAP</t>
  </si>
  <si>
    <t>MRP Agro Ltd</t>
  </si>
  <si>
    <t>MRP</t>
  </si>
  <si>
    <t>Food Distributors</t>
  </si>
  <si>
    <t>Durlax Top Surface Ltd</t>
  </si>
  <si>
    <t>DURLAX</t>
  </si>
  <si>
    <t>Akar Auto Industries Ltd</t>
  </si>
  <si>
    <t>AAIL</t>
  </si>
  <si>
    <t>Holmarc Opto-Mechatronics Ltd</t>
  </si>
  <si>
    <t>HOLMARC</t>
  </si>
  <si>
    <t>Shanti Spintex Ltd</t>
  </si>
  <si>
    <t>SHANTIDENM</t>
  </si>
  <si>
    <t>Maruti Interior Products Ltd</t>
  </si>
  <si>
    <t>SPITZE</t>
  </si>
  <si>
    <t>Alkali Metals Ltd</t>
  </si>
  <si>
    <t>ALKALI</t>
  </si>
  <si>
    <t>Precision Metaliks Ltd</t>
  </si>
  <si>
    <t>PRECISION</t>
  </si>
  <si>
    <t>Securekloud Technologies Ltd</t>
  </si>
  <si>
    <t>SECURKLOUD</t>
  </si>
  <si>
    <t>Mercury Laboratories Ltd</t>
  </si>
  <si>
    <t>MERCURYLAB</t>
  </si>
  <si>
    <t>Resonance Specialties Ltd</t>
  </si>
  <si>
    <t>RESONANCE</t>
  </si>
  <si>
    <t>Marco Cables &amp; Conductors Ltd</t>
  </si>
  <si>
    <t>MARCO</t>
  </si>
  <si>
    <t>Picturepost Studios Ltd</t>
  </si>
  <si>
    <t>PPSL</t>
  </si>
  <si>
    <t>Tilak Ventures Ltd</t>
  </si>
  <si>
    <t>TILAK</t>
  </si>
  <si>
    <t>Times Guaranty Ltd</t>
  </si>
  <si>
    <t>TIMESGTY</t>
  </si>
  <si>
    <t>Damodar Industries Ltd</t>
  </si>
  <si>
    <t>DAMODARIND</t>
  </si>
  <si>
    <t>Advik Capital Ltd</t>
  </si>
  <si>
    <t>ADVIKCA</t>
  </si>
  <si>
    <t>Shri Krishna Devcon Ltd</t>
  </si>
  <si>
    <t>SHRIKRISH</t>
  </si>
  <si>
    <t>Modern Dairies Ltd</t>
  </si>
  <si>
    <t>MODAIRY</t>
  </si>
  <si>
    <t>United Cotfab Ltd</t>
  </si>
  <si>
    <t>COTFAB</t>
  </si>
  <si>
    <t>Mcon Rasayan India Ltd</t>
  </si>
  <si>
    <t>MCON</t>
  </si>
  <si>
    <t>Debock Industries Ltd</t>
  </si>
  <si>
    <t>DIL</t>
  </si>
  <si>
    <t>Grob Tea Co Ltd</t>
  </si>
  <si>
    <t>GROBTEA</t>
  </si>
  <si>
    <t>Asit C Mehta Financial Services Ltd</t>
  </si>
  <si>
    <t>ASITCFIN</t>
  </si>
  <si>
    <t>Aztec Fluids &amp; Machinery Ltd</t>
  </si>
  <si>
    <t>AZTEC</t>
  </si>
  <si>
    <t>Aditya Consumer Marketing Ltd</t>
  </si>
  <si>
    <t>ACML</t>
  </si>
  <si>
    <t>Expo Gas Containers Ltd</t>
  </si>
  <si>
    <t>EXPOGAS</t>
  </si>
  <si>
    <t>James Warren Tea Ltd</t>
  </si>
  <si>
    <t>JAMESWARREN</t>
  </si>
  <si>
    <t>BLB Ltd</t>
  </si>
  <si>
    <t>BLBLIMITED</t>
  </si>
  <si>
    <t>Veekayem Fashion &amp; Apparels Ltd</t>
  </si>
  <si>
    <t>VEEKAYEM</t>
  </si>
  <si>
    <t>DRS Cargo Movers Ltd</t>
  </si>
  <si>
    <t>DRSCARGO</t>
  </si>
  <si>
    <t>Fortis Malar Hospitals Ltd</t>
  </si>
  <si>
    <t>FORTISMLR</t>
  </si>
  <si>
    <t>Tokyo Plast International Ltd</t>
  </si>
  <si>
    <t>TOKYOPLAST</t>
  </si>
  <si>
    <t>Ganga Forging Ltd</t>
  </si>
  <si>
    <t>GANGAFORGE</t>
  </si>
  <si>
    <t>AK Spintex Ltd</t>
  </si>
  <si>
    <t>AKSPINTEX</t>
  </si>
  <si>
    <t>Polychem Ltd</t>
  </si>
  <si>
    <t>POLYCHEM</t>
  </si>
  <si>
    <t>Blue Pebble Ltd</t>
  </si>
  <si>
    <t>BLUEPEBBLE</t>
  </si>
  <si>
    <t>Ahasolar Technologies Ltd</t>
  </si>
  <si>
    <t>AHASOLAR</t>
  </si>
  <si>
    <t>Home Improvement Retail</t>
  </si>
  <si>
    <t>KG Petrochem Ltd</t>
  </si>
  <si>
    <t>KGPETRO</t>
  </si>
  <si>
    <t>Sattrix Information Security Ltd</t>
  </si>
  <si>
    <t>SATTRIX</t>
  </si>
  <si>
    <t>Twentyfirst Century Management Services Ltd</t>
  </si>
  <si>
    <t>21STCENMGM</t>
  </si>
  <si>
    <t>Dangee Dums Ltd</t>
  </si>
  <si>
    <t>DANGEE</t>
  </si>
  <si>
    <t>Rasi Electrodes Ltd</t>
  </si>
  <si>
    <t>RASIELEC</t>
  </si>
  <si>
    <t>Constronics Infra Ltd</t>
  </si>
  <si>
    <t>CONSTRONIC</t>
  </si>
  <si>
    <t>Madhav Copper Ltd</t>
  </si>
  <si>
    <t>MCL</t>
  </si>
  <si>
    <t>Hindustan Appliances Ltd</t>
  </si>
  <si>
    <t>HINDAPL</t>
  </si>
  <si>
    <t>Retina Paints Ltd</t>
  </si>
  <si>
    <t>RETINA</t>
  </si>
  <si>
    <t>Lesha Industries Ltd</t>
  </si>
  <si>
    <t>LESHAIND</t>
  </si>
  <si>
    <t>D &amp; H India Ltd</t>
  </si>
  <si>
    <t>DHINDIA</t>
  </si>
  <si>
    <t>Dhanashree Electronics Ltd</t>
  </si>
  <si>
    <t>DEL</t>
  </si>
  <si>
    <t>Super Tannery Ltd</t>
  </si>
  <si>
    <t>SUPTANERY</t>
  </si>
  <si>
    <t>Everest Organics Ltd</t>
  </si>
  <si>
    <t>EVERESTO</t>
  </si>
  <si>
    <t>McNally Bharat Engg Co Ltd</t>
  </si>
  <si>
    <t>MBECL</t>
  </si>
  <si>
    <t>Aditya BSL Nifty Next 50 ETF</t>
  </si>
  <si>
    <t>ABSLNN50ET</t>
  </si>
  <si>
    <t>Haryana Capfin Ltd</t>
  </si>
  <si>
    <t>HARYNACAP</t>
  </si>
  <si>
    <t>Inani Securities Ltd</t>
  </si>
  <si>
    <t>INANISEC</t>
  </si>
  <si>
    <t>Soma Textiles &amp; Industries Ltd</t>
  </si>
  <si>
    <t>SOMATEX</t>
  </si>
  <si>
    <t>Creative Castings Ltd</t>
  </si>
  <si>
    <t>Promax Power Ltd</t>
  </si>
  <si>
    <t>PROMAX</t>
  </si>
  <si>
    <t>Bombay Metrics Supply Chain Ltd</t>
  </si>
  <si>
    <t>BMETRICS</t>
  </si>
  <si>
    <t>Biofil Chemicals and Pharmaceuticals Ltd</t>
  </si>
  <si>
    <t>BIOFILCHEM</t>
  </si>
  <si>
    <t>Anjani Foods Ltd</t>
  </si>
  <si>
    <t>ANJANIFOODS</t>
  </si>
  <si>
    <t>Varanium Cloud Ltd</t>
  </si>
  <si>
    <t>CLOUD</t>
  </si>
  <si>
    <t>Cadsys (India) Ltd</t>
  </si>
  <si>
    <t>CADSYS</t>
  </si>
  <si>
    <t>IFL Enterprises Ltd</t>
  </si>
  <si>
    <t>IFL</t>
  </si>
  <si>
    <t>Trescon Ltd</t>
  </si>
  <si>
    <t>TRESCON</t>
  </si>
  <si>
    <t>Moksh Ornaments Ltd</t>
  </si>
  <si>
    <t>MOKSH</t>
  </si>
  <si>
    <t>HB Stockholdings Ltd</t>
  </si>
  <si>
    <t>HBSL</t>
  </si>
  <si>
    <t>Arihant Academy Ltd</t>
  </si>
  <si>
    <t>ARIHANTACA</t>
  </si>
  <si>
    <t>Kontor Space Ltd</t>
  </si>
  <si>
    <t>KONTOR</t>
  </si>
  <si>
    <t>Mohini Health &amp; Hygiene Ltd</t>
  </si>
  <si>
    <t>MHHL</t>
  </si>
  <si>
    <t>Arnold Holdings Ltd</t>
  </si>
  <si>
    <t>ARNOLD</t>
  </si>
  <si>
    <t>Yogi Ltd</t>
  </si>
  <si>
    <t>YOGI</t>
  </si>
  <si>
    <t>Popees Cares Ltd</t>
  </si>
  <si>
    <t>POPEES</t>
  </si>
  <si>
    <t>Latteys Industries Ltd</t>
  </si>
  <si>
    <t>LATTEYS</t>
  </si>
  <si>
    <t>Freshtrop Fruits Ltd</t>
  </si>
  <si>
    <t>FRSHTRP</t>
  </si>
  <si>
    <t>Shalimar Wires Industries Ltd</t>
  </si>
  <si>
    <t>SHALIWIR</t>
  </si>
  <si>
    <t>Kesar Terminals &amp; Infrastructure Ltd</t>
  </si>
  <si>
    <t>KTIL</t>
  </si>
  <si>
    <t>Som Datt Finance Corporation Ltd</t>
  </si>
  <si>
    <t>SODFC</t>
  </si>
  <si>
    <t>Sky Industries Ltd</t>
  </si>
  <si>
    <t>SKYIND</t>
  </si>
  <si>
    <t>Astron Paper &amp; Board Mill Ltd</t>
  </si>
  <si>
    <t>ASTRON</t>
  </si>
  <si>
    <t>Titan Securities Ltd</t>
  </si>
  <si>
    <t>TITANSEC</t>
  </si>
  <si>
    <t>Kiduja India Ltd</t>
  </si>
  <si>
    <t>KIDUJA</t>
  </si>
  <si>
    <t>HOV Services Ltd</t>
  </si>
  <si>
    <t>HOVS</t>
  </si>
  <si>
    <t>Palred Technologies Ltd</t>
  </si>
  <si>
    <t>PALREDTEC</t>
  </si>
  <si>
    <t>Kkalpana Industries (India) Ltd</t>
  </si>
  <si>
    <t>KKALPANAIND</t>
  </si>
  <si>
    <t>Balgopal Commercial Ltd</t>
  </si>
  <si>
    <t>BALGOPAL</t>
  </si>
  <si>
    <t>Mayank Cattle Food Ltd</t>
  </si>
  <si>
    <t>MCFL</t>
  </si>
  <si>
    <t>Sameera Agro and Infra Ltd</t>
  </si>
  <si>
    <t>SAIFL</t>
  </si>
  <si>
    <t>Homebuilding</t>
  </si>
  <si>
    <t>Auto Pins (India) Ltd</t>
  </si>
  <si>
    <t>AUTOPINS</t>
  </si>
  <si>
    <t>ICICI Prudential Silver ETF</t>
  </si>
  <si>
    <t>SILVERIETF</t>
  </si>
  <si>
    <t>Alstone Textiles (India) Ltd</t>
  </si>
  <si>
    <t>ALSTONE</t>
  </si>
  <si>
    <t>Global Pet Industries Ltd</t>
  </si>
  <si>
    <t>GLOBALPET</t>
  </si>
  <si>
    <t>Srei Infrastructure Finance Ltd</t>
  </si>
  <si>
    <t>SREINFRA</t>
  </si>
  <si>
    <t>HEC Infra Projects Ltd</t>
  </si>
  <si>
    <t>HECPROJECT</t>
  </si>
  <si>
    <t>Saboo Sodium Chloro Ltd</t>
  </si>
  <si>
    <t>SABOOSOD</t>
  </si>
  <si>
    <t>Archit Organosys Ltd</t>
  </si>
  <si>
    <t>ARCHITORG</t>
  </si>
  <si>
    <t>Phoenix International Ltd</t>
  </si>
  <si>
    <t>PHOENXINTL</t>
  </si>
  <si>
    <t>Gokak Textiles Ltd</t>
  </si>
  <si>
    <t>GOKAKTEX</t>
  </si>
  <si>
    <t>Yaari Digital Integrated Services Ltd</t>
  </si>
  <si>
    <t>YAARI</t>
  </si>
  <si>
    <t>Shilp Gravures Ltd</t>
  </si>
  <si>
    <t>SHILGRAVQ</t>
  </si>
  <si>
    <t>Ganga Papers India Ltd</t>
  </si>
  <si>
    <t>GANGAPA</t>
  </si>
  <si>
    <t>Chowgule Steamships Ltd</t>
  </si>
  <si>
    <t>CHOWGULSTM</t>
  </si>
  <si>
    <t>Vippy Spinpro Ltd</t>
  </si>
  <si>
    <t>VIPPYSP</t>
  </si>
  <si>
    <t>Cinevista Ltd</t>
  </si>
  <si>
    <t>CINEVISTA</t>
  </si>
  <si>
    <t>Modulex Construction Technologies Ltd</t>
  </si>
  <si>
    <t>MODULEX</t>
  </si>
  <si>
    <t>MKP Mobility Ltd</t>
  </si>
  <si>
    <t>MKPMOB</t>
  </si>
  <si>
    <t>Orient Press Ltd</t>
  </si>
  <si>
    <t>ORIENTLTD</t>
  </si>
  <si>
    <t>Dutron Polymers Ltd</t>
  </si>
  <si>
    <t>DUTRON</t>
  </si>
  <si>
    <t>T &amp; I Global Ltd</t>
  </si>
  <si>
    <t>TIGLOB</t>
  </si>
  <si>
    <t>SKP Securities Ltd</t>
  </si>
  <si>
    <t>SKPSEC</t>
  </si>
  <si>
    <t>TPI India Ltd</t>
  </si>
  <si>
    <t>TPINDIA</t>
  </si>
  <si>
    <t>Mangalam Alloys Ltd</t>
  </si>
  <si>
    <t>MAL</t>
  </si>
  <si>
    <t>Bansal Roofing Products Ltd</t>
  </si>
  <si>
    <t>BRPL</t>
  </si>
  <si>
    <t>Future Enterprises Ltd</t>
  </si>
  <si>
    <t>FELDVR</t>
  </si>
  <si>
    <t>Hisar Metal Industries Ltd</t>
  </si>
  <si>
    <t>HISARMETAL</t>
  </si>
  <si>
    <t>Quicktouch Technologies Ltd</t>
  </si>
  <si>
    <t>QUICKTOUCH</t>
  </si>
  <si>
    <t>Acme Resources Ltd</t>
  </si>
  <si>
    <t>ACME</t>
  </si>
  <si>
    <t>Celebrity Fashions Ltd</t>
  </si>
  <si>
    <t>CELEBRITY</t>
  </si>
  <si>
    <t>Deepak Chemtex Ltd</t>
  </si>
  <si>
    <t>DEEPAKCHEM</t>
  </si>
  <si>
    <t>Vasundhara Rasayans Ltd</t>
  </si>
  <si>
    <t>VRL</t>
  </si>
  <si>
    <t>Alkosign Ltd</t>
  </si>
  <si>
    <t>ALKOSIGN</t>
  </si>
  <si>
    <t>SecMark Consultancy Ltd</t>
  </si>
  <si>
    <t>SECMARK</t>
  </si>
  <si>
    <t>Porwal Auto Components Ltd</t>
  </si>
  <si>
    <t>PORWAL</t>
  </si>
  <si>
    <t>Delta Manufacturing Ltd</t>
  </si>
  <si>
    <t>DELTAMAGNT</t>
  </si>
  <si>
    <t>Sati Poly Plast Ltd</t>
  </si>
  <si>
    <t>SATIPOLY</t>
  </si>
  <si>
    <t>Mukesh Babu Financial Services Ltd</t>
  </si>
  <si>
    <t>MUKESHB</t>
  </si>
  <si>
    <t>Astal Laboratories Ltd</t>
  </si>
  <si>
    <t>ASTALLTD</t>
  </si>
  <si>
    <t>Mohite Industries Ltd</t>
  </si>
  <si>
    <t>MOHITE</t>
  </si>
  <si>
    <t>Karma Energy Ltd</t>
  </si>
  <si>
    <t>KARMAENG</t>
  </si>
  <si>
    <t>Scoobee Day Garments (India) Ltd</t>
  </si>
  <si>
    <t>SCOOBEEDAY</t>
  </si>
  <si>
    <t>Simbhaoli Sugars Ltd</t>
  </si>
  <si>
    <t>SIMBHALS</t>
  </si>
  <si>
    <t>Pritish Nandy Communications Ltd</t>
  </si>
  <si>
    <t>PNC</t>
  </si>
  <si>
    <t>Healthy Life Agritec Ltd</t>
  </si>
  <si>
    <t>HEALTHYLIFE</t>
  </si>
  <si>
    <t>Chartered Logistics Ltd</t>
  </si>
  <si>
    <t>CHLOGIST</t>
  </si>
  <si>
    <t>Sambhaav Media Ltd</t>
  </si>
  <si>
    <t>SAMBHAAV</t>
  </si>
  <si>
    <t>Nilachal Refractories Ltd</t>
  </si>
  <si>
    <t>NILACHAL</t>
  </si>
  <si>
    <t>LCC Infotech Ltd</t>
  </si>
  <si>
    <t>LCCINFOTEC</t>
  </si>
  <si>
    <t>Kaizen Agro Infrabuild Ltd</t>
  </si>
  <si>
    <t>KAIZENAGRO</t>
  </si>
  <si>
    <t>Aarvee Denims and Exports Ltd</t>
  </si>
  <si>
    <t>AARVEEDEN</t>
  </si>
  <si>
    <t>Cranes Software International Ltd</t>
  </si>
  <si>
    <t>CRANESSOFT</t>
  </si>
  <si>
    <t>Makers Laboratories Ltd</t>
  </si>
  <si>
    <t>MAKERSL</t>
  </si>
  <si>
    <t>Kay Power and Paper Ltd</t>
  </si>
  <si>
    <t>KAYPOWR</t>
  </si>
  <si>
    <t>Kemistar Corporation Ltd</t>
  </si>
  <si>
    <t>KEMISTAR</t>
  </si>
  <si>
    <t>Aimco Pesticides Ltd</t>
  </si>
  <si>
    <t>AIMCOPEST</t>
  </si>
  <si>
    <t>Aplab Ltd</t>
  </si>
  <si>
    <t>APLAB</t>
  </si>
  <si>
    <t>Sharika Enterprises Ltd</t>
  </si>
  <si>
    <t>SHARIKA</t>
  </si>
  <si>
    <t>AIK Pipes and Polymers Ltd</t>
  </si>
  <si>
    <t>AIKPIPES</t>
  </si>
  <si>
    <t>Dollex Agrotech Ltd</t>
  </si>
  <si>
    <t>DOLLEX</t>
  </si>
  <si>
    <t>HB Portfolio Ltd</t>
  </si>
  <si>
    <t>HBPOR</t>
  </si>
  <si>
    <t>Unifinz Capital India Ltd</t>
  </si>
  <si>
    <t>UCIL</t>
  </si>
  <si>
    <t>KBS India Ltd</t>
  </si>
  <si>
    <t>KBSINDIA</t>
  </si>
  <si>
    <t>Vidli Restaurants Ltd</t>
  </si>
  <si>
    <t>VIDLI</t>
  </si>
  <si>
    <t>Silkflex Polymers (India) Ltd</t>
  </si>
  <si>
    <t>SILKFLEX</t>
  </si>
  <si>
    <t>Murae Organisor Ltd</t>
  </si>
  <si>
    <t>MURAE</t>
  </si>
  <si>
    <t>Keerthi Industries Ltd</t>
  </si>
  <si>
    <t>KEERTHI</t>
  </si>
  <si>
    <t>LIC MF Nifty 8-13 yr G-Sec ETF</t>
  </si>
  <si>
    <t>LICNETFGSC</t>
  </si>
  <si>
    <t>Synoptics Technologies Ltd</t>
  </si>
  <si>
    <t>SYNOPTICS</t>
  </si>
  <si>
    <t>Tree House Education and Accessories Ltd</t>
  </si>
  <si>
    <t>TREEHOUSE</t>
  </si>
  <si>
    <t>Tayo Rolls Ltd</t>
  </si>
  <si>
    <t>TATAYODOGA</t>
  </si>
  <si>
    <t>Shristi Infrastructure Development Corporation Ltd</t>
  </si>
  <si>
    <t>SHRISTI</t>
  </si>
  <si>
    <t>Pressure Sensitive Systems (India) Ltd</t>
  </si>
  <si>
    <t>PRESSURS</t>
  </si>
  <si>
    <t>Nrb Industrial Bearings Ltd</t>
  </si>
  <si>
    <t>NIBL</t>
  </si>
  <si>
    <t>Bulkcorp International Ltd</t>
  </si>
  <si>
    <t>BULKCORP</t>
  </si>
  <si>
    <t>Deem Roll Tech Ltd</t>
  </si>
  <si>
    <t>DEEM</t>
  </si>
  <si>
    <t>Everlon Financials Ltd</t>
  </si>
  <si>
    <t>EVERFIN</t>
  </si>
  <si>
    <t>BITS Ltd</t>
  </si>
  <si>
    <t>BITS</t>
  </si>
  <si>
    <t>Daikaffil Chemicals India Ltd</t>
  </si>
  <si>
    <t>DAIKAFFI</t>
  </si>
  <si>
    <t>Futuristic Solutions Ltd</t>
  </si>
  <si>
    <t>FUTSOL</t>
  </si>
  <si>
    <t>IDBI Gold Exchange Traded Fund</t>
  </si>
  <si>
    <t>LICMFGOLD</t>
  </si>
  <si>
    <t>Agni Green Power Ltd</t>
  </si>
  <si>
    <t>AGNI</t>
  </si>
  <si>
    <t>Arabian Petroleum Ltd</t>
  </si>
  <si>
    <t>ARABIAN</t>
  </si>
  <si>
    <t>Unique Organics Ltd</t>
  </si>
  <si>
    <t>UNIQUEO</t>
  </si>
  <si>
    <t>Sakthi Finance Ltd</t>
  </si>
  <si>
    <t>SAKTHIFIN</t>
  </si>
  <si>
    <t>Riddhi Corporate Services Ltd</t>
  </si>
  <si>
    <t>RIDDHICORP</t>
  </si>
  <si>
    <t>Polylink Polymers (India) Ltd</t>
  </si>
  <si>
    <t>POLYLINK</t>
  </si>
  <si>
    <t>Lykis Ltd</t>
  </si>
  <si>
    <t>LYKISLTD</t>
  </si>
  <si>
    <t>Shivam Chemicals Ltd</t>
  </si>
  <si>
    <t>SHIVAM</t>
  </si>
  <si>
    <t>Jeevan Scientific Technology Ltd</t>
  </si>
  <si>
    <t>JSTL</t>
  </si>
  <si>
    <t>Amrapali Industries Ltd</t>
  </si>
  <si>
    <t>AMRAPLIN</t>
  </si>
  <si>
    <t>Madhucon Projects Ltd</t>
  </si>
  <si>
    <t>MADHUCON</t>
  </si>
  <si>
    <t>SVP Global Textiles Ltd</t>
  </si>
  <si>
    <t>SVPGLOB</t>
  </si>
  <si>
    <t>Sunil Healthcare Ltd</t>
  </si>
  <si>
    <t>SUNLOC</t>
  </si>
  <si>
    <t>Hariyana Ship Breakers Ltd</t>
  </si>
  <si>
    <t>HRYNSHP</t>
  </si>
  <si>
    <t>Minal Industries Ltd</t>
  </si>
  <si>
    <t>MINALIND</t>
  </si>
  <si>
    <t>Agro Phos (India) Ltd</t>
  </si>
  <si>
    <t>AGROPHOS</t>
  </si>
  <si>
    <t>Gujarat Containers Ltd</t>
  </si>
  <si>
    <t>GUJCONT</t>
  </si>
  <si>
    <t>Remi Edelstahl Tubulars Ltd</t>
  </si>
  <si>
    <t>REMIEDEL</t>
  </si>
  <si>
    <t>Skyline Millars Ltd</t>
  </si>
  <si>
    <t>SKYLMILAR</t>
  </si>
  <si>
    <t>Acknit Industries Ltd</t>
  </si>
  <si>
    <t>ACKNIT</t>
  </si>
  <si>
    <t>Capfin India Ltd</t>
  </si>
  <si>
    <t>CAPFIN</t>
  </si>
  <si>
    <t>GSM Foils Ltd</t>
  </si>
  <si>
    <t>GSMFOILS</t>
  </si>
  <si>
    <t>AVSL Industries Ltd</t>
  </si>
  <si>
    <t>AVSL</t>
  </si>
  <si>
    <t>Archies Ltd</t>
  </si>
  <si>
    <t>ARCHIES</t>
  </si>
  <si>
    <t>Banas Finance Ltd</t>
  </si>
  <si>
    <t>BANASFN</t>
  </si>
  <si>
    <t>Presstonic Engineering Ltd</t>
  </si>
  <si>
    <t>PRESSTONIC</t>
  </si>
  <si>
    <t>Locomotive Engines &amp; Rolling Stock</t>
  </si>
  <si>
    <t>Crop Life Science Ltd</t>
  </si>
  <si>
    <t>CLSL</t>
  </si>
  <si>
    <t>Aro Granite Industries Ltd</t>
  </si>
  <si>
    <t>AROGRANITE</t>
  </si>
  <si>
    <t>Gujarat Hotels Ltd</t>
  </si>
  <si>
    <t>GUJHOTE</t>
  </si>
  <si>
    <t>Welcast Steels Ltd</t>
  </si>
  <si>
    <t>ZWELCAST</t>
  </si>
  <si>
    <t>Manoj Ceramic Ltd</t>
  </si>
  <si>
    <t>MCPL</t>
  </si>
  <si>
    <t>Auro Impex &amp; Chemicals Ltd</t>
  </si>
  <si>
    <t>AUROIMPEX</t>
  </si>
  <si>
    <t>One Global Service Provider Ltd</t>
  </si>
  <si>
    <t>ONEGLOBAL</t>
  </si>
  <si>
    <t>Sam Industries Ltd</t>
  </si>
  <si>
    <t>SAMINDUS</t>
  </si>
  <si>
    <t>Tera Software Ltd</t>
  </si>
  <si>
    <t>TERASOFT</t>
  </si>
  <si>
    <t>Krishna Ventures Ltd</t>
  </si>
  <si>
    <t>KRISHNA</t>
  </si>
  <si>
    <t>Mirae Asset S&amp;P 500 Top 50 ETF</t>
  </si>
  <si>
    <t>MASPTOP50</t>
  </si>
  <si>
    <t>Patdiam Jewellery Ltd</t>
  </si>
  <si>
    <t>PJL</t>
  </si>
  <si>
    <t>Sangam Finserv Ltd</t>
  </si>
  <si>
    <t>SANGAMFIN</t>
  </si>
  <si>
    <t>Luharuka Media &amp; Infra Ltd</t>
  </si>
  <si>
    <t>LUHARUKA</t>
  </si>
  <si>
    <t>GACM Technologies Ltd</t>
  </si>
  <si>
    <t>GATECH</t>
  </si>
  <si>
    <t>Reliable Data Services Ltd</t>
  </si>
  <si>
    <t>RELIABLE</t>
  </si>
  <si>
    <t>Rasandik Engineering Industries India Ltd</t>
  </si>
  <si>
    <t>RASANDIK</t>
  </si>
  <si>
    <t>Royale Manor Hotels and Industries Ltd</t>
  </si>
  <si>
    <t>RAYALEMA</t>
  </si>
  <si>
    <t>Radiowalla Network Ltd</t>
  </si>
  <si>
    <t>RADIOWALLA</t>
  </si>
  <si>
    <t>Graphisads Ltd</t>
  </si>
  <si>
    <t>GRAPHISAD</t>
  </si>
  <si>
    <t>CMX Holdings Ltd</t>
  </si>
  <si>
    <t>SIELFNS</t>
  </si>
  <si>
    <t>Superior Industrial Enterprises Ltd</t>
  </si>
  <si>
    <t>SIEL</t>
  </si>
  <si>
    <t>Ambar Protein Industries Ltd</t>
  </si>
  <si>
    <t>AMBARPIL</t>
  </si>
  <si>
    <t>Kanishk Steel Industries Ltd</t>
  </si>
  <si>
    <t>KANSHST</t>
  </si>
  <si>
    <t>Dharni Capital Services Ltd</t>
  </si>
  <si>
    <t>DHARNI</t>
  </si>
  <si>
    <t>Shree Marutinandan Tubes Ltd</t>
  </si>
  <si>
    <t>SHREE</t>
  </si>
  <si>
    <t>Pentagon Rubber Ltd</t>
  </si>
  <si>
    <t>PENTAGON</t>
  </si>
  <si>
    <t>Simran Farms Ltd</t>
  </si>
  <si>
    <t>SIMRAN</t>
  </si>
  <si>
    <t>Raminfo Ltd</t>
  </si>
  <si>
    <t>RAMINFO</t>
  </si>
  <si>
    <t>Mirae Asset NYSE FANG+ ETF</t>
  </si>
  <si>
    <t>MAFANG</t>
  </si>
  <si>
    <t>Seya Industries Ltd</t>
  </si>
  <si>
    <t>SEYAIND</t>
  </si>
  <si>
    <t>Innovative Tech Pack Ltd</t>
  </si>
  <si>
    <t>INNOVTEC</t>
  </si>
  <si>
    <t>Baba Food Processing (India) Ltd</t>
  </si>
  <si>
    <t>BABAFP</t>
  </si>
  <si>
    <t>Marshall Machines Ltd</t>
  </si>
  <si>
    <t>MARSHALL</t>
  </si>
  <si>
    <t>Satchmo Holdings Ltd</t>
  </si>
  <si>
    <t>SATCH</t>
  </si>
  <si>
    <t>Ahmedabad Steel Craft Ltd</t>
  </si>
  <si>
    <t>AHMDSTE</t>
  </si>
  <si>
    <t>Titan Intech Ltd</t>
  </si>
  <si>
    <t>TITANIN</t>
  </si>
  <si>
    <t>Siti Networks Ltd</t>
  </si>
  <si>
    <t>SITINET</t>
  </si>
  <si>
    <t>Milgrey Finance and Investments Ltd</t>
  </si>
  <si>
    <t>ZMILGFIN</t>
  </si>
  <si>
    <t>Aditya BSL Nifty Bank ETF</t>
  </si>
  <si>
    <t>ABSLBANETF</t>
  </si>
  <si>
    <t>Kalyan Capitals Ltd</t>
  </si>
  <si>
    <t>KALYANCAP</t>
  </si>
  <si>
    <t>Ashnoor Textile Mills Ltd</t>
  </si>
  <si>
    <t>ASHNOOR</t>
  </si>
  <si>
    <t>Filtra Consultants and Engineers Ltd</t>
  </si>
  <si>
    <t>FILTRA</t>
  </si>
  <si>
    <t>Ambo Agritec Ltd</t>
  </si>
  <si>
    <t>AMBOAGRI</t>
  </si>
  <si>
    <t>ICICI Prudential S&amp;P BSE Liquid Rate ETF</t>
  </si>
  <si>
    <t>LIQUIDIETF</t>
  </si>
  <si>
    <t>NAM Securities Ltd</t>
  </si>
  <si>
    <t>NAM</t>
  </si>
  <si>
    <t>Biogen Pharmachem Industries Ltd</t>
  </si>
  <si>
    <t>BIOGEN</t>
  </si>
  <si>
    <t>Independent Power Producers &amp; Energy Traders</t>
  </si>
  <si>
    <t>Vasudhagama Enterprises Ltd</t>
  </si>
  <si>
    <t>VASUDHAGAM</t>
  </si>
  <si>
    <t>NCL Research and Financial Services Ltd</t>
  </si>
  <si>
    <t>NCLRESE</t>
  </si>
  <si>
    <t>Optimus Finance Ltd</t>
  </si>
  <si>
    <t>OPTIFIN</t>
  </si>
  <si>
    <t>Jindal Hotels Ltd</t>
  </si>
  <si>
    <t>JINDHOT</t>
  </si>
  <si>
    <t>Universal Starch Chem Allied Ltd</t>
  </si>
  <si>
    <t>UNIVSTAR</t>
  </si>
  <si>
    <t>Sanrhea Technical Textiles Ltd</t>
  </si>
  <si>
    <t>SANTETX</t>
  </si>
  <si>
    <t>Prolife Industries Ltd</t>
  </si>
  <si>
    <t>PROLIFE</t>
  </si>
  <si>
    <t>Diligent Media Corporation Ltd</t>
  </si>
  <si>
    <t>DNAMEDIA</t>
  </si>
  <si>
    <t>Hindustan Hardy Ltd</t>
  </si>
  <si>
    <t>HINDHARD</t>
  </si>
  <si>
    <t>Inter Globe Finance Ltd</t>
  </si>
  <si>
    <t>INTRGLB</t>
  </si>
  <si>
    <t>Lexus Granito (India) Ltd</t>
  </si>
  <si>
    <t>LEXUS</t>
  </si>
  <si>
    <t>Shine Fashions (India) Ltd</t>
  </si>
  <si>
    <t>SHINEFASH</t>
  </si>
  <si>
    <t>Bhatia Colour Chem Ltd</t>
  </si>
  <si>
    <t>BCCL</t>
  </si>
  <si>
    <t>Ceejay Finance Ltd</t>
  </si>
  <si>
    <t>CEEJAY</t>
  </si>
  <si>
    <t>Pulsar International Ltd</t>
  </si>
  <si>
    <t>PULSRIN</t>
  </si>
  <si>
    <t>Vadivarhe Speciality Chemicals Ltd</t>
  </si>
  <si>
    <t>VSCL</t>
  </si>
  <si>
    <t>Ameya Precision Engineers Ltd</t>
  </si>
  <si>
    <t>AMEYA</t>
  </si>
  <si>
    <t>Kranti Industries Ltd</t>
  </si>
  <si>
    <t>KRANTI</t>
  </si>
  <si>
    <t>Atal Realtech Ltd</t>
  </si>
  <si>
    <t>ATALREAL</t>
  </si>
  <si>
    <t>Innovassynth Investments Ltd</t>
  </si>
  <si>
    <t>INOVSYNTH</t>
  </si>
  <si>
    <t>Omnitex Industries (India) Ltd</t>
  </si>
  <si>
    <t>OMNITEX</t>
  </si>
  <si>
    <t>Mahickra Chemicals Ltd</t>
  </si>
  <si>
    <t>MAHICKRA</t>
  </si>
  <si>
    <t>Evans Electric Ltd</t>
  </si>
  <si>
    <t>EVANS</t>
  </si>
  <si>
    <t>Service Care Ltd</t>
  </si>
  <si>
    <t>SERVICE</t>
  </si>
  <si>
    <t>Shree Krishna Infrastructure Ltd</t>
  </si>
  <si>
    <t>SKIFL</t>
  </si>
  <si>
    <t>Siddhika Coatings Ltd</t>
  </si>
  <si>
    <t>SIDDHIKA</t>
  </si>
  <si>
    <t>Gujarat Poly Electronics Ltd</t>
  </si>
  <si>
    <t>GUJARATPOLY</t>
  </si>
  <si>
    <t>Supra Pacific Financial Services Ltd</t>
  </si>
  <si>
    <t>SUPRAPFSL</t>
  </si>
  <si>
    <t>We Win Ltd</t>
  </si>
  <si>
    <t>WEWIN</t>
  </si>
  <si>
    <t>The Victoria Mills Ltd</t>
  </si>
  <si>
    <t>VICTMILL</t>
  </si>
  <si>
    <t>Dev Labtech Venture Ltd</t>
  </si>
  <si>
    <t>DEVLAB</t>
  </si>
  <si>
    <t>Ganesha Ecoverse Ltd</t>
  </si>
  <si>
    <t>GANVERSE</t>
  </si>
  <si>
    <t>Terai Tea Co Ltd</t>
  </si>
  <si>
    <t>TERAI</t>
  </si>
  <si>
    <t>Nhc Foods Ltd</t>
  </si>
  <si>
    <t>NHCFOODS</t>
  </si>
  <si>
    <t>Thinkink Picturez Ltd</t>
  </si>
  <si>
    <t>THINKINK</t>
  </si>
  <si>
    <t>M V K Agro Food Product Ltd</t>
  </si>
  <si>
    <t>MVKAGRO</t>
  </si>
  <si>
    <t>Achyut Healthcare Ltd</t>
  </si>
  <si>
    <t>ACHYUT</t>
  </si>
  <si>
    <t>Shiva Mills Ltd</t>
  </si>
  <si>
    <t>SHIVAMILLS</t>
  </si>
  <si>
    <t>Rajgor Castor Derivatives Ltd</t>
  </si>
  <si>
    <t>RCDL</t>
  </si>
  <si>
    <t>Ekansh Concepts Ltd</t>
  </si>
  <si>
    <t>EKANSH</t>
  </si>
  <si>
    <t>Slone Infosystems Ltd</t>
  </si>
  <si>
    <t>SLONE</t>
  </si>
  <si>
    <t>Growington Ventures India Ltd</t>
  </si>
  <si>
    <t>GROWINGTON</t>
  </si>
  <si>
    <t>East West Freight Carriers Ltd</t>
  </si>
  <si>
    <t>EASTWEST</t>
  </si>
  <si>
    <t>Eiko Lifesciences Ltd</t>
  </si>
  <si>
    <t>EIKO</t>
  </si>
  <si>
    <t>Real Touch Finance Ltd</t>
  </si>
  <si>
    <t>RTFL</t>
  </si>
  <si>
    <t>3P Land Holdings Ltd</t>
  </si>
  <si>
    <t>3PLAND</t>
  </si>
  <si>
    <t>Ravi Kumar Distilleries Ltd</t>
  </si>
  <si>
    <t>RKDL</t>
  </si>
  <si>
    <t>Softrak Venture Investment Limited</t>
  </si>
  <si>
    <t>SOFTRAKV</t>
  </si>
  <si>
    <t>Rex Pipes and Cables Industries Ltd</t>
  </si>
  <si>
    <t>REXPIPES</t>
  </si>
  <si>
    <t>Raj Oil Mills Ltd</t>
  </si>
  <si>
    <t>ROML</t>
  </si>
  <si>
    <t>Divyashakti Ltd</t>
  </si>
  <si>
    <t>DIVSHKT</t>
  </si>
  <si>
    <t>Vishwas Agri Seeds Ltd</t>
  </si>
  <si>
    <t>VISHWAS</t>
  </si>
  <si>
    <t>Candour Techtex Ltd</t>
  </si>
  <si>
    <t>CANDOUR</t>
  </si>
  <si>
    <t>Virat Industries Ltd</t>
  </si>
  <si>
    <t>VIRAT</t>
  </si>
  <si>
    <t>Krypton Industries Ltd</t>
  </si>
  <si>
    <t>KRYPTONQ</t>
  </si>
  <si>
    <t>Malu Paper Mills Ltd</t>
  </si>
  <si>
    <t>MALUPAPER</t>
  </si>
  <si>
    <t>Maestros Electronics &amp; Telecommunications Systems Ltd</t>
  </si>
  <si>
    <t>METSL</t>
  </si>
  <si>
    <t>Joindre Capital Services Ltd</t>
  </si>
  <si>
    <t>JOINDRE</t>
  </si>
  <si>
    <t>Escorp Asset Management Ltd</t>
  </si>
  <si>
    <t>ESCORP</t>
  </si>
  <si>
    <t>Jet Freight Logistics Ltd</t>
  </si>
  <si>
    <t>JETFREIGHT</t>
  </si>
  <si>
    <t>F Mec International Financial Services Ltd</t>
  </si>
  <si>
    <t>FMEC</t>
  </si>
  <si>
    <t>Max Heights Infrastructure Ltd</t>
  </si>
  <si>
    <t>MAXHEIGHTS</t>
  </si>
  <si>
    <t>Morarka Finance Ltd</t>
  </si>
  <si>
    <t>MORARKFI</t>
  </si>
  <si>
    <t>Envair Electrodyne Ltd</t>
  </si>
  <si>
    <t>ENVAIREL</t>
  </si>
  <si>
    <t>Shri Vasuprada Plantations Ltd</t>
  </si>
  <si>
    <t>VASUPRADA</t>
  </si>
  <si>
    <t>Bombay Cycle and Motor Agency Ltd</t>
  </si>
  <si>
    <t>BOMBCYC</t>
  </si>
  <si>
    <t>Rathi Bars Ltd</t>
  </si>
  <si>
    <t>RATHIBAR</t>
  </si>
  <si>
    <t>Pattech Fitwell Tube Components Ltd</t>
  </si>
  <si>
    <t>PATTECH</t>
  </si>
  <si>
    <t>Medicamen Organics Ltd</t>
  </si>
  <si>
    <t>MEDIORG</t>
  </si>
  <si>
    <t>Balkrishna Paper Mills Ltd</t>
  </si>
  <si>
    <t>BALKRISHNA</t>
  </si>
  <si>
    <t>Motilal Oswal Midcap 100 ETF</t>
  </si>
  <si>
    <t>MOM100</t>
  </si>
  <si>
    <t>Elegant Marbles and Grani Industries Ltd</t>
  </si>
  <si>
    <t>ELEMARB</t>
  </si>
  <si>
    <t>Sri KPR Industries Ltd</t>
  </si>
  <si>
    <t>SRIKPRIND</t>
  </si>
  <si>
    <t>Comrade Appliances Ltd</t>
  </si>
  <si>
    <t>COMRADE</t>
  </si>
  <si>
    <t>Rapicut Carbides Ltd</t>
  </si>
  <si>
    <t>RAPICUT</t>
  </si>
  <si>
    <t>Sambandam Spinning Mills Ltd</t>
  </si>
  <si>
    <t>SAMBANDAM</t>
  </si>
  <si>
    <t>Riddhi Steel and Tube Ltd</t>
  </si>
  <si>
    <t>RSTL</t>
  </si>
  <si>
    <t>Arex Industries Ltd</t>
  </si>
  <si>
    <t>AREXMIS</t>
  </si>
  <si>
    <t>Riba Textiles Ltd</t>
  </si>
  <si>
    <t>RIBATEX</t>
  </si>
  <si>
    <t>Godavari Drugs Ltd</t>
  </si>
  <si>
    <t>GODAVARI</t>
  </si>
  <si>
    <t>Bang Overseas Ltd</t>
  </si>
  <si>
    <t>BANG</t>
  </si>
  <si>
    <t>Monotype India Ltd</t>
  </si>
  <si>
    <t>MONOT</t>
  </si>
  <si>
    <t>SM Auto Stamping Ltd</t>
  </si>
  <si>
    <t>SMAUTO</t>
  </si>
  <si>
    <t>Agarwal Float Glass India Ltd</t>
  </si>
  <si>
    <t>AGARWALFT</t>
  </si>
  <si>
    <t>Kotak Nifty PSU Bank ETF</t>
  </si>
  <si>
    <t>PSUBANK</t>
  </si>
  <si>
    <t>Trans India House Impex Ltd</t>
  </si>
  <si>
    <t>TIHIL</t>
  </si>
  <si>
    <t>Arvind and Company Shipping Agencies Ltd</t>
  </si>
  <si>
    <t>ACSAL</t>
  </si>
  <si>
    <t>Vertexplus Technologies Ltd</t>
  </si>
  <si>
    <t>VERTEXPLUS</t>
  </si>
  <si>
    <t>Austin Engineering Company Ltd</t>
  </si>
  <si>
    <t>AUSTENG</t>
  </si>
  <si>
    <t>TCFC Finance Ltd</t>
  </si>
  <si>
    <t>TCFCFINQ</t>
  </si>
  <si>
    <t>Invesco India Gold Exchange Traded Fund</t>
  </si>
  <si>
    <t>IVZINGOLD</t>
  </si>
  <si>
    <t>Nova Iron and Steel Ltd</t>
  </si>
  <si>
    <t>NOVIS</t>
  </si>
  <si>
    <t>Naturite Agro Products Ltd</t>
  </si>
  <si>
    <t>NAPL</t>
  </si>
  <si>
    <t>Magson Retail and Distribution Ltd</t>
  </si>
  <si>
    <t>MAGSON</t>
  </si>
  <si>
    <t>Punjab Communications Ltd</t>
  </si>
  <si>
    <t>PUNJCOMMU</t>
  </si>
  <si>
    <t>Pioneer Investcorp Ltd</t>
  </si>
  <si>
    <t>PIONRINV</t>
  </si>
  <si>
    <t>Swarnsarita Jewels India Ltd</t>
  </si>
  <si>
    <t>SWARNSAR</t>
  </si>
  <si>
    <t>Modipon Ltd</t>
  </si>
  <si>
    <t>MODIPON</t>
  </si>
  <si>
    <t>Perfectpac Ltd</t>
  </si>
  <si>
    <t>PERFEPA</t>
  </si>
  <si>
    <t>UMA Converter Ltd</t>
  </si>
  <si>
    <t>UMA</t>
  </si>
  <si>
    <t>Prudential Sugar Corp Ltd</t>
  </si>
  <si>
    <t>PRUDMOULI</t>
  </si>
  <si>
    <t>Dhampure Speciality Sugars Ltd</t>
  </si>
  <si>
    <t>DHAMPURE</t>
  </si>
  <si>
    <t>Anand Rayons Ltd</t>
  </si>
  <si>
    <t>ARL</t>
  </si>
  <si>
    <t>Orient Beverages Ltd</t>
  </si>
  <si>
    <t>ORIBEVER</t>
  </si>
  <si>
    <t>Milton Industries Ltd</t>
  </si>
  <si>
    <t>MILTON</t>
  </si>
  <si>
    <t>AKG Exim Ltd</t>
  </si>
  <si>
    <t>AKG</t>
  </si>
  <si>
    <t>Alfa Transformers Ltd</t>
  </si>
  <si>
    <t>ALFATRAN</t>
  </si>
  <si>
    <t>Kreon Finnancial Services Ltd</t>
  </si>
  <si>
    <t>KREONFIN</t>
  </si>
  <si>
    <t>Globesecure Technologies Ltd</t>
  </si>
  <si>
    <t>GSTL</t>
  </si>
  <si>
    <t>Sheetal Universal Ltd</t>
  </si>
  <si>
    <t>SHEETAL</t>
  </si>
  <si>
    <t>Viaz Tyres Ltd</t>
  </si>
  <si>
    <t>VIAZ</t>
  </si>
  <si>
    <t>Olatech Solutions Ltd</t>
  </si>
  <si>
    <t>OLATECH</t>
  </si>
  <si>
    <t>Fundviser Capital (India) Ltd</t>
  </si>
  <si>
    <t>FUNDVISER</t>
  </si>
  <si>
    <t>Construction Materials</t>
  </si>
  <si>
    <t>Gujarat Craft Industries Ltd</t>
  </si>
  <si>
    <t>GUJCRAFT</t>
  </si>
  <si>
    <t>AmpVolts Ltd</t>
  </si>
  <si>
    <t>QUEST</t>
  </si>
  <si>
    <t>SVC Industries Ltd</t>
  </si>
  <si>
    <t>SVCIND</t>
  </si>
  <si>
    <t>Lee &amp; Nee Softwares (Exports) Ltd</t>
  </si>
  <si>
    <t>LEENEE</t>
  </si>
  <si>
    <t>Sampre Nutritions Ltd</t>
  </si>
  <si>
    <t>SAMPRE</t>
  </si>
  <si>
    <t>Akiko Global Services Ltd</t>
  </si>
  <si>
    <t>AKIKO</t>
  </si>
  <si>
    <t>Le Lavoir Ltd</t>
  </si>
  <si>
    <t>LELAVOIR</t>
  </si>
  <si>
    <t>Baba Arts Ltd</t>
  </si>
  <si>
    <t>BABA</t>
  </si>
  <si>
    <t>Vels Film International Ltd</t>
  </si>
  <si>
    <t>VELS</t>
  </si>
  <si>
    <t>Elixir Capital Ltd</t>
  </si>
  <si>
    <t>ELIXIR</t>
  </si>
  <si>
    <t>Smiths &amp; Founders (India) Ltd</t>
  </si>
  <si>
    <t>SMFIL</t>
  </si>
  <si>
    <t>Garment Mantra Lifestyle Ltd</t>
  </si>
  <si>
    <t>GARMNTMNTR</t>
  </si>
  <si>
    <t>Aristo Bio-Tech and Lifescience Ltd</t>
  </si>
  <si>
    <t>ARISTO</t>
  </si>
  <si>
    <t>Mirae Asset Nifty Financial Services ETF</t>
  </si>
  <si>
    <t>BFSI</t>
  </si>
  <si>
    <t>Lakshmi Finance and Industrial Corp Ltd</t>
  </si>
  <si>
    <t>LFIC</t>
  </si>
  <si>
    <t>Meera Industries Ltd</t>
  </si>
  <si>
    <t>MEERA</t>
  </si>
  <si>
    <t>ARCL Organics Ltd</t>
  </si>
  <si>
    <t>ARCL</t>
  </si>
  <si>
    <t>Golden Tobacco Ltd</t>
  </si>
  <si>
    <t>GOLDENTOBC</t>
  </si>
  <si>
    <t>Prospect Commodities Ltd</t>
  </si>
  <si>
    <t>PCL</t>
  </si>
  <si>
    <t>Tridhya Tech Ltd</t>
  </si>
  <si>
    <t>TRIDHYA</t>
  </si>
  <si>
    <t>Gini Silk Mills Ltd</t>
  </si>
  <si>
    <t>GINISILK</t>
  </si>
  <si>
    <t>Manugraph India Ltd</t>
  </si>
  <si>
    <t>MANUGRAPH</t>
  </si>
  <si>
    <t>ABC India Ltd</t>
  </si>
  <si>
    <t>ABCINDQ</t>
  </si>
  <si>
    <t>Dhanalaxmi Roto Spinners Ltd</t>
  </si>
  <si>
    <t>DHANROTO</t>
  </si>
  <si>
    <t>Rolta India Ltd</t>
  </si>
  <si>
    <t>ROLTA</t>
  </si>
  <si>
    <t>G.S. Auto International Ltd</t>
  </si>
  <si>
    <t>GSAUTO</t>
  </si>
  <si>
    <t>Johnson Pharmacare Ltd</t>
  </si>
  <si>
    <t>JOHNPHARMA</t>
  </si>
  <si>
    <t>Abhishek Integrations Ltd</t>
  </si>
  <si>
    <t>AILIMITED</t>
  </si>
  <si>
    <t>Warren Tea Ltd</t>
  </si>
  <si>
    <t>WARRENTEA</t>
  </si>
  <si>
    <t>Clara Industries Ltd</t>
  </si>
  <si>
    <t>CLARA</t>
  </si>
  <si>
    <t>P B M Polytex Ltd</t>
  </si>
  <si>
    <t>PBMPOLY</t>
  </si>
  <si>
    <t>Chrome Silicon Ltd</t>
  </si>
  <si>
    <t>CHROME</t>
  </si>
  <si>
    <t>Shalimar Productions Ltd</t>
  </si>
  <si>
    <t>SHALPRO</t>
  </si>
  <si>
    <t>Kenvi Jewels Ltd</t>
  </si>
  <si>
    <t>KENVI</t>
  </si>
  <si>
    <t>Super Crop Safe Ltd</t>
  </si>
  <si>
    <t>SUCROSA</t>
  </si>
  <si>
    <t>Ambani Orgochem Ltd</t>
  </si>
  <si>
    <t>AMBANIORGO</t>
  </si>
  <si>
    <t>Chartered Capital and Investment Ltd</t>
  </si>
  <si>
    <t>CHRTEDCA</t>
  </si>
  <si>
    <t>Shree Krishna Paper Mills &amp; Industries Ltd</t>
  </si>
  <si>
    <t>SKPMIL</t>
  </si>
  <si>
    <t>Mono Pharmacare Ltd</t>
  </si>
  <si>
    <t>MONOPHARMA</t>
  </si>
  <si>
    <t>Veeram Securities Ltd</t>
  </si>
  <si>
    <t>VSL</t>
  </si>
  <si>
    <t>Fervent Synergies Ltd</t>
  </si>
  <si>
    <t>FERVENTSYN</t>
  </si>
  <si>
    <t>Real Eco Energy Ltd</t>
  </si>
  <si>
    <t>REALECO</t>
  </si>
  <si>
    <t>Ultra Wiring Connectivity System Ltd</t>
  </si>
  <si>
    <t>UWCSL</t>
  </si>
  <si>
    <t>National Oxygen Ltd</t>
  </si>
  <si>
    <t>NOL</t>
  </si>
  <si>
    <t>K G Denim Ltd</t>
  </si>
  <si>
    <t>KGDENIM</t>
  </si>
  <si>
    <t>Isl Consulting Ltd</t>
  </si>
  <si>
    <t>ISLCONSUL</t>
  </si>
  <si>
    <t>Transgene Biotek Ltd</t>
  </si>
  <si>
    <t>TRABI</t>
  </si>
  <si>
    <t>AccelerateBS India Ltd</t>
  </si>
  <si>
    <t>ACCELERATE</t>
  </si>
  <si>
    <t>Gita Renewable Energy Ltd</t>
  </si>
  <si>
    <t>GITARENEW</t>
  </si>
  <si>
    <t>Mediaone Global Entertainment Ltd</t>
  </si>
  <si>
    <t>MEDIAONE</t>
  </si>
  <si>
    <t>Shreyas Intermediates Ltd</t>
  </si>
  <si>
    <t>SHREYASI</t>
  </si>
  <si>
    <t>CCL International Ltd</t>
  </si>
  <si>
    <t>CCLINTER</t>
  </si>
  <si>
    <t>Mehta Housing Finance Ltd</t>
  </si>
  <si>
    <t>MEHTAHG</t>
  </si>
  <si>
    <t>Deccan Health Care Ltd</t>
  </si>
  <si>
    <t>DECCAN</t>
  </si>
  <si>
    <t>Poddar Housing and Development Ltd</t>
  </si>
  <si>
    <t>PODDARHOUS</t>
  </si>
  <si>
    <t>Royal Sense Ltd</t>
  </si>
  <si>
    <t>ROYAL</t>
  </si>
  <si>
    <t>Jagan Lamps Ltd</t>
  </si>
  <si>
    <t>JAGANLAM</t>
  </si>
  <si>
    <t>Akshar Spintex Ltd</t>
  </si>
  <si>
    <t>AKSHAR</t>
  </si>
  <si>
    <t>Shree Pacetronix Ltd</t>
  </si>
  <si>
    <t>SHREEPAC</t>
  </si>
  <si>
    <t>AJR Infra and Tolling Ltd</t>
  </si>
  <si>
    <t>AJRINFRA</t>
  </si>
  <si>
    <t>PCS Technology Ltd</t>
  </si>
  <si>
    <t>PCS</t>
  </si>
  <si>
    <t>Technology Hardware, Storage &amp; Peripherals</t>
  </si>
  <si>
    <t>JFL Life Sciences Ltd</t>
  </si>
  <si>
    <t>JFLLIFE</t>
  </si>
  <si>
    <t>Akash Infra-Projects Ltd</t>
  </si>
  <si>
    <t>AKASH</t>
  </si>
  <si>
    <t>Mishka Exim Ltd</t>
  </si>
  <si>
    <t>MISHKA</t>
  </si>
  <si>
    <t>Rollatainers Ltd</t>
  </si>
  <si>
    <t>ROLLT</t>
  </si>
  <si>
    <t>Ushanti Colour Chem Ltd</t>
  </si>
  <si>
    <t>UCL</t>
  </si>
  <si>
    <t>National Plastic Industries Ltd</t>
  </si>
  <si>
    <t>NATPLAS</t>
  </si>
  <si>
    <t>Mish Designs Ltd</t>
  </si>
  <si>
    <t>MISHDESIGN</t>
  </si>
  <si>
    <t>Globalspace Technologies Ltd</t>
  </si>
  <si>
    <t>Aeonx Digital Technology Ltd</t>
  </si>
  <si>
    <t>AEONXDIGI</t>
  </si>
  <si>
    <t>Banaras Beads Ltd</t>
  </si>
  <si>
    <t>BANARBEADS</t>
  </si>
  <si>
    <t>Kavveri Telecom Products Ltd</t>
  </si>
  <si>
    <t>KAVVERITEL</t>
  </si>
  <si>
    <t>Morgan Ventures Ltd</t>
  </si>
  <si>
    <t>MORGAN</t>
  </si>
  <si>
    <t>Katare Spinning Mills Ltd</t>
  </si>
  <si>
    <t>KATRSPG</t>
  </si>
  <si>
    <t>Hardcastle and Waud Manufacturing Co Ltd</t>
  </si>
  <si>
    <t>HARDCAS</t>
  </si>
  <si>
    <t>Shrenik Ltd</t>
  </si>
  <si>
    <t>SHRENIK</t>
  </si>
  <si>
    <t>Advance Metering Technology Ltd</t>
  </si>
  <si>
    <t>AMTL</t>
  </si>
  <si>
    <t>G G Dandekar Properties Ltd</t>
  </si>
  <si>
    <t>GGDPROP</t>
  </si>
  <si>
    <t>UR Sugar Industries Ltd</t>
  </si>
  <si>
    <t>URSUGAR</t>
  </si>
  <si>
    <t>Godha Cabcon &amp; Insulation Ltd</t>
  </si>
  <si>
    <t>GODHA</t>
  </si>
  <si>
    <t>Shreeshay Engineers Ltd</t>
  </si>
  <si>
    <t>SHREESHAY</t>
  </si>
  <si>
    <t>Silgo Retail Ltd</t>
  </si>
  <si>
    <t>SILGO</t>
  </si>
  <si>
    <t>Omfurn India Ltd</t>
  </si>
  <si>
    <t>OMFURN</t>
  </si>
  <si>
    <t>Associated Ceramics Ltd</t>
  </si>
  <si>
    <t>ASSOCER</t>
  </si>
  <si>
    <t>Oceanic Foods Ltd</t>
  </si>
  <si>
    <t>OCEANIC</t>
  </si>
  <si>
    <t>MM Rubber Company Ltd</t>
  </si>
  <si>
    <t>MMRUBBR-B</t>
  </si>
  <si>
    <t>Vista Pharmaceuticals Ltd</t>
  </si>
  <si>
    <t>VISTAPH</t>
  </si>
  <si>
    <t>ARC Finance Ltd</t>
  </si>
  <si>
    <t>ARCFIN</t>
  </si>
  <si>
    <t>Mefcom Capital Markets Ltd</t>
  </si>
  <si>
    <t>MEFCOMCAP</t>
  </si>
  <si>
    <t>Tirupati Tyres Ltd</t>
  </si>
  <si>
    <t>TTIL</t>
  </si>
  <si>
    <t>Apoorva Leasing Finance and Investment Company Ltd</t>
  </si>
  <si>
    <t>APOORVA</t>
  </si>
  <si>
    <t>Inland Printers Ltd</t>
  </si>
  <si>
    <t>INLANPR</t>
  </si>
  <si>
    <t>Burnpur Cement Ltd</t>
  </si>
  <si>
    <t>BURNPUR</t>
  </si>
  <si>
    <t>Humming Bird Education Ltd</t>
  </si>
  <si>
    <t>HBEL</t>
  </si>
  <si>
    <t>Camex Ltd</t>
  </si>
  <si>
    <t>CAMEXLTD</t>
  </si>
  <si>
    <t>Medi-Caps Ltd</t>
  </si>
  <si>
    <t>MEDICAPQ</t>
  </si>
  <si>
    <t>Sunrise Efficient Marketing Ltd</t>
  </si>
  <si>
    <t>SEML</t>
  </si>
  <si>
    <t>Greenhitech Ventures Ltd</t>
  </si>
  <si>
    <t>GVL</t>
  </si>
  <si>
    <t>Dmr Hydroengineering &amp; Infrastructures Ltd</t>
  </si>
  <si>
    <t>DMR</t>
  </si>
  <si>
    <t>Vruddhi Engineering Works Ltd</t>
  </si>
  <si>
    <t>VRUDDHI</t>
  </si>
  <si>
    <t>Amkay Products Ltd</t>
  </si>
  <si>
    <t>AMKAY</t>
  </si>
  <si>
    <t>Naapbooks Ltd</t>
  </si>
  <si>
    <t>NBL</t>
  </si>
  <si>
    <t>H P Cotton Textile Mills Ltd</t>
  </si>
  <si>
    <t>HPCOTTON</t>
  </si>
  <si>
    <t>Abm International Ltd</t>
  </si>
  <si>
    <t>ABMINTLLTD</t>
  </si>
  <si>
    <t>STL Global Ltd</t>
  </si>
  <si>
    <t>SGL</t>
  </si>
  <si>
    <t>Ravalgaon Sugar Farm Ltd</t>
  </si>
  <si>
    <t>RAVALSUGAR</t>
  </si>
  <si>
    <t>Ankit Metal &amp; Power Ltd</t>
  </si>
  <si>
    <t>ANKITMETAL</t>
  </si>
  <si>
    <t>Metal Coatings (India) Ltd</t>
  </si>
  <si>
    <t>METALCO</t>
  </si>
  <si>
    <t>Ishan International Ltd</t>
  </si>
  <si>
    <t>ISHAN</t>
  </si>
  <si>
    <t>Swasti Vinayaka Synthetics Ltd</t>
  </si>
  <si>
    <t>SWASTIVI</t>
  </si>
  <si>
    <t>Saven Technologies Ltd</t>
  </si>
  <si>
    <t>7TEC</t>
  </si>
  <si>
    <t>DSJ Keep Learning Ltd</t>
  </si>
  <si>
    <t>KEEPLEARN</t>
  </si>
  <si>
    <t>Pearl Polymers Ltd</t>
  </si>
  <si>
    <t>PEARLPOLY</t>
  </si>
  <si>
    <t>Franklin Industries Ltd</t>
  </si>
  <si>
    <t>FRANKLININD</t>
  </si>
  <si>
    <t>Shelter Pharma Ltd</t>
  </si>
  <si>
    <t>SHELTER</t>
  </si>
  <si>
    <t>Kalahridhaan Trendz Ltd</t>
  </si>
  <si>
    <t>KTL</t>
  </si>
  <si>
    <t>G-Tec Jainx Education Ltd</t>
  </si>
  <si>
    <t>GTECJAINX</t>
  </si>
  <si>
    <t>Response Informatics Ltd</t>
  </si>
  <si>
    <t>RESPONSINF</t>
  </si>
  <si>
    <t>Signoria Creation Ltd</t>
  </si>
  <si>
    <t>SIGNORIA</t>
  </si>
  <si>
    <t>GTN Industries Ltd</t>
  </si>
  <si>
    <t>GTNINDS</t>
  </si>
  <si>
    <t>SPS Finquest Ltd</t>
  </si>
  <si>
    <t>SPS</t>
  </si>
  <si>
    <t>Laxmi Cotspin Ltd</t>
  </si>
  <si>
    <t>LAXMICOT</t>
  </si>
  <si>
    <t>Inani Marbles and Industries Ltd</t>
  </si>
  <si>
    <t>INANI</t>
  </si>
  <si>
    <t>Supreme Engineering Ltd</t>
  </si>
  <si>
    <t>SUPREMEENG</t>
  </si>
  <si>
    <t>ANG Lifesciences India Ltd</t>
  </si>
  <si>
    <t>ANG</t>
  </si>
  <si>
    <t>Vivid Mercantile Ltd</t>
  </si>
  <si>
    <t>VIVIDM</t>
  </si>
  <si>
    <t>Palco Metals Ltd</t>
  </si>
  <si>
    <t>PALCO</t>
  </si>
  <si>
    <t>HOAC Foods India Ltd</t>
  </si>
  <si>
    <t>HOACFOODS</t>
  </si>
  <si>
    <t>Diligent Industries Ltd</t>
  </si>
  <si>
    <t>DILIGENT</t>
  </si>
  <si>
    <t>Micropro Software Solutions Ltd</t>
  </si>
  <si>
    <t>MICROPRO</t>
  </si>
  <si>
    <t>Nandani Creation Ltd</t>
  </si>
  <si>
    <t>JAIPURKURT</t>
  </si>
  <si>
    <t>Mittal Life Style Ltd</t>
  </si>
  <si>
    <t>MITTAL</t>
  </si>
  <si>
    <t>Ceeta Industries Ltd</t>
  </si>
  <si>
    <t>CEETAIN</t>
  </si>
  <si>
    <t>Walpar Nutritions Ltd</t>
  </si>
  <si>
    <t>WALPAR</t>
  </si>
  <si>
    <t>Comfort Fincap Ltd</t>
  </si>
  <si>
    <t>COMFINCAP</t>
  </si>
  <si>
    <t>Khaitan (India) Ltd</t>
  </si>
  <si>
    <t>KHAITANLTD</t>
  </si>
  <si>
    <t>Sintex Plastics Technology Ltd</t>
  </si>
  <si>
    <t>SPTL</t>
  </si>
  <si>
    <t>Regency Fincorp Ltd</t>
  </si>
  <si>
    <t>REGENCY</t>
  </si>
  <si>
    <t>Committed Cargo Care Ltd</t>
  </si>
  <si>
    <t>COMMITTED</t>
  </si>
  <si>
    <t>Mandeep Auto Industries Ltd</t>
  </si>
  <si>
    <t>MANDEEP</t>
  </si>
  <si>
    <t>Vistar Amar Ltd</t>
  </si>
  <si>
    <t>VISTARAMAR</t>
  </si>
  <si>
    <t>Continental Seeds and Chemicals Ltd</t>
  </si>
  <si>
    <t>CONTI</t>
  </si>
  <si>
    <t>Dhanlaxmi Fabrics Ltd</t>
  </si>
  <si>
    <t>DHANFAB</t>
  </si>
  <si>
    <t>Cell Point (India) Ltd</t>
  </si>
  <si>
    <t>CELLPOINT</t>
  </si>
  <si>
    <t>Contil India Ltd</t>
  </si>
  <si>
    <t>CONTILI</t>
  </si>
  <si>
    <t>Telogica Ltd</t>
  </si>
  <si>
    <t>TELOGICA</t>
  </si>
  <si>
    <t>Communications Equipment</t>
  </si>
  <si>
    <t>Aatmaj Healthcare Ltd</t>
  </si>
  <si>
    <t>AATMAJ</t>
  </si>
  <si>
    <t>Country Condo's Ltd</t>
  </si>
  <si>
    <t>COUNCODOS</t>
  </si>
  <si>
    <t>GKB Ophthalmics Ltd</t>
  </si>
  <si>
    <t>GKB</t>
  </si>
  <si>
    <t>Hemadri Cements Ltd</t>
  </si>
  <si>
    <t>HEMACEM</t>
  </si>
  <si>
    <t>Ambica Agarbathies Aroma &amp; Industries Ltd</t>
  </si>
  <si>
    <t>AMBICAAGAR</t>
  </si>
  <si>
    <t>Goblin India Ltd</t>
  </si>
  <si>
    <t>GOBLIN</t>
  </si>
  <si>
    <t>Kanani Industries Ltd</t>
  </si>
  <si>
    <t>KANANIIND</t>
  </si>
  <si>
    <t>Adroit Infotech Ltd</t>
  </si>
  <si>
    <t>ADROITINFO</t>
  </si>
  <si>
    <t>Orchasp Ltd</t>
  </si>
  <si>
    <t>ORCHASP</t>
  </si>
  <si>
    <t>Shree Rajasthan Syntex Ltd</t>
  </si>
  <si>
    <t>SHRAJSYNQ</t>
  </si>
  <si>
    <t>Assam Entrade Ltd</t>
  </si>
  <si>
    <t>ASSAMENT</t>
  </si>
  <si>
    <t>Diversified Financial Services</t>
  </si>
  <si>
    <t>Visaman Global Sales Ltd</t>
  </si>
  <si>
    <t>VISAMAN</t>
  </si>
  <si>
    <t>Vandana Knitwear Ltd</t>
  </si>
  <si>
    <t>VANDANA</t>
  </si>
  <si>
    <t>Yudiz Solutions Ltd</t>
  </si>
  <si>
    <t>YUDIZ</t>
  </si>
  <si>
    <t>PVV Infra Ltd</t>
  </si>
  <si>
    <t>PVVINFRA</t>
  </si>
  <si>
    <t>Sandu Pharmaceuticals Ltd</t>
  </si>
  <si>
    <t>SANDUPHQ</t>
  </si>
  <si>
    <t>Sangani Hospitals Ltd</t>
  </si>
  <si>
    <t>SANGANI</t>
  </si>
  <si>
    <t>AA Plus Tradelink Ltd</t>
  </si>
  <si>
    <t>AAPLUSTRAD</t>
  </si>
  <si>
    <t>Walchand Peoplefirst Ltd</t>
  </si>
  <si>
    <t>WALCHPF</t>
  </si>
  <si>
    <t>E-Land Apparel Ltd</t>
  </si>
  <si>
    <t>ELAND</t>
  </si>
  <si>
    <t>BDR Buildcon Ltd</t>
  </si>
  <si>
    <t>BDR</t>
  </si>
  <si>
    <t>Rose Merc Ltd</t>
  </si>
  <si>
    <t>ROSEMER</t>
  </si>
  <si>
    <t>Teesta Agro Industries Ltd</t>
  </si>
  <si>
    <t>TEEAI</t>
  </si>
  <si>
    <t>Mohit Paper Mills Ltd</t>
  </si>
  <si>
    <t>MOHITPPR</t>
  </si>
  <si>
    <t>Ashnisha Industries Ltd</t>
  </si>
  <si>
    <t>ASHNI</t>
  </si>
  <si>
    <t>Galactico Corporate Services Ltd</t>
  </si>
  <si>
    <t>GALACTICO</t>
  </si>
  <si>
    <t>Prismx Global Ventures Ltd</t>
  </si>
  <si>
    <t>PRISMX</t>
  </si>
  <si>
    <t>Hawa Engineers Ltd</t>
  </si>
  <si>
    <t>HAWAENG</t>
  </si>
  <si>
    <t>Yamini Investments Company Ltd</t>
  </si>
  <si>
    <t>YAMNINV</t>
  </si>
  <si>
    <t>Shrydus Industries Ltd</t>
  </si>
  <si>
    <t>SHRYDUS</t>
  </si>
  <si>
    <t>C P S Shapers Ltd</t>
  </si>
  <si>
    <t>CPS</t>
  </si>
  <si>
    <t>DK Enterprises Global Ltd</t>
  </si>
  <si>
    <t>DKEGL</t>
  </si>
  <si>
    <t>FEL</t>
  </si>
  <si>
    <t>Ecoboard Industries Ltd</t>
  </si>
  <si>
    <t>ECOBOAR</t>
  </si>
  <si>
    <t>Zodiac-JRD-MKJ Ltd</t>
  </si>
  <si>
    <t>ZODJRDMKJ</t>
  </si>
  <si>
    <t>Chandra Bhagat Pharma Ltd</t>
  </si>
  <si>
    <t>CBPL</t>
  </si>
  <si>
    <t>Vineet Laboratories Ltd</t>
  </si>
  <si>
    <t>VINEETLAB</t>
  </si>
  <si>
    <t>Vivo Bio Tech Ltd</t>
  </si>
  <si>
    <t>VIVOBIOT</t>
  </si>
  <si>
    <t>VSF Projects Ltd</t>
  </si>
  <si>
    <t>VSFPROJ</t>
  </si>
  <si>
    <t>Eighty Jewellers Ltd</t>
  </si>
  <si>
    <t>EIGHTY</t>
  </si>
  <si>
    <t>Anjani Synthetics Ltd</t>
  </si>
  <si>
    <t>ANJANI</t>
  </si>
  <si>
    <t>Phosphate Company Ltd</t>
  </si>
  <si>
    <t>PHOSPHATE</t>
  </si>
  <si>
    <t>Shantidoot Infra Services Ltd</t>
  </si>
  <si>
    <t>SISL</t>
  </si>
  <si>
    <t>Ladderup Finance Ltd</t>
  </si>
  <si>
    <t>LADDERUP</t>
  </si>
  <si>
    <t>AD- Manum Finance Ltd</t>
  </si>
  <si>
    <t>ADMANUM</t>
  </si>
  <si>
    <t>Roopa Industries Ltd</t>
  </si>
  <si>
    <t>ROOPAIND</t>
  </si>
  <si>
    <t>Sri Ramakrishna Mills (Coimbatore) Ltd</t>
  </si>
  <si>
    <t>SRMCL</t>
  </si>
  <si>
    <t>Pace E-Commerce Ventures Ltd</t>
  </si>
  <si>
    <t>PACE</t>
  </si>
  <si>
    <t>Homefurnishing Retail</t>
  </si>
  <si>
    <t>Salem Erode Investments Ltd</t>
  </si>
  <si>
    <t>SALEM</t>
  </si>
  <si>
    <t>Balurghat Technologies Ltd</t>
  </si>
  <si>
    <t>BALTE</t>
  </si>
  <si>
    <t>S V J Enterprises Ltd</t>
  </si>
  <si>
    <t>SVJ</t>
  </si>
  <si>
    <t>Ind Bank Housing Ltd</t>
  </si>
  <si>
    <t>INDBNK</t>
  </si>
  <si>
    <t>Kshitij Polyline Ltd</t>
  </si>
  <si>
    <t>KSHITIJPOL</t>
  </si>
  <si>
    <t>Nakoda Group of Industries Ltd</t>
  </si>
  <si>
    <t>NGIL</t>
  </si>
  <si>
    <t>Yash Chemex Ltd</t>
  </si>
  <si>
    <t>YASHCHEM</t>
  </si>
  <si>
    <t>Axel Polymers Ltd</t>
  </si>
  <si>
    <t>AXELPOLY</t>
  </si>
  <si>
    <t>Wires and Fabriks (SA) Ltd</t>
  </si>
  <si>
    <t>WIREFABR</t>
  </si>
  <si>
    <t>Zodiac Ventures Ltd</t>
  </si>
  <si>
    <t>ZODIACVEN</t>
  </si>
  <si>
    <t>Garnet Construction Ltd</t>
  </si>
  <si>
    <t>GARNET</t>
  </si>
  <si>
    <t>Diversified Real Estate Activities</t>
  </si>
  <si>
    <t>Modern Engineering and Projects Ltd</t>
  </si>
  <si>
    <t>MEAPL</t>
  </si>
  <si>
    <t>Misquita Engineering Ltd</t>
  </si>
  <si>
    <t>MISQUITA</t>
  </si>
  <si>
    <t>Nimbus Projects Ltd</t>
  </si>
  <si>
    <t>NIMBSPROJ</t>
  </si>
  <si>
    <t>Gorani Industries Ltd</t>
  </si>
  <si>
    <t>GORANIN</t>
  </si>
  <si>
    <t>Ashoka Metcast Ltd</t>
  </si>
  <si>
    <t>ASHOKAMET</t>
  </si>
  <si>
    <t>ASL Industries Ltd</t>
  </si>
  <si>
    <t>ASLIND</t>
  </si>
  <si>
    <t>N G Industries Ltd</t>
  </si>
  <si>
    <t>NGIND</t>
  </si>
  <si>
    <t>Starcom Information Technology Ltd</t>
  </si>
  <si>
    <t>STARCOM</t>
  </si>
  <si>
    <t>Axis NIFTY IT ETF</t>
  </si>
  <si>
    <t>AXISTECETF</t>
  </si>
  <si>
    <t>Winny Immigration &amp; Education Services Ltd</t>
  </si>
  <si>
    <t>WINNY</t>
  </si>
  <si>
    <t>Academic &amp; Educational Services</t>
  </si>
  <si>
    <t>MSR India Ltd</t>
  </si>
  <si>
    <t>MSRINDIA</t>
  </si>
  <si>
    <t>Gujrat Credit Corporation Ltd</t>
  </si>
  <si>
    <t>GUJCRED</t>
  </si>
  <si>
    <t>Kabsons Industries Ltd</t>
  </si>
  <si>
    <t>KABSON</t>
  </si>
  <si>
    <t>Destiny Logistics &amp; Infra Ltd</t>
  </si>
  <si>
    <t>DESTINY</t>
  </si>
  <si>
    <t>Tapi Fruit Processing Ltd</t>
  </si>
  <si>
    <t>TAPIFRUIT</t>
  </si>
  <si>
    <t>Maharashtra Corp Ltd</t>
  </si>
  <si>
    <t>MAHACORP</t>
  </si>
  <si>
    <t>S &amp; T Corporation Ltd</t>
  </si>
  <si>
    <t>STCORP</t>
  </si>
  <si>
    <t>Archidply Decor Ltd</t>
  </si>
  <si>
    <t>ADL</t>
  </si>
  <si>
    <t>Cranex Ltd</t>
  </si>
  <si>
    <t>CRANEX</t>
  </si>
  <si>
    <t>Construction Machinery &amp; Heavy Transportation Equipment</t>
  </si>
  <si>
    <t>Sacheta Metals Ltd</t>
  </si>
  <si>
    <t>SACHEMT</t>
  </si>
  <si>
    <t>Sulabh Engineers and Services Ltd</t>
  </si>
  <si>
    <t>SULABEN</t>
  </si>
  <si>
    <t>Tatia Global Vennture Ltd</t>
  </si>
  <si>
    <t>TATIAGLOB</t>
  </si>
  <si>
    <t>P H Capital Ltd</t>
  </si>
  <si>
    <t>PHCAP</t>
  </si>
  <si>
    <t>Alfavision Overseas (India) Ltd</t>
  </si>
  <si>
    <t>ALFAVIO</t>
  </si>
  <si>
    <t>ICICI Prudential S&amp;P BSE Sensex ETF</t>
  </si>
  <si>
    <t>SENSEXIETF</t>
  </si>
  <si>
    <t>West Leisure Resorts Ltd</t>
  </si>
  <si>
    <t>WESTLEIRES</t>
  </si>
  <si>
    <t>Tamilnadu Telecommunication Ltd</t>
  </si>
  <si>
    <t>TNTELE</t>
  </si>
  <si>
    <t>Sellwin Traders Ltd</t>
  </si>
  <si>
    <t>SELLWIN</t>
  </si>
  <si>
    <t>Restile Ceramics Ltd</t>
  </si>
  <si>
    <t>RESTILE</t>
  </si>
  <si>
    <t>Marble City India Ltd</t>
  </si>
  <si>
    <t>MARBLE</t>
  </si>
  <si>
    <t>Tirupati Sarjan Ltd</t>
  </si>
  <si>
    <t>TIRSARJ</t>
  </si>
  <si>
    <t>Artefact Projects Ltd</t>
  </si>
  <si>
    <t>ARTEFACT</t>
  </si>
  <si>
    <t>Sylph Technologies Ltd</t>
  </si>
  <si>
    <t>SYLPH</t>
  </si>
  <si>
    <t>A F Enterprises Ltd</t>
  </si>
  <si>
    <t>AFEL</t>
  </si>
  <si>
    <t>Tarini International Ltd</t>
  </si>
  <si>
    <t>TARINI</t>
  </si>
  <si>
    <t>Grovy India Ltd</t>
  </si>
  <si>
    <t>GROVY</t>
  </si>
  <si>
    <t>Cybele Industries Ltd</t>
  </si>
  <si>
    <t>CYBELEIND</t>
  </si>
  <si>
    <t>Indianivesh Ltd</t>
  </si>
  <si>
    <t>INDIANVSH</t>
  </si>
  <si>
    <t>Addi Industries Ltd</t>
  </si>
  <si>
    <t>ADDIND</t>
  </si>
  <si>
    <t>Kwality Ltd</t>
  </si>
  <si>
    <t>KWALITY</t>
  </si>
  <si>
    <t>Rolcon Engineering Company Ltd</t>
  </si>
  <si>
    <t>ROLCOEN</t>
  </si>
  <si>
    <t>Angel Fibers Ltd</t>
  </si>
  <si>
    <t>ANGEL</t>
  </si>
  <si>
    <t>J A Finance Ltd</t>
  </si>
  <si>
    <t>JAFINANCE</t>
  </si>
  <si>
    <t>Getalong Enterprise Ltd</t>
  </si>
  <si>
    <t>GETALONG</t>
  </si>
  <si>
    <t>Next Mediaworks Ltd</t>
  </si>
  <si>
    <t>NEXTMEDIA</t>
  </si>
  <si>
    <t>Tirupati Foam Ltd</t>
  </si>
  <si>
    <t>TIRUFOAM</t>
  </si>
  <si>
    <t>Salora International Ltd</t>
  </si>
  <si>
    <t>SALORAINTL</t>
  </si>
  <si>
    <t>Flomic Global Logistics Ltd</t>
  </si>
  <si>
    <t>FLOMIC</t>
  </si>
  <si>
    <t>Odyssey Corporation Ltd</t>
  </si>
  <si>
    <t>ODYCORP</t>
  </si>
  <si>
    <t>Prime Property Development Corp Ltd</t>
  </si>
  <si>
    <t>PRIMEPRO</t>
  </si>
  <si>
    <t>VAMA Industries Ltd</t>
  </si>
  <si>
    <t>VAMA</t>
  </si>
  <si>
    <t>Earthstahl &amp; Alloys Ltd</t>
  </si>
  <si>
    <t>EARTH</t>
  </si>
  <si>
    <t>Transvoy Logistics India Ltd</t>
  </si>
  <si>
    <t>TRANSVOY</t>
  </si>
  <si>
    <t>Air Freight &amp; Logistics</t>
  </si>
  <si>
    <t>Khoobsurat Ltd</t>
  </si>
  <si>
    <t>KHOOBSURAT</t>
  </si>
  <si>
    <t>Standard Surfactants Ltd</t>
  </si>
  <si>
    <t>STDSFAC</t>
  </si>
  <si>
    <t>Household Products</t>
  </si>
  <si>
    <t>Hindoostan Mills Ltd</t>
  </si>
  <si>
    <t>HINDMILL</t>
  </si>
  <si>
    <t>Julien Agro Infratech Ltd</t>
  </si>
  <si>
    <t>JULIEN</t>
  </si>
  <si>
    <t>Vivanta Industries Ltd</t>
  </si>
  <si>
    <t>VIVANTA</t>
  </si>
  <si>
    <t>Jet Knitwears Ltd</t>
  </si>
  <si>
    <t>JETKNIT</t>
  </si>
  <si>
    <t>Chennai Ferrous Industries Ltd</t>
  </si>
  <si>
    <t>CHENFERRO</t>
  </si>
  <si>
    <t>ICDS Ltd</t>
  </si>
  <si>
    <t>ICDSLTD</t>
  </si>
  <si>
    <t>Sainik Finance &amp; Industries Ltd</t>
  </si>
  <si>
    <t>SAINIK</t>
  </si>
  <si>
    <t>Simplex Realty Ltd</t>
  </si>
  <si>
    <t>SIMPLXREA</t>
  </si>
  <si>
    <t>Gogia Capital Services Ltd</t>
  </si>
  <si>
    <t>GOGIACAP</t>
  </si>
  <si>
    <t>Crestchem Ltd</t>
  </si>
  <si>
    <t>CRSTCHM</t>
  </si>
  <si>
    <t>Madhav Marbles and Granites Ltd</t>
  </si>
  <si>
    <t>MADHAV</t>
  </si>
  <si>
    <t>Sumedha Fiscal Services Ltd</t>
  </si>
  <si>
    <t>SUMEDHA</t>
  </si>
  <si>
    <t>Harshil Agrotech Ltd</t>
  </si>
  <si>
    <t>HARSHILAGR</t>
  </si>
  <si>
    <t>Veejay Lakshmi Engineering Works Ltd</t>
  </si>
  <si>
    <t>VJLAXMIE</t>
  </si>
  <si>
    <t>DRA Consultants Ltd</t>
  </si>
  <si>
    <t>DRA</t>
  </si>
  <si>
    <t>Italian Edibles Ltd</t>
  </si>
  <si>
    <t>ITALIANE</t>
  </si>
  <si>
    <t>Sagardeep Alloys Ltd</t>
  </si>
  <si>
    <t>SAGARDEEP</t>
  </si>
  <si>
    <t>Jigar Cables Ltd</t>
  </si>
  <si>
    <t>JIGAR</t>
  </si>
  <si>
    <t>Khandwala Securities Ltd</t>
  </si>
  <si>
    <t>KHANDSE</t>
  </si>
  <si>
    <t>Quality RO Industries Ltd</t>
  </si>
  <si>
    <t>QRIL</t>
  </si>
  <si>
    <t>India Home Loan Ltd</t>
  </si>
  <si>
    <t>INDIAHOME</t>
  </si>
  <si>
    <t>E L Forge Ltd</t>
  </si>
  <si>
    <t>ELFORGE</t>
  </si>
  <si>
    <t>Tecil Chemicals and Hydro Power Ltd</t>
  </si>
  <si>
    <t>TECILCHEM</t>
  </si>
  <si>
    <t>Kaiser Corporation Ltd</t>
  </si>
  <si>
    <t>KACL</t>
  </si>
  <si>
    <t>Pan India Corp Ltd</t>
  </si>
  <si>
    <t>PANINDIAC</t>
  </si>
  <si>
    <t>Solve Plastic Products Ltd</t>
  </si>
  <si>
    <t>BALCO</t>
  </si>
  <si>
    <t>Uttam Galva Steels Ltd</t>
  </si>
  <si>
    <t>UTTAMSTL</t>
  </si>
  <si>
    <t>Sonu Infratech Ltd</t>
  </si>
  <si>
    <t>SONUINFRA</t>
  </si>
  <si>
    <t>Fine-Line Circuits Ltd</t>
  </si>
  <si>
    <t>FINELINE</t>
  </si>
  <si>
    <t>Ashirwad Steels And Industries Ltd</t>
  </si>
  <si>
    <t>ASHSI</t>
  </si>
  <si>
    <t>Choksi Laboratories Ltd</t>
  </si>
  <si>
    <t>CHOKSILA</t>
  </si>
  <si>
    <t>Tejnaksh Healthcare Ltd</t>
  </si>
  <si>
    <t>TEJNAKSH</t>
  </si>
  <si>
    <t>Morarjee Textiles Ltd</t>
  </si>
  <si>
    <t>MORARJEE</t>
  </si>
  <si>
    <t>Super Spinning Mills Ltd</t>
  </si>
  <si>
    <t>SUPERSPIN</t>
  </si>
  <si>
    <t>Emergent Industrial Solutions Ltd</t>
  </si>
  <si>
    <t>EMERGENT</t>
  </si>
  <si>
    <t>Dynamic Portfolio Management &amp; Services Ltd</t>
  </si>
  <si>
    <t>DYNAMICP</t>
  </si>
  <si>
    <t>Valencia Nutrition Ltd</t>
  </si>
  <si>
    <t>VALENCIA</t>
  </si>
  <si>
    <t>Soft Drinks &amp; Non-alcoholic Beverages</t>
  </si>
  <si>
    <t>Future Market Networks Ltd</t>
  </si>
  <si>
    <t>FMNL</t>
  </si>
  <si>
    <t>Visagar Financial Services Ltd</t>
  </si>
  <si>
    <t>VISAGAR</t>
  </si>
  <si>
    <t>Conart Engineers Ltd</t>
  </si>
  <si>
    <t>CONART</t>
  </si>
  <si>
    <t>Continental Petroleums Ltd</t>
  </si>
  <si>
    <t>CONTPTR</t>
  </si>
  <si>
    <t>Faalcon Concepts Ltd</t>
  </si>
  <si>
    <t>FAALCON</t>
  </si>
  <si>
    <t>Sobhaygya Mercantile Ltd</t>
  </si>
  <si>
    <t>SOBME</t>
  </si>
  <si>
    <t>SBEC Systems (India) Ltd</t>
  </si>
  <si>
    <t>SBECSYS</t>
  </si>
  <si>
    <t>Bonlon Industries Ltd</t>
  </si>
  <si>
    <t>BONLON</t>
  </si>
  <si>
    <t>Copper</t>
  </si>
  <si>
    <t>Suryaamba Spinning Mills Ltd</t>
  </si>
  <si>
    <t>SURYAAMBA</t>
  </si>
  <si>
    <t>Future Lifestyle Fashions Ltd</t>
  </si>
  <si>
    <t>FLFL</t>
  </si>
  <si>
    <t>Medico Intercontinental Ltd</t>
  </si>
  <si>
    <t>MIL</t>
  </si>
  <si>
    <t>Nidan Laboratories and Healthcare Ltd</t>
  </si>
  <si>
    <t>NIDAN</t>
  </si>
  <si>
    <t>Polyspin Exports Ltd</t>
  </si>
  <si>
    <t>POLYSPIN</t>
  </si>
  <si>
    <t>Sudal Industries Ltd</t>
  </si>
  <si>
    <t>SUDAI</t>
  </si>
  <si>
    <t>Aluminum</t>
  </si>
  <si>
    <t>Binani Industries Ltd</t>
  </si>
  <si>
    <t>BINANIIND</t>
  </si>
  <si>
    <t>Picturehouse Media Ltd</t>
  </si>
  <si>
    <t>PICTUREHS</t>
  </si>
  <si>
    <t>Betex India Ltd</t>
  </si>
  <si>
    <t>BETXIND</t>
  </si>
  <si>
    <t>Kamadgiri Fashion Ltd</t>
  </si>
  <si>
    <t>KAMADGIRI</t>
  </si>
  <si>
    <t>TGB Banquets and Hotels Ltd</t>
  </si>
  <si>
    <t>TGBHOTELS</t>
  </si>
  <si>
    <t>Grill Splendour Services Ltd</t>
  </si>
  <si>
    <t>BIRDYS</t>
  </si>
  <si>
    <t>Veerhealth Care Ltd</t>
  </si>
  <si>
    <t>VEERHEALTH</t>
  </si>
  <si>
    <t>Techindia Nirman Ltd</t>
  </si>
  <si>
    <t>TECHIN</t>
  </si>
  <si>
    <t>Transchem Ltd</t>
  </si>
  <si>
    <t>TRANSCHEM</t>
  </si>
  <si>
    <t>Add-Shop E-Retail Ltd</t>
  </si>
  <si>
    <t>ASRL</t>
  </si>
  <si>
    <t>Arigato Universe Ltd</t>
  </si>
  <si>
    <t>ARIGATO</t>
  </si>
  <si>
    <t>Standard Batteries Ltd</t>
  </si>
  <si>
    <t>STDBAT</t>
  </si>
  <si>
    <t>Genus Prime Infra Ltd</t>
  </si>
  <si>
    <t>GENUSPRIME</t>
  </si>
  <si>
    <t>Manjeera Constructions Ltd</t>
  </si>
  <si>
    <t>MANJEERA</t>
  </si>
  <si>
    <t>Shree Ganesh Bio-Tech (India) Ltd</t>
  </si>
  <si>
    <t>SHREEGANES</t>
  </si>
  <si>
    <t>Rex Sealing &amp; Packing Industries Ltd</t>
  </si>
  <si>
    <t>REXSEAL</t>
  </si>
  <si>
    <t>VERTEX Securities Ltd</t>
  </si>
  <si>
    <t>VERTEX</t>
  </si>
  <si>
    <t>Focus Business Solution Ltd</t>
  </si>
  <si>
    <t>Diversified Support Services</t>
  </si>
  <si>
    <t>Innokaiz India Ltd</t>
  </si>
  <si>
    <t>INNOKAIZ</t>
  </si>
  <si>
    <t>Pearl Green Clubs and Resorts Ltd</t>
  </si>
  <si>
    <t>PGCRL</t>
  </si>
  <si>
    <t>India Cements Capital Ltd</t>
  </si>
  <si>
    <t>INDCEMCAP</t>
  </si>
  <si>
    <t>Inspire Films Ltd</t>
  </si>
  <si>
    <t>INSPIRE</t>
  </si>
  <si>
    <t>Libas Consumer Products Ltd</t>
  </si>
  <si>
    <t>LIBAS</t>
  </si>
  <si>
    <t>Diana Tea Co Ltd</t>
  </si>
  <si>
    <t>DIANATEA</t>
  </si>
  <si>
    <t>Timescan Logistics (India) Ltd</t>
  </si>
  <si>
    <t>TIMESCAN</t>
  </si>
  <si>
    <t>Integra Switchgear Ltd</t>
  </si>
  <si>
    <t>INTEGSW</t>
  </si>
  <si>
    <t>Pecos Hotels and Pubs Ltd</t>
  </si>
  <si>
    <t>PECOS</t>
  </si>
  <si>
    <t>Solitaire Machine Tools Ltd</t>
  </si>
  <si>
    <t>SOLIMAC</t>
  </si>
  <si>
    <t>Gayatri BioOrganics Ltd</t>
  </si>
  <si>
    <t>GAYATRIBI</t>
  </si>
  <si>
    <t>Uniinfo Telecom Services Ltd</t>
  </si>
  <si>
    <t>UNIINFO</t>
  </si>
  <si>
    <t>Nippon India Nifty Pharma ETF</t>
  </si>
  <si>
    <t>PHARMABEES</t>
  </si>
  <si>
    <t>Chandra Prabhu International Ltd</t>
  </si>
  <si>
    <t>CHANDRAP</t>
  </si>
  <si>
    <t>Cyber Media (India) Ltd</t>
  </si>
  <si>
    <t>CYBERMEDIA</t>
  </si>
  <si>
    <t>Rishi Techtex Ltd</t>
  </si>
  <si>
    <t>RISHITECH</t>
  </si>
  <si>
    <t>Unick Fix-A-Form And Printers Ltd</t>
  </si>
  <si>
    <t>UNICK</t>
  </si>
  <si>
    <t>Haryana Leather Chemicals Ltd</t>
  </si>
  <si>
    <t>HARLETH</t>
  </si>
  <si>
    <t>Sonal Adhesives Ltd</t>
  </si>
  <si>
    <t>SONALAD</t>
  </si>
  <si>
    <t>Vera Synthetic Ltd</t>
  </si>
  <si>
    <t>VERA</t>
  </si>
  <si>
    <t>Perfect Infraengineers Ltd</t>
  </si>
  <si>
    <t>PERFECT</t>
  </si>
  <si>
    <t>Laxmipati Engineering Works Ltd</t>
  </si>
  <si>
    <t>LAXMIPATI</t>
  </si>
  <si>
    <t>Yasons Chemex Care Ltd</t>
  </si>
  <si>
    <t>YCCL</t>
  </si>
  <si>
    <t>Qgo Finance Ltd</t>
  </si>
  <si>
    <t>QGO</t>
  </si>
  <si>
    <t>Swasti Vinayaka Art and Heritage Corporation Ltd</t>
  </si>
  <si>
    <t>SVARTCORP</t>
  </si>
  <si>
    <t>Acrow India Ltd</t>
  </si>
  <si>
    <t>ACROW</t>
  </si>
  <si>
    <t>KKV Agro Powers Limited</t>
  </si>
  <si>
    <t>KKVAPOW</t>
  </si>
  <si>
    <t>Golden Crest Education &amp; Services Ltd</t>
  </si>
  <si>
    <t>GOLDENCREST</t>
  </si>
  <si>
    <t>SP Refractories Ltd</t>
  </si>
  <si>
    <t>SPRL</t>
  </si>
  <si>
    <t>Patspin India Ltd</t>
  </si>
  <si>
    <t>PATSPINLTD</t>
  </si>
  <si>
    <t>Sai Capital Ltd</t>
  </si>
  <si>
    <t>SAICAPI</t>
  </si>
  <si>
    <t>JMD Ventures Ltd</t>
  </si>
  <si>
    <t>JMDVL</t>
  </si>
  <si>
    <t>Trident Texofab Ltd</t>
  </si>
  <si>
    <t>TTFL</t>
  </si>
  <si>
    <t>Shiva Global Agro Industries Ltd</t>
  </si>
  <si>
    <t>SHIVAAGRO</t>
  </si>
  <si>
    <t>Sanginita Chemicals Ltd</t>
  </si>
  <si>
    <t>SANGINITA</t>
  </si>
  <si>
    <t>Shanthala FMCG Products Ltd</t>
  </si>
  <si>
    <t>SHANTHALA</t>
  </si>
  <si>
    <t>Venlon Enterprises Ltd</t>
  </si>
  <si>
    <t>VENLONENT</t>
  </si>
  <si>
    <t>Containe Technologies Ltd</t>
  </si>
  <si>
    <t>CONTAINE</t>
  </si>
  <si>
    <t>Thakral Services (India) Ltd</t>
  </si>
  <si>
    <t>THAKRAL</t>
  </si>
  <si>
    <t>Electronic Equipment &amp; Instruments</t>
  </si>
  <si>
    <t>Ashirwad Capital Ltd</t>
  </si>
  <si>
    <t>ASHCAP</t>
  </si>
  <si>
    <t>Shreeram Proteins Ltd</t>
  </si>
  <si>
    <t>SRPL</t>
  </si>
  <si>
    <t>Smart Finsec Ltd</t>
  </si>
  <si>
    <t>SMARTFIN</t>
  </si>
  <si>
    <t>Nippon India Silver ETF</t>
  </si>
  <si>
    <t>SILVERBEES</t>
  </si>
  <si>
    <t>Poona Dal and Oil Industries Ltd</t>
  </si>
  <si>
    <t>POONADAL</t>
  </si>
  <si>
    <t>ARSS Infrastructure Projects Ltd</t>
  </si>
  <si>
    <t>ARSSINFRA</t>
  </si>
  <si>
    <t>Fortune International Ltd</t>
  </si>
  <si>
    <t>FORINTL</t>
  </si>
  <si>
    <t>City Crops Agro Ltd</t>
  </si>
  <si>
    <t>CCAL</t>
  </si>
  <si>
    <t>Bandaram Pharma Packtech Ltd</t>
  </si>
  <si>
    <t>BANDARAM</t>
  </si>
  <si>
    <t>Starlog Enterprises Ltd</t>
  </si>
  <si>
    <t>STARLOG</t>
  </si>
  <si>
    <t>Lead Reclaim and Rubber Products Ltd</t>
  </si>
  <si>
    <t>LRRPL</t>
  </si>
  <si>
    <t>Williamson Magor and Co Ltd</t>
  </si>
  <si>
    <t>WILLAMAGOR</t>
  </si>
  <si>
    <t>Utique Enterprises Ltd</t>
  </si>
  <si>
    <t>UTIQUE</t>
  </si>
  <si>
    <t>Hrh Next Services Ltd</t>
  </si>
  <si>
    <t>HRHNEXT</t>
  </si>
  <si>
    <t>Call Center Services</t>
  </si>
  <si>
    <t>Poojawestern Metaliks Ltd</t>
  </si>
  <si>
    <t>POOJA</t>
  </si>
  <si>
    <t>Sunil Agro Foods Ltd</t>
  </si>
  <si>
    <t>SUNILAGR</t>
  </si>
  <si>
    <t>Jetking Infotrain Ltd</t>
  </si>
  <si>
    <t>JETKINGQ</t>
  </si>
  <si>
    <t>Veritaas Advertising Ltd</t>
  </si>
  <si>
    <t>VERITAAS</t>
  </si>
  <si>
    <t>Nippon India ETF Nifty 50 Value 20</t>
  </si>
  <si>
    <t>NV20BEES</t>
  </si>
  <si>
    <t>Unison Metals Ltd</t>
  </si>
  <si>
    <t>UNISON</t>
  </si>
  <si>
    <t>Family Care Hospitals Ltd</t>
  </si>
  <si>
    <t>FAMILYCARE</t>
  </si>
  <si>
    <t>Health Care  Services</t>
  </si>
  <si>
    <t>Duropack Ltd</t>
  </si>
  <si>
    <t>DUROPACK</t>
  </si>
  <si>
    <t>Indong Tea Company Ltd</t>
  </si>
  <si>
    <t>INDONG</t>
  </si>
  <si>
    <t>KMS Medisurgi Ltd</t>
  </si>
  <si>
    <t>KMSMEDI</t>
  </si>
  <si>
    <t>Nanavati Ventures Ltd</t>
  </si>
  <si>
    <t>NVENTURES</t>
  </si>
  <si>
    <t>Prabhhans Industries Ltd</t>
  </si>
  <si>
    <t>PRABHHANS</t>
  </si>
  <si>
    <t>Kallam Textiles Ltd</t>
  </si>
  <si>
    <t>KALLAM</t>
  </si>
  <si>
    <t>Kanco Tea &amp; Industries Ltd</t>
  </si>
  <si>
    <t>KANCOTEA</t>
  </si>
  <si>
    <t>B2B Software Technologies Ltd</t>
  </si>
  <si>
    <t>B2BSOFT</t>
  </si>
  <si>
    <t>Ashiana Ispat Ltd</t>
  </si>
  <si>
    <t>ASHIS</t>
  </si>
  <si>
    <t>J Taparia Projects Ltd</t>
  </si>
  <si>
    <t>JTAPARIA</t>
  </si>
  <si>
    <t>Hipolin Ltd</t>
  </si>
  <si>
    <t>HIPOLIN</t>
  </si>
  <si>
    <t>Gujarat Petrosynthese Ltd</t>
  </si>
  <si>
    <t>GUJPETR</t>
  </si>
  <si>
    <t>Gautam Gems Ltd</t>
  </si>
  <si>
    <t>GGL</t>
  </si>
  <si>
    <t>Erp Soft Systems Ltd</t>
  </si>
  <si>
    <t>ERPSOFT</t>
  </si>
  <si>
    <t>Aruna Hotels Ltd</t>
  </si>
  <si>
    <t>ARUNAHTEL</t>
  </si>
  <si>
    <t>Oasis Securities Ltd</t>
  </si>
  <si>
    <t>OASISEC</t>
  </si>
  <si>
    <t>Parshwanath Corp Ltd</t>
  </si>
  <si>
    <t>PARSHWANA</t>
  </si>
  <si>
    <t>Vinyoflex Ltd</t>
  </si>
  <si>
    <t>VINYOFL</t>
  </si>
  <si>
    <t>Beekay Niryat Ltd</t>
  </si>
  <si>
    <t>BNL</t>
  </si>
  <si>
    <t>MY Money Securities Ltd</t>
  </si>
  <si>
    <t>MYMONEY</t>
  </si>
  <si>
    <t>Gothi Plascon (India) Ltd</t>
  </si>
  <si>
    <t>GOTHIPL</t>
  </si>
  <si>
    <t>Comfort Commotrade Ltd</t>
  </si>
  <si>
    <t>COMCL</t>
  </si>
  <si>
    <t>Five Core Electronics Ltd</t>
  </si>
  <si>
    <t>FIVECORE</t>
  </si>
  <si>
    <t>DocMode Health Technologies Ltd</t>
  </si>
  <si>
    <t>DHTL</t>
  </si>
  <si>
    <t>Lakhotia Polyesters (India) Ltd</t>
  </si>
  <si>
    <t>LAKHOTIA</t>
  </si>
  <si>
    <t>National General Industries Ltd</t>
  </si>
  <si>
    <t>NATGENI</t>
  </si>
  <si>
    <t>Yug Decor Ltd</t>
  </si>
  <si>
    <t>YUG</t>
  </si>
  <si>
    <t>Bizotic Commercial Ltd</t>
  </si>
  <si>
    <t>BIZOTIC</t>
  </si>
  <si>
    <t>Markobenz Ventures Ltd</t>
  </si>
  <si>
    <t>MARKOBENZ</t>
  </si>
  <si>
    <t>Hemang Resources Ltd</t>
  </si>
  <si>
    <t>HEMANG</t>
  </si>
  <si>
    <t>Tyroon Tea Co Ltd</t>
  </si>
  <si>
    <t>TYROON</t>
  </si>
  <si>
    <t>Ravileela Granites Ltd</t>
  </si>
  <si>
    <t>RALEGRA</t>
  </si>
  <si>
    <t>Kridhan Infra Ltd</t>
  </si>
  <si>
    <t>KRIDHANINF</t>
  </si>
  <si>
    <t>Alfa Ica (India) Ltd</t>
  </si>
  <si>
    <t>ALFAICA</t>
  </si>
  <si>
    <t>Sumeet Industries Ltd</t>
  </si>
  <si>
    <t>SUMEETINDS</t>
  </si>
  <si>
    <t>Jupiter Infomedia Ltd</t>
  </si>
  <si>
    <t>JUPITERIN</t>
  </si>
  <si>
    <t>UTI Nifty Bank ETF</t>
  </si>
  <si>
    <t>UTIBANKETF</t>
  </si>
  <si>
    <t>Centenial Surgical Suture Ltd</t>
  </si>
  <si>
    <t>CSURGSU</t>
  </si>
  <si>
    <t>Hindustan Fluoro Carbons Ltd</t>
  </si>
  <si>
    <t>HINFLUR</t>
  </si>
  <si>
    <t>Bombay Wire Ropes Ltd</t>
  </si>
  <si>
    <t>BOMBWIR</t>
  </si>
  <si>
    <t>Cospower Engineering Ltd</t>
  </si>
  <si>
    <t>COSPOWER</t>
  </si>
  <si>
    <t>Ascensive Educare Ltd</t>
  </si>
  <si>
    <t>ASCENSIVE</t>
  </si>
  <si>
    <t>Croissance Ltd</t>
  </si>
  <si>
    <t>CROISSANCE</t>
  </si>
  <si>
    <t>Cyber Media Research &amp; Services Ltd</t>
  </si>
  <si>
    <t>CMRSL</t>
  </si>
  <si>
    <t>Pentokey Organy (India) Ltd</t>
  </si>
  <si>
    <t>PNTKYOR</t>
  </si>
  <si>
    <t>Mukand Engineers Ltd</t>
  </si>
  <si>
    <t>MUKANDENGG</t>
  </si>
  <si>
    <t>Mirae Asset Nifty India Manufacturing ETF</t>
  </si>
  <si>
    <t>MAKEINDIA</t>
  </si>
  <si>
    <t>Nivaka Fashions Ltd</t>
  </si>
  <si>
    <t>NIVAKA</t>
  </si>
  <si>
    <t>Mirae Asset Nifty Midcap 150 ETF</t>
  </si>
  <si>
    <t>MIDCAPETF</t>
  </si>
  <si>
    <t>Dhanlaxmi Cotex Ltd</t>
  </si>
  <si>
    <t>DHANCOT</t>
  </si>
  <si>
    <t>Indo Cotspin Ltd</t>
  </si>
  <si>
    <t>ICL</t>
  </si>
  <si>
    <t>Mega Flex Plastics Ltd</t>
  </si>
  <si>
    <t>MEGAFLEX</t>
  </si>
  <si>
    <t>Megri Soft Ltd</t>
  </si>
  <si>
    <t>MEGRISOFT</t>
  </si>
  <si>
    <t>Sanwaria Consumer Ltd</t>
  </si>
  <si>
    <t>SANWARIA</t>
  </si>
  <si>
    <t>Hybrid Financial Services Ltd</t>
  </si>
  <si>
    <t>HYBRIDFIN</t>
  </si>
  <si>
    <t>SPA Capital Advisors Limited</t>
  </si>
  <si>
    <t>SPACAPS</t>
  </si>
  <si>
    <t>Raw Edge Industrial Solutions Ltd</t>
  </si>
  <si>
    <t>RAWEDGE</t>
  </si>
  <si>
    <t>New Light Apparels Ltd</t>
  </si>
  <si>
    <t>NEWLIGHT</t>
  </si>
  <si>
    <t>Benchmark Computer Solutions Ltd</t>
  </si>
  <si>
    <t>BENCHMARK</t>
  </si>
  <si>
    <t>TV Vision Ltd</t>
  </si>
  <si>
    <t>TVVISION</t>
  </si>
  <si>
    <t>Anuroop Packaging Ltd</t>
  </si>
  <si>
    <t>ANUROOP</t>
  </si>
  <si>
    <t>Hind Aluminium Industries Ltd</t>
  </si>
  <si>
    <t>HINDALUMI</t>
  </si>
  <si>
    <t>Shricon Industries Ltd</t>
  </si>
  <si>
    <t>SHRICON</t>
  </si>
  <si>
    <t>Swojas Energy Foods Ltd</t>
  </si>
  <si>
    <t>SWOEF</t>
  </si>
  <si>
    <t>Suditi Industries Ltd</t>
  </si>
  <si>
    <t>SUDTIND-B</t>
  </si>
  <si>
    <t>Vapi Enterprise Ltd</t>
  </si>
  <si>
    <t>VAPIENTER</t>
  </si>
  <si>
    <t>Aditya Spinners Ltd</t>
  </si>
  <si>
    <t>ADITYASP</t>
  </si>
  <si>
    <t>Informed Technologies India Ltd</t>
  </si>
  <si>
    <t>INFORTEC</t>
  </si>
  <si>
    <t>Data Processing &amp; Outsourced Services</t>
  </si>
  <si>
    <t>Maks Energy Solutions India Ltd</t>
  </si>
  <si>
    <t>MAKS</t>
  </si>
  <si>
    <t>Manbro Industries Ltd</t>
  </si>
  <si>
    <t>MANBRO</t>
  </si>
  <si>
    <t>Axis Nifty 50 ETF</t>
  </si>
  <si>
    <t>AXISNIFTY</t>
  </si>
  <si>
    <t>Piotex Industries Ltd</t>
  </si>
  <si>
    <t>PIOTEX</t>
  </si>
  <si>
    <t>Polysil Irrigation Systems Ltd</t>
  </si>
  <si>
    <t>POLYSIL</t>
  </si>
  <si>
    <t>Nagreeka Capital &amp; Infrastructure Ltd</t>
  </si>
  <si>
    <t>NAGREEKCAP</t>
  </si>
  <si>
    <t>Aastamangalam Finance Ltd</t>
  </si>
  <si>
    <t>AASTAFIN</t>
  </si>
  <si>
    <t>Orient Tradelink Ltd</t>
  </si>
  <si>
    <t>ORIENTTR</t>
  </si>
  <si>
    <t>Prakash Woollen &amp; Synthetic Mills Ltd</t>
  </si>
  <si>
    <t>PWASML</t>
  </si>
  <si>
    <t>Mohit Industries Ltd</t>
  </si>
  <si>
    <t>MOHITIND</t>
  </si>
  <si>
    <t>Sri Havisha Hospitality and Infrastructure Ltd</t>
  </si>
  <si>
    <t>HAVISHA</t>
  </si>
  <si>
    <t>Jiwanram Sheoduttrai Industries Ltd</t>
  </si>
  <si>
    <t>JIWANRAM</t>
  </si>
  <si>
    <t>Sai Swami Metals and Alloys Ltd</t>
  </si>
  <si>
    <t>SAI</t>
  </si>
  <si>
    <t>Virtual Global Education Ltd</t>
  </si>
  <si>
    <t>VIRTUALG</t>
  </si>
  <si>
    <t>Tijaria Polypipes Ltd</t>
  </si>
  <si>
    <t>TIJARIA</t>
  </si>
  <si>
    <t>Sadhna Broadcast Ltd</t>
  </si>
  <si>
    <t>SADHNA</t>
  </si>
  <si>
    <t>Nippon India Nifty Auto ETF</t>
  </si>
  <si>
    <t>AUTOBEES</t>
  </si>
  <si>
    <t>Kandarp Digi Smart Bpo Ltd</t>
  </si>
  <si>
    <t>KANDARP</t>
  </si>
  <si>
    <t>Infronics Systems Ltd</t>
  </si>
  <si>
    <t>INFRONICS</t>
  </si>
  <si>
    <t>Bhaskar Agro Chemicals Ltd</t>
  </si>
  <si>
    <t>BHASKAGR</t>
  </si>
  <si>
    <t>Colorchips New Media Ltd</t>
  </si>
  <si>
    <t>COLORCHIPS</t>
  </si>
  <si>
    <t>Moxsh Overseas Educon Ltd</t>
  </si>
  <si>
    <t>MOXSH</t>
  </si>
  <si>
    <t>Gujarat Terce Laboratories Ltd</t>
  </si>
  <si>
    <t>GUJTERC</t>
  </si>
  <si>
    <t>Netlink Solutions (India) Ltd</t>
  </si>
  <si>
    <t>NETLINK</t>
  </si>
  <si>
    <t>Global Capital Markets Ltd</t>
  </si>
  <si>
    <t>GLOBALCA</t>
  </si>
  <si>
    <t>KJMC Financial Services Ltd</t>
  </si>
  <si>
    <t>KJMCFIN</t>
  </si>
  <si>
    <t>HCKK Ventures Ltd</t>
  </si>
  <si>
    <t>HCKKVENTURE</t>
  </si>
  <si>
    <t>USG Tech Solutions Ltd</t>
  </si>
  <si>
    <t>USGTECH</t>
  </si>
  <si>
    <t>Arman Holdings Ltd</t>
  </si>
  <si>
    <t>ARMAN</t>
  </si>
  <si>
    <t>Vikas WSP Ltd</t>
  </si>
  <si>
    <t>VIKASWSP</t>
  </si>
  <si>
    <t>Shanti Guru Industries Ltd</t>
  </si>
  <si>
    <t>SHANTIGURU</t>
  </si>
  <si>
    <t>Food Retail</t>
  </si>
  <si>
    <t>Gabriel Pet Straps Ltd</t>
  </si>
  <si>
    <t>GPSL</t>
  </si>
  <si>
    <t>Tejassvi Aaharam Ltd</t>
  </si>
  <si>
    <t>TEJASSVI</t>
  </si>
  <si>
    <t>Medinova Diagnostic Services Ltd</t>
  </si>
  <si>
    <t>MEDINOV</t>
  </si>
  <si>
    <t>Concord Drugs Ltd</t>
  </si>
  <si>
    <t>CONCORD</t>
  </si>
  <si>
    <t>Shahi Shipping Ltd</t>
  </si>
  <si>
    <t>SHAHISHIP</t>
  </si>
  <si>
    <t>Inditrade Capital Ltd</t>
  </si>
  <si>
    <t>INDICAP</t>
  </si>
  <si>
    <t>Adarsh Plant Protect Ltd</t>
  </si>
  <si>
    <t>ADARSHPL</t>
  </si>
  <si>
    <t>Oriental Trimex Ltd</t>
  </si>
  <si>
    <t>ORIENTALTL</t>
  </si>
  <si>
    <t>Ace Integrated Solutions Ltd</t>
  </si>
  <si>
    <t>ACEINTEG</t>
  </si>
  <si>
    <t>DECO MICA Ltd</t>
  </si>
  <si>
    <t>DECOMIC</t>
  </si>
  <si>
    <t>Paos Industries Ltd</t>
  </si>
  <si>
    <t>PAOS</t>
  </si>
  <si>
    <t>MPIL Corporation Ltd</t>
  </si>
  <si>
    <t>MPILCORPL</t>
  </si>
  <si>
    <t>Sabar Flex India Ltd</t>
  </si>
  <si>
    <t>SABAR</t>
  </si>
  <si>
    <t>Citadel Realty and Developers Ltd</t>
  </si>
  <si>
    <t>CITADEL</t>
  </si>
  <si>
    <t>DSP NIFTY 1D Rate Liquid ETF</t>
  </si>
  <si>
    <t>LIQUIDETF</t>
  </si>
  <si>
    <t>Shaival Reality Ltd</t>
  </si>
  <si>
    <t>SHAIVAL</t>
  </si>
  <si>
    <t>TTI Enterprise Ltd</t>
  </si>
  <si>
    <t>TTIENT</t>
  </si>
  <si>
    <t>Suumaya Industries Ltd</t>
  </si>
  <si>
    <t>SUULD</t>
  </si>
  <si>
    <t>SVS Ventures Ltd</t>
  </si>
  <si>
    <t>SVS</t>
  </si>
  <si>
    <t>Chordia Food Products Ltd</t>
  </si>
  <si>
    <t>CHORDIA</t>
  </si>
  <si>
    <t>Pratik Panels Ltd</t>
  </si>
  <si>
    <t>PRATIK</t>
  </si>
  <si>
    <t>Polymechplast Machines Ltd</t>
  </si>
  <si>
    <t>POLYCHMP</t>
  </si>
  <si>
    <t>Shree Hari Chemicals Export Ltd</t>
  </si>
  <si>
    <t>SHHARICH</t>
  </si>
  <si>
    <t>Consecutive Investments &amp; Trading Co Ltd</t>
  </si>
  <si>
    <t>CITL</t>
  </si>
  <si>
    <t>PS IT Infrastructure &amp; Services Ltd</t>
  </si>
  <si>
    <t>PSITINFRA</t>
  </si>
  <si>
    <t>Advance Lifestyles Ltd</t>
  </si>
  <si>
    <t>ADVLIFE</t>
  </si>
  <si>
    <t>Greencrest Financial Services Ltd</t>
  </si>
  <si>
    <t>GREENCREST</t>
  </si>
  <si>
    <t>Viji Finance Ltd</t>
  </si>
  <si>
    <t>VIJIFIN</t>
  </si>
  <si>
    <t>Infomedia Press Ltd</t>
  </si>
  <si>
    <t>INFOMEDIA</t>
  </si>
  <si>
    <t>Kapil Cotex Ltd</t>
  </si>
  <si>
    <t>KAPILCO</t>
  </si>
  <si>
    <t>Sawaca Business Machines Ltd</t>
  </si>
  <si>
    <t>SAWABUSI</t>
  </si>
  <si>
    <t>Panjon Ltd</t>
  </si>
  <si>
    <t>PANJON</t>
  </si>
  <si>
    <t>Shashijit Infraprojects Ltd</t>
  </si>
  <si>
    <t>SHASHIJIT</t>
  </si>
  <si>
    <t>KK Shah Hospitals Limited</t>
  </si>
  <si>
    <t>KKSHL</t>
  </si>
  <si>
    <t>S P Capital Financing Ltd</t>
  </si>
  <si>
    <t>SPCAPIT</t>
  </si>
  <si>
    <t>Adeshwar Meditex Ltd</t>
  </si>
  <si>
    <t>ADESHWAR</t>
  </si>
  <si>
    <t>Zenith Fibres Ltd</t>
  </si>
  <si>
    <t>ZENIFIB</t>
  </si>
  <si>
    <t>Safa Systems &amp; Technologies Ltd</t>
  </si>
  <si>
    <t>SSTL</t>
  </si>
  <si>
    <t>Parabolic Drugs Ltd</t>
  </si>
  <si>
    <t>PARABDRUGS</t>
  </si>
  <si>
    <t>A G Universal Ltd</t>
  </si>
  <si>
    <t>AGUL</t>
  </si>
  <si>
    <t>Varyaa Creations Ltd</t>
  </si>
  <si>
    <t>VARYAA</t>
  </si>
  <si>
    <t>Laffans Petrochemicals Ltd</t>
  </si>
  <si>
    <t>LAFFANSQ</t>
  </si>
  <si>
    <t>Munoth Financial Services Ltd</t>
  </si>
  <si>
    <t>MUNOTHFI</t>
  </si>
  <si>
    <t>Deep Diamond India Ltd</t>
  </si>
  <si>
    <t>DDIL</t>
  </si>
  <si>
    <t>Machhar Industries Ltd</t>
  </si>
  <si>
    <t>MACIND</t>
  </si>
  <si>
    <t>Samyak International Ltd</t>
  </si>
  <si>
    <t>SAMYAKINT</t>
  </si>
  <si>
    <t>Rithwik Facility Management Services Ltd</t>
  </si>
  <si>
    <t>RITHWIKFMS</t>
  </si>
  <si>
    <t>Richirich Inventures Ltd</t>
  </si>
  <si>
    <t>KISAAN</t>
  </si>
  <si>
    <t>Gconnect Logitech and Supply Chain Ltd</t>
  </si>
  <si>
    <t>GCONNECT</t>
  </si>
  <si>
    <t>Cargo Ground Transportation</t>
  </si>
  <si>
    <t>BC Power Controls Ltd</t>
  </si>
  <si>
    <t>BCP</t>
  </si>
  <si>
    <t>KCD Industries India Ltd</t>
  </si>
  <si>
    <t>KCDGROUP</t>
  </si>
  <si>
    <t>Nirmitee Robotics India Ltd</t>
  </si>
  <si>
    <t>NIRMITEE</t>
  </si>
  <si>
    <t>Arrowhead Seperation Engineering Ltd</t>
  </si>
  <si>
    <t>ARROWHEAD</t>
  </si>
  <si>
    <t>N K Industries Ltd</t>
  </si>
  <si>
    <t>NKIND</t>
  </si>
  <si>
    <t>Epuja Spiritech Ltd</t>
  </si>
  <si>
    <t>EPUJA</t>
  </si>
  <si>
    <t>Marinetrans India Ltd</t>
  </si>
  <si>
    <t>MARINETRAN</t>
  </si>
  <si>
    <t>Impex Ferro Tech Ltd</t>
  </si>
  <si>
    <t>IMPEXFERRO</t>
  </si>
  <si>
    <t>Cargotrans Maritime Ltd</t>
  </si>
  <si>
    <t>CARGOTRANS</t>
  </si>
  <si>
    <t>SMIFS Capital Markets Ltd</t>
  </si>
  <si>
    <t>SMIFS</t>
  </si>
  <si>
    <t>Aspira Pathlab &amp; Diagnostics Ltd</t>
  </si>
  <si>
    <t>ASPIRA</t>
  </si>
  <si>
    <t>Abirami Financial Services (India) Ltd</t>
  </si>
  <si>
    <t>ABIRAFN</t>
  </si>
  <si>
    <t>TCM Ltd</t>
  </si>
  <si>
    <t>TCMLMTD</t>
  </si>
  <si>
    <t>California Software Company Ltd</t>
  </si>
  <si>
    <t>CALSOFT</t>
  </si>
  <si>
    <t>Cargosol Logistics Ltd</t>
  </si>
  <si>
    <t>CARGOSOL</t>
  </si>
  <si>
    <t>Quadpro Ites Ltd</t>
  </si>
  <si>
    <t>QUADPRO</t>
  </si>
  <si>
    <t>Nagarjuna Agri Tech Ltd</t>
  </si>
  <si>
    <t>NAGTECH</t>
  </si>
  <si>
    <t>Phaarmasia Ltd</t>
  </si>
  <si>
    <t>PHRMASI</t>
  </si>
  <si>
    <t>Sagar Diamonds Ltd</t>
  </si>
  <si>
    <t>SAGAR</t>
  </si>
  <si>
    <t>Roni Households Ltd</t>
  </si>
  <si>
    <t>RONI</t>
  </si>
  <si>
    <t>Incap Ltd</t>
  </si>
  <si>
    <t>INCAP</t>
  </si>
  <si>
    <t>Technopack Polymers Ltd</t>
  </si>
  <si>
    <t>TECHNOPACK</t>
  </si>
  <si>
    <t>Bangalore Fort Farms Ltd</t>
  </si>
  <si>
    <t>BFFL</t>
  </si>
  <si>
    <t>Jay Kailash Namkeen Ltd</t>
  </si>
  <si>
    <t>JAYKAILASH</t>
  </si>
  <si>
    <t>COSYN Ltd</t>
  </si>
  <si>
    <t>COSYN</t>
  </si>
  <si>
    <t>Flora Textiles Ltd</t>
  </si>
  <si>
    <t>FLORATX</t>
  </si>
  <si>
    <t>Inducto Steels Ltd</t>
  </si>
  <si>
    <t>INDCTST</t>
  </si>
  <si>
    <t>Visagar Polytex Ltd</t>
  </si>
  <si>
    <t>VIVIDHA</t>
  </si>
  <si>
    <t>Miven Machine Tools Ltd</t>
  </si>
  <si>
    <t>MIVENMACH</t>
  </si>
  <si>
    <t>Spenta International Ltd</t>
  </si>
  <si>
    <t>SPENTA</t>
  </si>
  <si>
    <t>Texel Industries Ltd</t>
  </si>
  <si>
    <t>TEXELIN</t>
  </si>
  <si>
    <t>Sparc Electrex Ltd</t>
  </si>
  <si>
    <t>SPAR</t>
  </si>
  <si>
    <t>Kaushalya Infrastructure Development Corporation Ltd</t>
  </si>
  <si>
    <t>KAUSHALYA</t>
  </si>
  <si>
    <t>Garden Silk Mills Ltd</t>
  </si>
  <si>
    <t>GARDENSILK</t>
  </si>
  <si>
    <t>EP Biocomposites Ltd</t>
  </si>
  <si>
    <t>EPBIO</t>
  </si>
  <si>
    <t>Paragon Finance Ltd</t>
  </si>
  <si>
    <t>PARAGONF</t>
  </si>
  <si>
    <t>DSP Nifty50 Equal weight ETF</t>
  </si>
  <si>
    <t>EQUAL50ADD</t>
  </si>
  <si>
    <t>Sharma East India Hospitals and Medical Research Ltd</t>
  </si>
  <si>
    <t>SHARMEH</t>
  </si>
  <si>
    <t>Sterling Powergensys Ltd</t>
  </si>
  <si>
    <t>STERPOW</t>
  </si>
  <si>
    <t>Shubhlaxmi Jewel Art Ltd</t>
  </si>
  <si>
    <t>SHUBHLAXMI</t>
  </si>
  <si>
    <t>Tarapur Transformers Ltd</t>
  </si>
  <si>
    <t>TARAPUR</t>
  </si>
  <si>
    <t>Broach Lifecare Hospital Ltd</t>
  </si>
  <si>
    <t>BROACH</t>
  </si>
  <si>
    <t>SBI Nifty 200 Quality 30 ETF</t>
  </si>
  <si>
    <t>SBIETFQLTY</t>
  </si>
  <si>
    <t>JMJ Fintech Ltd</t>
  </si>
  <si>
    <t>JMJFIN</t>
  </si>
  <si>
    <t>Alan Scott Enterprises Ltd</t>
  </si>
  <si>
    <t>ALAN SCOTT</t>
  </si>
  <si>
    <t>Motilal Oswal M50 ETF</t>
  </si>
  <si>
    <t>MOM50</t>
  </si>
  <si>
    <t>MPDLLtd</t>
  </si>
  <si>
    <t>MPDL</t>
  </si>
  <si>
    <t>Olympia Industries Ltd</t>
  </si>
  <si>
    <t>OLYMPTX</t>
  </si>
  <si>
    <t>Chothani Foods Ltd</t>
  </si>
  <si>
    <t>CHOTHANI</t>
  </si>
  <si>
    <t>Stanrose Mafatlal Investments and Finance Ltd</t>
  </si>
  <si>
    <t>STANROS</t>
  </si>
  <si>
    <t>Onesource Ideas Venture Ltd</t>
  </si>
  <si>
    <t>OIVL</t>
  </si>
  <si>
    <t>Global Longlife Hospital and Research Ltd</t>
  </si>
  <si>
    <t>GLHRL</t>
  </si>
  <si>
    <t>Challani Capital Ltd</t>
  </si>
  <si>
    <t>CHALLANI</t>
  </si>
  <si>
    <t>Blue Chip Tex Industries Ltd</t>
  </si>
  <si>
    <t>BLUECHIPT</t>
  </si>
  <si>
    <t>Natural Biocon (India) Ltd</t>
  </si>
  <si>
    <t>NATURAL</t>
  </si>
  <si>
    <t>Nippon India ETF Nifty 5 yr Benchmark G-Sec</t>
  </si>
  <si>
    <t>GILT5YBEES</t>
  </si>
  <si>
    <t>Narmada Agrobase Ltd</t>
  </si>
  <si>
    <t>NARMADA</t>
  </si>
  <si>
    <t>Libord Finance Ltd</t>
  </si>
  <si>
    <t>LIBORDFIN</t>
  </si>
  <si>
    <t>Educomp Solutions Ltd</t>
  </si>
  <si>
    <t>EDUCOMP</t>
  </si>
  <si>
    <t>Falcon Technoprojects India Ltd</t>
  </si>
  <si>
    <t>FALCONTECH</t>
  </si>
  <si>
    <t>Vanta Bioscience Ltd</t>
  </si>
  <si>
    <t>VANTABIO</t>
  </si>
  <si>
    <t>KJMC Corporate Advisors (India) Ltd</t>
  </si>
  <si>
    <t>KJMCCORP</t>
  </si>
  <si>
    <t>Rodium Realty Ltd</t>
  </si>
  <si>
    <t>RODIUM</t>
  </si>
  <si>
    <t>Choksi Imaging Ltd</t>
  </si>
  <si>
    <t>CHOKSI</t>
  </si>
  <si>
    <t>Ecs Biztech Ltd</t>
  </si>
  <si>
    <t>ECS</t>
  </si>
  <si>
    <t>Intec Capital Ltd</t>
  </si>
  <si>
    <t>INTECCAP</t>
  </si>
  <si>
    <t>Madhusudan Industries Ltd</t>
  </si>
  <si>
    <t>MADHUDIN</t>
  </si>
  <si>
    <t>Kratos Energy &amp; Infrastructure Ltd</t>
  </si>
  <si>
    <t>KRATOSENER</t>
  </si>
  <si>
    <t>Veer Energy &amp; Infrastructure Ltd</t>
  </si>
  <si>
    <t>VEERENRGY</t>
  </si>
  <si>
    <t>Sahara Housingfina Corporation Ltd</t>
  </si>
  <si>
    <t>SAHARAHOUS</t>
  </si>
  <si>
    <t>Winro Commercial (India) Ltd</t>
  </si>
  <si>
    <t>WINROC</t>
  </si>
  <si>
    <t>Spectrum Foods Ltd</t>
  </si>
  <si>
    <t>SPECFOOD</t>
  </si>
  <si>
    <t>Pasupati Spinning and Weaving Mills Ltd</t>
  </si>
  <si>
    <t>PASUSPG</t>
  </si>
  <si>
    <t>Sangal Papers Ltd</t>
  </si>
  <si>
    <t>SANPA</t>
  </si>
  <si>
    <t>Jindal Capital Ltd</t>
  </si>
  <si>
    <t>JINDCAP</t>
  </si>
  <si>
    <t>Castex Technologies Ltd</t>
  </si>
  <si>
    <t>CASTEXTECH</t>
  </si>
  <si>
    <t>Yuranus Infrastructure Ltd</t>
  </si>
  <si>
    <t>YURANUS</t>
  </si>
  <si>
    <t>Maris Spinners Ltd</t>
  </si>
  <si>
    <t>MARIS</t>
  </si>
  <si>
    <t>Hiliks Technologies Ltd</t>
  </si>
  <si>
    <t>HILIKS</t>
  </si>
  <si>
    <t>BAMPSL Securities Ltd</t>
  </si>
  <si>
    <t>BAMPSL</t>
  </si>
  <si>
    <t>Goenka Diamond And Jewels Ltd</t>
  </si>
  <si>
    <t>GOENKA</t>
  </si>
  <si>
    <t>Mindpool Technologies Ltd</t>
  </si>
  <si>
    <t>MINDPOOL</t>
  </si>
  <si>
    <t>Winsome Yarns Ltd</t>
  </si>
  <si>
    <t>WINSOME</t>
  </si>
  <si>
    <t>Mega Corp Ltd</t>
  </si>
  <si>
    <t>MEGACOR</t>
  </si>
  <si>
    <t>Quality Foils (India) Ltd</t>
  </si>
  <si>
    <t>QFIL</t>
  </si>
  <si>
    <t>Lex Nimble Solutions Ltd</t>
  </si>
  <si>
    <t>LEX</t>
  </si>
  <si>
    <t>Frontier Capital Ltd</t>
  </si>
  <si>
    <t>FRONTCAP</t>
  </si>
  <si>
    <t>Net Avenue Technologies Ltd</t>
  </si>
  <si>
    <t>CBAZAAR</t>
  </si>
  <si>
    <t>Frontline corporation Ltd</t>
  </si>
  <si>
    <t>FRONTCORP</t>
  </si>
  <si>
    <t>CIL Securities Ltd</t>
  </si>
  <si>
    <t>CILSEC</t>
  </si>
  <si>
    <t>Aditya BSL Nifty IT ETF</t>
  </si>
  <si>
    <t>TECH</t>
  </si>
  <si>
    <t>Narendra Properties Ltd</t>
  </si>
  <si>
    <t>NARPROP</t>
  </si>
  <si>
    <t>Roselabs Finance Ltd</t>
  </si>
  <si>
    <t>ROSELABS</t>
  </si>
  <si>
    <t>Sugal and Damani Share Brokers Ltd</t>
  </si>
  <si>
    <t>SUGALDAM</t>
  </si>
  <si>
    <t>Asian Tea &amp; Exports Ltd</t>
  </si>
  <si>
    <t>ASIANTNE</t>
  </si>
  <si>
    <t>ICICI Prudential S&amp;P BSE Midcap Select ETF</t>
  </si>
  <si>
    <t>MIDSELIETF</t>
  </si>
  <si>
    <t>Adhbhut Infrastructure Ltd</t>
  </si>
  <si>
    <t>ADHBHUTIN</t>
  </si>
  <si>
    <t>Oneclick Logistics India Ltd</t>
  </si>
  <si>
    <t>OLIL</t>
  </si>
  <si>
    <t>Steel Strips Infrastructures Ltd</t>
  </si>
  <si>
    <t>STLSTRINF</t>
  </si>
  <si>
    <t>Madhusudan Securities Ltd</t>
  </si>
  <si>
    <t>MADHUSE</t>
  </si>
  <si>
    <t>Sunil Industries Ltd</t>
  </si>
  <si>
    <t>SUNILTX</t>
  </si>
  <si>
    <t>PlatinumOne Business Services Ltd</t>
  </si>
  <si>
    <t>POBS</t>
  </si>
  <si>
    <t>Sinnar Bidi Udyog Ltd</t>
  </si>
  <si>
    <t>SINNAR</t>
  </si>
  <si>
    <t>Nalin Lease Finance Ltd</t>
  </si>
  <si>
    <t>NLFL</t>
  </si>
  <si>
    <t>Neil Industries Ltd</t>
  </si>
  <si>
    <t>NEIL</t>
  </si>
  <si>
    <t>Heads UP Ventures Limited</t>
  </si>
  <si>
    <t>HEADSUP</t>
  </si>
  <si>
    <t>H S India Ltd</t>
  </si>
  <si>
    <t>HOTLSILV</t>
  </si>
  <si>
    <t>Chennai Meenakshi Multispeciality Hospital Ltd</t>
  </si>
  <si>
    <t>CMMHOSP</t>
  </si>
  <si>
    <t>JHS Svendgaard Retail Ventures Ltd</t>
  </si>
  <si>
    <t>RETAIL</t>
  </si>
  <si>
    <t>Suncare Traders Ltd</t>
  </si>
  <si>
    <t>SCTL</t>
  </si>
  <si>
    <t>Best Eastern Hotels Ltd</t>
  </si>
  <si>
    <t>BESTEAST</t>
  </si>
  <si>
    <t>Benara Bearings and Pistons Ltd</t>
  </si>
  <si>
    <t>BENARA</t>
  </si>
  <si>
    <t>Associated Coaters Ltd</t>
  </si>
  <si>
    <t>ASSOCIATED</t>
  </si>
  <si>
    <t>Diversified Metals &amp; Mining</t>
  </si>
  <si>
    <t>SBI Nifty 10 yr Benchmark G-Sec ETF</t>
  </si>
  <si>
    <t>SETF10GILT</t>
  </si>
  <si>
    <t>Martin Burn Ltd</t>
  </si>
  <si>
    <t>MARBU</t>
  </si>
  <si>
    <t>Roopshri Resorts Ltd</t>
  </si>
  <si>
    <t>ROOPSHRI</t>
  </si>
  <si>
    <t>Sreechem Resins Ltd</t>
  </si>
  <si>
    <t>SRECR</t>
  </si>
  <si>
    <t>Zenith Healthcare Ltd</t>
  </si>
  <si>
    <t>ZENITHHE</t>
  </si>
  <si>
    <t>Brisk Technovision Ltd</t>
  </si>
  <si>
    <t>BRISK</t>
  </si>
  <si>
    <t>Cityman Ltd</t>
  </si>
  <si>
    <t>CITYMAN</t>
  </si>
  <si>
    <t>Kamanwala Housing Construction Ltd</t>
  </si>
  <si>
    <t>KAMANWALA</t>
  </si>
  <si>
    <t>Rishab Special Yarns Ltd</t>
  </si>
  <si>
    <t>RISHYRN</t>
  </si>
  <si>
    <t>Shree Securities Ltd</t>
  </si>
  <si>
    <t>SHREESEC</t>
  </si>
  <si>
    <t>Kotak Nifty IT ETF</t>
  </si>
  <si>
    <t>IT</t>
  </si>
  <si>
    <t>Veerkrupa Jewellers Ltd</t>
  </si>
  <si>
    <t>VEERKRUPA</t>
  </si>
  <si>
    <t>MFL India Ltd</t>
  </si>
  <si>
    <t>MFLINDIA</t>
  </si>
  <si>
    <t>Lerthai Finance Ltd</t>
  </si>
  <si>
    <t>LERTHAI</t>
  </si>
  <si>
    <t>Command Polymers Ltd</t>
  </si>
  <si>
    <t>COMMAND</t>
  </si>
  <si>
    <t>Janus Corporation Ltd</t>
  </si>
  <si>
    <t>JANUSCORP</t>
  </si>
  <si>
    <t>Shubham Polyspin Ltd</t>
  </si>
  <si>
    <t>SHUBHAM</t>
  </si>
  <si>
    <t>Cian Healthcare Ltd</t>
  </si>
  <si>
    <t>CHCL</t>
  </si>
  <si>
    <t>Compuage Infocom Ltd</t>
  </si>
  <si>
    <t>COMPINFO</t>
  </si>
  <si>
    <t>Valson Industries Ltd</t>
  </si>
  <si>
    <t>VALSONQ</t>
  </si>
  <si>
    <t>NMS Global Ltd</t>
  </si>
  <si>
    <t>NMSRESRC</t>
  </si>
  <si>
    <t>Adcon Capital Services Ltd</t>
  </si>
  <si>
    <t>ADCON</t>
  </si>
  <si>
    <t>Antarctica Ltd</t>
  </si>
  <si>
    <t>ANTGRAPHIC</t>
  </si>
  <si>
    <t>Dynamic Industries Ltd</t>
  </si>
  <si>
    <t>DYNAMIND</t>
  </si>
  <si>
    <t>Gujarat Raffia Industries Ltd</t>
  </si>
  <si>
    <t>GUJRAFFIA</t>
  </si>
  <si>
    <t>Blue Chip India Ltd</t>
  </si>
  <si>
    <t>BLUECHIP</t>
  </si>
  <si>
    <t>Nirav Commercials Ltd</t>
  </si>
  <si>
    <t>NIRAVCOM</t>
  </si>
  <si>
    <t>Jayshree Chemicals Ltd</t>
  </si>
  <si>
    <t>JAYCH</t>
  </si>
  <si>
    <t>Prime Urban Development India Ltd</t>
  </si>
  <si>
    <t>PRIMEURB</t>
  </si>
  <si>
    <t>Danube Industries Ltd</t>
  </si>
  <si>
    <t>DANUBE</t>
  </si>
  <si>
    <t>Cochin Malabar Estates and Industries Ltd</t>
  </si>
  <si>
    <t>COCHMAL</t>
  </si>
  <si>
    <t>Apex Capital and Finance Ltd</t>
  </si>
  <si>
    <t>ACFL</t>
  </si>
  <si>
    <t>Axis NIFTY Healthcare ETF</t>
  </si>
  <si>
    <t>AXISHCETF</t>
  </si>
  <si>
    <t>HDFC Nifty IT ETF</t>
  </si>
  <si>
    <t>HDFCNIFIT</t>
  </si>
  <si>
    <t>Gayatri Highways Ltd</t>
  </si>
  <si>
    <t>GAYAHWS</t>
  </si>
  <si>
    <t>Pan Electronics (India) Ltd</t>
  </si>
  <si>
    <t>PANELEC</t>
  </si>
  <si>
    <t>Osiajee Texfab Ltd</t>
  </si>
  <si>
    <t>OSIAJEE</t>
  </si>
  <si>
    <t>VR Films &amp; Studios Ltd</t>
  </si>
  <si>
    <t>VRFILMS</t>
  </si>
  <si>
    <t>Bervin Investment and Leasing Ltd</t>
  </si>
  <si>
    <t>BERVINL</t>
  </si>
  <si>
    <t>Continental Securities Ltd</t>
  </si>
  <si>
    <t>CSL</t>
  </si>
  <si>
    <t>Elnet Technologies Ltd</t>
  </si>
  <si>
    <t>ELNET</t>
  </si>
  <si>
    <t>Daulat Securities Ltd</t>
  </si>
  <si>
    <t>DAULAT</t>
  </si>
  <si>
    <t>Amco India Ltd</t>
  </si>
  <si>
    <t>AMCOIND</t>
  </si>
  <si>
    <t>Ajcon Global Services Ltd</t>
  </si>
  <si>
    <t>AJCON</t>
  </si>
  <si>
    <t>Vilin Bio Med Ltd</t>
  </si>
  <si>
    <t>VILINBIO</t>
  </si>
  <si>
    <t>Modern Steel Ltd</t>
  </si>
  <si>
    <t>MDRNSTL</t>
  </si>
  <si>
    <t>Vikas Proppant &amp; Granite Ltd</t>
  </si>
  <si>
    <t>VIKASPROP</t>
  </si>
  <si>
    <t>Vrundavan Plantation Ltd</t>
  </si>
  <si>
    <t>VPL</t>
  </si>
  <si>
    <t>Popular Estate Management Ltd</t>
  </si>
  <si>
    <t>POPULARES</t>
  </si>
  <si>
    <t>MT Educare Ltd</t>
  </si>
  <si>
    <t>MTEDUCARE</t>
  </si>
  <si>
    <t>Silver Oak (India) Ltd</t>
  </si>
  <si>
    <t>SILVOAK</t>
  </si>
  <si>
    <t>Sunrest Lifescience Ltd</t>
  </si>
  <si>
    <t>SUNREST</t>
  </si>
  <si>
    <t>Zenlabs Ethica Ltd</t>
  </si>
  <si>
    <t>ZENLABS</t>
  </si>
  <si>
    <t>Computer Point Ltd</t>
  </si>
  <si>
    <t>COMPUPN</t>
  </si>
  <si>
    <t>Reliable Ventures India Ltd</t>
  </si>
  <si>
    <t>RELIABVEN</t>
  </si>
  <si>
    <t>NIKS Technology Ltd</t>
  </si>
  <si>
    <t>NIKSTECH</t>
  </si>
  <si>
    <t>Sahaj Fashions Ltd</t>
  </si>
  <si>
    <t>SAHAJ</t>
  </si>
  <si>
    <t>Triveni Glass Ltd</t>
  </si>
  <si>
    <t>TRIVENIGQ</t>
  </si>
  <si>
    <t>Kapil Raj Finance Ltd</t>
  </si>
  <si>
    <t>KAPILRAJ</t>
  </si>
  <si>
    <t>ACI Infocom Ltd</t>
  </si>
  <si>
    <t>ACIIN</t>
  </si>
  <si>
    <t>Bhakti Gems and Jewellery Ltd</t>
  </si>
  <si>
    <t>BGJL</t>
  </si>
  <si>
    <t>Amin Tannery Ltd</t>
  </si>
  <si>
    <t>AMINTAN</t>
  </si>
  <si>
    <t>Mihika Industries Ltd</t>
  </si>
  <si>
    <t>MIHIKA</t>
  </si>
  <si>
    <t>Lypsa Gems &amp; Jewellery Ltd</t>
  </si>
  <si>
    <t>LYPSAGEMS</t>
  </si>
  <si>
    <t>RKD Agri &amp; Retail Ltd</t>
  </si>
  <si>
    <t>RKDAGRRTL</t>
  </si>
  <si>
    <t>Samsrita Labs Ltd</t>
  </si>
  <si>
    <t>SAMSRITA</t>
  </si>
  <si>
    <t>Life Sciences Tools &amp; Services</t>
  </si>
  <si>
    <t>Prag Bosimi Synthetics Ltd</t>
  </si>
  <si>
    <t>PRAGBOS</t>
  </si>
  <si>
    <t>Indergiri Finance Ltd</t>
  </si>
  <si>
    <t>INDERGR</t>
  </si>
  <si>
    <t>Grand Foundry Ltd</t>
  </si>
  <si>
    <t>GFSTEELS</t>
  </si>
  <si>
    <t>Darshan Orna Ltd</t>
  </si>
  <si>
    <t>DARSHANORNA</t>
  </si>
  <si>
    <t>SSPDL Ltd</t>
  </si>
  <si>
    <t>SSPDL</t>
  </si>
  <si>
    <t>Margo Finance Ltd</t>
  </si>
  <si>
    <t>MARGOFIN</t>
  </si>
  <si>
    <t>White Organic Agro Ltd</t>
  </si>
  <si>
    <t>WHITEORG</t>
  </si>
  <si>
    <t>Tuni Textile Mills Ltd</t>
  </si>
  <si>
    <t>TUNITEX</t>
  </si>
  <si>
    <t>Sanblue Corporation Ltd</t>
  </si>
  <si>
    <t>SANBLUE</t>
  </si>
  <si>
    <t>Groarc Industries India Ltd</t>
  </si>
  <si>
    <t>TELESYS</t>
  </si>
  <si>
    <t>Naturo Indiabull Ltd</t>
  </si>
  <si>
    <t>NATURO</t>
  </si>
  <si>
    <t>Gajanan Securities Services Ltd</t>
  </si>
  <si>
    <t>GAJANANSEC</t>
  </si>
  <si>
    <t>Purshottam Investofin Ltd</t>
  </si>
  <si>
    <t>PURSHOTTAM</t>
  </si>
  <si>
    <t>Silverline Technologies Ltd</t>
  </si>
  <si>
    <t>SILVERLINE</t>
  </si>
  <si>
    <t>Ace men engg works Ltd</t>
  </si>
  <si>
    <t>ACEMEN</t>
  </si>
  <si>
    <t>Yash Management &amp; Satellite Ltd.</t>
  </si>
  <si>
    <t>YASHMGM</t>
  </si>
  <si>
    <t>Glance Finance Ltd</t>
  </si>
  <si>
    <t>GLANCE</t>
  </si>
  <si>
    <t>IB Infotech Enterprises Ltd</t>
  </si>
  <si>
    <t>IBINFO</t>
  </si>
  <si>
    <t>Ventura Textiles Ltd</t>
  </si>
  <si>
    <t>VENTURA</t>
  </si>
  <si>
    <t>Onelife Capital Advisors Ltd</t>
  </si>
  <si>
    <t>ONELIFECAP</t>
  </si>
  <si>
    <t>SBI Nifty Next 50 ETF</t>
  </si>
  <si>
    <t>SETFNN50</t>
  </si>
  <si>
    <t>Jaihind Synthetics Ltd</t>
  </si>
  <si>
    <t>JAIHINDS</t>
  </si>
  <si>
    <t>Secur Credentials Ltd</t>
  </si>
  <si>
    <t>SECURCRED</t>
  </si>
  <si>
    <t>Aditya BSL Nifty Healthcare ETF</t>
  </si>
  <si>
    <t>HEALTHY</t>
  </si>
  <si>
    <t>Suvidha Infraestate Corporation Ltd</t>
  </si>
  <si>
    <t>SICL</t>
  </si>
  <si>
    <t>Southern Latex Ltd</t>
  </si>
  <si>
    <t>SOUTLAT</t>
  </si>
  <si>
    <t>Jainex Aamcol Ltd</t>
  </si>
  <si>
    <t>JAINEX</t>
  </si>
  <si>
    <t>Octavius Plantations Ltd</t>
  </si>
  <si>
    <t>OCTAVIUSPL</t>
  </si>
  <si>
    <t>Sanghvi Forging and Engineering Ltd</t>
  </si>
  <si>
    <t>SANGHVIFOR</t>
  </si>
  <si>
    <t>Indifra Ltd</t>
  </si>
  <si>
    <t>INDIFRA</t>
  </si>
  <si>
    <t>Padam Cotton Yarns Ltd</t>
  </si>
  <si>
    <t>PADAMCO</t>
  </si>
  <si>
    <t>Gemstone Investments Ltd</t>
  </si>
  <si>
    <t>GEMSI</t>
  </si>
  <si>
    <t>Silly Monks Entertainment Ltd</t>
  </si>
  <si>
    <t>SILLYMONKS</t>
  </si>
  <si>
    <t>Palm Jewels Limited</t>
  </si>
  <si>
    <t>PALMJEWELS</t>
  </si>
  <si>
    <t>Sungold Media and Entertainment Ltd</t>
  </si>
  <si>
    <t>SMEL</t>
  </si>
  <si>
    <t>Paramount Cosmetics (India) Ltd</t>
  </si>
  <si>
    <t>PARMCOS-B</t>
  </si>
  <si>
    <t>Easy Fincorp Ltd</t>
  </si>
  <si>
    <t>EASYFIN</t>
  </si>
  <si>
    <t>Plada Infotech Services Ltd</t>
  </si>
  <si>
    <t>PLADAINFO</t>
  </si>
  <si>
    <t>Anka India Ltd</t>
  </si>
  <si>
    <t>ANKIN</t>
  </si>
  <si>
    <t>RICHA INFO SYSTEMS LIMITED</t>
  </si>
  <si>
    <t>RICHA</t>
  </si>
  <si>
    <t>Anupam Finserv Ltd</t>
  </si>
  <si>
    <t>ANUPAM</t>
  </si>
  <si>
    <t>Advance Petrochemicals Ltd</t>
  </si>
  <si>
    <t>ADVPETR-B</t>
  </si>
  <si>
    <t>Sancode Technologies Ltd</t>
  </si>
  <si>
    <t>SANCODE</t>
  </si>
  <si>
    <t>Sri Lakshmi Saraswathi Textiles (Arni) Ltd</t>
  </si>
  <si>
    <t>SLSTLQ</t>
  </si>
  <si>
    <t>Ishita Drugs and Industries Ltd</t>
  </si>
  <si>
    <t>ISHITADR</t>
  </si>
  <si>
    <t>Ritesh International Ltd</t>
  </si>
  <si>
    <t>RITESHIN</t>
  </si>
  <si>
    <t>BNR Udyog Ltd</t>
  </si>
  <si>
    <t>BNRUDY</t>
  </si>
  <si>
    <t>Bhanderi Infracon Ltd</t>
  </si>
  <si>
    <t>BHANDERI</t>
  </si>
  <si>
    <t>Kcl Infra Projects Ltd</t>
  </si>
  <si>
    <t>KCLINFRA</t>
  </si>
  <si>
    <t>Novateor Research Laboratories Ltd</t>
  </si>
  <si>
    <t>NOVATEOR</t>
  </si>
  <si>
    <t>Dynamic Archistructures Ltd</t>
  </si>
  <si>
    <t>DAL</t>
  </si>
  <si>
    <t>Rajkamal Synthetics Ltd</t>
  </si>
  <si>
    <t>RAJKSYN</t>
  </si>
  <si>
    <t>Octaware Technologies Ltd</t>
  </si>
  <si>
    <t>OCTAWARE</t>
  </si>
  <si>
    <t>Caprolactam Chemicals Ltd</t>
  </si>
  <si>
    <t>CAPRO</t>
  </si>
  <si>
    <t>Gujarat Lease Financing Ltd</t>
  </si>
  <si>
    <t>GLFL</t>
  </si>
  <si>
    <t>Mukat Pipes Ltd</t>
  </si>
  <si>
    <t>MUKATPIP</t>
  </si>
  <si>
    <t>Tai Industries Ltd</t>
  </si>
  <si>
    <t>TAIIND</t>
  </si>
  <si>
    <t>Garware Marine Industries Ltd</t>
  </si>
  <si>
    <t>GARWAMAR</t>
  </si>
  <si>
    <t>APT Packaging Ltd</t>
  </si>
  <si>
    <t>APTPACK</t>
  </si>
  <si>
    <t>Howard Hotels Ltd</t>
  </si>
  <si>
    <t>HOWARHO</t>
  </si>
  <si>
    <t>Jagjanani Textiles Ltd</t>
  </si>
  <si>
    <t>JAGJANANI</t>
  </si>
  <si>
    <t>Eastern Treads Ltd</t>
  </si>
  <si>
    <t>EASTRED</t>
  </si>
  <si>
    <t>Innovative Ideals and Services (India) Ltd</t>
  </si>
  <si>
    <t>INNOVATIVE</t>
  </si>
  <si>
    <t>Ajwa Fun World and Resort Ltd</t>
  </si>
  <si>
    <t>AJWAFUN</t>
  </si>
  <si>
    <t>HDFC Silver ETF</t>
  </si>
  <si>
    <t>HDFCSILVER</t>
  </si>
  <si>
    <t>EVOQ Remedies Ltd</t>
  </si>
  <si>
    <t>EVOQ</t>
  </si>
  <si>
    <t>MRC Agrotech Ltd</t>
  </si>
  <si>
    <t>MRCAGRO</t>
  </si>
  <si>
    <t>Karnavati Finance Ltd</t>
  </si>
  <si>
    <t>KARNAVATI</t>
  </si>
  <si>
    <t>Yaan Enterprises Ltd</t>
  </si>
  <si>
    <t>YAANENT</t>
  </si>
  <si>
    <t>TGIF Agribusiness Ltd</t>
  </si>
  <si>
    <t>TGIF</t>
  </si>
  <si>
    <t>WINPRO INDUSTRIES LIMITED</t>
  </si>
  <si>
    <t>WINPRO</t>
  </si>
  <si>
    <t>Sarthak Industries Ltd</t>
  </si>
  <si>
    <t>SARTHAKIND</t>
  </si>
  <si>
    <t>EPIC Energy Ltd</t>
  </si>
  <si>
    <t>EPIC</t>
  </si>
  <si>
    <t>Tradewell Holdings Ltd</t>
  </si>
  <si>
    <t>TRADEWELL</t>
  </si>
  <si>
    <t>Kunststoffe Industries Ltd</t>
  </si>
  <si>
    <t>KUNSTOFF</t>
  </si>
  <si>
    <t>Innovatus Entertainment Networks Ltd</t>
  </si>
  <si>
    <t>INNOVATUS</t>
  </si>
  <si>
    <t>Prima Industries Ltd</t>
  </si>
  <si>
    <t>PRIMAIN</t>
  </si>
  <si>
    <t>Sibar Auto Parts Ltd</t>
  </si>
  <si>
    <t>SIBARAUT</t>
  </si>
  <si>
    <t>Chandni Machines Ltd</t>
  </si>
  <si>
    <t>CHANDNIMACH</t>
  </si>
  <si>
    <t>Labelkraft Technologies Ltd</t>
  </si>
  <si>
    <t>LABELKRAFT</t>
  </si>
  <si>
    <t>Vedant Asset Ltd</t>
  </si>
  <si>
    <t>VEDANTASSET</t>
  </si>
  <si>
    <t>Magenta Lifecare Ltd</t>
  </si>
  <si>
    <t>MAGENTA</t>
  </si>
  <si>
    <t>Jaipan Industries Ltd</t>
  </si>
  <si>
    <t>JAIPAN</t>
  </si>
  <si>
    <t>Easun Capital Markets Ltd</t>
  </si>
  <si>
    <t>EASUN</t>
  </si>
  <si>
    <t>Harish Textile Engineers Ltd</t>
  </si>
  <si>
    <t>HARISH</t>
  </si>
  <si>
    <t>Neeraj Paper Marketing Ltd</t>
  </si>
  <si>
    <t>NEERAJ</t>
  </si>
  <si>
    <t>Pro Fin Capital Services Ltd</t>
  </si>
  <si>
    <t>PROFINC</t>
  </si>
  <si>
    <t>Axis NIFTY India Consumption ETF</t>
  </si>
  <si>
    <t>AXISCETF</t>
  </si>
  <si>
    <t>Gian Life Care Ltd</t>
  </si>
  <si>
    <t>GIANLIFE</t>
  </si>
  <si>
    <t>Ashish Polyplast Ltd</t>
  </si>
  <si>
    <t>ASHISHPO</t>
  </si>
  <si>
    <t>Marg Techno-Projects Ltd</t>
  </si>
  <si>
    <t>MTPL</t>
  </si>
  <si>
    <t>Bhudevi Infra Projects Ltd</t>
  </si>
  <si>
    <t>BHUDEVI</t>
  </si>
  <si>
    <t>Trans Freight Containers Ltd</t>
  </si>
  <si>
    <t>TRANSFRE</t>
  </si>
  <si>
    <t>Mask Investments Ltd</t>
  </si>
  <si>
    <t>MASKINVEST</t>
  </si>
  <si>
    <t>Cella Space Ltd</t>
  </si>
  <si>
    <t>CELLA</t>
  </si>
  <si>
    <t>Omkar Speciality Chemicals Ltd</t>
  </si>
  <si>
    <t>OMKARCHEM</t>
  </si>
  <si>
    <t>Scan Projects Ltd</t>
  </si>
  <si>
    <t>SCANPRO</t>
  </si>
  <si>
    <t>Vamshi Rubber Ltd</t>
  </si>
  <si>
    <t>VAMSHIRU</t>
  </si>
  <si>
    <t>Ajel Ltd</t>
  </si>
  <si>
    <t>AJEL</t>
  </si>
  <si>
    <t>Shree Bhavya Fabrics Ltd</t>
  </si>
  <si>
    <t>SBFL</t>
  </si>
  <si>
    <t>3C IT Solutions &amp; Telecoms (India) Ltd</t>
  </si>
  <si>
    <t>3CIT</t>
  </si>
  <si>
    <t>Internet Services &amp; Infrastructure</t>
  </si>
  <si>
    <t>ICICI Pru Nifty 5 yr Benchmark G-SEC ETF</t>
  </si>
  <si>
    <t>GSEC5IETF</t>
  </si>
  <si>
    <t>Gem Spinners India Ltd</t>
  </si>
  <si>
    <t>GEMSPIN</t>
  </si>
  <si>
    <t>Sanghvi Brands Ltd</t>
  </si>
  <si>
    <t>SBRANDS</t>
  </si>
  <si>
    <t>Tasty Dairy Specialities Ltd</t>
  </si>
  <si>
    <t>TDSL</t>
  </si>
  <si>
    <t>Parle Industries Ltd</t>
  </si>
  <si>
    <t>PARLEIND</t>
  </si>
  <si>
    <t>RTCL Ltd</t>
  </si>
  <si>
    <t>RAGHUTOB</t>
  </si>
  <si>
    <t>Richfield Financial Services Ltd</t>
  </si>
  <si>
    <t>RFSL</t>
  </si>
  <si>
    <t>Finelistings Technologies Ltd</t>
  </si>
  <si>
    <t>FTL</t>
  </si>
  <si>
    <t>Automotive Retail</t>
  </si>
  <si>
    <t>BKV Industries Ltd</t>
  </si>
  <si>
    <t>BKV</t>
  </si>
  <si>
    <t>N D A Securities Ltd</t>
  </si>
  <si>
    <t>NDASEC</t>
  </si>
  <si>
    <t>Ranjeet Mechatronics Ltd</t>
  </si>
  <si>
    <t>RANJEET</t>
  </si>
  <si>
    <t>Gujarat Hy Spin Ltd</t>
  </si>
  <si>
    <t>GUJHYSPIN</t>
  </si>
  <si>
    <t>LWS Knitwear Ltd</t>
  </si>
  <si>
    <t>LWSKNIT</t>
  </si>
  <si>
    <t>Samtex Fashions Ltd</t>
  </si>
  <si>
    <t>SAMTEX</t>
  </si>
  <si>
    <t>Jackson Investments Ltd</t>
  </si>
  <si>
    <t>JACKSON</t>
  </si>
  <si>
    <t>Trustwave Securities Ltd</t>
  </si>
  <si>
    <t>STRLGUA</t>
  </si>
  <si>
    <t>Classic Filaments Ltd</t>
  </si>
  <si>
    <t>CFL</t>
  </si>
  <si>
    <t>Nippon India ETF Nifty IT</t>
  </si>
  <si>
    <t>ITBEES</t>
  </si>
  <si>
    <t>Suncity Synthetics Ltd</t>
  </si>
  <si>
    <t>SUNCITYSY</t>
  </si>
  <si>
    <t>Rita Finance and Leasing Ltd</t>
  </si>
  <si>
    <t>RFLL</t>
  </si>
  <si>
    <t>Grandma Trading and Agencies Ltd</t>
  </si>
  <si>
    <t>GRANDMA</t>
  </si>
  <si>
    <t>Yogi Infra Projects Ltd</t>
  </si>
  <si>
    <t>YOGISUNG</t>
  </si>
  <si>
    <t>O P Chains Ltd</t>
  </si>
  <si>
    <t>OPCHAINS</t>
  </si>
  <si>
    <t>RAP Media Ltd</t>
  </si>
  <si>
    <t>RAP</t>
  </si>
  <si>
    <t>Adinath Textiles Ltd</t>
  </si>
  <si>
    <t>ADINATH</t>
  </si>
  <si>
    <t>Link Pharmachem Ltd</t>
  </si>
  <si>
    <t>LINKPH</t>
  </si>
  <si>
    <t>Shree Metalloys Ltd</t>
  </si>
  <si>
    <t>SHREMETAL</t>
  </si>
  <si>
    <t>Indus Finance Ltd</t>
  </si>
  <si>
    <t>INDUSFINL</t>
  </si>
  <si>
    <t>Uniroyal Industries Ltd</t>
  </si>
  <si>
    <t>UNIROYAL</t>
  </si>
  <si>
    <t>Bright Solar Ltd</t>
  </si>
  <si>
    <t>Nippon India ETF Nifty India Consumption</t>
  </si>
  <si>
    <t>CONSUMBEES</t>
  </si>
  <si>
    <t>BFL Asset Finvest Ltd</t>
  </si>
  <si>
    <t>BFLAFL</t>
  </si>
  <si>
    <t>Rishabh Digha Steel and Allied Products Ltd</t>
  </si>
  <si>
    <t>RISHDIGA</t>
  </si>
  <si>
    <t>Titaanium Ten Enterprise Ltd</t>
  </si>
  <si>
    <t>TITAANIUM</t>
  </si>
  <si>
    <t>Dipna Pharmachem Ltd</t>
  </si>
  <si>
    <t>DPL</t>
  </si>
  <si>
    <t>DSP Silver ETF</t>
  </si>
  <si>
    <t>SILVERADD</t>
  </si>
  <si>
    <t>Patron Exim Ltd</t>
  </si>
  <si>
    <t>PATRON</t>
  </si>
  <si>
    <t>HB Leasing and Finance Co Ltd</t>
  </si>
  <si>
    <t>HBLEAS</t>
  </si>
  <si>
    <t>Stampede Capital Ltd</t>
  </si>
  <si>
    <t>GATECHDVR</t>
  </si>
  <si>
    <t>Ironwood Education Ltd</t>
  </si>
  <si>
    <t>IRONWOOD</t>
  </si>
  <si>
    <t>Euphoria Infotech (India) Ltd</t>
  </si>
  <si>
    <t>EUPHORIAIT</t>
  </si>
  <si>
    <t>Citizen Infoline Ltd</t>
  </si>
  <si>
    <t>CIL</t>
  </si>
  <si>
    <t>Gujarat Inject Kerala Ltd</t>
  </si>
  <si>
    <t>GUJINJEC</t>
  </si>
  <si>
    <t>Emmessar Biotech and Nutrition Ltd</t>
  </si>
  <si>
    <t>EMMESSA</t>
  </si>
  <si>
    <t>Mahaan Foods Ltd</t>
  </si>
  <si>
    <t>MAHAANF</t>
  </si>
  <si>
    <t>Kretto Syscon Ltd</t>
  </si>
  <si>
    <t>KRETTOSYS</t>
  </si>
  <si>
    <t>Sujala Trading &amp; Holdings Ltd</t>
  </si>
  <si>
    <t>SUJALA</t>
  </si>
  <si>
    <t>IEL Ltd</t>
  </si>
  <si>
    <t>INDXTRA</t>
  </si>
  <si>
    <t>Regent Enterprises Ltd</t>
  </si>
  <si>
    <t>REGENTRP</t>
  </si>
  <si>
    <t>Kothari Industrial Corp Ltd</t>
  </si>
  <si>
    <t>KOTIC</t>
  </si>
  <si>
    <t>Nyssa Corporation Ltd</t>
  </si>
  <si>
    <t>NYSSACORP</t>
  </si>
  <si>
    <t>Garbi Finvest Ltd</t>
  </si>
  <si>
    <t>GARBIFIN</t>
  </si>
  <si>
    <t>Duke Offshore Ltd</t>
  </si>
  <si>
    <t>DUKEOFS</t>
  </si>
  <si>
    <t>Indiabulls NIFTY50 Exchange Traded Fund</t>
  </si>
  <si>
    <t>IBMFNIFTY</t>
  </si>
  <si>
    <t>Interstate Oil Carrier Ltd</t>
  </si>
  <si>
    <t>INTSTOIL</t>
  </si>
  <si>
    <t>Sita Enterprises Ltd</t>
  </si>
  <si>
    <t>SITAENT</t>
  </si>
  <si>
    <t>Shree Ganesh Elastoplast Ltd</t>
  </si>
  <si>
    <t>SHGANEL</t>
  </si>
  <si>
    <t>PBA Infrastructure Ltd</t>
  </si>
  <si>
    <t>PBAINFRA</t>
  </si>
  <si>
    <t>Nippon India ETF S&amp;P BSE Sensex Next 50</t>
  </si>
  <si>
    <t>SNXT50BEES</t>
  </si>
  <si>
    <t>DCM Financial Services Ltd</t>
  </si>
  <si>
    <t>DCMFINSERV</t>
  </si>
  <si>
    <t>IITL Projects Ltd</t>
  </si>
  <si>
    <t>IITLPROJ</t>
  </si>
  <si>
    <t>Sarvottam Finvest Ltd</t>
  </si>
  <si>
    <t>SARVOTTAM</t>
  </si>
  <si>
    <t>Ras Resorts and Apart Hotels Ltd</t>
  </si>
  <si>
    <t>RASRESOR</t>
  </si>
  <si>
    <t>Cindrella Hotels Ltd</t>
  </si>
  <si>
    <t>CINDHO</t>
  </si>
  <si>
    <t>Swarna Securities Ltd</t>
  </si>
  <si>
    <t>SWRNASE</t>
  </si>
  <si>
    <t>Brandbucket Media &amp; Technology Ltd</t>
  </si>
  <si>
    <t>BRANDBUCKT</t>
  </si>
  <si>
    <t>Kahan Packaging Ltd</t>
  </si>
  <si>
    <t>KAHAN</t>
  </si>
  <si>
    <t>ICICI Prudential Nifty FMCG ETF</t>
  </si>
  <si>
    <t>FMCGIETF</t>
  </si>
  <si>
    <t>Shiva Granito Export Ltd</t>
  </si>
  <si>
    <t>SHIVAEXPO</t>
  </si>
  <si>
    <t>Bloom Industries Ltd</t>
  </si>
  <si>
    <t>BLOIN</t>
  </si>
  <si>
    <t>Hira Automobiles Ltd</t>
  </si>
  <si>
    <t>HIRAUTO</t>
  </si>
  <si>
    <t>Jai Mata Glass Ltd</t>
  </si>
  <si>
    <t>JAIMATAG</t>
  </si>
  <si>
    <t>Shreevatsaa Finance and Leasing Ltd</t>
  </si>
  <si>
    <t>SHVFL</t>
  </si>
  <si>
    <t>Helpage Finlease Ltd</t>
  </si>
  <si>
    <t>HELPAGE</t>
  </si>
  <si>
    <t>Kotia Enterprises Ltd</t>
  </si>
  <si>
    <t>G K P Printing &amp; Packaging Ltd</t>
  </si>
  <si>
    <t>GKP</t>
  </si>
  <si>
    <t>Scarnose International Ltd</t>
  </si>
  <si>
    <t>SCARNOSE</t>
  </si>
  <si>
    <t>S R G Securities Finance Ltd</t>
  </si>
  <si>
    <t>SRGSFL</t>
  </si>
  <si>
    <t>Reetech International Cargo and Courier Ltd</t>
  </si>
  <si>
    <t>REETECH</t>
  </si>
  <si>
    <t>Husys Consulting Ltd</t>
  </si>
  <si>
    <t>HUSYSLTD</t>
  </si>
  <si>
    <t>Saroja Pharma Industries India Ltd</t>
  </si>
  <si>
    <t>SAROJA</t>
  </si>
  <si>
    <t>RO Jewels Ltd</t>
  </si>
  <si>
    <t>ROJL</t>
  </si>
  <si>
    <t>7NR Retail Ltd</t>
  </si>
  <si>
    <t>7NR</t>
  </si>
  <si>
    <t>Clinitech Laboratory Ltd</t>
  </si>
  <si>
    <t>CTLLAB</t>
  </si>
  <si>
    <t>ICICI Prudential Nifty 100 ETF</t>
  </si>
  <si>
    <t>NIF100IETF</t>
  </si>
  <si>
    <t>Ind Renewable Energy Ltd</t>
  </si>
  <si>
    <t>INDRENEW</t>
  </si>
  <si>
    <t>Gautam Exim Ltd</t>
  </si>
  <si>
    <t>GEL</t>
  </si>
  <si>
    <t>Billwin Industries Ltd</t>
  </si>
  <si>
    <t>BILLWIN</t>
  </si>
  <si>
    <t>Mansi Finance (Chennai) Ltd</t>
  </si>
  <si>
    <t>MANSIFIN</t>
  </si>
  <si>
    <t>Velan Hotels Ltd</t>
  </si>
  <si>
    <t>VELHO</t>
  </si>
  <si>
    <t>Hindustan Agrigentics Ltd</t>
  </si>
  <si>
    <t>HINDUST</t>
  </si>
  <si>
    <t>Shree Karthik Papers Ltd</t>
  </si>
  <si>
    <t>SHKARTP</t>
  </si>
  <si>
    <t>Milestone Global Limited</t>
  </si>
  <si>
    <t>MILESTONE</t>
  </si>
  <si>
    <t>Genomic Valley Biotech Ltd</t>
  </si>
  <si>
    <t>GVBL</t>
  </si>
  <si>
    <t>ETT Ltd</t>
  </si>
  <si>
    <t>ETT</t>
  </si>
  <si>
    <t>Garware Synthetics Ltd</t>
  </si>
  <si>
    <t>GARWSYN</t>
  </si>
  <si>
    <t>Diggi Multitrade Ltd</t>
  </si>
  <si>
    <t>DML</t>
  </si>
  <si>
    <t>Golechha Global Finance Ltd</t>
  </si>
  <si>
    <t>GOLECHA</t>
  </si>
  <si>
    <t>U H Zaveri Ltd</t>
  </si>
  <si>
    <t>UHZAVERI</t>
  </si>
  <si>
    <t>SRM Energy Ltd</t>
  </si>
  <si>
    <t>SRMENERGY</t>
  </si>
  <si>
    <t>Econo Trade (India) Ltd</t>
  </si>
  <si>
    <t>ETIL</t>
  </si>
  <si>
    <t>Mayukh Dealtrade Ltd</t>
  </si>
  <si>
    <t>MAYUKH</t>
  </si>
  <si>
    <t>Polo Hotels Ltd</t>
  </si>
  <si>
    <t>POLOHOT</t>
  </si>
  <si>
    <t>Franklin Leasing and Finance Ltd</t>
  </si>
  <si>
    <t>FRANKLIN</t>
  </si>
  <si>
    <t>Asian Petro Products and Exports Ltd</t>
  </si>
  <si>
    <t>ASINPET</t>
  </si>
  <si>
    <t>Yunik Managing Advisors Ltd</t>
  </si>
  <si>
    <t>YUNIKM</t>
  </si>
  <si>
    <t>Usha Martin Education And Solutions Ltd</t>
  </si>
  <si>
    <t>UMESLTD</t>
  </si>
  <si>
    <t>Spice Islands Industries Ltd</t>
  </si>
  <si>
    <t>SPICEISLIN</t>
  </si>
  <si>
    <t>Square Four Projects India Ltd</t>
  </si>
  <si>
    <t>SFPIL</t>
  </si>
  <si>
    <t>Vivanza Biosciences Ltd</t>
  </si>
  <si>
    <t>VIVANZA</t>
  </si>
  <si>
    <t>A and M Jumbo Bags Ltd</t>
  </si>
  <si>
    <t>AMJUMBO</t>
  </si>
  <si>
    <t>Solid Stone Co Ltd</t>
  </si>
  <si>
    <t>SOLIDSTON</t>
  </si>
  <si>
    <t>Gala Global Products Ltd</t>
  </si>
  <si>
    <t>GGPL</t>
  </si>
  <si>
    <t>Asian Warehousing Ltd</t>
  </si>
  <si>
    <t>ASIAN</t>
  </si>
  <si>
    <t>Rite Zone Chemcon India Ltd</t>
  </si>
  <si>
    <t>RITEZONE</t>
  </si>
  <si>
    <t>Muller and Phipps (India) Ltd</t>
  </si>
  <si>
    <t>MULLER</t>
  </si>
  <si>
    <t>Premier Capital Services Ltd</t>
  </si>
  <si>
    <t>PREMCAP</t>
  </si>
  <si>
    <t>Vishvprabha Ventures Ltd</t>
  </si>
  <si>
    <t>VISVEN</t>
  </si>
  <si>
    <t>Nippon India ETF Nifty Infrastructure BeES</t>
  </si>
  <si>
    <t>INFRABEES</t>
  </si>
  <si>
    <t>Fruition venture Ltd</t>
  </si>
  <si>
    <t>FRUTION</t>
  </si>
  <si>
    <t>Kizi Apparels Ltd</t>
  </si>
  <si>
    <t>KIZI</t>
  </si>
  <si>
    <t>Step Two Corporation Ltd</t>
  </si>
  <si>
    <t>STEP2COR</t>
  </si>
  <si>
    <t>Pradhin Ltd</t>
  </si>
  <si>
    <t>PRADHIN</t>
  </si>
  <si>
    <t>ISF Ltd</t>
  </si>
  <si>
    <t>ISFL</t>
  </si>
  <si>
    <t>R R Financial Consultants Ltd</t>
  </si>
  <si>
    <t>RRFIN</t>
  </si>
  <si>
    <t>South Asian Enterprises Ltd</t>
  </si>
  <si>
    <t>SAENTER</t>
  </si>
  <si>
    <t>York Exports Ltd</t>
  </si>
  <si>
    <t>YORKEXP</t>
  </si>
  <si>
    <t>GCM Securities Ltd</t>
  </si>
  <si>
    <t>GCMSECU</t>
  </si>
  <si>
    <t>SOFCOM Systems Ltd</t>
  </si>
  <si>
    <t>SOFCOM</t>
  </si>
  <si>
    <t>Switching Technologies Gunther Ltd</t>
  </si>
  <si>
    <t>SWITCHTE</t>
  </si>
  <si>
    <t>Sahara Maritime Ltd</t>
  </si>
  <si>
    <t>SMARITIME</t>
  </si>
  <si>
    <t>MPL Plastics Ltd</t>
  </si>
  <si>
    <t>MPL</t>
  </si>
  <si>
    <t>Amrapali Capital and Finance Services Ltd</t>
  </si>
  <si>
    <t>ACFSL</t>
  </si>
  <si>
    <t>Indo-City Infotech Ltd</t>
  </si>
  <si>
    <t>INDOCITY</t>
  </si>
  <si>
    <t>Decipher Labs Ltd</t>
  </si>
  <si>
    <t>DECIPHER</t>
  </si>
  <si>
    <t>KMG Milk Food Ltd</t>
  </si>
  <si>
    <t>KMGMILK</t>
  </si>
  <si>
    <t>Panabyte Technologies Ltd</t>
  </si>
  <si>
    <t>PANABYTE</t>
  </si>
  <si>
    <t>Prism Finance Ltd</t>
  </si>
  <si>
    <t>PRISMFN</t>
  </si>
  <si>
    <t>Bharat Bhushan Finance &amp; Commodity Brokers Limited</t>
  </si>
  <si>
    <t>BHARAT</t>
  </si>
  <si>
    <t>Norben Tea and Exports Ltd</t>
  </si>
  <si>
    <t>NORBTEAEXP</t>
  </si>
  <si>
    <t>Super Fine Knitters Ltd</t>
  </si>
  <si>
    <t>SKL</t>
  </si>
  <si>
    <t>Metalyst Forgings Ltd</t>
  </si>
  <si>
    <t>METALFORGE</t>
  </si>
  <si>
    <t>Midwest Gold Ltd</t>
  </si>
  <si>
    <t>MIDWEST</t>
  </si>
  <si>
    <t>Yash Innoventures Ltd</t>
  </si>
  <si>
    <t>YASHINNO</t>
  </si>
  <si>
    <t>Sonalis Consumer Products Ltd</t>
  </si>
  <si>
    <t>SONALIS</t>
  </si>
  <si>
    <t>Sumeru Industries Ltd</t>
  </si>
  <si>
    <t>SUMERUIND</t>
  </si>
  <si>
    <t>Unistar Multimedia Ltd</t>
  </si>
  <si>
    <t>UNISTRMU</t>
  </si>
  <si>
    <t>Shyam Telecom Ltd</t>
  </si>
  <si>
    <t>SHYAMTEL</t>
  </si>
  <si>
    <t>Alps Industries Ltd</t>
  </si>
  <si>
    <t>ALPSINDUS</t>
  </si>
  <si>
    <t>Lime Chemicals Ltd</t>
  </si>
  <si>
    <t>LIMECHM</t>
  </si>
  <si>
    <t>Neelkanth Ltd</t>
  </si>
  <si>
    <t>NEELKANTH</t>
  </si>
  <si>
    <t>Crane Infrastructure Ltd</t>
  </si>
  <si>
    <t>CRANEINFRA</t>
  </si>
  <si>
    <t>Natraj Proteins Ltd</t>
  </si>
  <si>
    <t>NATRAJPR</t>
  </si>
  <si>
    <t>S M Gold Ltd</t>
  </si>
  <si>
    <t>SMGOLD</t>
  </si>
  <si>
    <t>Madhya Pradesh Today Media Ltd</t>
  </si>
  <si>
    <t>MPTODAY</t>
  </si>
  <si>
    <t>Neueon Towers Ltd</t>
  </si>
  <si>
    <t>NTL</t>
  </si>
  <si>
    <t>First Custodian Fund (India) Ltd</t>
  </si>
  <si>
    <t>1STCUS</t>
  </si>
  <si>
    <t>Aditya BSL Silver ETF</t>
  </si>
  <si>
    <t>SILVER</t>
  </si>
  <si>
    <t>ICICI Prudential Nifty Healthcare ETF</t>
  </si>
  <si>
    <t>HEALTHIETF</t>
  </si>
  <si>
    <t>Kachchh Minerals Ltd</t>
  </si>
  <si>
    <t>KACHCHH</t>
  </si>
  <si>
    <t>Mid India Industries Ltd</t>
  </si>
  <si>
    <t>MIDINDIA</t>
  </si>
  <si>
    <t>NB Footwear Ltd</t>
  </si>
  <si>
    <t>NBFOOT</t>
  </si>
  <si>
    <t>Tarai Foods Ltd</t>
  </si>
  <si>
    <t>TARAI</t>
  </si>
  <si>
    <t>Amrapali Fincap Ltd</t>
  </si>
  <si>
    <t>AMRAFIN</t>
  </si>
  <si>
    <t>ICICI Prudential Nifty Auto ETF</t>
  </si>
  <si>
    <t>AUTOIETF</t>
  </si>
  <si>
    <t>United Credit Ltd</t>
  </si>
  <si>
    <t>UNITDCR</t>
  </si>
  <si>
    <t>Continental Chemicals Ltd</t>
  </si>
  <si>
    <t>CONTCHM</t>
  </si>
  <si>
    <t>Bohra Industries Ltd</t>
  </si>
  <si>
    <t>BOHRAIND</t>
  </si>
  <si>
    <t>Ador Multi Products Ltd</t>
  </si>
  <si>
    <t>ADORMUL</t>
  </si>
  <si>
    <t>Vivaa Tradecom Ltd</t>
  </si>
  <si>
    <t>VIVAA</t>
  </si>
  <si>
    <t>Shanti Overseas (India) Ltd</t>
  </si>
  <si>
    <t>SHANTI</t>
  </si>
  <si>
    <t>Hathway Bhawani Cabletel and Datacom Ltd</t>
  </si>
  <si>
    <t>HATHWAYB</t>
  </si>
  <si>
    <t>Esha Media Research Ltd</t>
  </si>
  <si>
    <t>ESHAMEDIA</t>
  </si>
  <si>
    <t>Rajdarshan Industries Ltd</t>
  </si>
  <si>
    <t>ARENTERP</t>
  </si>
  <si>
    <t>Pasari Spinning Mills Ltd</t>
  </si>
  <si>
    <t>PASARI</t>
  </si>
  <si>
    <t>Anna Infrastructures Ltd</t>
  </si>
  <si>
    <t>ANNAINFRA</t>
  </si>
  <si>
    <t>CRP Risk Management Ltd</t>
  </si>
  <si>
    <t>CRPRISK</t>
  </si>
  <si>
    <t>Enbee Trade and Finance Ltd</t>
  </si>
  <si>
    <t>ENBETRD</t>
  </si>
  <si>
    <t>Amforge Industries Ltd</t>
  </si>
  <si>
    <t>AMFORG</t>
  </si>
  <si>
    <t>Bothra Metals and Alloys Ltd</t>
  </si>
  <si>
    <t>BMAL</t>
  </si>
  <si>
    <t>Hisar Spinning Mills Ltd</t>
  </si>
  <si>
    <t>HISARSP</t>
  </si>
  <si>
    <t>Ortin Global Ltd</t>
  </si>
  <si>
    <t>ORTINLAB</t>
  </si>
  <si>
    <t>Orosil Smiths India Ltd</t>
  </si>
  <si>
    <t>OROSMITHS</t>
  </si>
  <si>
    <t>Triliance Polymers Ltd</t>
  </si>
  <si>
    <t>TRILIANCE</t>
  </si>
  <si>
    <t>SBI Nifty Consumption ETF</t>
  </si>
  <si>
    <t>SBIETFCON</t>
  </si>
  <si>
    <t>Maitri Enterprises Ltd</t>
  </si>
  <si>
    <t>MAITRI</t>
  </si>
  <si>
    <t>Octal Credit Capital Ltd</t>
  </si>
  <si>
    <t>OCTAL</t>
  </si>
  <si>
    <t>DSP Nifty Midcap 150 Quality 50 ETF</t>
  </si>
  <si>
    <t>MIDQ50ADD</t>
  </si>
  <si>
    <t>Koura Fine Diamond Jewelry Ltd</t>
  </si>
  <si>
    <t>KOURA</t>
  </si>
  <si>
    <t>Globe Multi Ventures Ltd</t>
  </si>
  <si>
    <t>GLCL</t>
  </si>
  <si>
    <t>White Organic Retail Ltd</t>
  </si>
  <si>
    <t>WORL</t>
  </si>
  <si>
    <t>HDFC Nifty50 Value 20 ETF</t>
  </si>
  <si>
    <t>HDFCVALUE</t>
  </si>
  <si>
    <t>Shree Hanuman Sugar &amp; Industries Ltd</t>
  </si>
  <si>
    <t>HANSUGAR</t>
  </si>
  <si>
    <t>Sri Nachammai Cotton Mills Ltd</t>
  </si>
  <si>
    <t>SRINACHA</t>
  </si>
  <si>
    <t>Tirth Plastic Ltd</t>
  </si>
  <si>
    <t>TIRTPLS</t>
  </si>
  <si>
    <t>Tci Finance Ltd</t>
  </si>
  <si>
    <t>TCIFINANCE</t>
  </si>
  <si>
    <t>NPR Finance Ltd</t>
  </si>
  <si>
    <t>NPRFIN</t>
  </si>
  <si>
    <t>Mitshi India Ltd</t>
  </si>
  <si>
    <t>MITSHI</t>
  </si>
  <si>
    <t>Asia Pack Ltd</t>
  </si>
  <si>
    <t>ASIAPAK</t>
  </si>
  <si>
    <t>Moongipa Capital Finance Ltd</t>
  </si>
  <si>
    <t>MONGIPA</t>
  </si>
  <si>
    <t>Beryl Drugs Ltd</t>
  </si>
  <si>
    <t>BERLDRG</t>
  </si>
  <si>
    <t>Jattashankar Industries Ltd</t>
  </si>
  <si>
    <t>JATTAINDUS</t>
  </si>
  <si>
    <t>Triveni Enterprises Ltd</t>
  </si>
  <si>
    <t>TRIVENIENT</t>
  </si>
  <si>
    <t>Manav Infra Projects Ltd</t>
  </si>
  <si>
    <t>MANAV</t>
  </si>
  <si>
    <t>Coastal Roadways Ltd</t>
  </si>
  <si>
    <t>COARO</t>
  </si>
  <si>
    <t>Sovereign Diamonds Ltd</t>
  </si>
  <si>
    <t>SOVERDIA</t>
  </si>
  <si>
    <t>DAPS Advertising Ltd</t>
  </si>
  <si>
    <t>DAPS</t>
  </si>
  <si>
    <t>Skyline Ventures India Ltd</t>
  </si>
  <si>
    <t>SKILVEN</t>
  </si>
  <si>
    <t>Tata Nifty India Digital Exchange Traded Fund</t>
  </si>
  <si>
    <t>TNIDETF</t>
  </si>
  <si>
    <t>GTN Textiles Ltd</t>
  </si>
  <si>
    <t>GTNTEX</t>
  </si>
  <si>
    <t>Organic Coatings Ltd</t>
  </si>
  <si>
    <t>ORGCOAT</t>
  </si>
  <si>
    <t>HDFC Nifty 100 ETF</t>
  </si>
  <si>
    <t>HDFCNIF100</t>
  </si>
  <si>
    <t>Kotak Nifty Midcap 50 ETF</t>
  </si>
  <si>
    <t>MIDCAP</t>
  </si>
  <si>
    <t>Sterling Greenwoods Ltd</t>
  </si>
  <si>
    <t>STRGRENWO</t>
  </si>
  <si>
    <t>R J Shah and Company Ltd</t>
  </si>
  <si>
    <t>RJSHAH</t>
  </si>
  <si>
    <t>Dalal Street Investments Ltd</t>
  </si>
  <si>
    <t>DSINVEST</t>
  </si>
  <si>
    <t>Vivo Collaboration Solutions Ltd</t>
  </si>
  <si>
    <t>VIVO</t>
  </si>
  <si>
    <t>Svaraj Trading and Agencies Ltd</t>
  </si>
  <si>
    <t>ZSVARAJT</t>
  </si>
  <si>
    <t>Dhanuka Realty Ltd</t>
  </si>
  <si>
    <t>DRL</t>
  </si>
  <si>
    <t>Times Green Energy (India) Ltd</t>
  </si>
  <si>
    <t>TIMESGREEN</t>
  </si>
  <si>
    <t>Gilada Finance and Investments Ltd</t>
  </si>
  <si>
    <t>GILADAFINS</t>
  </si>
  <si>
    <t>Manraj Housing Finance Ltd</t>
  </si>
  <si>
    <t>MANRAJH</t>
  </si>
  <si>
    <t>Synthiko Foils Ltd</t>
  </si>
  <si>
    <t>SYNTHFO</t>
  </si>
  <si>
    <t>Integrated Capital Services Ltd</t>
  </si>
  <si>
    <t>ICSL</t>
  </si>
  <si>
    <t>Rajasthan Tube Manufacturing Co Ltd</t>
  </si>
  <si>
    <t>RAJTUBE</t>
  </si>
  <si>
    <t>Konark Synthetic Ltd</t>
  </si>
  <si>
    <t>KONARKSY</t>
  </si>
  <si>
    <t>Photoquip India Ltd</t>
  </si>
  <si>
    <t>PHOTOQUP</t>
  </si>
  <si>
    <t>Yashraj Containeurs Ltd</t>
  </si>
  <si>
    <t>YASHRAJC</t>
  </si>
  <si>
    <t>Polymac Thermoformers Ltd</t>
  </si>
  <si>
    <t>POLYMAC</t>
  </si>
  <si>
    <t>Bisil Plast Ltd</t>
  </si>
  <si>
    <t>BISIL</t>
  </si>
  <si>
    <t>Tokyo Finance Ltd</t>
  </si>
  <si>
    <t>TOKYOFIN</t>
  </si>
  <si>
    <t>Prism Medico and Pharmacy Ltd</t>
  </si>
  <si>
    <t>PRISMMEDI</t>
  </si>
  <si>
    <t>Transwind Infrastructures Ltd</t>
  </si>
  <si>
    <t>TRANSWIND</t>
  </si>
  <si>
    <t>Alexander Stamps and Coin Ltd</t>
  </si>
  <si>
    <t>ALEXANDER</t>
  </si>
  <si>
    <t>United Interactive Ltd</t>
  </si>
  <si>
    <t>UNITEDINT</t>
  </si>
  <si>
    <t>Opal Luxury Time Products Ltd</t>
  </si>
  <si>
    <t>OPAL</t>
  </si>
  <si>
    <t>Amiable Logistics (India) Ltd</t>
  </si>
  <si>
    <t>AMIABLE</t>
  </si>
  <si>
    <t>Rapid Investments Ltd</t>
  </si>
  <si>
    <t>RAPIDIN</t>
  </si>
  <si>
    <t>Longview Tea Co Ltd</t>
  </si>
  <si>
    <t>LONTE</t>
  </si>
  <si>
    <t>Mirae Asset Hang Seng TECH ETF</t>
  </si>
  <si>
    <t>MAHKTECH</t>
  </si>
  <si>
    <t>Meyer Apparel Ltd</t>
  </si>
  <si>
    <t>Perfect-Octave Media Projects Ltd</t>
  </si>
  <si>
    <t>OCTAVE</t>
  </si>
  <si>
    <t>Artificial Electronics Intelligent Material Ltd</t>
  </si>
  <si>
    <t>AEIM</t>
  </si>
  <si>
    <t>Abhishek Finlease Ltd</t>
  </si>
  <si>
    <t>ABHIFIN</t>
  </si>
  <si>
    <t>India Lease Development Ltd</t>
  </si>
  <si>
    <t>INDLEASE</t>
  </si>
  <si>
    <t>Vikalp Securities Ltd</t>
  </si>
  <si>
    <t>VIKALPS</t>
  </si>
  <si>
    <t>Modern Shares and Stockbrokers Ltd</t>
  </si>
  <si>
    <t>MODRNSH</t>
  </si>
  <si>
    <t>Mehta Integrated Finance Ltd</t>
  </si>
  <si>
    <t>MEHIF</t>
  </si>
  <si>
    <t>Disha Resources Ltd</t>
  </si>
  <si>
    <t>Raama Paper Mills Ltd</t>
  </si>
  <si>
    <t>RAMAPPR-B</t>
  </si>
  <si>
    <t>Sea TV Network Ltd</t>
  </si>
  <si>
    <t>SEATV</t>
  </si>
  <si>
    <t>Sanathnagar Enterprises Ltd</t>
  </si>
  <si>
    <t>Vaxtex Cotfab Ltd</t>
  </si>
  <si>
    <t>VCL</t>
  </si>
  <si>
    <t>Kakatiya Textiles Ltd</t>
  </si>
  <si>
    <t>KAKTEX</t>
  </si>
  <si>
    <t>Supreme (India) Impex Ltd</t>
  </si>
  <si>
    <t>SIIL</t>
  </si>
  <si>
    <t>SK International Export Ltd</t>
  </si>
  <si>
    <t>SKIEL</t>
  </si>
  <si>
    <t>Harmony Capital Services Ltd</t>
  </si>
  <si>
    <t>HRMNYCP</t>
  </si>
  <si>
    <t>Kush Industries Ltd</t>
  </si>
  <si>
    <t>KUSHIND</t>
  </si>
  <si>
    <t>Esaar (India) Ltd</t>
  </si>
  <si>
    <t>ESARIND</t>
  </si>
  <si>
    <t>Ashtasidhhi Industries Ltd</t>
  </si>
  <si>
    <t>GUJINV</t>
  </si>
  <si>
    <t>Norris Medicines Ltd</t>
  </si>
  <si>
    <t>NORRIS</t>
  </si>
  <si>
    <t>ICICI Prudential Nifty50 Value 20 ETF</t>
  </si>
  <si>
    <t>NV20IETF</t>
  </si>
  <si>
    <t>Jagsonpal Finance and Leasing Ltd</t>
  </si>
  <si>
    <t>JAGSONFI</t>
  </si>
  <si>
    <t>Rajputana Investment &amp; Finance Ltd</t>
  </si>
  <si>
    <t>RAJPUTANA</t>
  </si>
  <si>
    <t>Trinity League India Ltd</t>
  </si>
  <si>
    <t>TRINITYLEA</t>
  </si>
  <si>
    <t>Amalgamated Electricity Company Ltd</t>
  </si>
  <si>
    <t>AMALGAM</t>
  </si>
  <si>
    <t>Radha Madhav Corp Ltd</t>
  </si>
  <si>
    <t>RMCL</t>
  </si>
  <si>
    <t>Jet infraventure Ltd</t>
  </si>
  <si>
    <t>JETINFRA</t>
  </si>
  <si>
    <t>Ekennis Software Service Ltd</t>
  </si>
  <si>
    <t>EKENNIS</t>
  </si>
  <si>
    <t>Velox Industries Ltd</t>
  </si>
  <si>
    <t>VELOXIND</t>
  </si>
  <si>
    <t>SMVD Poly Pack Ltd</t>
  </si>
  <si>
    <t>SMVD</t>
  </si>
  <si>
    <t>Lippi Systems Ltd</t>
  </si>
  <si>
    <t>LIPPISYS</t>
  </si>
  <si>
    <t>Libord Securities Ltd</t>
  </si>
  <si>
    <t>LIBORD</t>
  </si>
  <si>
    <t>Simplex Mills Company Ltd</t>
  </si>
  <si>
    <t>SIMPLXMIL</t>
  </si>
  <si>
    <t>Catvision Ltd</t>
  </si>
  <si>
    <t>CATVISION</t>
  </si>
  <si>
    <t>Amraworld Agrico Ltd</t>
  </si>
  <si>
    <t>AMRAAGRI</t>
  </si>
  <si>
    <t>Prima Agro Ltd</t>
  </si>
  <si>
    <t>PRIMAGR</t>
  </si>
  <si>
    <t>Padmanabh Alloys and Polymers Ltd</t>
  </si>
  <si>
    <t>PADALPO</t>
  </si>
  <si>
    <t>Future Supply Chain Solutions Ltd</t>
  </si>
  <si>
    <t>FSC</t>
  </si>
  <si>
    <t>Shah Foods Ltd</t>
  </si>
  <si>
    <t>SHAHFOOD</t>
  </si>
  <si>
    <t>Suryavanshi Spinning Mills Ltd</t>
  </si>
  <si>
    <t>SURYVANSP</t>
  </si>
  <si>
    <t>Shukra Bullions Ltd</t>
  </si>
  <si>
    <t>SKRABUL</t>
  </si>
  <si>
    <t>Sun Retail Ltd</t>
  </si>
  <si>
    <t>SUNRETAIL</t>
  </si>
  <si>
    <t>UTL Industries Ltd</t>
  </si>
  <si>
    <t>UTLINDS</t>
  </si>
  <si>
    <t>Cubical Financial Services Ltd</t>
  </si>
  <si>
    <t>CUBIFIN</t>
  </si>
  <si>
    <t>Market Creators Ltd</t>
  </si>
  <si>
    <t>MKTCREAT</t>
  </si>
  <si>
    <t>Uniroyal Marine Exports Ltd</t>
  </si>
  <si>
    <t>UNRYLMA</t>
  </si>
  <si>
    <t>Amarnath Securities Ltd</t>
  </si>
  <si>
    <t>AMARSEC</t>
  </si>
  <si>
    <t>ICICI Prudential Nifty India Consumption ETF</t>
  </si>
  <si>
    <t>CONSUMIETF</t>
  </si>
  <si>
    <t>Delta Industrial Resources Ltd</t>
  </si>
  <si>
    <t>DELTA</t>
  </si>
  <si>
    <t>Colinz Laboratories Ltd</t>
  </si>
  <si>
    <t>COLINZ</t>
  </si>
  <si>
    <t>Prabhat Dairy Ltd</t>
  </si>
  <si>
    <t>PRABHAT</t>
  </si>
  <si>
    <t>Bridge Securities Ltd</t>
  </si>
  <si>
    <t>BRIDGESE</t>
  </si>
  <si>
    <t>Anjani Finance Ltd</t>
  </si>
  <si>
    <t>ANJANIFIN</t>
  </si>
  <si>
    <t>Northlink Fiscal and Capital Services Ltd</t>
  </si>
  <si>
    <t>NORTHLINK</t>
  </si>
  <si>
    <t>Jindal Leasefin Ltd</t>
  </si>
  <si>
    <t>JLL</t>
  </si>
  <si>
    <t>SI Capital &amp; Financial Services Ltd</t>
  </si>
  <si>
    <t>SICAPIT</t>
  </si>
  <si>
    <t>Gowra Leasing and Finance Ltd</t>
  </si>
  <si>
    <t>GOWRALE</t>
  </si>
  <si>
    <t>Premier Ltd</t>
  </si>
  <si>
    <t>PREMIER</t>
  </si>
  <si>
    <t>Eurotex Industries and Exports Ltd</t>
  </si>
  <si>
    <t>EUROTEXIND</t>
  </si>
  <si>
    <t>Raj Packaging Industries Ltd</t>
  </si>
  <si>
    <t>RAJPACK</t>
  </si>
  <si>
    <t>Jakharia Fabric Ltd</t>
  </si>
  <si>
    <t>JAKHARIA</t>
  </si>
  <si>
    <t>DSP Nifty 50 ETF</t>
  </si>
  <si>
    <t>NIFTY50ADD</t>
  </si>
  <si>
    <t>HDFC Nifty Private Bank ETF</t>
  </si>
  <si>
    <t>HDFCPVTBAN</t>
  </si>
  <si>
    <t>Lords Ishwar Hotels Ltd</t>
  </si>
  <si>
    <t>LORDSHOTL</t>
  </si>
  <si>
    <t>Panth Infinity Ltd</t>
  </si>
  <si>
    <t>PANTH</t>
  </si>
  <si>
    <t>Shree Steel Wire Ropes Ltd</t>
  </si>
  <si>
    <t>SSWRL</t>
  </si>
  <si>
    <t>Seasons Textiles Ltd</t>
  </si>
  <si>
    <t>SEASONST</t>
  </si>
  <si>
    <t>Surya India Ltd</t>
  </si>
  <si>
    <t>SURYAINDIA</t>
  </si>
  <si>
    <t>Parmax Pharma Ltd</t>
  </si>
  <si>
    <t>PARMAX</t>
  </si>
  <si>
    <t>Saianand Commercial Ltd</t>
  </si>
  <si>
    <t>SAICOM</t>
  </si>
  <si>
    <t>Glittek Granites Ltd</t>
  </si>
  <si>
    <t>GLITTEKG</t>
  </si>
  <si>
    <t>Indo Euro Indchem Ltd</t>
  </si>
  <si>
    <t>INDOEURO</t>
  </si>
  <si>
    <t>Aditya BSL S&amp;P BSE Sensex ETF</t>
  </si>
  <si>
    <t>BSLSENETFG</t>
  </si>
  <si>
    <t>Elegant Floriculture &amp; Agrotech (India) Ltd</t>
  </si>
  <si>
    <t>ELEFLOR</t>
  </si>
  <si>
    <t>Nippon IN ETF Nifty 8-13 yr G-Sec Long Term Gilt</t>
  </si>
  <si>
    <t>LTGILTBEES</t>
  </si>
  <si>
    <t>S V Trading and Agencies Ltd</t>
  </si>
  <si>
    <t>ZSVTRADI</t>
  </si>
  <si>
    <t>Soni Medicare Ltd</t>
  </si>
  <si>
    <t>SML</t>
  </si>
  <si>
    <t>Bhagawati Oxygen Ltd</t>
  </si>
  <si>
    <t>BHAGWOX</t>
  </si>
  <si>
    <t>Stellar Capital Services Ltd</t>
  </si>
  <si>
    <t>STELLAR</t>
  </si>
  <si>
    <t>Rajasthan Cylinders and Containers Ltd</t>
  </si>
  <si>
    <t>RCCL</t>
  </si>
  <si>
    <t>Vani Commercials Ltd</t>
  </si>
  <si>
    <t>VANICOM</t>
  </si>
  <si>
    <t>Arunis Abode Ltd</t>
  </si>
  <si>
    <t>ARUNIS</t>
  </si>
  <si>
    <t>Arihant's Securities Ltd</t>
  </si>
  <si>
    <t>ARISE</t>
  </si>
  <si>
    <t>Supertex Industries Ltd</t>
  </si>
  <si>
    <t>SUPERTEX</t>
  </si>
  <si>
    <t>National Plywood Industries Ltd</t>
  </si>
  <si>
    <t>NATPLY</t>
  </si>
  <si>
    <t>Kairosoft AI Solutions Ltd</t>
  </si>
  <si>
    <t>PANKAJPIYUS</t>
  </si>
  <si>
    <t>Risa International Ltd</t>
  </si>
  <si>
    <t>RISAINTL</t>
  </si>
  <si>
    <t>Sirohia &amp; Sons Ltd</t>
  </si>
  <si>
    <t>SIROHIA</t>
  </si>
  <si>
    <t>Pratiksha Chemicals Ltd</t>
  </si>
  <si>
    <t>PRATIKSH</t>
  </si>
  <si>
    <t>Southern Infosys Ltd</t>
  </si>
  <si>
    <t>SOUTHERNIN</t>
  </si>
  <si>
    <t>Sailani Tours N Travel Limited</t>
  </si>
  <si>
    <t>SAILANI</t>
  </si>
  <si>
    <t>Quantum Nifty 50 ETF</t>
  </si>
  <si>
    <t>QNIFTY</t>
  </si>
  <si>
    <t>Phyto Chem (India) Ltd</t>
  </si>
  <si>
    <t>PHYTO</t>
  </si>
  <si>
    <t>Unjha Formulations Ltd</t>
  </si>
  <si>
    <t>UNJHAFOR</t>
  </si>
  <si>
    <t>Rander Corp Ltd</t>
  </si>
  <si>
    <t>RANDER</t>
  </si>
  <si>
    <t>Motilal Oswal S&amp;P BSE Low Volatility ETF</t>
  </si>
  <si>
    <t>MOLOWVOL</t>
  </si>
  <si>
    <t>Shangar Decor Ltd</t>
  </si>
  <si>
    <t>SHANGAR</t>
  </si>
  <si>
    <t>Shree Manufacturing Co Ltd</t>
  </si>
  <si>
    <t>SHRMFGC</t>
  </si>
  <si>
    <t>Galaxy Agrico Exports Ltd</t>
  </si>
  <si>
    <t>GALAGEX</t>
  </si>
  <si>
    <t>BCL Enterprises Ltd</t>
  </si>
  <si>
    <t>BCLENTERPR</t>
  </si>
  <si>
    <t>Univa Foods Ltd</t>
  </si>
  <si>
    <t>UNIVAFOODS</t>
  </si>
  <si>
    <t>Sab Events &amp; Governance Now Media Ltd</t>
  </si>
  <si>
    <t>SABEVENTS</t>
  </si>
  <si>
    <t>Panafic Industrials Ltd</t>
  </si>
  <si>
    <t>PANAFIC</t>
  </si>
  <si>
    <t>Beryl Securities Ltd</t>
  </si>
  <si>
    <t>BERYLSE</t>
  </si>
  <si>
    <t>Kalyani Commercials Ltd</t>
  </si>
  <si>
    <t>Polycon International Ltd</t>
  </si>
  <si>
    <t>POLYCON</t>
  </si>
  <si>
    <t>Shyamkamal Investments Ltd</t>
  </si>
  <si>
    <t>SHYMINV</t>
  </si>
  <si>
    <t>Photon Capital Advisors Ltd</t>
  </si>
  <si>
    <t>PHOTON</t>
  </si>
  <si>
    <t>Minaxi Textiles Ltd</t>
  </si>
  <si>
    <t>MINAXI</t>
  </si>
  <si>
    <t>Seven Hill Industries Ltd</t>
  </si>
  <si>
    <t>SEVENHILL</t>
  </si>
  <si>
    <t>Soma Papers and Industries Ltd</t>
  </si>
  <si>
    <t>SOMAPPR</t>
  </si>
  <si>
    <t>Radaan Media Works India Ltd</t>
  </si>
  <si>
    <t>RADAAN</t>
  </si>
  <si>
    <t>Blue Coast Hotels Ltd</t>
  </si>
  <si>
    <t>BLUECOAST</t>
  </si>
  <si>
    <t>Virgo Global Ltd</t>
  </si>
  <si>
    <t>VIRGOGLOB</t>
  </si>
  <si>
    <t>SRU Steels Ltd</t>
  </si>
  <si>
    <t>SRUSTEELS</t>
  </si>
  <si>
    <t>Kuwer Industries Ltd</t>
  </si>
  <si>
    <t>KUWERIN</t>
  </si>
  <si>
    <t>SC Agrotech Ltd</t>
  </si>
  <si>
    <t>SCAGRO</t>
  </si>
  <si>
    <t>Kotak Nifty Alpha 50 ETF</t>
  </si>
  <si>
    <t>ALPHA</t>
  </si>
  <si>
    <t>Creative Eye Ltd</t>
  </si>
  <si>
    <t>CREATIVEYE</t>
  </si>
  <si>
    <t>Aanchal Ispat Ltd</t>
  </si>
  <si>
    <t>AANCHALISP</t>
  </si>
  <si>
    <t>Niraj Ispat Industries Ltd</t>
  </si>
  <si>
    <t>NIRAJISPAT</t>
  </si>
  <si>
    <t>Oswal Yarns Ltd</t>
  </si>
  <si>
    <t>OSWAYRN</t>
  </si>
  <si>
    <t>Navigant Corporate Advisors Ltd</t>
  </si>
  <si>
    <t>NAVIGANT</t>
  </si>
  <si>
    <t>Millennium Online Solutions (India) Ltd</t>
  </si>
  <si>
    <t>MILLENNIUM</t>
  </si>
  <si>
    <t>Objectone Information Systems Ltd</t>
  </si>
  <si>
    <t>OONE</t>
  </si>
  <si>
    <t>Shukra Jewellery Ltd</t>
  </si>
  <si>
    <t>SHUKJEW</t>
  </si>
  <si>
    <t>Sharpline Broadcast Ltd</t>
  </si>
  <si>
    <t>SHARPLINE</t>
  </si>
  <si>
    <t>Bindal Exports Ltd</t>
  </si>
  <si>
    <t>BINDALEXPO</t>
  </si>
  <si>
    <t>Kotak Nifty 100 Low Volatility 30 ETF</t>
  </si>
  <si>
    <t>LOWVOL1</t>
  </si>
  <si>
    <t>Bazel International Ltd</t>
  </si>
  <si>
    <t>BAZELINTER</t>
  </si>
  <si>
    <t>Nippon India ETF Nifty 100</t>
  </si>
  <si>
    <t>NIF100BEES</t>
  </si>
  <si>
    <t>Interactive Financial Services Ltd</t>
  </si>
  <si>
    <t>IFINSER</t>
  </si>
  <si>
    <t>Pyxis Finvest Ltd</t>
  </si>
  <si>
    <t>PYXISFIN</t>
  </si>
  <si>
    <t>Gallops Enterprise Ltd</t>
  </si>
  <si>
    <t>GALLOPENT</t>
  </si>
  <si>
    <t>GCM Capital Advisors Ltd</t>
  </si>
  <si>
    <t>GCMCAPI</t>
  </si>
  <si>
    <t>CDG Petchem Ltd</t>
  </si>
  <si>
    <t>CDG</t>
  </si>
  <si>
    <t>Premier Synthetics Ltd</t>
  </si>
  <si>
    <t>PREMSYN</t>
  </si>
  <si>
    <t>Senthil Infotek Ltd</t>
  </si>
  <si>
    <t>SENINFO</t>
  </si>
  <si>
    <t>Shivagrico Implements Ltd</t>
  </si>
  <si>
    <t>SHIVAGR</t>
  </si>
  <si>
    <t>Eastcoast Steel Ltd</t>
  </si>
  <si>
    <t>ECSTSTL</t>
  </si>
  <si>
    <t>Nippon India ETF Hang Seng BeES</t>
  </si>
  <si>
    <t>HNGSNGBEES</t>
  </si>
  <si>
    <t>Integrated Proteins Ltd</t>
  </si>
  <si>
    <t>INTEGFD</t>
  </si>
  <si>
    <t>VB Industries Ltd</t>
  </si>
  <si>
    <t>VBIND</t>
  </si>
  <si>
    <t>Span Divergent Ltd</t>
  </si>
  <si>
    <t>SDL</t>
  </si>
  <si>
    <t>Motilal Oswal Nasdaq Q50 ETF</t>
  </si>
  <si>
    <t>MONQ50</t>
  </si>
  <si>
    <t>Welterman International Ltd</t>
  </si>
  <si>
    <t>WELTI</t>
  </si>
  <si>
    <t>RGF Capital Markets Ltd</t>
  </si>
  <si>
    <t>RGF</t>
  </si>
  <si>
    <t>Shoora Designs Ltd</t>
  </si>
  <si>
    <t>SHOORA</t>
  </si>
  <si>
    <t>Jointeca Education Solutions Ltd</t>
  </si>
  <si>
    <t>JOINTECAED</t>
  </si>
  <si>
    <t>Euro-Leder Fashion Ltd</t>
  </si>
  <si>
    <t>EUROLED</t>
  </si>
  <si>
    <t>Adinath Exim Resources Ltd</t>
  </si>
  <si>
    <t>ADIEXRE</t>
  </si>
  <si>
    <t>C J Gelatine Products Ltd</t>
  </si>
  <si>
    <t>CJGEL</t>
  </si>
  <si>
    <t>Goenka Business &amp; Finance Ltd</t>
  </si>
  <si>
    <t>GBFL</t>
  </si>
  <si>
    <t>Filmcity Media Ltd</t>
  </si>
  <si>
    <t>FILME</t>
  </si>
  <si>
    <t>HDFC Nifty100 Quality 30 ETF</t>
  </si>
  <si>
    <t>HDFCQUAL</t>
  </si>
  <si>
    <t>GSB Finance Ltd</t>
  </si>
  <si>
    <t>GSBFIN</t>
  </si>
  <si>
    <t>Raconteur Global Resources Ltd</t>
  </si>
  <si>
    <t>RACONTEUR</t>
  </si>
  <si>
    <t>Adline Chem Lab Ltd</t>
  </si>
  <si>
    <t>ADLINE</t>
  </si>
  <si>
    <t>Longspur International Ventures Ltd</t>
  </si>
  <si>
    <t>LONGSPUR</t>
  </si>
  <si>
    <t>Ganga Pharmaceuticals Ltd</t>
  </si>
  <si>
    <t>GANGAPHARM</t>
  </si>
  <si>
    <t>Chemo Pharma Laboratories Ltd</t>
  </si>
  <si>
    <t>CHEMOPH</t>
  </si>
  <si>
    <t>Tulasee Bio-Ethanol Ltd</t>
  </si>
  <si>
    <t>TULASEEBIOE</t>
  </si>
  <si>
    <t>Oil &amp; Gas Refining &amp; Marketing</t>
  </si>
  <si>
    <t>Munoth Communication Ltd</t>
  </si>
  <si>
    <t>MCLTD</t>
  </si>
  <si>
    <t>Gujarat Cotex Ltd</t>
  </si>
  <si>
    <t>GUJCOTEX</t>
  </si>
  <si>
    <t>Subhash Silk Mills Ltd</t>
  </si>
  <si>
    <t>SUBSM</t>
  </si>
  <si>
    <t>Accord Synergy Ltd</t>
  </si>
  <si>
    <t>ACCORD</t>
  </si>
  <si>
    <t>Swagtam Trading and Services Ltd</t>
  </si>
  <si>
    <t>SWAGTAM</t>
  </si>
  <si>
    <t>VCU Data Management Ltd</t>
  </si>
  <si>
    <t>VCU</t>
  </si>
  <si>
    <t>OTCO International Ltd</t>
  </si>
  <si>
    <t>OTCO</t>
  </si>
  <si>
    <t>K Z Leasing and Finance Ltd</t>
  </si>
  <si>
    <t>KZLFIN</t>
  </si>
  <si>
    <t>Setubandhan Infrastructure Ltd</t>
  </si>
  <si>
    <t>SETUINFRA</t>
  </si>
  <si>
    <t>Shakti Press Ltd</t>
  </si>
  <si>
    <t>SHAKTIPR</t>
  </si>
  <si>
    <t>Net Pix Shorts Digital Media Ltd</t>
  </si>
  <si>
    <t>NETPIX</t>
  </si>
  <si>
    <t>Mahan Industries Ltd</t>
  </si>
  <si>
    <t>MAHANIN</t>
  </si>
  <si>
    <t>Gagan Gases Ltd</t>
  </si>
  <si>
    <t>GAGAN</t>
  </si>
  <si>
    <t>Abhinav Leasing &amp; Finance Ltd</t>
  </si>
  <si>
    <t>ALFL</t>
  </si>
  <si>
    <t>Flora Corporation Ltd</t>
  </si>
  <si>
    <t>FLORACORP</t>
  </si>
  <si>
    <t>Ladam Affordable Housing Ltd</t>
  </si>
  <si>
    <t>LAHL</t>
  </si>
  <si>
    <t>Taparia Tools Ltd</t>
  </si>
  <si>
    <t>TAPARIA</t>
  </si>
  <si>
    <t>Vaksons Automobiles Ltd</t>
  </si>
  <si>
    <t>NAKSH</t>
  </si>
  <si>
    <t>Quantum Build-Tech Ltd</t>
  </si>
  <si>
    <t>QUANTBUILD</t>
  </si>
  <si>
    <t>RLF Ltd</t>
  </si>
  <si>
    <t>RLF</t>
  </si>
  <si>
    <t>Symbiox Investment &amp; Trading Co Ltd</t>
  </si>
  <si>
    <t>SYMBIOX</t>
  </si>
  <si>
    <t>Dhyaani Tradeventtures Ltd</t>
  </si>
  <si>
    <t>DHYAANITR</t>
  </si>
  <si>
    <t>IEC Education Ltd</t>
  </si>
  <si>
    <t>IECEDU</t>
  </si>
  <si>
    <t>F G P Ltd</t>
  </si>
  <si>
    <t>FGP</t>
  </si>
  <si>
    <t>Ramgopal Polytex Ltd</t>
  </si>
  <si>
    <t>RAMGOPOLY</t>
  </si>
  <si>
    <t>Suumaya Corporation Ltd</t>
  </si>
  <si>
    <t>SUUMAYA</t>
  </si>
  <si>
    <t>Dr Lalchandani Labs Ltd</t>
  </si>
  <si>
    <t>DLCL</t>
  </si>
  <si>
    <t>Prime Capital Market Ltd</t>
  </si>
  <si>
    <t>PRIMECAPM</t>
  </si>
  <si>
    <t>ANS Industries Ltd</t>
  </si>
  <si>
    <t>ANSINDUS</t>
  </si>
  <si>
    <t>Kandagiri Spinning Millis Ltd</t>
  </si>
  <si>
    <t>KANDAGIRI</t>
  </si>
  <si>
    <t>Rajath Finance Ltd</t>
  </si>
  <si>
    <t>RAJATH</t>
  </si>
  <si>
    <t>VR Woodart Ltd</t>
  </si>
  <si>
    <t>VRWODAR</t>
  </si>
  <si>
    <t>Sanchay Finvest Ltd</t>
  </si>
  <si>
    <t>SANCF</t>
  </si>
  <si>
    <t>Amit International Ltd</t>
  </si>
  <si>
    <t>AMITINT</t>
  </si>
  <si>
    <t>Chemiesynth (Vapi) Ltd</t>
  </si>
  <si>
    <t>CHEMIESYNT</t>
  </si>
  <si>
    <t>HDFC Nifty Growth Sectors 15 ETF</t>
  </si>
  <si>
    <t>HDFCGROWTH</t>
  </si>
  <si>
    <t>Siddha Ventures Ltd</t>
  </si>
  <si>
    <t>SIDDHA</t>
  </si>
  <si>
    <t>Dhanvantri Jeevan Rekha Ltd</t>
  </si>
  <si>
    <t>ZDHJERK</t>
  </si>
  <si>
    <t>Kiran Print Pack Ltd</t>
  </si>
  <si>
    <t>KIRANPR</t>
  </si>
  <si>
    <t>Peeti Securities Ltd</t>
  </si>
  <si>
    <t>PEETISEC</t>
  </si>
  <si>
    <t>NCC Blue Water Products Ltd</t>
  </si>
  <si>
    <t>NCCBLUE</t>
  </si>
  <si>
    <t>Fone4 Communications(India) Ltd</t>
  </si>
  <si>
    <t>FONE4</t>
  </si>
  <si>
    <t>Bacil Pharma Ltd</t>
  </si>
  <si>
    <t>BACPHAR</t>
  </si>
  <si>
    <t>Quantum Digital Vision (India) Ltd</t>
  </si>
  <si>
    <t>QUANTDIA</t>
  </si>
  <si>
    <t>Mercury Trade Links Ltd</t>
  </si>
  <si>
    <t>MERCTRD</t>
  </si>
  <si>
    <t>Lexoraa Industries Ltd</t>
  </si>
  <si>
    <t>SERVOTEACH</t>
  </si>
  <si>
    <t>First Fintec Ltd</t>
  </si>
  <si>
    <t>FIRSTFIN</t>
  </si>
  <si>
    <t>Kumbhat Financial Services Ltd</t>
  </si>
  <si>
    <t>KUMPFIN</t>
  </si>
  <si>
    <t>Olympic Oil Industries Ltd</t>
  </si>
  <si>
    <t>OLYOI</t>
  </si>
  <si>
    <t>Nouveau Global Ventures Ltd</t>
  </si>
  <si>
    <t>NOUVEAU</t>
  </si>
  <si>
    <t>Mount Housing and Infrastructure Ltd</t>
  </si>
  <si>
    <t>MOUNT</t>
  </si>
  <si>
    <t>KMF Builders and Developers Ltd</t>
  </si>
  <si>
    <t>KMFBLDR</t>
  </si>
  <si>
    <t>V B Desai Financial Services Ltd</t>
  </si>
  <si>
    <t>VBDESAI</t>
  </si>
  <si>
    <t>Neo Infracon Ltd</t>
  </si>
  <si>
    <t>NEOINFRA</t>
  </si>
  <si>
    <t>Nexus Surgical and Medicare Ltd</t>
  </si>
  <si>
    <t>NEXUSSURGL</t>
  </si>
  <si>
    <t>Zinema Media and Entertainment Ltd</t>
  </si>
  <si>
    <t>ZINEMA</t>
  </si>
  <si>
    <t>Sree Jayalakshmi Autospin Ltd</t>
  </si>
  <si>
    <t>SREEJAYA</t>
  </si>
  <si>
    <t>Minolta Finance Ltd</t>
  </si>
  <si>
    <t>MINOLTAF</t>
  </si>
  <si>
    <t>Chadha Papers Ltd</t>
  </si>
  <si>
    <t>CHADPAP</t>
  </si>
  <si>
    <t>Shashwat Furnishing Solutions Ltd</t>
  </si>
  <si>
    <t>SFSL</t>
  </si>
  <si>
    <t>Kashyap Tele-Medicines Ltd</t>
  </si>
  <si>
    <t>KASHYAP</t>
  </si>
  <si>
    <t>Vision Cinemas Ltd</t>
  </si>
  <si>
    <t>VISIONCINE</t>
  </si>
  <si>
    <t>Foundry Fuel Products Ltd</t>
  </si>
  <si>
    <t>FFPL</t>
  </si>
  <si>
    <t>Sabrimala Industries India Ltd</t>
  </si>
  <si>
    <t>Enterprise International Ltd</t>
  </si>
  <si>
    <t>ENTRINT</t>
  </si>
  <si>
    <t>BKM Industries Ltd</t>
  </si>
  <si>
    <t>BKMINDST</t>
  </si>
  <si>
    <t>Mukta Agriculture Ltd</t>
  </si>
  <si>
    <t>MUKTA</t>
  </si>
  <si>
    <t>Haria Apparels Ltd</t>
  </si>
  <si>
    <t>HARIAAPL</t>
  </si>
  <si>
    <t>Tashi India Ltd</t>
  </si>
  <si>
    <t>TASHIND</t>
  </si>
  <si>
    <t>Rich Universe Network Ltd</t>
  </si>
  <si>
    <t>RICHUNV</t>
  </si>
  <si>
    <t>Mystic Electronics Ltd</t>
  </si>
  <si>
    <t>MYSTICELE</t>
  </si>
  <si>
    <t>HDFC Nifty NEXT 50 ETF</t>
  </si>
  <si>
    <t>HDFCNEXT50</t>
  </si>
  <si>
    <t>Ramsons Projects Ltd</t>
  </si>
  <si>
    <t>RAMSONS</t>
  </si>
  <si>
    <t>Krishna Capital and Securities Ltd</t>
  </si>
  <si>
    <t>KRISHNACAP</t>
  </si>
  <si>
    <t>AMS Polymers Ltd</t>
  </si>
  <si>
    <t>AMS</t>
  </si>
  <si>
    <t>Integra Capital Ltd</t>
  </si>
  <si>
    <t>INTCAPL</t>
  </si>
  <si>
    <t>Brijlaxmi Leasing &amp; Finance Ltd</t>
  </si>
  <si>
    <t>BRIJLEAS</t>
  </si>
  <si>
    <t>Sybly Industries Ltd</t>
  </si>
  <si>
    <t>SYBLY</t>
  </si>
  <si>
    <t>Super Bakers Ltd</t>
  </si>
  <si>
    <t>SUPERBAK</t>
  </si>
  <si>
    <t>Tamil Nadu Steel Tubes Ltd</t>
  </si>
  <si>
    <t>TNSTLTU</t>
  </si>
  <si>
    <t>Vinayak Polycon International Ltd</t>
  </si>
  <si>
    <t>VINAYAKPOL</t>
  </si>
  <si>
    <t>Shree Precoated Steels Ltd</t>
  </si>
  <si>
    <t>SPSL</t>
  </si>
  <si>
    <t>UTI S&amp;P BSE Sensex Next 50 Exchange Traded Fund</t>
  </si>
  <si>
    <t>UTISXN50</t>
  </si>
  <si>
    <t>Jonjua Overseas Ltd</t>
  </si>
  <si>
    <t>JONJUA</t>
  </si>
  <si>
    <t>Industrial Conglomerates</t>
  </si>
  <si>
    <t>Narmada Macplast Drip Irrigation Systems Ltd</t>
  </si>
  <si>
    <t>NARMP</t>
  </si>
  <si>
    <t>Khandelwal Extractions Ltd</t>
  </si>
  <si>
    <t>ZKHANDEN</t>
  </si>
  <si>
    <t>Universal Office Automation Ltd</t>
  </si>
  <si>
    <t>UNIOFFICE</t>
  </si>
  <si>
    <t>Goyal Associates Ltd</t>
  </si>
  <si>
    <t>GOYALASS</t>
  </si>
  <si>
    <t>Hittco Tools Ltd</t>
  </si>
  <si>
    <t>HITTCO</t>
  </si>
  <si>
    <t>Shree Salasar Investments Ltd</t>
  </si>
  <si>
    <t>SALSAIN</t>
  </si>
  <si>
    <t>Neelkanth Rock-Minerals Ltd</t>
  </si>
  <si>
    <t>NEELKAN</t>
  </si>
  <si>
    <t>Ushakiran Finance Ltd</t>
  </si>
  <si>
    <t>USHAKIRA</t>
  </si>
  <si>
    <t>Tranway Technologies Ltd</t>
  </si>
  <si>
    <t>TRANWAY</t>
  </si>
  <si>
    <t>Bloom Dekor Ltd</t>
  </si>
  <si>
    <t>BLOOM</t>
  </si>
  <si>
    <t>J J Finance Corporation Ltd</t>
  </si>
  <si>
    <t>JJFINCOR</t>
  </si>
  <si>
    <t>Promact Impex Ltd</t>
  </si>
  <si>
    <t>PROMACT</t>
  </si>
  <si>
    <t>Hindustan Bio Sciences Ltd</t>
  </si>
  <si>
    <t>HINDBIO</t>
  </si>
  <si>
    <t>Aravali Securities and Finance Ltd</t>
  </si>
  <si>
    <t>ARAVALIS</t>
  </si>
  <si>
    <t>Axis Silver ETF</t>
  </si>
  <si>
    <t>AXISILVER</t>
  </si>
  <si>
    <t>Vision Corporation Ltd</t>
  </si>
  <si>
    <t>VISIONCO</t>
  </si>
  <si>
    <t>Quasar India Ltd</t>
  </si>
  <si>
    <t>QUASAR</t>
  </si>
  <si>
    <t>Jayatma Industries Ltd</t>
  </si>
  <si>
    <t>JAYIND</t>
  </si>
  <si>
    <t>Sri Amarnath Finance Ltd</t>
  </si>
  <si>
    <t>AMARNATH</t>
  </si>
  <si>
    <t>Vaxfab Enterprises Ltd</t>
  </si>
  <si>
    <t>VEL</t>
  </si>
  <si>
    <t>Thirani Projects Ltd</t>
  </si>
  <si>
    <t>TPROJECT</t>
  </si>
  <si>
    <t>VXL Instruments Ltd</t>
  </si>
  <si>
    <t>VXLINSTR</t>
  </si>
  <si>
    <t>Umiya Tubes Ltd</t>
  </si>
  <si>
    <t>UMIYA</t>
  </si>
  <si>
    <t>Hasti Finance Ltd</t>
  </si>
  <si>
    <t>HASTIFIN</t>
  </si>
  <si>
    <t>Kabra Commercial Ltd</t>
  </si>
  <si>
    <t>KCL</t>
  </si>
  <si>
    <t>Sanco Industries Ltd</t>
  </si>
  <si>
    <t>SANCO</t>
  </si>
  <si>
    <t>TeleCanor Global Ltd</t>
  </si>
  <si>
    <t>TELECANOR</t>
  </si>
  <si>
    <t>Shashank Traders Ltd</t>
  </si>
  <si>
    <t>SHASHANK</t>
  </si>
  <si>
    <t>Clio Infotech Ltd</t>
  </si>
  <si>
    <t>CLIOINFO</t>
  </si>
  <si>
    <t>Agio Paper &amp; Industries Ltd</t>
  </si>
  <si>
    <t>AGIOPAPER</t>
  </si>
  <si>
    <t>Wherrelz IT Solutions Ltd</t>
  </si>
  <si>
    <t>WITS</t>
  </si>
  <si>
    <t>Ambassador Intra Holdings Ltd</t>
  </si>
  <si>
    <t>AIHL</t>
  </si>
  <si>
    <t>AVI Products India Ltd</t>
  </si>
  <si>
    <t>APIL</t>
  </si>
  <si>
    <t>Sheshadri Industries Ltd</t>
  </si>
  <si>
    <t>SHESHAINDS</t>
  </si>
  <si>
    <t>Kore Foods Ltd</t>
  </si>
  <si>
    <t>Vardhman Concrete Ltd</t>
  </si>
  <si>
    <t>VARDHMAN</t>
  </si>
  <si>
    <t>Silver Pearl Hospitality &amp; Luxury Spaces Ltd</t>
  </si>
  <si>
    <t>SILVERPRL</t>
  </si>
  <si>
    <t>KOBO Biotech Ltd</t>
  </si>
  <si>
    <t>KOBO</t>
  </si>
  <si>
    <t>SDC Techmedia Ltd</t>
  </si>
  <si>
    <t>SDC</t>
  </si>
  <si>
    <t>Stanpacks (India) Ltd</t>
  </si>
  <si>
    <t>STANPACK</t>
  </si>
  <si>
    <t>Jain Marmo Industries Ltd</t>
  </si>
  <si>
    <t>JAINMARMO</t>
  </si>
  <si>
    <t>Parker Agro Chem Exports Ltd</t>
  </si>
  <si>
    <t>PARKERAC</t>
  </si>
  <si>
    <t>Unishire Urban Infra Ltd</t>
  </si>
  <si>
    <t>UNISHIRE</t>
  </si>
  <si>
    <t>Ramchandra Leasing and Finance Ltd</t>
  </si>
  <si>
    <t>RLFL</t>
  </si>
  <si>
    <t>CMI Ltd</t>
  </si>
  <si>
    <t>CMICABLES</t>
  </si>
  <si>
    <t>Aris International Ltd</t>
  </si>
  <si>
    <t>ARISINT</t>
  </si>
  <si>
    <t>Agarwal Fortune India Ltd</t>
  </si>
  <si>
    <t>AGARWAL</t>
  </si>
  <si>
    <t>Golkonda Aluminium Extrusions Ltd</t>
  </si>
  <si>
    <t>GOLKONDA</t>
  </si>
  <si>
    <t>Sungold Capital Ltd</t>
  </si>
  <si>
    <t>SUNGOLD</t>
  </si>
  <si>
    <t>IGC Industries Ltd</t>
  </si>
  <si>
    <t>IGCIL</t>
  </si>
  <si>
    <t>Continental Controls Ltd</t>
  </si>
  <si>
    <t>CONTICON</t>
  </si>
  <si>
    <t>Ashram Online.com Ltd</t>
  </si>
  <si>
    <t>ASHRAM</t>
  </si>
  <si>
    <t>Decillion Finance Ltd</t>
  </si>
  <si>
    <t>DFL</t>
  </si>
  <si>
    <t>Integrated Hitech Ltd</t>
  </si>
  <si>
    <t>INTEGHIT</t>
  </si>
  <si>
    <t>Milestone Furniture Ltd</t>
  </si>
  <si>
    <t>MILEFUR</t>
  </si>
  <si>
    <t>Beeyu Overseas Ltd</t>
  </si>
  <si>
    <t>BEEYU</t>
  </si>
  <si>
    <t>Ganon Products Ltd</t>
  </si>
  <si>
    <t>GANONPRO</t>
  </si>
  <si>
    <t>Vintage Securities Ltd</t>
  </si>
  <si>
    <t>VINTAGES</t>
  </si>
  <si>
    <t>G K Consultants Ltd</t>
  </si>
  <si>
    <t>GKCONS</t>
  </si>
  <si>
    <t>Trio Mercantile And Trading Ltd</t>
  </si>
  <si>
    <t>TRIOMERC</t>
  </si>
  <si>
    <t>Chandrima Mercantiles Ltd</t>
  </si>
  <si>
    <t>CHANDRIMA</t>
  </si>
  <si>
    <t>Worldwide Aluminium Limited</t>
  </si>
  <si>
    <t>WWALUM</t>
  </si>
  <si>
    <t>Bijoy Hans Ltd</t>
  </si>
  <si>
    <t>BIJHANS</t>
  </si>
  <si>
    <t>Gleam Fabmat Ltd</t>
  </si>
  <si>
    <t>GLEAM</t>
  </si>
  <si>
    <t>Kanungo Financiers Ltd</t>
  </si>
  <si>
    <t>KANUNGO</t>
  </si>
  <si>
    <t>Ortel Communications Ltd</t>
  </si>
  <si>
    <t>ORTEL</t>
  </si>
  <si>
    <t>HDFC Nifty200 Momentum 30 ETF</t>
  </si>
  <si>
    <t>HDFCMOMENT</t>
  </si>
  <si>
    <t>Amanaya Ventures Ltd</t>
  </si>
  <si>
    <t>AMANAYA</t>
  </si>
  <si>
    <t>Suryo Foods and Industries Ltd</t>
  </si>
  <si>
    <t>SURFI</t>
  </si>
  <si>
    <t>Satiate Agri Ltd</t>
  </si>
  <si>
    <t>SATAGRI</t>
  </si>
  <si>
    <t>Sharanam Infraproject and Trading Ltd</t>
  </si>
  <si>
    <t>SIPTL</t>
  </si>
  <si>
    <t>Mega Nirman &amp; Industries Ltd</t>
  </si>
  <si>
    <t>MNIL</t>
  </si>
  <si>
    <t>Williamson Financial Services Ltd</t>
  </si>
  <si>
    <t>WILLIMFI</t>
  </si>
  <si>
    <t>Vas Infrastructure (CN) Ltd</t>
  </si>
  <si>
    <t>VASINFRA</t>
  </si>
  <si>
    <t>Omnipotent Industries Ltd</t>
  </si>
  <si>
    <t>OMNIPOTENT</t>
  </si>
  <si>
    <t>Mathew Easow Research Securities Ltd</t>
  </si>
  <si>
    <t>MATHEWE</t>
  </si>
  <si>
    <t>Oswal Overseas Ltd</t>
  </si>
  <si>
    <t>OSWALOR</t>
  </si>
  <si>
    <t>Incon Engineers Ltd</t>
  </si>
  <si>
    <t>INCON</t>
  </si>
  <si>
    <t>iStreet Network Ltd</t>
  </si>
  <si>
    <t>ISTRNETWK</t>
  </si>
  <si>
    <t>CHD Chemicals Ltd</t>
  </si>
  <si>
    <t>CHDCHEM</t>
  </si>
  <si>
    <t>BGIL Films &amp; Technologies Ltd</t>
  </si>
  <si>
    <t>BGIL</t>
  </si>
  <si>
    <t>Ramasigns Industries Ltd</t>
  </si>
  <si>
    <t>RAMASIGNS</t>
  </si>
  <si>
    <t>Nihar Info Global Ltd</t>
  </si>
  <si>
    <t>NIHARINF</t>
  </si>
  <si>
    <t>Transpact Enterprises Ltd</t>
  </si>
  <si>
    <t>TRANSPACT</t>
  </si>
  <si>
    <t>Hanman Fit Ltd</t>
  </si>
  <si>
    <t>HANMAN</t>
  </si>
  <si>
    <t>Pankaj Polymers Ltd</t>
  </si>
  <si>
    <t>PANKAJPO</t>
  </si>
  <si>
    <t>Mafia Trends Ltd</t>
  </si>
  <si>
    <t>MAFIA</t>
  </si>
  <si>
    <t>S G N Telecoms Ltd</t>
  </si>
  <si>
    <t>SGNTE</t>
  </si>
  <si>
    <t>Dhenu Buildcon Infra Ltd</t>
  </si>
  <si>
    <t>DHENUBUILD</t>
  </si>
  <si>
    <t>Nutech Global Ltd</t>
  </si>
  <si>
    <t>NUTECGLOB</t>
  </si>
  <si>
    <t>Sophia Traexpo Ltd</t>
  </si>
  <si>
    <t>STRAEXPO</t>
  </si>
  <si>
    <t>Chambal Breweries and Distilleries Ltd</t>
  </si>
  <si>
    <t>CHMBBRW</t>
  </si>
  <si>
    <t>Simplex Papers Ltd</t>
  </si>
  <si>
    <t>SIMPLXPAP</t>
  </si>
  <si>
    <t>Pro Clb Global Ltd</t>
  </si>
  <si>
    <t>PROCLB</t>
  </si>
  <si>
    <t>Raghunath International Ltd</t>
  </si>
  <si>
    <t>RAGHUNAT</t>
  </si>
  <si>
    <t>MPAgro Industries Ltd</t>
  </si>
  <si>
    <t>MPAGI</t>
  </si>
  <si>
    <t>Voltaire Leasing and Finance Ltd</t>
  </si>
  <si>
    <t>VOLLF</t>
  </si>
  <si>
    <t>ICICI Prudential Nifty Infrastructure ETF</t>
  </si>
  <si>
    <t>INFRAIETF</t>
  </si>
  <si>
    <t>Shri Ram Switchgears Ltd</t>
  </si>
  <si>
    <t>SRIRAM</t>
  </si>
  <si>
    <t>Siddheswari Garments Ltd</t>
  </si>
  <si>
    <t>SIDDHEGA</t>
  </si>
  <si>
    <t>Olympic Cards Ltd</t>
  </si>
  <si>
    <t>OLPCL</t>
  </si>
  <si>
    <t>Commercial Printing</t>
  </si>
  <si>
    <t>Wagend Infra Venture Ltd</t>
  </si>
  <si>
    <t>WAGEND</t>
  </si>
  <si>
    <t>Mayur Floorings Ltd</t>
  </si>
  <si>
    <t>MAYURFL</t>
  </si>
  <si>
    <t>Motilal Oswal S&amp;P BSE Enhanced Value ETF</t>
  </si>
  <si>
    <t>MOVALUE</t>
  </si>
  <si>
    <t>Navoday Enterprises Ltd</t>
  </si>
  <si>
    <t>NAVODAYENT</t>
  </si>
  <si>
    <t>ADITYA BSL Nifty 200 Momentum 30 ETF</t>
  </si>
  <si>
    <t>MOMENTUM</t>
  </si>
  <si>
    <t>Svarnim Trade Udyog Ltd</t>
  </si>
  <si>
    <t>SNIM</t>
  </si>
  <si>
    <t>United Leasing &amp; Industries Ltd</t>
  </si>
  <si>
    <t>UNTTEMI</t>
  </si>
  <si>
    <t>Ashiana Agro Industries Ltd</t>
  </si>
  <si>
    <t>ASHAI</t>
  </si>
  <si>
    <t>Athena Constructions Ltd</t>
  </si>
  <si>
    <t>ATHCON</t>
  </si>
  <si>
    <t>Sunraj Diamond Exports Ltd</t>
  </si>
  <si>
    <t>SUNRAJDI</t>
  </si>
  <si>
    <t>Citi Port Financial Services Ltd</t>
  </si>
  <si>
    <t>CITIPOR</t>
  </si>
  <si>
    <t>Aadi Industries Ltd</t>
  </si>
  <si>
    <t>AADIIND</t>
  </si>
  <si>
    <t>Aryan Share &amp; Stock Brokers Ltd</t>
  </si>
  <si>
    <t>ARYAN</t>
  </si>
  <si>
    <t>Purohit Construction Ltd</t>
  </si>
  <si>
    <t>PUROHITCON</t>
  </si>
  <si>
    <t>Afloat Enterprises Ltd</t>
  </si>
  <si>
    <t>ADISHAKTI</t>
  </si>
  <si>
    <t>Prashant India Ltd</t>
  </si>
  <si>
    <t>PRSNTIN</t>
  </si>
  <si>
    <t>Tridev Infraestates Ltd</t>
  </si>
  <si>
    <t>ASHUTPM</t>
  </si>
  <si>
    <t>JMG Corporation Ltd</t>
  </si>
  <si>
    <t>JMGCORP</t>
  </si>
  <si>
    <t>Modella Woollens Ltd</t>
  </si>
  <si>
    <t>MODWOOL</t>
  </si>
  <si>
    <t>Mahalaxmi Seamless Ltd</t>
  </si>
  <si>
    <t>MAHALXSE</t>
  </si>
  <si>
    <t>SW Investments Ltd</t>
  </si>
  <si>
    <t>SW1</t>
  </si>
  <si>
    <t>Aditya Ispat Ltd</t>
  </si>
  <si>
    <t>ADITYA</t>
  </si>
  <si>
    <t>Jetmall Spices and Masala Ltd</t>
  </si>
  <si>
    <t>JETMALL</t>
  </si>
  <si>
    <t>Explicit Finance Ltd</t>
  </si>
  <si>
    <t>EXPLICITFIN</t>
  </si>
  <si>
    <t>Motilal Oswal S&amp;P BSE Quality ETF</t>
  </si>
  <si>
    <t>MOQUALITY</t>
  </si>
  <si>
    <t>International Data Management Ltd</t>
  </si>
  <si>
    <t>IDM</t>
  </si>
  <si>
    <t>Motilal Oswal S&amp;P BSE Healthcare ETF</t>
  </si>
  <si>
    <t>MOHEALTH</t>
  </si>
  <si>
    <t>Capricorn Systems Global Solutions Ltd</t>
  </si>
  <si>
    <t>CAPRICORN</t>
  </si>
  <si>
    <t>Jayatma Enterprises Ltd</t>
  </si>
  <si>
    <t>JAYATMA</t>
  </si>
  <si>
    <t>Unitech International Ltd</t>
  </si>
  <si>
    <t>UNITINT</t>
  </si>
  <si>
    <t>Typhoon Financial Services Ltd</t>
  </si>
  <si>
    <t>TFSL</t>
  </si>
  <si>
    <t>Kuber Udyog Ltd</t>
  </si>
  <si>
    <t>KUBERJI</t>
  </si>
  <si>
    <t>Omni AX's Software Ltd</t>
  </si>
  <si>
    <t>OMNIAX</t>
  </si>
  <si>
    <t>Looks Health Services Ltd</t>
  </si>
  <si>
    <t>LOOKS</t>
  </si>
  <si>
    <t>Ekam Leasing and Finance Co Ltd</t>
  </si>
  <si>
    <t>EKAMLEA</t>
  </si>
  <si>
    <t>HDFC Nifty100 Low Volatility 30 ETF</t>
  </si>
  <si>
    <t>HDFCLOWVOL</t>
  </si>
  <si>
    <t>Brawn Biotech Ltd</t>
  </si>
  <si>
    <t>BRAWN</t>
  </si>
  <si>
    <t>Gyan Developers and Builders Ltd</t>
  </si>
  <si>
    <t>GYANDEV</t>
  </si>
  <si>
    <t>Lakshmi Precision Screws Ltd</t>
  </si>
  <si>
    <t>LAKPRE</t>
  </si>
  <si>
    <t>Indra Industries Ltd</t>
  </si>
  <si>
    <t>INDRAIND</t>
  </si>
  <si>
    <t>Relic Technologies Ltd</t>
  </si>
  <si>
    <t>RELICTEC</t>
  </si>
  <si>
    <t>Svam Software Ltd</t>
  </si>
  <si>
    <t>SVAMSOF</t>
  </si>
  <si>
    <t>Pradip Overseas Ltd</t>
  </si>
  <si>
    <t>PRADIP</t>
  </si>
  <si>
    <t>Jainco Projects (India) Ltd</t>
  </si>
  <si>
    <t>JAINCO</t>
  </si>
  <si>
    <t>52 Weeks Entertainment Ltd</t>
  </si>
  <si>
    <t>SHAQUAK</t>
  </si>
  <si>
    <t>Gratex Industries Ltd</t>
  </si>
  <si>
    <t>GRATEXI</t>
  </si>
  <si>
    <t>Penta Gold Ltd</t>
  </si>
  <si>
    <t>PENTAGOLD</t>
  </si>
  <si>
    <t>Coral Newsprints Ltd</t>
  </si>
  <si>
    <t>CORNE</t>
  </si>
  <si>
    <t>Konndor Industries Ltd</t>
  </si>
  <si>
    <t>KONNDOR</t>
  </si>
  <si>
    <t>Corporate Merchant Bankers Ltd</t>
  </si>
  <si>
    <t>CMBL</t>
  </si>
  <si>
    <t>Richa Industries Ltd</t>
  </si>
  <si>
    <t>RICHAIND</t>
  </si>
  <si>
    <t>Fabino Enterprises Ltd</t>
  </si>
  <si>
    <t>FABINO</t>
  </si>
  <si>
    <t>Aananda Lakshmi Spinning Mills Ltd</t>
  </si>
  <si>
    <t>AANANDALAK</t>
  </si>
  <si>
    <t>Ishaan Infrastructures and Shelters Ltd</t>
  </si>
  <si>
    <t>IISL</t>
  </si>
  <si>
    <t>Jyothi Infraventures Ltd</t>
  </si>
  <si>
    <t>JYOTHI</t>
  </si>
  <si>
    <t>Kotak Nifty MNC ETF</t>
  </si>
  <si>
    <t>MNC</t>
  </si>
  <si>
    <t>P M Telelinnks Ltd</t>
  </si>
  <si>
    <t>PMTELELIN</t>
  </si>
  <si>
    <t>Kotak Nifty India Consumption ETF</t>
  </si>
  <si>
    <t>CONS</t>
  </si>
  <si>
    <t>Scintilla Commercial &amp; Credit Ltd</t>
  </si>
  <si>
    <t>SCC</t>
  </si>
  <si>
    <t>ADITYA BSL Nifty 200 Quality 30 ETF</t>
  </si>
  <si>
    <t>NIFTYQLITY</t>
  </si>
  <si>
    <t>Progrex Ventures Ltd</t>
  </si>
  <si>
    <t>PROGREXV</t>
  </si>
  <si>
    <t>Innocorp Ltd</t>
  </si>
  <si>
    <t>INNOCORP</t>
  </si>
  <si>
    <t>Epsom Properties Ltd</t>
  </si>
  <si>
    <t>EPSOMPRO</t>
  </si>
  <si>
    <t>Autoriders International Ltd</t>
  </si>
  <si>
    <t>AUTOINT</t>
  </si>
  <si>
    <t>Multipurpose Trading and Agencies Ltd</t>
  </si>
  <si>
    <t>ZMULTIPU</t>
  </si>
  <si>
    <t>Cindrella Financial Services Ltd</t>
  </si>
  <si>
    <t>CINDRELL</t>
  </si>
  <si>
    <t>Asia Capital Ltd</t>
  </si>
  <si>
    <t>ASIACAP</t>
  </si>
  <si>
    <t>Sashwat Technocrats Ltd</t>
  </si>
  <si>
    <t>SASHWAT</t>
  </si>
  <si>
    <t>Bharatiya Global Infomedia Ltd</t>
  </si>
  <si>
    <t>BGLOBAL</t>
  </si>
  <si>
    <t>Galada Finance Ltd</t>
  </si>
  <si>
    <t>GALADAFIN</t>
  </si>
  <si>
    <t>Jayabharat Credit Ltd</t>
  </si>
  <si>
    <t>JAYBHCR</t>
  </si>
  <si>
    <t>Futuristic Securities Ltd</t>
  </si>
  <si>
    <t>FUTURSEC</t>
  </si>
  <si>
    <t>Sujana Universal Industries Ltd</t>
  </si>
  <si>
    <t>SUJANAUNI</t>
  </si>
  <si>
    <t>Pushpanjali Realms and Infratech Ltd</t>
  </si>
  <si>
    <t>PUSHPREALM</t>
  </si>
  <si>
    <t>Ontic Finserve Ltd</t>
  </si>
  <si>
    <t>ONTIC</t>
  </si>
  <si>
    <t>Pioneer Agro Extracts Ltd</t>
  </si>
  <si>
    <t>PIONAGR</t>
  </si>
  <si>
    <t>Mahaveer Infoway Ltd</t>
  </si>
  <si>
    <t>MINFY</t>
  </si>
  <si>
    <t>Encode Packaging India Ltd</t>
  </si>
  <si>
    <t>ENCODE</t>
  </si>
  <si>
    <t>Kaarya Facilities &amp; Services Ltd</t>
  </si>
  <si>
    <t>KAARYAFSL</t>
  </si>
  <si>
    <t>Shamrock Industrial Company Ltd</t>
  </si>
  <si>
    <t>SHAMROIN</t>
  </si>
  <si>
    <t>Datiware Maritime Infra Ltd</t>
  </si>
  <si>
    <t>DATIWARE</t>
  </si>
  <si>
    <t>Ganesh Holdings Ltd</t>
  </si>
  <si>
    <t>GANHOLD</t>
  </si>
  <si>
    <t>Vasa Retail and Overseas Ltd</t>
  </si>
  <si>
    <t>VASA</t>
  </si>
  <si>
    <t>Jalan Transolutions (India) Ltd</t>
  </si>
  <si>
    <t>JALAN</t>
  </si>
  <si>
    <t>IMP Powers Ltd</t>
  </si>
  <si>
    <t>INDLMETER</t>
  </si>
  <si>
    <t>Karnimata Cold Storage Ltd</t>
  </si>
  <si>
    <t>KCSL</t>
  </si>
  <si>
    <t>Shelter Infra Projects Ltd</t>
  </si>
  <si>
    <t>SIPL</t>
  </si>
  <si>
    <t>GSL Securities Ltd</t>
  </si>
  <si>
    <t>GSLSEC</t>
  </si>
  <si>
    <t>Atharv Enterprises Ltd</t>
  </si>
  <si>
    <t>ATHARVENT</t>
  </si>
  <si>
    <t>Amerise Biosciences Ltd</t>
  </si>
  <si>
    <t>AMERISE</t>
  </si>
  <si>
    <t>AVI Polymers Ltd</t>
  </si>
  <si>
    <t>AVI</t>
  </si>
  <si>
    <t>Priya Ltd</t>
  </si>
  <si>
    <t>PRIYALT</t>
  </si>
  <si>
    <t>Padmalaya Telefilms Ltd</t>
  </si>
  <si>
    <t>PADMALAYAT</t>
  </si>
  <si>
    <t>Shyama Infosys Ltd</t>
  </si>
  <si>
    <t>SHYAMAINFO</t>
  </si>
  <si>
    <t>Ken Financial Services Ltd</t>
  </si>
  <si>
    <t>KENFIN</t>
  </si>
  <si>
    <t>Sikozy Realtors Ltd</t>
  </si>
  <si>
    <t>SIKOZY</t>
  </si>
  <si>
    <t>Vallabh Steels Ltd</t>
  </si>
  <si>
    <t>VALLABHSQ</t>
  </si>
  <si>
    <t>Patidar Buildcon Ltd</t>
  </si>
  <si>
    <t>PATIDAR</t>
  </si>
  <si>
    <t>Quintegra Solutions Ltd</t>
  </si>
  <si>
    <t>QUINTEGRA</t>
  </si>
  <si>
    <t>Ahimsa Industries Ltd</t>
  </si>
  <si>
    <t>AHIMSA</t>
  </si>
  <si>
    <t>Space Incubatrics Technologies Ltd</t>
  </si>
  <si>
    <t>SPACEINCUBA</t>
  </si>
  <si>
    <t>Elango Industries Ltd</t>
  </si>
  <si>
    <t>ELANGO</t>
  </si>
  <si>
    <t>Gangotri Textiles Ltd</t>
  </si>
  <si>
    <t>GANGOTRI</t>
  </si>
  <si>
    <t>Desh Rakshak Aushdhalaya Ltd</t>
  </si>
  <si>
    <t>DESHRAK</t>
  </si>
  <si>
    <t>GCM Commodity &amp; Derivatives Ltd</t>
  </si>
  <si>
    <t>GCMCOMM</t>
  </si>
  <si>
    <t>S K S Textiles Ltd</t>
  </si>
  <si>
    <t>SKSTEXTILE</t>
  </si>
  <si>
    <t>Manipal Finance Corp Ltd</t>
  </si>
  <si>
    <t>MNPLFIN</t>
  </si>
  <si>
    <t>Mahasagar Travels Ltd</t>
  </si>
  <si>
    <t>MHSGRMS</t>
  </si>
  <si>
    <t>Garodia Chemicals Ltd</t>
  </si>
  <si>
    <t>GARODCH</t>
  </si>
  <si>
    <t>Ashoka Refineries Ltd</t>
  </si>
  <si>
    <t>ASHOKRE</t>
  </si>
  <si>
    <t>Crimson Metal Engineering Company Ltd</t>
  </si>
  <si>
    <t>CRIMSON</t>
  </si>
  <si>
    <t>Aarcon Facilities Ltd</t>
  </si>
  <si>
    <t>RBGUPTA</t>
  </si>
  <si>
    <t>Rajkot Investment Trust Ltd</t>
  </si>
  <si>
    <t>RAJKOTINV</t>
  </si>
  <si>
    <t>Superior Finlease Ltd</t>
  </si>
  <si>
    <t>SUPERIOR</t>
  </si>
  <si>
    <t>Mideast Portfolio Management Ltd</t>
  </si>
  <si>
    <t>MIDEASTP</t>
  </si>
  <si>
    <t>Dharani Finance Ltd</t>
  </si>
  <si>
    <t>DHARFIN</t>
  </si>
  <si>
    <t>B J Duplex Boards Ltd</t>
  </si>
  <si>
    <t>BJDUP</t>
  </si>
  <si>
    <t>Retro Green Revolution Ltd</t>
  </si>
  <si>
    <t>RGRL</t>
  </si>
  <si>
    <t>Krishna Filament Industries Ltd</t>
  </si>
  <si>
    <t>KRIFILIND</t>
  </si>
  <si>
    <t>Classic Leasing &amp; Finance Ltd</t>
  </si>
  <si>
    <t>CLFL</t>
  </si>
  <si>
    <t>Lead Financial Services Ltd</t>
  </si>
  <si>
    <t>LEADFIN</t>
  </si>
  <si>
    <t>Fraser and Co Ltd</t>
  </si>
  <si>
    <t>FRASER</t>
  </si>
  <si>
    <t>T Spiritual World Ltd</t>
  </si>
  <si>
    <t>TSPIRITUAL</t>
  </si>
  <si>
    <t>Adjia Technologies Ltd</t>
  </si>
  <si>
    <t>ADJIA</t>
  </si>
  <si>
    <t>Purple Entertainment Ltd</t>
  </si>
  <si>
    <t>PURPLE</t>
  </si>
  <si>
    <t>Gravity (India) Ltd</t>
  </si>
  <si>
    <t>GRAVITY</t>
  </si>
  <si>
    <t>CKP Leisure Ltd</t>
  </si>
  <si>
    <t>CKPLEISURE</t>
  </si>
  <si>
    <t>Nippon India ETF Nifty 50 Shariah BeES</t>
  </si>
  <si>
    <t>SHARIABEES</t>
  </si>
  <si>
    <t>Systematix Securities Ltd</t>
  </si>
  <si>
    <t>SYTIXSE</t>
  </si>
  <si>
    <t>Bansisons Tea Industries Ltd</t>
  </si>
  <si>
    <t>BANSTEA</t>
  </si>
  <si>
    <t>Nikki Global Finance Ltd</t>
  </si>
  <si>
    <t>NIKKIGL</t>
  </si>
  <si>
    <t>Gopal Iron and Steels Company (Gujarat) Ltd</t>
  </si>
  <si>
    <t>GOPAIST</t>
  </si>
  <si>
    <t>People's Investment Ltd</t>
  </si>
  <si>
    <t>PEOPLIN</t>
  </si>
  <si>
    <t>Regency Trust Ltd</t>
  </si>
  <si>
    <t>REGTRUS</t>
  </si>
  <si>
    <t>Heera Ispat Ltd</t>
  </si>
  <si>
    <t>HEERAISP</t>
  </si>
  <si>
    <t>Universal Arts Ltd</t>
  </si>
  <si>
    <t>UNIVARTS</t>
  </si>
  <si>
    <t>SS Infrastructure Development Consultants Ltd</t>
  </si>
  <si>
    <t>SSINFRA</t>
  </si>
  <si>
    <t>Jauss Polymers Ltd</t>
  </si>
  <si>
    <t>JAUSPOL</t>
  </si>
  <si>
    <t>Shiva Suitings Ltd</t>
  </si>
  <si>
    <t>SHVSUIT</t>
  </si>
  <si>
    <t>Hi-Klass Trading and Investment Ltd</t>
  </si>
  <si>
    <t>HIKLASS</t>
  </si>
  <si>
    <t>Jumbo Bag Ltd</t>
  </si>
  <si>
    <t>JUMBO</t>
  </si>
  <si>
    <t>Hemo Organic Ltd</t>
  </si>
  <si>
    <t>HEMORGANIC</t>
  </si>
  <si>
    <t>Checkpoint Trends Ltd</t>
  </si>
  <si>
    <t>CHECKPOINT</t>
  </si>
  <si>
    <t>CMM Infraprojects Ltd</t>
  </si>
  <si>
    <t>CMMIPL</t>
  </si>
  <si>
    <t>Khyati Multimedia Entertainment Ltd</t>
  </si>
  <si>
    <t>KHYATI</t>
  </si>
  <si>
    <t>Radhagobind Commercial Ltd</t>
  </si>
  <si>
    <t>RCL</t>
  </si>
  <si>
    <t>Kiran Syntex Ltd</t>
  </si>
  <si>
    <t>KIRANSY-B</t>
  </si>
  <si>
    <t>Edelweiss Nifty 50 ETF</t>
  </si>
  <si>
    <t>NIFTYEES</t>
  </si>
  <si>
    <t>Abhishek Infraventures Ltd</t>
  </si>
  <si>
    <t>ABHIINFRA</t>
  </si>
  <si>
    <t>MFS Intercorp Ltd</t>
  </si>
  <si>
    <t>MFSINTRCRP</t>
  </si>
  <si>
    <t>EMA India Ltd</t>
  </si>
  <si>
    <t>EMAINDIA</t>
  </si>
  <si>
    <t>Pasupati Fincap Ltd</t>
  </si>
  <si>
    <t>PASUFIN</t>
  </si>
  <si>
    <t>R R Securities Ltd</t>
  </si>
  <si>
    <t>RRSECUR</t>
  </si>
  <si>
    <t>Adarsh Mercantile Ltd</t>
  </si>
  <si>
    <t>ADARSH</t>
  </si>
  <si>
    <t>Arcee Industries Ltd</t>
  </si>
  <si>
    <t>ARCEEIN</t>
  </si>
  <si>
    <t>Padmanabh Industries Ltd</t>
  </si>
  <si>
    <t>PADMAIND</t>
  </si>
  <si>
    <t>Invesco India Nifty 50 ETF</t>
  </si>
  <si>
    <t>IVZINNIFTY</t>
  </si>
  <si>
    <t>Rajvir Industries Ltd</t>
  </si>
  <si>
    <t>RAJVIR</t>
  </si>
  <si>
    <t>Eureka Industries Ltd</t>
  </si>
  <si>
    <t>EUREKAI</t>
  </si>
  <si>
    <t>Saptak Chem and Business Ltd</t>
  </si>
  <si>
    <t>SCBL</t>
  </si>
  <si>
    <t>Decorous Investment and Trading Co Ltd</t>
  </si>
  <si>
    <t>DITCO</t>
  </si>
  <si>
    <t>Pagaria Energy Ltd</t>
  </si>
  <si>
    <t>WOMENNET</t>
  </si>
  <si>
    <t>Spectra Industries Ltd</t>
  </si>
  <si>
    <t>SPECTRA</t>
  </si>
  <si>
    <t>Kuberan Global Edu Solutions Ltd</t>
  </si>
  <si>
    <t>KGES</t>
  </si>
  <si>
    <t>SSPN Finance Ltd</t>
  </si>
  <si>
    <t>SSPNFIN</t>
  </si>
  <si>
    <t>JLA Infraville Shoppers Ltd</t>
  </si>
  <si>
    <t>JSHL</t>
  </si>
  <si>
    <t>Broadline Retail</t>
  </si>
  <si>
    <t>Tricom Fruit Products Ltd</t>
  </si>
  <si>
    <t>TRICOMFRU</t>
  </si>
  <si>
    <t>Natura Hue Chem Ltd</t>
  </si>
  <si>
    <t>NATHUEC</t>
  </si>
  <si>
    <t>Diksha Greens Ltd</t>
  </si>
  <si>
    <t>DGL</t>
  </si>
  <si>
    <t>Nippon India ETF Nifty Dividend Opportunities 50</t>
  </si>
  <si>
    <t>DIVOPPBEES</t>
  </si>
  <si>
    <t>Shri Kalyan Holdings Ltd</t>
  </si>
  <si>
    <t>SHKALYN</t>
  </si>
  <si>
    <t>City Online Services Ltd</t>
  </si>
  <si>
    <t>CITYONLINE</t>
  </si>
  <si>
    <t>SBL Infratech Ltd</t>
  </si>
  <si>
    <t>SBLI</t>
  </si>
  <si>
    <t>Kovalam Investment and Trading Co Ltd</t>
  </si>
  <si>
    <t>ZKOVALIN</t>
  </si>
  <si>
    <t>Tiaan Consumer Ltd</t>
  </si>
  <si>
    <t>TIAANC</t>
  </si>
  <si>
    <t>Thakkers Group Limited</t>
  </si>
  <si>
    <t>THAKKERS</t>
  </si>
  <si>
    <t>AAR Shyam India Investment Company Ltd</t>
  </si>
  <si>
    <t>AARSHYAM</t>
  </si>
  <si>
    <t>Euro Asia Exports Ltd</t>
  </si>
  <si>
    <t>EUROASIA</t>
  </si>
  <si>
    <t>IDFC Nifty 50 ETF</t>
  </si>
  <si>
    <t>IDFNIFTYET</t>
  </si>
  <si>
    <t>Shivansh Finserve Ltd</t>
  </si>
  <si>
    <t>SHIVA</t>
  </si>
  <si>
    <t>SPV Global Trading Ltd</t>
  </si>
  <si>
    <t>SPVGLOBAL</t>
  </si>
  <si>
    <t>SVA India Ltd</t>
  </si>
  <si>
    <t>SVAINDIA</t>
  </si>
  <si>
    <t>Kanel Industries Ltd</t>
  </si>
  <si>
    <t>KANELIND</t>
  </si>
  <si>
    <t>G D L Leasing and Finance Ltd</t>
  </si>
  <si>
    <t>GDLLEAS</t>
  </si>
  <si>
    <t>Gaekwar Mills Ltd</t>
  </si>
  <si>
    <t>ZGAEKWAR</t>
  </si>
  <si>
    <t>Stellant Securities (India) Ltd</t>
  </si>
  <si>
    <t>STELLANT</t>
  </si>
  <si>
    <t>Madhur Industries Ltd</t>
  </si>
  <si>
    <t>MADHURIND</t>
  </si>
  <si>
    <t>Transglobe Foods Ltd</t>
  </si>
  <si>
    <t>TRANSFD</t>
  </si>
  <si>
    <t>Jaihind Projects Ltd</t>
  </si>
  <si>
    <t>JAIHINDPRO</t>
  </si>
  <si>
    <t>Anand Projects Ltd</t>
  </si>
  <si>
    <t>ANANDPROJ</t>
  </si>
  <si>
    <t>Hindusthan Udyog Ltd</t>
  </si>
  <si>
    <t>ZHINUDYP</t>
  </si>
  <si>
    <t>S R Industries Ltd</t>
  </si>
  <si>
    <t>SRIND</t>
  </si>
  <si>
    <t>Goldcoin Health Foods Ltd</t>
  </si>
  <si>
    <t>GOLDCOINHF</t>
  </si>
  <si>
    <t>M Lakhamsi Industries Ltd</t>
  </si>
  <si>
    <t>MLINDLTD</t>
  </si>
  <si>
    <t>Motilal Oswal Nifty 200 Momentum 30 ETF</t>
  </si>
  <si>
    <t>MOMOMENTUM</t>
  </si>
  <si>
    <t>Brilliant Portfolios Ltd</t>
  </si>
  <si>
    <t>BRIPORT</t>
  </si>
  <si>
    <t>ID Info Business Services Ltd</t>
  </si>
  <si>
    <t>IDINFO</t>
  </si>
  <si>
    <t>Mudra Financial Services Ltd</t>
  </si>
  <si>
    <t>MUDRA</t>
  </si>
  <si>
    <t>Sagar Systech Ltd</t>
  </si>
  <si>
    <t>SAGARSYST</t>
  </si>
  <si>
    <t>Powerful Technologies Ltd</t>
  </si>
  <si>
    <t>POWERFUL</t>
  </si>
  <si>
    <t>TMT (India) Ltd</t>
  </si>
  <si>
    <t>TMTIND-B1</t>
  </si>
  <si>
    <t>Edelweiss ETF-Nifty Bank</t>
  </si>
  <si>
    <t>EBANK</t>
  </si>
  <si>
    <t>Surbhi Industries Ltd</t>
  </si>
  <si>
    <t>SURBHIN</t>
  </si>
  <si>
    <t>CES Ltd</t>
  </si>
  <si>
    <t>CESL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</si>
  <si>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</si>
  <si>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</si>
  <si>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</si>
  <si>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</si>
  <si>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</si>
  <si>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</si>
  <si>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</si>
  <si>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</si>
  <si>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</si>
  <si>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</si>
  <si>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</si>
  <si>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</si>
  <si>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</si>
  <si>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</si>
  <si>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</si>
  <si>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</si>
  <si>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</si>
  <si>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</si>
  <si>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</si>
  <si>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</si>
  <si>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</si>
  <si>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</si>
  <si>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</si>
  <si>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</si>
  <si>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</si>
  <si>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</si>
  <si>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</si>
  <si>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</si>
  <si>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</si>
  <si>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</si>
  <si>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</si>
  <si>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</si>
  <si>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</si>
  <si>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</si>
  <si>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</si>
  <si>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</si>
  <si>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</si>
  <si>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</si>
  <si>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</si>
  <si>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</si>
  <si>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</si>
  <si>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</si>
  <si>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</si>
  <si>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</si>
  <si>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</si>
  <si>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</si>
  <si>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</si>
  <si>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</si>
  <si>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</si>
  <si>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</si>
  <si>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</si>
  <si>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</si>
  <si>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</si>
  <si>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</si>
  <si>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Nibe Ordnance and Maritime Ltd</t>
  </si>
  <si>
    <t>ANSHNCO</t>
  </si>
  <si>
    <t>PH Trading Ltd</t>
  </si>
  <si>
    <t>PHTRADING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</si>
  <si>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</si>
  <si>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</si>
  <si>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</si>
  <si>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</si>
  <si>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</si>
  <si>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</si>
  <si>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</si>
  <si>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</si>
  <si>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</si>
  <si>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</si>
  <si>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</si>
  <si>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</si>
  <si>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</si>
  <si>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</si>
  <si>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</si>
  <si>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</si>
  <si>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</si>
  <si>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</si>
  <si>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Melstar Information Technologies Ltd</t>
  </si>
  <si>
    <t>MELSTAR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</si>
  <si>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</si>
  <si>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</si>
  <si>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</si>
  <si>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</si>
  <si>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</si>
  <si>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</si>
  <si>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</si>
  <si>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</si>
  <si>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</si>
  <si>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</si>
  <si>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</si>
  <si>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</si>
  <si>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</si>
  <si>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</si>
  <si>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</si>
  <si>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</si>
  <si>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</si>
  <si>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</si>
  <si>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</si>
  <si>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</si>
  <si>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</si>
  <si>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</si>
  <si>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</si>
  <si>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</si>
  <si>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</si>
  <si>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</si>
  <si>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</si>
  <si>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</si>
  <si>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</si>
  <si>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</si>
  <si>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</si>
  <si>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</si>
  <si>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</si>
  <si>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</si>
  <si>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</si>
  <si>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</si>
  <si>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</si>
  <si>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</si>
  <si>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</si>
  <si>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</si>
  <si>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</si>
  <si>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</si>
  <si>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</si>
  <si>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</si>
  <si>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</si>
  <si>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</si>
  <si>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</si>
  <si>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</si>
  <si>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</si>
  <si>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</si>
  <si>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</si>
  <si>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</si>
  <si>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</si>
  <si>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</si>
  <si>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</si>
  <si>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</si>
  <si>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</si>
  <si>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</si>
  <si>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</si>
  <si>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</si>
  <si>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</si>
  <si>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</si>
  <si>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</si>
  <si>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</si>
  <si>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</si>
  <si>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</si>
  <si>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</si>
  <si>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</si>
  <si>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</si>
  <si>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</si>
  <si>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</si>
  <si>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</si>
  <si>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</si>
  <si>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</si>
  <si>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</si>
  <si>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</si>
  <si>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</si>
  <si>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</si>
  <si>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</si>
  <si>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</si>
  <si>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</si>
  <si>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</si>
  <si>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</si>
  <si>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</si>
  <si>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</si>
  <si>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</si>
  <si>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</si>
  <si>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</si>
  <si>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</si>
  <si>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</si>
  <si>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</si>
  <si>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</si>
  <si>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</si>
  <si>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</si>
  <si>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</si>
  <si>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</si>
  <si>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</si>
  <si>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</si>
  <si>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</si>
  <si>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</si>
  <si>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</si>
  <si>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</si>
  <si>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</si>
  <si>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</si>
  <si>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</si>
  <si>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</si>
  <si>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</si>
  <si>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</si>
  <si>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</si>
  <si>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</si>
  <si>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</si>
  <si>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</si>
  <si>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</si>
  <si>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</si>
  <si>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</si>
  <si>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</si>
  <si>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</si>
  <si>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</si>
  <si>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</si>
  <si>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</si>
  <si>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</si>
  <si>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</si>
  <si>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</si>
  <si>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</si>
  <si>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</si>
  <si>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</si>
  <si>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</si>
  <si>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</si>
  <si>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</si>
  <si>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</si>
  <si>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</si>
  <si>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</si>
  <si>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</si>
  <si>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</si>
  <si>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</si>
  <si>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</si>
  <si>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</si>
  <si>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</si>
  <si>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</si>
  <si>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</si>
  <si>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</si>
  <si>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</si>
  <si>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</si>
  <si>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</si>
  <si>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</si>
  <si>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</si>
  <si>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</si>
  <si>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</si>
  <si>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</si>
  <si>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</si>
  <si>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</si>
  <si>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</si>
  <si>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</si>
  <si>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</si>
  <si>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</si>
  <si>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</si>
  <si>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</si>
  <si>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</si>
  <si>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</si>
  <si>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</si>
  <si>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</si>
  <si>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</si>
  <si>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</si>
  <si>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</si>
  <si>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</si>
  <si>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</si>
  <si>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</si>
  <si>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</si>
  <si>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</si>
  <si>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</si>
  <si>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</si>
  <si>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</si>
  <si>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</si>
  <si>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</si>
  <si>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</si>
  <si>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</si>
  <si>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</si>
  <si>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</si>
  <si>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</si>
  <si>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</si>
  <si>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</si>
  <si>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</si>
  <si>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</si>
  <si>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</si>
  <si>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</si>
  <si>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</si>
  <si>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</si>
  <si>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</si>
  <si>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</si>
  <si>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</si>
  <si>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</si>
  <si>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</si>
  <si>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</si>
  <si>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</si>
  <si>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</si>
  <si>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</si>
  <si>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</si>
  <si>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</si>
  <si>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</si>
  <si>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</si>
  <si>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</si>
  <si>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</si>
  <si>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</si>
  <si>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</si>
  <si>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</si>
  <si>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</si>
  <si>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</si>
  <si>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</si>
  <si>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</si>
  <si>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</si>
  <si>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</si>
  <si>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</si>
  <si>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</si>
  <si>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</si>
  <si>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</si>
  <si>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</si>
  <si>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</si>
  <si>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</si>
  <si>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</si>
  <si>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</si>
  <si>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</si>
  <si>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</si>
  <si>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</si>
  <si>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</si>
  <si>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</si>
  <si>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</si>
  <si>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</si>
  <si>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</si>
  <si>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</si>
  <si>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</si>
  <si>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</si>
  <si>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</si>
  <si>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</si>
  <si>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</si>
  <si>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</si>
  <si>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</si>
  <si>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</si>
  <si>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</si>
  <si>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</si>
  <si>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</si>
  <si>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</si>
  <si>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</si>
  <si>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</si>
  <si>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</si>
  <si>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</si>
  <si>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</si>
  <si>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</si>
  <si>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</si>
  <si>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</si>
  <si>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</si>
  <si>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</si>
  <si>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</si>
  <si>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</si>
  <si>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</si>
  <si>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</si>
  <si>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</si>
  <si>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</si>
  <si>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</si>
  <si>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</si>
  <si>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</si>
  <si>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</si>
  <si>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</si>
  <si>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</si>
  <si>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</si>
  <si>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</si>
  <si>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</si>
  <si>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</si>
  <si>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</si>
  <si>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</si>
  <si>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</si>
  <si>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</si>
  <si>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</si>
  <si>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</si>
  <si>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</si>
  <si>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</si>
  <si>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</si>
  <si>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</si>
  <si>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</si>
  <si>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</si>
  <si>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</si>
  <si>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</si>
  <si>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</si>
  <si>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</si>
  <si>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</si>
  <si>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</si>
  <si>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</si>
  <si>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</si>
  <si>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</si>
  <si>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</si>
  <si>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</si>
  <si>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</si>
  <si>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</si>
  <si>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</si>
  <si>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</si>
  <si>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</si>
  <si>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</si>
  <si>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</si>
  <si>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</si>
  <si>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</si>
  <si>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</si>
  <si>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</si>
  <si>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</si>
  <si>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</si>
  <si>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</si>
  <si>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</si>
  <si>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</si>
  <si>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</si>
  <si>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</si>
  <si>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</si>
  <si>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</si>
  <si>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</si>
  <si>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</si>
  <si>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</si>
  <si>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</si>
  <si>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</si>
  <si>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</si>
  <si>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</si>
  <si>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</si>
  <si>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</si>
  <si>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</si>
  <si>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</si>
  <si>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</si>
  <si>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</si>
  <si>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</si>
  <si>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</si>
  <si>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</si>
  <si>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</si>
  <si>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</si>
  <si>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</si>
  <si>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</si>
  <si>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</si>
  <si>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</si>
  <si>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</si>
  <si>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</si>
  <si>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</si>
  <si>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</si>
  <si>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</si>
  <si>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</si>
  <si>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</si>
  <si>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</si>
  <si>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</si>
  <si>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</si>
  <si>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</si>
  <si>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</si>
  <si>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</si>
  <si>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</si>
  <si>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</si>
  <si>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</si>
  <si>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</si>
  <si>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</si>
  <si>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</si>
  <si>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</si>
  <si>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</si>
  <si>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</si>
  <si>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</si>
  <si>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</si>
  <si>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</si>
  <si>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</si>
  <si>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</si>
  <si>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</si>
  <si>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</si>
  <si>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</si>
  <si>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</si>
  <si>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</si>
  <si>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</si>
  <si>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</si>
  <si>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</si>
  <si>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</si>
  <si>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</si>
  <si>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</si>
  <si>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</si>
  <si>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</si>
  <si>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</si>
  <si>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</si>
  <si>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</si>
  <si>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</si>
  <si>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</si>
  <si>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</si>
  <si>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</si>
  <si>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</si>
  <si>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</si>
  <si>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</si>
  <si>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</si>
  <si>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</si>
  <si>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</si>
  <si>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</si>
  <si>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</si>
  <si>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</si>
  <si>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</si>
  <si>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</si>
  <si>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</si>
  <si>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</si>
  <si>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Suraj Industries Ltd Partly Paid-up</t>
  </si>
  <si>
    <t>SURAJPP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</si>
  <si>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</si>
  <si>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</si>
  <si>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</si>
  <si>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</si>
  <si>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</si>
  <si>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</si>
  <si>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</si>
  <si>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</si>
  <si>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Automobile and Auto Components</t>
  </si>
  <si>
    <t>Power</t>
  </si>
  <si>
    <t>Metals &amp; Mining</t>
  </si>
  <si>
    <t>Consumer Services</t>
  </si>
  <si>
    <t>Services</t>
  </si>
  <si>
    <t>Consumer Durables</t>
  </si>
  <si>
    <t>Capital Goods</t>
  </si>
  <si>
    <t>Realty</t>
  </si>
  <si>
    <t>Chemicals</t>
  </si>
  <si>
    <t>-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</si>
  <si>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</si>
  <si>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</si>
  <si>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</si>
  <si>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</si>
  <si>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</si>
  <si>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</si>
  <si>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</si>
  <si>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</si>
  <si>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</si>
  <si>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</si>
  <si>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</si>
  <si>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</si>
  <si>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</si>
  <si>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</si>
  <si>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</si>
  <si>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</si>
  <si>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</si>
  <si>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</si>
  <si>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</si>
  <si>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</si>
  <si>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</si>
  <si>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</si>
  <si>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</si>
  <si>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</si>
  <si>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</si>
  <si>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</si>
  <si>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</si>
  <si>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</si>
  <si>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</si>
  <si>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</si>
  <si>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Positive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</si>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</sst>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1B647D-4B54-456F-B2AB-2C5CD423F028}" name="Table4" displayName="Table4" ref="A1:Z122" totalsRowShown="0">
  <autoFilter ref="A1:Z122" xr:uid="{221B647D-4B54-456F-B2AB-2C5CD423F028}"/>
  <sortState xmlns:xlrd2="http://schemas.microsoft.com/office/spreadsheetml/2017/richdata2" ref="A2:Z122">
    <sortCondition ref="Z1:Z122"/>
  </sortState>
  <tableColumns count="26">
    <tableColumn id="1" xr3:uid="{5781CF7F-FF12-43AE-AAAC-B99CCFACFCC6}" name="Sub-Sector"/>
    <tableColumn id="2" xr3:uid="{5A1D5069-76B8-4351-9BF0-B45DB2617F46}" name="Count" dataDxfId="56">
      <calculatedColumnFormula>COUNTIFS(Table2[Sub-Sector],Table4[[#This Row],[Sub-Sector]])</calculatedColumnFormula>
    </tableColumn>
    <tableColumn id="3" xr3:uid="{A06B906B-2148-4C85-A660-159BB485C716}" name="Uptrend" dataDxfId="55">
      <calculatedColumnFormula>COUNTIFS(Table2[Sub-Sector],Table4[[#This Row],[Sub-Sector]],Table2[Uptrend],"Uptrend")/Table4[[#This Row],[Count]]</calculatedColumnFormula>
    </tableColumn>
    <tableColumn id="4" xr3:uid="{CA309D8B-C43B-4248-8A6D-33A8257F5D54}" name="1W Out-Performance" dataDxfId="54">
      <calculatedColumnFormula>COUNTIFS(Table2[Sub-Sector],Table4[[#This Row],[Sub-Sector]],Table2[1W Return vs Nifty],"&gt;=5")/Table4[[#This Row],[Count]]</calculatedColumnFormula>
    </tableColumn>
    <tableColumn id="5" xr3:uid="{1AA8AA9B-22E9-472D-9456-E93E45854CB2}" name="1M Out-Performance" dataDxfId="53">
      <calculatedColumnFormula>COUNTIFS(Table2[Sub-Sector],Table4[[#This Row],[Sub-Sector]],Table2[1M Return vs Nifty],"&gt;=5")/Table4[[#This Row],[Count]]</calculatedColumnFormula>
    </tableColumn>
    <tableColumn id="6" xr3:uid="{864059B3-D2A3-4847-9D32-8E81225296D1}" name="6M Return vs Nifty" dataDxfId="52">
      <calculatedColumnFormula>COUNTIFS(Table2[Sub-Sector],Table4[[#This Row],[Sub-Sector]],Table2[6M Return vs Nifty],"&gt;=10")/Table4[[#This Row],[Count]]</calculatedColumnFormula>
    </tableColumn>
    <tableColumn id="7" xr3:uid="{E076AB24-9A13-4085-A9BC-68C9A8C8066E}" name="1Y Return vs Nifty" dataDxfId="51">
      <calculatedColumnFormula>COUNTIFS(Table2[Sub-Sector],Table4[[#This Row],[Sub-Sector]],Table2[1Y Return vs Nifty],"&gt;=10")/Table4[[#This Row],[Count]]</calculatedColumnFormula>
    </tableColumn>
    <tableColumn id="8" xr3:uid="{3779EA31-8ACB-4D70-8AC9-72075162658C}" name="RSI" dataDxfId="50">
      <calculatedColumnFormula>COUNTIFS(Table2[Sub-Sector],Table4[[#This Row],[Sub-Sector]],Table2[RSI Exponential â€“ 14D],"&gt;=50")/Table4[[#This Row],[Count]]</calculatedColumnFormula>
    </tableColumn>
    <tableColumn id="9" xr3:uid="{9A9335B8-7613-4B73-B911-764225CF8AD0}" name="Relative Volume" dataDxfId="49">
      <calculatedColumnFormula>COUNTIFS(Table2[Sub-Sector],Table4[[#This Row],[Sub-Sector]],Table2[Relative Volume],"&gt;=1")/Table4[[#This Row],[Count]]</calculatedColumnFormula>
    </tableColumn>
    <tableColumn id="10" xr3:uid="{9DE9FE06-E04B-47C8-9717-26093C1ECF71}" name="% Away From Day Low" dataDxfId="48">
      <calculatedColumnFormula>COUNTIFS(Table2[Sub-Sector],Table4[[#This Row],[Sub-Sector]],Table2[% Away From Day Low],"&gt;=0.05")/Table4[[#This Row],[Count]]</calculatedColumnFormula>
    </tableColumn>
    <tableColumn id="11" xr3:uid="{4BF3DF30-DD17-4B75-9F16-5153A0ED7E4F}" name="% Away From Day High" dataDxfId="47">
      <calculatedColumnFormula>COUNTIFS(Table2[Sub-Sector],Table4[[#This Row],[Sub-Sector]],Table2[% Away From Day High],"&lt;=0.05")/Table4[[#This Row],[Count]]</calculatedColumnFormula>
    </tableColumn>
    <tableColumn id="12" xr3:uid="{E06D1797-18BA-440E-A5FA-24703A142A2D}" name="% Away From Current Week Low" dataDxfId="46">
      <calculatedColumnFormula>COUNTIFS(Table2[Sub-Sector],Table4[[#This Row],[Sub-Sector]],Table2[% Away From Current Week Low],"&gt;=0.05")/Table4[[#This Row],[Count]]</calculatedColumnFormula>
    </tableColumn>
    <tableColumn id="13" xr3:uid="{0E5356C1-7AFE-430A-952F-4D27D0526BD3}" name="% Away From Current Week High" dataDxfId="45">
      <calculatedColumnFormula>COUNTIFS(Table2[Sub-Sector],Table4[[#This Row],[Sub-Sector]],Table2[% Away From Current Week High],"&lt;=0.05")/Table4[[#This Row],[Count]]</calculatedColumnFormula>
    </tableColumn>
    <tableColumn id="14" xr3:uid="{E0164698-90FE-48CB-9302-0C6730F8E789}" name="% Away From Current Month Low" dataDxfId="44">
      <calculatedColumnFormula>COUNTIFS(Table2[Sub-Sector],Table4[[#This Row],[Sub-Sector]],Table2[% Away From Current Month Low],"&gt;=0.05")/Table4[[#This Row],[Count]]</calculatedColumnFormula>
    </tableColumn>
    <tableColumn id="15" xr3:uid="{FD9E64C2-7724-4A93-982B-38B438AD9C41}" name="% Away From Current Month High" dataDxfId="43">
      <calculatedColumnFormula>COUNTIFS(Table2[Sub-Sector],Table4[[#This Row],[Sub-Sector]],Table2[% Away From Current Month High],"&lt;=0.05")/Table4[[#This Row],[Count]]</calculatedColumnFormula>
    </tableColumn>
    <tableColumn id="16" xr3:uid="{0CABEC24-016E-47C5-BC1F-61E30C2B90EC}" name="% Away From 52W High" dataDxfId="42">
      <calculatedColumnFormula>COUNTIFS(Table2[Sub-Sector],Table4[[#This Row],[Sub-Sector]],Table2[% Away From 52W High],"&lt;=10")/Table4[[#This Row],[Count]]</calculatedColumnFormula>
    </tableColumn>
    <tableColumn id="17" xr3:uid="{11CB7B0A-903C-48A3-AB6F-7CD65AFB1429}" name="% Away From 52W Low" dataDxfId="41">
      <calculatedColumnFormula>COUNTIFS(Table2[Sub-Sector],Table4[[#This Row],[Sub-Sector]],Table2[% Away From 52W Low],"&gt;=10")/Table4[[#This Row],[Count]]</calculatedColumnFormula>
    </tableColumn>
    <tableColumn id="18" xr3:uid="{93DFBFCE-BE7B-4650-BA53-4FC6397B1C36}" name="% Price above 20D EMA" dataDxfId="40">
      <calculatedColumnFormula>COUNTIFS(Table2[Sub-Sector],Table4[[#This Row],[Sub-Sector]],Table2[% Price above 20 EMA],"&gt;=0")/Table4[[#This Row],[Count]]</calculatedColumnFormula>
    </tableColumn>
    <tableColumn id="19" xr3:uid="{32BEEF8F-9EA7-483C-9AA7-230A01F305B3}" name="% Price above 50 EMA" dataDxfId="39">
      <calculatedColumnFormula>COUNTIFS(Table2[Sub-Sector],Table4[[#This Row],[Sub-Sector]],Table2[% Price above 50 EMA],"&gt;=0")/Table4[[#This Row],[Count]]</calculatedColumnFormula>
    </tableColumn>
    <tableColumn id="20" xr3:uid="{A14F1D1B-8BA0-4DB8-9A62-695F06BE6641}" name="% Price above 200 EMA" dataDxfId="38">
      <calculatedColumnFormula>COUNTIFS(Table2[Sub-Sector],Table4[[#This Row],[Sub-Sector]],Table2[% Price above 200 EMA],"&gt;=0")/Table4[[#This Row],[Count]]</calculatedColumnFormula>
    </tableColumn>
    <tableColumn id="21" xr3:uid="{0DB6811D-690C-42E9-98AF-D922DE993912}" name="Rate of Change - Zone" dataDxfId="37">
      <calculatedColumnFormula>COUNTIFS(Table2[Sub-Sector],Table4[[#This Row],[Sub-Sector]],Table2[Rate of Change - Zone],"Positive")/Table4[[#This Row],[Count]]</calculatedColumnFormula>
    </tableColumn>
    <tableColumn id="22" xr3:uid="{A98167BD-5269-49C3-8B2F-9C96D340690F}" name="Sharpe Ratio" dataDxfId="36">
      <calculatedColumnFormula>COUNTIFS(Table2[Sub-Sector],Table4[[#This Row],[Sub-Sector]],Table2[Sharpe Ratio],"&gt;=0.10")/Table4[[#This Row],[Count]]</calculatedColumnFormula>
    </tableColumn>
    <tableColumn id="23" xr3:uid="{36609A64-1F52-4D36-9CC8-A15431447890}" name="Score" dataDxfId="35">
      <calculatedColumnFormula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calculatedColumnFormula>
    </tableColumn>
    <tableColumn id="24" xr3:uid="{B30ECD05-1088-465E-B808-CE72A2C88A1A}" name="Rank" dataDxfId="34">
      <calculatedColumnFormula>_xlfn.RANK.AVG(Table4[[#This Row],[Score]],Table4[Score],1)</calculatedColumnFormula>
    </tableColumn>
    <tableColumn id="25" xr3:uid="{43486645-DFAA-4EFA-B32B-61FADA46EC2F}" name="Score 2 " dataDxfId="33">
      <calculatedColumnFormula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calculatedColumnFormula>
    </tableColumn>
    <tableColumn id="26" xr3:uid="{14327B02-710B-49D3-8398-C4EC258E8807}" name="Rank 2" dataDxfId="32">
      <calculatedColumnFormula>_xlfn.RANK.AVG(Table4[[#This Row],[Score 2 ]],Table4[[Score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E0E39E-600F-40B6-866E-D213C955445C}" name="Table2" displayName="Table2" ref="A1:AV738" totalsRowShown="0">
  <sortState xmlns:xlrd2="http://schemas.microsoft.com/office/spreadsheetml/2017/richdata2" ref="A2:AV738">
    <sortCondition ref="AV1:AV738"/>
  </sortState>
  <tableColumns count="48">
    <tableColumn id="1" xr3:uid="{25F55CF0-B619-42B6-8823-50BCAD685AFD}" name="Name"/>
    <tableColumn id="2" xr3:uid="{DA2DD491-E548-4356-BF0B-2DEF6A393155}" name="Ticker"/>
    <tableColumn id="3" xr3:uid="{C37306D0-CC08-49EC-8508-E8A7A6E9380C}" name="Industry"/>
    <tableColumn id="4" xr3:uid="{EC500DF9-7D0B-4D0B-B9C1-5F3DC0B73350}" name="Sub-Sector"/>
    <tableColumn id="5" xr3:uid="{114EF175-5CA9-4182-9123-98755A5508F8}" name="Market Cap"/>
    <tableColumn id="6" xr3:uid="{1AA0D411-CD8A-4D75-8328-8035F068BC42}" name="Close Price"/>
    <tableColumn id="7" xr3:uid="{3FE60351-6843-4A2B-9294-9815976A010A}" name="1Y Return vs Nifty"/>
    <tableColumn id="18" xr3:uid="{11318943-887D-480B-A150-E5CFD53AD8CC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9D7F5046-0EFE-4262-9D99-5C52ADEA1597}" name="1M Return vs Nifty"/>
    <tableColumn id="19" xr3:uid="{EC1BA462-C2F7-4592-9CAE-0AA3D7BEC35E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1C2F7E68-1E14-42F5-9615-A932C631E45B}" name="6M Return vs Nifty"/>
    <tableColumn id="20" xr3:uid="{F97A7A00-3634-4A6A-8499-D0E5161A2E9C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420B8256-05E0-48C4-8489-06D6810BECBB}" name="1W Return vs Nifty"/>
    <tableColumn id="22" xr3:uid="{A3BE56CA-D04B-44B7-AF2C-2E15A96673E0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B2D9A054-AED1-4888-A5F1-1F2EE43C6AA5}" name="20D EMA" dataDxfId="27"/>
    <tableColumn id="11" xr3:uid="{942480E6-8699-47D2-96D6-9797F7CE4F43}" name="50D EMA"/>
    <tableColumn id="12" xr3:uid="{71C68A09-83AD-4E9E-84F0-20727FE54A9E}" name="200D EMA"/>
    <tableColumn id="13" xr3:uid="{4576B801-2388-4A2D-99A9-10BEAC749699}" name="RSI Exponential â€“ 14D"/>
    <tableColumn id="25" xr3:uid="{0CC874B0-456F-461A-9195-596F1E1331EE}" name="% Price above 20 EMA" dataDxfId="26">
      <calculatedColumnFormula>(Table2[[#This Row],[Close Price]]-Table2[[#This Row],[20D EMA]])/Table2[[#This Row],[20D EMA]]</calculatedColumnFormula>
    </tableColumn>
    <tableColumn id="24" xr3:uid="{D59644DF-47FD-41E4-B800-2EE44F988CE8}" name="% Price above 50 EMA" dataDxfId="25">
      <calculatedColumnFormula>(Table2[[#This Row],[Close Price]]-Table2[[#This Row],[50D EMA]])/Table2[[#This Row],[50D EMA]]</calculatedColumnFormula>
    </tableColumn>
    <tableColumn id="23" xr3:uid="{641A6F8B-C5E0-47E6-81B5-11E0A9FA7014}" name="% Price above 200 EMA" dataDxfId="24">
      <calculatedColumnFormula>(Table2[[#This Row],[Close Price]]-Table2[[#This Row],[200D EMA]])/Table2[[#This Row],[200D EMA]]</calculatedColumnFormula>
    </tableColumn>
    <tableColumn id="14" xr3:uid="{0D616EE9-57A7-4832-A410-C08F0F7A66E1}" name="Relative Volume"/>
    <tableColumn id="37" xr3:uid="{242D8C81-CA33-4E6B-9918-4AE739494CCD}" name="Day Low" dataDxfId="23"/>
    <tableColumn id="36" xr3:uid="{7B141F6B-C0E4-4DAB-B1BB-4CB1D374B8D4}" name="Day High" dataDxfId="22"/>
    <tableColumn id="35" xr3:uid="{2BC8BA56-BBB5-4530-A3AD-E8E7C73AB86B}" name="Current Week Low" dataDxfId="21"/>
    <tableColumn id="34" xr3:uid="{1317EC3E-7130-42BF-8A99-F912DD28F6AB}" name="Current Week High" dataDxfId="20"/>
    <tableColumn id="33" xr3:uid="{E430C59C-D1D9-44D5-B713-A481431E7AEC}" name="Current Month Low" dataDxfId="19"/>
    <tableColumn id="32" xr3:uid="{EA3DF1E6-65BD-49C3-AAF4-B2C57AC56EB6}" name="Current Month High" dataDxfId="18"/>
    <tableColumn id="31" xr3:uid="{F104CEE6-7CE6-4810-926E-A2B8C9231409}" name="% Away From Day Low" dataDxfId="17">
      <calculatedColumnFormula>(Table2[[#This Row],[Close Price]]/Table2[[#This Row],[Day Low]])-1</calculatedColumnFormula>
    </tableColumn>
    <tableColumn id="30" xr3:uid="{27073BA7-5D9F-4831-B5F1-F263953BBEB4}" name="% Away From Day High" dataDxfId="16">
      <calculatedColumnFormula>(Table2[[#This Row],[Day High]]/Table2[[#This Row],[Close Price]])-1</calculatedColumnFormula>
    </tableColumn>
    <tableColumn id="29" xr3:uid="{25A4EDAB-8B02-491D-902D-B1AA815DFB2E}" name="% Away From Current Week Low" dataDxfId="15">
      <calculatedColumnFormula>(Table2[[#This Row],[Close Price]]/Table2[[#This Row],[Current Week Low]])-1</calculatedColumnFormula>
    </tableColumn>
    <tableColumn id="28" xr3:uid="{62DED1AB-CA90-4A56-8F6C-F08B9F33666B}" name="% Away From Current Week High" dataDxfId="14">
      <calculatedColumnFormula>(Table2[[#This Row],[Current Week High]]/Table2[[#This Row],[Close Price]])-1</calculatedColumnFormula>
    </tableColumn>
    <tableColumn id="27" xr3:uid="{3BD1B391-CE64-4210-9A91-E35D10FB1E50}" name="% Away From Current Month Low" dataDxfId="13">
      <calculatedColumnFormula>(Table2[[#This Row],[Close Price]]/Table2[[#This Row],[Current Month Low]])-1</calculatedColumnFormula>
    </tableColumn>
    <tableColumn id="26" xr3:uid="{7646C8A7-1853-4D7A-AC73-8123AE44C30A}" name="% Away From Current Month High" dataDxfId="12">
      <calculatedColumnFormula>(Table2[[#This Row],[Current Month High]]/Table2[[#This Row],[Close Price]])-1</calculatedColumnFormula>
    </tableColumn>
    <tableColumn id="15" xr3:uid="{D1BD47EE-5D48-4A37-A84A-521A229147C9}" name="% Away From 52W High"/>
    <tableColumn id="16" xr3:uid="{E214E244-E2B3-40DB-A5C2-2D7311AE2438}" name="% Away From 52W Low"/>
    <tableColumn id="42" xr3:uid="{B9B77D1A-0948-4731-9B75-8734EAAFFB2E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1" xr3:uid="{2FA95BB3-4DC8-45E1-9413-B7D7104050CD}" name="Relative Strength Sector Index" dataDxfId="10"/>
    <tableColumn id="40" xr3:uid="{8137F7FE-48B5-48E5-BC65-BCC6565D0FCD}" name="Relative Strength Sector Index - Zone" dataDxfId="9"/>
    <tableColumn id="39" xr3:uid="{A27B63A6-DDB0-4D9A-B1DC-D56D5A46F205}" name="Rate of Change" dataDxfId="8"/>
    <tableColumn id="38" xr3:uid="{59C7B635-AFF3-4D32-9F15-302B62ED2FF8}" name="Rate of Change - Zone" dataDxfId="7"/>
    <tableColumn id="17" xr3:uid="{7708CA76-D7A9-41C3-ACB0-926367CA5BD2}" name="Sharpe Ratio"/>
    <tableColumn id="43" xr3:uid="{158D3C17-402A-44CB-97E9-9FAC25F5FFB6}" name="Sharpe Ratio Z-Score" dataDxfId="6">
      <calculatedColumnFormula>(Table2[[#This Row],[Sharpe Ratio]]-AVERAGE(Table2[Sharpe Ratio]))/_xlfn.STDEV.P(Table2[Sharpe Ratio])</calculatedColumnFormula>
    </tableColumn>
    <tableColumn id="44" xr3:uid="{CBE32069-A384-4F4C-8997-BE8FE23B6A40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EDD2DD3D-E039-424D-B428-AA88BB25B62B}" name="Rank 1Y" dataDxfId="4">
      <calculatedColumnFormula>_xlfn.RANK.AVG(Table2[[#This Row],[1Y Return vs Nifty Z-Score]],Table2[1Y Return vs Nifty Z-Score])</calculatedColumnFormula>
    </tableColumn>
    <tableColumn id="46" xr3:uid="{24C094EE-CEAB-401A-91AD-16B6AABA022B}" name="Rank 6M" dataDxfId="3">
      <calculatedColumnFormula>_xlfn.RANK.AVG(Table2[[#This Row],[6M Return vs Nifty Z-Score]],Table2[6M Return vs Nifty Z-Score])</calculatedColumnFormula>
    </tableColumn>
    <tableColumn id="47" xr3:uid="{C4E7FB4A-51A6-49E3-819F-DBB48D7A1D95}" name="Rank Sharpe" dataDxfId="2">
      <calculatedColumnFormula>_xlfn.RANK.AVG(Table2[[#This Row],[Sharpe Ratio Z-Score]],Table2[Sharpe Ratio Z-Score])</calculatedColumnFormula>
    </tableColumn>
    <tableColumn id="48" xr3:uid="{DFB47B93-261E-4FC7-932B-FC29C60A314E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CEF7B5-25E4-41AD-89BE-8308E148B177}" name="Table1" displayName="Table1" ref="A1:Q5027" totalsRowShown="0">
  <autoFilter ref="A1:Q5027" xr:uid="{DBCEF7B5-25E4-41AD-89BE-8308E148B177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3BD6C188-B4B5-4E5E-A2A3-19E482F3F75D}" name="Name"/>
    <tableColumn id="2" xr3:uid="{1A52D7BE-8252-4192-9323-678319FF11CD}" name="Ticker"/>
    <tableColumn id="17" xr3:uid="{E08EB845-2312-4A6B-8E7D-8611ED55C895}" name="Industry" dataDxfId="0"/>
    <tableColumn id="3" xr3:uid="{BA0DC55E-B85C-4660-82F7-426794650F28}" name="Sub-Sector"/>
    <tableColumn id="4" xr3:uid="{91EBB241-5732-4D4F-AB7B-AE74F27D5A49}" name="Market Cap"/>
    <tableColumn id="5" xr3:uid="{15987F42-F33B-4BFF-A802-0D6AD7E8CD16}" name="Close Price"/>
    <tableColumn id="6" xr3:uid="{4591349C-D2C7-4990-8CA1-791C18BFE984}" name="1Y Return vs Nifty"/>
    <tableColumn id="7" xr3:uid="{C1B2E3AE-5C09-47A8-9B1B-BD628BA0F14C}" name="1M Return vs Nifty"/>
    <tableColumn id="8" xr3:uid="{1BAA40E1-7B12-487E-AD95-CD400456B9E2}" name="6M Return vs Nifty"/>
    <tableColumn id="9" xr3:uid="{720CC0BE-3714-4515-B1BE-D0C98344D643}" name="1W Return vs Nifty"/>
    <tableColumn id="10" xr3:uid="{026B9E54-A722-4E18-BF83-EF9E8826324E}" name="50D EMA"/>
    <tableColumn id="11" xr3:uid="{FAB33462-3DA8-4D75-9E09-85F44AA09D56}" name="200D EMA"/>
    <tableColumn id="12" xr3:uid="{4E7DE2B8-393A-4814-99CC-AA06F6C4AEB9}" name="RSI Exponential â€“ 14D"/>
    <tableColumn id="13" xr3:uid="{3DC3B8EB-A8DC-48D3-B26C-57399E32E01B}" name="Relative Volume"/>
    <tableColumn id="14" xr3:uid="{7FF10FEF-722B-43E6-9321-19D49EC4A0CE}" name="% Away From 52W High"/>
    <tableColumn id="15" xr3:uid="{E3FEBCC6-0C9F-4164-9365-3A7CAB75752E}" name="% Away From 52W Low"/>
    <tableColumn id="16" xr3:uid="{66D9772F-7265-486C-897C-F8CF600D9D9C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A8B4F-9A44-40FD-839B-CED67200D77D}">
  <dimension ref="A1:Z122"/>
  <sheetViews>
    <sheetView topLeftCell="N1" workbookViewId="0">
      <selection activeCell="O3" sqref="O3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10340</v>
      </c>
      <c r="C1" t="s">
        <v>10326</v>
      </c>
      <c r="D1" t="s">
        <v>10341</v>
      </c>
      <c r="E1" t="s">
        <v>10342</v>
      </c>
      <c r="F1" t="s">
        <v>7</v>
      </c>
      <c r="G1" t="s">
        <v>5</v>
      </c>
      <c r="H1" t="s">
        <v>10343</v>
      </c>
      <c r="I1" t="s">
        <v>12</v>
      </c>
      <c r="J1" t="s">
        <v>10320</v>
      </c>
      <c r="K1" t="s">
        <v>10321</v>
      </c>
      <c r="L1" t="s">
        <v>10322</v>
      </c>
      <c r="M1" t="s">
        <v>10323</v>
      </c>
      <c r="N1" t="s">
        <v>10324</v>
      </c>
      <c r="O1" t="s">
        <v>10325</v>
      </c>
      <c r="P1" t="s">
        <v>13</v>
      </c>
      <c r="Q1" t="s">
        <v>14</v>
      </c>
      <c r="R1" t="s">
        <v>10344</v>
      </c>
      <c r="S1" t="s">
        <v>10312</v>
      </c>
      <c r="T1" t="s">
        <v>10313</v>
      </c>
      <c r="U1" t="s">
        <v>10330</v>
      </c>
      <c r="V1" t="s">
        <v>15</v>
      </c>
      <c r="W1" t="s">
        <v>10335</v>
      </c>
      <c r="X1" t="s">
        <v>10345</v>
      </c>
      <c r="Y1" t="s">
        <v>10346</v>
      </c>
      <c r="Z1" t="s">
        <v>10347</v>
      </c>
    </row>
    <row r="2" spans="1:26" x14ac:dyDescent="0.3">
      <c r="A2" t="s">
        <v>400</v>
      </c>
      <c r="B2">
        <f>COUNTIFS(Table2[Sub-Sector],Table4[[#This Row],[Sub-Sector]])</f>
        <v>1</v>
      </c>
      <c r="C2" s="2">
        <f>COUNTIFS(Table2[Sub-Sector],Table4[[#This Row],[Sub-Sector]],Table2[Uptrend],"Uptrend")/Table4[[#This Row],[Count]]</f>
        <v>1</v>
      </c>
      <c r="D2" s="2">
        <f>COUNTIFS(Table2[Sub-Sector],Table4[[#This Row],[Sub-Sector]],Table2[1W Return vs Nifty],"&gt;=5")/Table4[[#This Row],[Count]]</f>
        <v>1</v>
      </c>
      <c r="E2" s="2">
        <f>COUNTIFS(Table2[Sub-Sector],Table4[[#This Row],[Sub-Sector]],Table2[1M Return vs Nifty],"&gt;=5")/Table4[[#This Row],[Count]]</f>
        <v>1</v>
      </c>
      <c r="F2" s="2">
        <f>COUNTIFS(Table2[Sub-Sector],Table4[[#This Row],[Sub-Sector]],Table2[6M Return vs Nifty],"&gt;=10")/Table4[[#This Row],[Count]]</f>
        <v>1</v>
      </c>
      <c r="G2" s="2">
        <f>COUNTIFS(Table2[Sub-Sector],Table4[[#This Row],[Sub-Sector]],Table2[1Y Return vs Nifty],"&gt;=10")/Table4[[#This Row],[Count]]</f>
        <v>1</v>
      </c>
      <c r="H2" s="2">
        <f>COUNTIFS(Table2[Sub-Sector],Table4[[#This Row],[Sub-Sector]],Table2[RSI Exponential â€“ 14D],"&gt;=50")/Table4[[#This Row],[Count]]</f>
        <v>1</v>
      </c>
      <c r="I2" s="2">
        <f>COUNTIFS(Table2[Sub-Sector],Table4[[#This Row],[Sub-Sector]],Table2[Relative Volume],"&gt;=1")/Table4[[#This Row],[Count]]</f>
        <v>1</v>
      </c>
      <c r="J2" s="2">
        <f>COUNTIFS(Table2[Sub-Sector],Table4[[#This Row],[Sub-Sector]],Table2[% Away From Day Low],"&gt;=0.05")/Table4[[#This Row],[Count]]</f>
        <v>0</v>
      </c>
      <c r="K2" s="2">
        <f>COUNTIFS(Table2[Sub-Sector],Table4[[#This Row],[Sub-Sector]],Table2[% Away From Day High],"&lt;=0.05")/Table4[[#This Row],[Count]]</f>
        <v>0</v>
      </c>
      <c r="L2" s="2">
        <f>COUNTIFS(Table2[Sub-Sector],Table4[[#This Row],[Sub-Sector]],Table2[% Away From Current Week Low],"&gt;=0.05")/Table4[[#This Row],[Count]]</f>
        <v>1</v>
      </c>
      <c r="M2" s="2">
        <f>COUNTIFS(Table2[Sub-Sector],Table4[[#This Row],[Sub-Sector]],Table2[% Away From Current Week High],"&lt;=0.05")/Table4[[#This Row],[Count]]</f>
        <v>0</v>
      </c>
      <c r="N2" s="2">
        <f>COUNTIFS(Table2[Sub-Sector],Table4[[#This Row],[Sub-Sector]],Table2[% Away From Current Month Low],"&gt;=0.05")/Table4[[#This Row],[Count]]</f>
        <v>1</v>
      </c>
      <c r="O2" s="2">
        <f>COUNTIFS(Table2[Sub-Sector],Table4[[#This Row],[Sub-Sector]],Table2[% Away From Current Month High],"&lt;=0.05")/Table4[[#This Row],[Count]]</f>
        <v>0</v>
      </c>
      <c r="P2" s="2">
        <f>COUNTIFS(Table2[Sub-Sector],Table4[[#This Row],[Sub-Sector]],Table2[% Away From 52W High],"&lt;=10")/Table4[[#This Row],[Count]]</f>
        <v>1</v>
      </c>
      <c r="Q2" s="2">
        <f>COUNTIFS(Table2[Sub-Sector],Table4[[#This Row],[Sub-Sector]],Table2[% Away From 52W Low],"&gt;=10")/Table4[[#This Row],[Count]]</f>
        <v>1</v>
      </c>
      <c r="R2" s="2">
        <f>COUNTIFS(Table2[Sub-Sector],Table4[[#This Row],[Sub-Sector]],Table2[% Price above 20 EMA],"&gt;=0")/Table4[[#This Row],[Count]]</f>
        <v>1</v>
      </c>
      <c r="S2" s="2">
        <f>COUNTIFS(Table2[Sub-Sector],Table4[[#This Row],[Sub-Sector]],Table2[% Price above 50 EMA],"&gt;=0")/Table4[[#This Row],[Count]]</f>
        <v>1</v>
      </c>
      <c r="T2" s="2">
        <f>COUNTIFS(Table2[Sub-Sector],Table4[[#This Row],[Sub-Sector]],Table2[% Price above 200 EMA],"&gt;=0")/Table4[[#This Row],[Count]]</f>
        <v>1</v>
      </c>
      <c r="U2" s="2">
        <f>COUNTIFS(Table2[Sub-Sector],Table4[[#This Row],[Sub-Sector]],Table2[Rate of Change - Zone],"Positive")/Table4[[#This Row],[Count]]</f>
        <v>1</v>
      </c>
      <c r="V2" s="2">
        <f>COUNTIFS(Table2[Sub-Sector],Table4[[#This Row],[Sub-Sector]],Table2[Sharpe Ratio],"&gt;=0.10")/Table4[[#This Row],[Count]]</f>
        <v>0</v>
      </c>
      <c r="W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88.5</v>
      </c>
      <c r="X2">
        <f>_xlfn.RANK.AVG(Table4[[#This Row],[Score]],Table4[Score],1)</f>
        <v>2</v>
      </c>
      <c r="Y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60.5</v>
      </c>
      <c r="Z2">
        <f>_xlfn.RANK.AVG(Table4[[#This Row],[Score 2 ]],Table4[[Score 2 ]],1)</f>
        <v>2</v>
      </c>
    </row>
    <row r="3" spans="1:26" x14ac:dyDescent="0.3">
      <c r="A3" t="s">
        <v>973</v>
      </c>
      <c r="B3">
        <f>COUNTIFS(Table2[Sub-Sector],Table4[[#This Row],[Sub-Sector]])</f>
        <v>1</v>
      </c>
      <c r="C3" s="2">
        <f>COUNTIFS(Table2[Sub-Sector],Table4[[#This Row],[Sub-Sector]],Table2[Uptrend],"Uptrend")/Table4[[#This Row],[Count]]</f>
        <v>1</v>
      </c>
      <c r="D3" s="2">
        <f>COUNTIFS(Table2[Sub-Sector],Table4[[#This Row],[Sub-Sector]],Table2[1W Return vs Nifty],"&gt;=5")/Table4[[#This Row],[Count]]</f>
        <v>1</v>
      </c>
      <c r="E3" s="2">
        <f>COUNTIFS(Table2[Sub-Sector],Table4[[#This Row],[Sub-Sector]],Table2[1M Return vs Nifty],"&gt;=5")/Table4[[#This Row],[Count]]</f>
        <v>1</v>
      </c>
      <c r="F3" s="2">
        <f>COUNTIFS(Table2[Sub-Sector],Table4[[#This Row],[Sub-Sector]],Table2[6M Return vs Nifty],"&gt;=10")/Table4[[#This Row],[Count]]</f>
        <v>1</v>
      </c>
      <c r="G3" s="2">
        <f>COUNTIFS(Table2[Sub-Sector],Table4[[#This Row],[Sub-Sector]],Table2[1Y Return vs Nifty],"&gt;=10")/Table4[[#This Row],[Count]]</f>
        <v>1</v>
      </c>
      <c r="H3" s="2">
        <f>COUNTIFS(Table2[Sub-Sector],Table4[[#This Row],[Sub-Sector]],Table2[RSI Exponential â€“ 14D],"&gt;=50")/Table4[[#This Row],[Count]]</f>
        <v>1</v>
      </c>
      <c r="I3" s="2">
        <f>COUNTIFS(Table2[Sub-Sector],Table4[[#This Row],[Sub-Sector]],Table2[Relative Volume],"&gt;=1")/Table4[[#This Row],[Count]]</f>
        <v>1</v>
      </c>
      <c r="J3" s="2">
        <f>COUNTIFS(Table2[Sub-Sector],Table4[[#This Row],[Sub-Sector]],Table2[% Away From Day Low],"&gt;=0.05")/Table4[[#This Row],[Count]]</f>
        <v>0</v>
      </c>
      <c r="K3" s="2">
        <f>COUNTIFS(Table2[Sub-Sector],Table4[[#This Row],[Sub-Sector]],Table2[% Away From Day High],"&lt;=0.05")/Table4[[#This Row],[Count]]</f>
        <v>1</v>
      </c>
      <c r="L3" s="2">
        <f>COUNTIFS(Table2[Sub-Sector],Table4[[#This Row],[Sub-Sector]],Table2[% Away From Current Week Low],"&gt;=0.05")/Table4[[#This Row],[Count]]</f>
        <v>0</v>
      </c>
      <c r="M3" s="2">
        <f>COUNTIFS(Table2[Sub-Sector],Table4[[#This Row],[Sub-Sector]],Table2[% Away From Current Week High],"&lt;=0.05")/Table4[[#This Row],[Count]]</f>
        <v>0</v>
      </c>
      <c r="N3" s="2">
        <f>COUNTIFS(Table2[Sub-Sector],Table4[[#This Row],[Sub-Sector]],Table2[% Away From Current Month Low],"&gt;=0.05")/Table4[[#This Row],[Count]]</f>
        <v>1</v>
      </c>
      <c r="O3" s="2">
        <f>COUNTIFS(Table2[Sub-Sector],Table4[[#This Row],[Sub-Sector]],Table2[% Away From Current Month High],"&lt;=0.05")/Table4[[#This Row],[Count]]</f>
        <v>0</v>
      </c>
      <c r="P3" s="2">
        <f>COUNTIFS(Table2[Sub-Sector],Table4[[#This Row],[Sub-Sector]],Table2[% Away From 52W High],"&lt;=10")/Table4[[#This Row],[Count]]</f>
        <v>0</v>
      </c>
      <c r="Q3" s="2">
        <f>COUNTIFS(Table2[Sub-Sector],Table4[[#This Row],[Sub-Sector]],Table2[% Away From 52W Low],"&gt;=10")/Table4[[#This Row],[Count]]</f>
        <v>1</v>
      </c>
      <c r="R3" s="2">
        <f>COUNTIFS(Table2[Sub-Sector],Table4[[#This Row],[Sub-Sector]],Table2[% Price above 20 EMA],"&gt;=0")/Table4[[#This Row],[Count]]</f>
        <v>1</v>
      </c>
      <c r="S3" s="2">
        <f>COUNTIFS(Table2[Sub-Sector],Table4[[#This Row],[Sub-Sector]],Table2[% Price above 50 EMA],"&gt;=0")/Table4[[#This Row],[Count]]</f>
        <v>1</v>
      </c>
      <c r="T3" s="2">
        <f>COUNTIFS(Table2[Sub-Sector],Table4[[#This Row],[Sub-Sector]],Table2[% Price above 200 EMA],"&gt;=0")/Table4[[#This Row],[Count]]</f>
        <v>1</v>
      </c>
      <c r="U3" s="2">
        <f>COUNTIFS(Table2[Sub-Sector],Table4[[#This Row],[Sub-Sector]],Table2[Rate of Change - Zone],"Positive")/Table4[[#This Row],[Count]]</f>
        <v>1</v>
      </c>
      <c r="V3" s="2">
        <f>COUNTIFS(Table2[Sub-Sector],Table4[[#This Row],[Sub-Sector]],Table2[Sharpe Ratio],"&gt;=0.10")/Table4[[#This Row],[Count]]</f>
        <v>1</v>
      </c>
      <c r="W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88.5</v>
      </c>
      <c r="X3">
        <f>_xlfn.RANK.AVG(Table4[[#This Row],[Score]],Table4[Score],1)</f>
        <v>2</v>
      </c>
      <c r="Y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60.5</v>
      </c>
      <c r="Z3">
        <f>_xlfn.RANK.AVG(Table4[[#This Row],[Score 2 ]],Table4[[Score 2 ]],1)</f>
        <v>2</v>
      </c>
    </row>
    <row r="4" spans="1:26" x14ac:dyDescent="0.3">
      <c r="A4" t="s">
        <v>736</v>
      </c>
      <c r="B4">
        <f>COUNTIFS(Table2[Sub-Sector],Table4[[#This Row],[Sub-Sector]])</f>
        <v>1</v>
      </c>
      <c r="C4" s="2">
        <f>COUNTIFS(Table2[Sub-Sector],Table4[[#This Row],[Sub-Sector]],Table2[Uptrend],"Uptrend")/Table4[[#This Row],[Count]]</f>
        <v>1</v>
      </c>
      <c r="D4" s="2">
        <f>COUNTIFS(Table2[Sub-Sector],Table4[[#This Row],[Sub-Sector]],Table2[1W Return vs Nifty],"&gt;=5")/Table4[[#This Row],[Count]]</f>
        <v>1</v>
      </c>
      <c r="E4" s="2">
        <f>COUNTIFS(Table2[Sub-Sector],Table4[[#This Row],[Sub-Sector]],Table2[1M Return vs Nifty],"&gt;=5")/Table4[[#This Row],[Count]]</f>
        <v>1</v>
      </c>
      <c r="F4" s="2">
        <f>COUNTIFS(Table2[Sub-Sector],Table4[[#This Row],[Sub-Sector]],Table2[6M Return vs Nifty],"&gt;=10")/Table4[[#This Row],[Count]]</f>
        <v>1</v>
      </c>
      <c r="G4" s="2">
        <f>COUNTIFS(Table2[Sub-Sector],Table4[[#This Row],[Sub-Sector]],Table2[1Y Return vs Nifty],"&gt;=10")/Table4[[#This Row],[Count]]</f>
        <v>1</v>
      </c>
      <c r="H4" s="2">
        <f>COUNTIFS(Table2[Sub-Sector],Table4[[#This Row],[Sub-Sector]],Table2[RSI Exponential â€“ 14D],"&gt;=50")/Table4[[#This Row],[Count]]</f>
        <v>1</v>
      </c>
      <c r="I4" s="2">
        <f>COUNTIFS(Table2[Sub-Sector],Table4[[#This Row],[Sub-Sector]],Table2[Relative Volume],"&gt;=1")/Table4[[#This Row],[Count]]</f>
        <v>1</v>
      </c>
      <c r="J4" s="2">
        <f>COUNTIFS(Table2[Sub-Sector],Table4[[#This Row],[Sub-Sector]],Table2[% Away From Day Low],"&gt;=0.05")/Table4[[#This Row],[Count]]</f>
        <v>0</v>
      </c>
      <c r="K4" s="2">
        <f>COUNTIFS(Table2[Sub-Sector],Table4[[#This Row],[Sub-Sector]],Table2[% Away From Day High],"&lt;=0.05")/Table4[[#This Row],[Count]]</f>
        <v>1</v>
      </c>
      <c r="L4" s="2">
        <f>COUNTIFS(Table2[Sub-Sector],Table4[[#This Row],[Sub-Sector]],Table2[% Away From Current Week Low],"&gt;=0.05")/Table4[[#This Row],[Count]]</f>
        <v>1</v>
      </c>
      <c r="M4" s="2">
        <f>COUNTIFS(Table2[Sub-Sector],Table4[[#This Row],[Sub-Sector]],Table2[% Away From Current Week High],"&lt;=0.05")/Table4[[#This Row],[Count]]</f>
        <v>1</v>
      </c>
      <c r="N4" s="2">
        <f>COUNTIFS(Table2[Sub-Sector],Table4[[#This Row],[Sub-Sector]],Table2[% Away From Current Month Low],"&gt;=0.05")/Table4[[#This Row],[Count]]</f>
        <v>1</v>
      </c>
      <c r="O4" s="2">
        <f>COUNTIFS(Table2[Sub-Sector],Table4[[#This Row],[Sub-Sector]],Table2[% Away From Current Month High],"&lt;=0.05")/Table4[[#This Row],[Count]]</f>
        <v>1</v>
      </c>
      <c r="P4" s="2">
        <f>COUNTIFS(Table2[Sub-Sector],Table4[[#This Row],[Sub-Sector]],Table2[% Away From 52W High],"&lt;=10")/Table4[[#This Row],[Count]]</f>
        <v>1</v>
      </c>
      <c r="Q4" s="2">
        <f>COUNTIFS(Table2[Sub-Sector],Table4[[#This Row],[Sub-Sector]],Table2[% Away From 52W Low],"&gt;=10")/Table4[[#This Row],[Count]]</f>
        <v>1</v>
      </c>
      <c r="R4" s="2">
        <f>COUNTIFS(Table2[Sub-Sector],Table4[[#This Row],[Sub-Sector]],Table2[% Price above 20 EMA],"&gt;=0")/Table4[[#This Row],[Count]]</f>
        <v>1</v>
      </c>
      <c r="S4" s="2">
        <f>COUNTIFS(Table2[Sub-Sector],Table4[[#This Row],[Sub-Sector]],Table2[% Price above 50 EMA],"&gt;=0")/Table4[[#This Row],[Count]]</f>
        <v>1</v>
      </c>
      <c r="T4" s="2">
        <f>COUNTIFS(Table2[Sub-Sector],Table4[[#This Row],[Sub-Sector]],Table2[% Price above 200 EMA],"&gt;=0")/Table4[[#This Row],[Count]]</f>
        <v>1</v>
      </c>
      <c r="U4" s="2">
        <f>COUNTIFS(Table2[Sub-Sector],Table4[[#This Row],[Sub-Sector]],Table2[Rate of Change - Zone],"Positive")/Table4[[#This Row],[Count]]</f>
        <v>1</v>
      </c>
      <c r="V4" s="2">
        <f>COUNTIFS(Table2[Sub-Sector],Table4[[#This Row],[Sub-Sector]],Table2[Sharpe Ratio],"&gt;=0.10")/Table4[[#This Row],[Count]]</f>
        <v>0</v>
      </c>
      <c r="W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88.5</v>
      </c>
      <c r="X4">
        <f>_xlfn.RANK.AVG(Table4[[#This Row],[Score]],Table4[Score],1)</f>
        <v>2</v>
      </c>
      <c r="Y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60.5</v>
      </c>
      <c r="Z4">
        <f>_xlfn.RANK.AVG(Table4[[#This Row],[Score 2 ]],Table4[[Score 2 ]],1)</f>
        <v>2</v>
      </c>
    </row>
    <row r="5" spans="1:26" x14ac:dyDescent="0.3">
      <c r="A5" t="s">
        <v>484</v>
      </c>
      <c r="B5">
        <f>COUNTIFS(Table2[Sub-Sector],Table4[[#This Row],[Sub-Sector]])</f>
        <v>4</v>
      </c>
      <c r="C5" s="2">
        <f>COUNTIFS(Table2[Sub-Sector],Table4[[#This Row],[Sub-Sector]],Table2[Uptrend],"Uptrend")/Table4[[#This Row],[Count]]</f>
        <v>0.75</v>
      </c>
      <c r="D5" s="2">
        <f>COUNTIFS(Table2[Sub-Sector],Table4[[#This Row],[Sub-Sector]],Table2[1W Return vs Nifty],"&gt;=5")/Table4[[#This Row],[Count]]</f>
        <v>0</v>
      </c>
      <c r="E5" s="2">
        <f>COUNTIFS(Table2[Sub-Sector],Table4[[#This Row],[Sub-Sector]],Table2[1M Return vs Nifty],"&gt;=5")/Table4[[#This Row],[Count]]</f>
        <v>0.5</v>
      </c>
      <c r="F5" s="2">
        <f>COUNTIFS(Table2[Sub-Sector],Table4[[#This Row],[Sub-Sector]],Table2[6M Return vs Nifty],"&gt;=10")/Table4[[#This Row],[Count]]</f>
        <v>1</v>
      </c>
      <c r="G5" s="2">
        <f>COUNTIFS(Table2[Sub-Sector],Table4[[#This Row],[Sub-Sector]],Table2[1Y Return vs Nifty],"&gt;=10")/Table4[[#This Row],[Count]]</f>
        <v>0.75</v>
      </c>
      <c r="H5" s="2">
        <f>COUNTIFS(Table2[Sub-Sector],Table4[[#This Row],[Sub-Sector]],Table2[RSI Exponential â€“ 14D],"&gt;=50")/Table4[[#This Row],[Count]]</f>
        <v>0.75</v>
      </c>
      <c r="I5" s="2">
        <f>COUNTIFS(Table2[Sub-Sector],Table4[[#This Row],[Sub-Sector]],Table2[Relative Volume],"&gt;=1")/Table4[[#This Row],[Count]]</f>
        <v>0.5</v>
      </c>
      <c r="J5" s="2">
        <f>COUNTIFS(Table2[Sub-Sector],Table4[[#This Row],[Sub-Sector]],Table2[% Away From Day Low],"&gt;=0.05")/Table4[[#This Row],[Count]]</f>
        <v>0</v>
      </c>
      <c r="K5" s="2">
        <f>COUNTIFS(Table2[Sub-Sector],Table4[[#This Row],[Sub-Sector]],Table2[% Away From Day High],"&lt;=0.05")/Table4[[#This Row],[Count]]</f>
        <v>1</v>
      </c>
      <c r="L5" s="2">
        <f>COUNTIFS(Table2[Sub-Sector],Table4[[#This Row],[Sub-Sector]],Table2[% Away From Current Week Low],"&gt;=0.05")/Table4[[#This Row],[Count]]</f>
        <v>0.25</v>
      </c>
      <c r="M5" s="2">
        <f>COUNTIFS(Table2[Sub-Sector],Table4[[#This Row],[Sub-Sector]],Table2[% Away From Current Week High],"&lt;=0.05")/Table4[[#This Row],[Count]]</f>
        <v>1</v>
      </c>
      <c r="N5" s="2">
        <f>COUNTIFS(Table2[Sub-Sector],Table4[[#This Row],[Sub-Sector]],Table2[% Away From Current Month Low],"&gt;=0.05")/Table4[[#This Row],[Count]]</f>
        <v>1</v>
      </c>
      <c r="O5" s="2">
        <f>COUNTIFS(Table2[Sub-Sector],Table4[[#This Row],[Sub-Sector]],Table2[% Away From Current Month High],"&lt;=0.05")/Table4[[#This Row],[Count]]</f>
        <v>0.75</v>
      </c>
      <c r="P5" s="2">
        <f>COUNTIFS(Table2[Sub-Sector],Table4[[#This Row],[Sub-Sector]],Table2[% Away From 52W High],"&lt;=10")/Table4[[#This Row],[Count]]</f>
        <v>0.5</v>
      </c>
      <c r="Q5" s="2">
        <f>COUNTIFS(Table2[Sub-Sector],Table4[[#This Row],[Sub-Sector]],Table2[% Away From 52W Low],"&gt;=10")/Table4[[#This Row],[Count]]</f>
        <v>1</v>
      </c>
      <c r="R5" s="2">
        <f>COUNTIFS(Table2[Sub-Sector],Table4[[#This Row],[Sub-Sector]],Table2[% Price above 20 EMA],"&gt;=0")/Table4[[#This Row],[Count]]</f>
        <v>0.75</v>
      </c>
      <c r="S5" s="2">
        <f>COUNTIFS(Table2[Sub-Sector],Table4[[#This Row],[Sub-Sector]],Table2[% Price above 50 EMA],"&gt;=0")/Table4[[#This Row],[Count]]</f>
        <v>0.75</v>
      </c>
      <c r="T5" s="2">
        <f>COUNTIFS(Table2[Sub-Sector],Table4[[#This Row],[Sub-Sector]],Table2[% Price above 200 EMA],"&gt;=0")/Table4[[#This Row],[Count]]</f>
        <v>1</v>
      </c>
      <c r="U5" s="2">
        <f>COUNTIFS(Table2[Sub-Sector],Table4[[#This Row],[Sub-Sector]],Table2[Rate of Change - Zone],"Positive")/Table4[[#This Row],[Count]]</f>
        <v>1</v>
      </c>
      <c r="V5" s="2">
        <f>COUNTIFS(Table2[Sub-Sector],Table4[[#This Row],[Sub-Sector]],Table2[Sharpe Ratio],"&gt;=0.10")/Table4[[#This Row],[Count]]</f>
        <v>0.5</v>
      </c>
      <c r="W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277.5</v>
      </c>
      <c r="X5">
        <f>_xlfn.RANK.AVG(Table4[[#This Row],[Score]],Table4[Score],1)</f>
        <v>16</v>
      </c>
      <c r="Y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101.5</v>
      </c>
      <c r="Z5">
        <f>_xlfn.RANK.AVG(Table4[[#This Row],[Score 2 ]],Table4[[Score 2 ]],1)</f>
        <v>4</v>
      </c>
    </row>
    <row r="6" spans="1:26" x14ac:dyDescent="0.3">
      <c r="A6" t="s">
        <v>163</v>
      </c>
      <c r="B6">
        <f>COUNTIFS(Table2[Sub-Sector],Table4[[#This Row],[Sub-Sector]])</f>
        <v>10</v>
      </c>
      <c r="C6" s="2">
        <f>COUNTIFS(Table2[Sub-Sector],Table4[[#This Row],[Sub-Sector]],Table2[Uptrend],"Uptrend")/Table4[[#This Row],[Count]]</f>
        <v>0.7</v>
      </c>
      <c r="D6" s="2">
        <f>COUNTIFS(Table2[Sub-Sector],Table4[[#This Row],[Sub-Sector]],Table2[1W Return vs Nifty],"&gt;=5")/Table4[[#This Row],[Count]]</f>
        <v>0.2</v>
      </c>
      <c r="E6" s="2">
        <f>COUNTIFS(Table2[Sub-Sector],Table4[[#This Row],[Sub-Sector]],Table2[1M Return vs Nifty],"&gt;=5")/Table4[[#This Row],[Count]]</f>
        <v>0.7</v>
      </c>
      <c r="F6" s="2">
        <f>COUNTIFS(Table2[Sub-Sector],Table4[[#This Row],[Sub-Sector]],Table2[6M Return vs Nifty],"&gt;=10")/Table4[[#This Row],[Count]]</f>
        <v>1</v>
      </c>
      <c r="G6" s="2">
        <f>COUNTIFS(Table2[Sub-Sector],Table4[[#This Row],[Sub-Sector]],Table2[1Y Return vs Nifty],"&gt;=10")/Table4[[#This Row],[Count]]</f>
        <v>1</v>
      </c>
      <c r="H6" s="2">
        <f>COUNTIFS(Table2[Sub-Sector],Table4[[#This Row],[Sub-Sector]],Table2[RSI Exponential â€“ 14D],"&gt;=50")/Table4[[#This Row],[Count]]</f>
        <v>1</v>
      </c>
      <c r="I6" s="2">
        <f>COUNTIFS(Table2[Sub-Sector],Table4[[#This Row],[Sub-Sector]],Table2[Relative Volume],"&gt;=1")/Table4[[#This Row],[Count]]</f>
        <v>0.3</v>
      </c>
      <c r="J6" s="2">
        <f>COUNTIFS(Table2[Sub-Sector],Table4[[#This Row],[Sub-Sector]],Table2[% Away From Day Low],"&gt;=0.05")/Table4[[#This Row],[Count]]</f>
        <v>0</v>
      </c>
      <c r="K6" s="2">
        <f>COUNTIFS(Table2[Sub-Sector],Table4[[#This Row],[Sub-Sector]],Table2[% Away From Day High],"&lt;=0.05")/Table4[[#This Row],[Count]]</f>
        <v>1</v>
      </c>
      <c r="L6" s="2">
        <f>COUNTIFS(Table2[Sub-Sector],Table4[[#This Row],[Sub-Sector]],Table2[% Away From Current Week Low],"&gt;=0.05")/Table4[[#This Row],[Count]]</f>
        <v>0.2</v>
      </c>
      <c r="M6" s="2">
        <f>COUNTIFS(Table2[Sub-Sector],Table4[[#This Row],[Sub-Sector]],Table2[% Away From Current Week High],"&lt;=0.05")/Table4[[#This Row],[Count]]</f>
        <v>0.9</v>
      </c>
      <c r="N6" s="2">
        <f>COUNTIFS(Table2[Sub-Sector],Table4[[#This Row],[Sub-Sector]],Table2[% Away From Current Month Low],"&gt;=0.05")/Table4[[#This Row],[Count]]</f>
        <v>1</v>
      </c>
      <c r="O6" s="2">
        <f>COUNTIFS(Table2[Sub-Sector],Table4[[#This Row],[Sub-Sector]],Table2[% Away From Current Month High],"&lt;=0.05")/Table4[[#This Row],[Count]]</f>
        <v>0.3</v>
      </c>
      <c r="P6" s="2">
        <f>COUNTIFS(Table2[Sub-Sector],Table4[[#This Row],[Sub-Sector]],Table2[% Away From 52W High],"&lt;=10")/Table4[[#This Row],[Count]]</f>
        <v>0.4</v>
      </c>
      <c r="Q6" s="2">
        <f>COUNTIFS(Table2[Sub-Sector],Table4[[#This Row],[Sub-Sector]],Table2[% Away From 52W Low],"&gt;=10")/Table4[[#This Row],[Count]]</f>
        <v>1</v>
      </c>
      <c r="R6" s="2">
        <f>COUNTIFS(Table2[Sub-Sector],Table4[[#This Row],[Sub-Sector]],Table2[% Price above 20 EMA],"&gt;=0")/Table4[[#This Row],[Count]]</f>
        <v>0.8</v>
      </c>
      <c r="S6" s="2">
        <f>COUNTIFS(Table2[Sub-Sector],Table4[[#This Row],[Sub-Sector]],Table2[% Price above 50 EMA],"&gt;=0")/Table4[[#This Row],[Count]]</f>
        <v>0.7</v>
      </c>
      <c r="T6" s="2">
        <f>COUNTIFS(Table2[Sub-Sector],Table4[[#This Row],[Sub-Sector]],Table2[% Price above 200 EMA],"&gt;=0")/Table4[[#This Row],[Count]]</f>
        <v>1</v>
      </c>
      <c r="U6" s="2">
        <f>COUNTIFS(Table2[Sub-Sector],Table4[[#This Row],[Sub-Sector]],Table2[Rate of Change - Zone],"Positive")/Table4[[#This Row],[Count]]</f>
        <v>1</v>
      </c>
      <c r="V6" s="2">
        <f>COUNTIFS(Table2[Sub-Sector],Table4[[#This Row],[Sub-Sector]],Table2[Sharpe Ratio],"&gt;=0.10")/Table4[[#This Row],[Count]]</f>
        <v>1</v>
      </c>
      <c r="W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219.5</v>
      </c>
      <c r="X6">
        <f>_xlfn.RANK.AVG(Table4[[#This Row],[Score]],Table4[Score],1)</f>
        <v>9</v>
      </c>
      <c r="Y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112.5</v>
      </c>
      <c r="Z6">
        <f>_xlfn.RANK.AVG(Table4[[#This Row],[Score 2 ]],Table4[[Score 2 ]],1)</f>
        <v>5</v>
      </c>
    </row>
    <row r="7" spans="1:26" x14ac:dyDescent="0.3">
      <c r="A7" t="s">
        <v>258</v>
      </c>
      <c r="B7">
        <f>COUNTIFS(Table2[Sub-Sector],Table4[[#This Row],[Sub-Sector]])</f>
        <v>2</v>
      </c>
      <c r="C7" s="2">
        <f>COUNTIFS(Table2[Sub-Sector],Table4[[#This Row],[Sub-Sector]],Table2[Uptrend],"Uptrend")/Table4[[#This Row],[Count]]</f>
        <v>0.5</v>
      </c>
      <c r="D7" s="2">
        <f>COUNTIFS(Table2[Sub-Sector],Table4[[#This Row],[Sub-Sector]],Table2[1W Return vs Nifty],"&gt;=5")/Table4[[#This Row],[Count]]</f>
        <v>0</v>
      </c>
      <c r="E7" s="2">
        <f>COUNTIFS(Table2[Sub-Sector],Table4[[#This Row],[Sub-Sector]],Table2[1M Return vs Nifty],"&gt;=5")/Table4[[#This Row],[Count]]</f>
        <v>1</v>
      </c>
      <c r="F7" s="2">
        <f>COUNTIFS(Table2[Sub-Sector],Table4[[#This Row],[Sub-Sector]],Table2[6M Return vs Nifty],"&gt;=10")/Table4[[#This Row],[Count]]</f>
        <v>0.5</v>
      </c>
      <c r="G7" s="2">
        <f>COUNTIFS(Table2[Sub-Sector],Table4[[#This Row],[Sub-Sector]],Table2[1Y Return vs Nifty],"&gt;=10")/Table4[[#This Row],[Count]]</f>
        <v>1</v>
      </c>
      <c r="H7" s="2">
        <f>COUNTIFS(Table2[Sub-Sector],Table4[[#This Row],[Sub-Sector]],Table2[RSI Exponential â€“ 14D],"&gt;=50")/Table4[[#This Row],[Count]]</f>
        <v>1</v>
      </c>
      <c r="I7" s="2">
        <f>COUNTIFS(Table2[Sub-Sector],Table4[[#This Row],[Sub-Sector]],Table2[Relative Volume],"&gt;=1")/Table4[[#This Row],[Count]]</f>
        <v>0.5</v>
      </c>
      <c r="J7" s="2">
        <f>COUNTIFS(Table2[Sub-Sector],Table4[[#This Row],[Sub-Sector]],Table2[% Away From Day Low],"&gt;=0.05")/Table4[[#This Row],[Count]]</f>
        <v>0</v>
      </c>
      <c r="K7" s="2">
        <f>COUNTIFS(Table2[Sub-Sector],Table4[[#This Row],[Sub-Sector]],Table2[% Away From Day High],"&lt;=0.05")/Table4[[#This Row],[Count]]</f>
        <v>1</v>
      </c>
      <c r="L7" s="2">
        <f>COUNTIFS(Table2[Sub-Sector],Table4[[#This Row],[Sub-Sector]],Table2[% Away From Current Week Low],"&gt;=0.05")/Table4[[#This Row],[Count]]</f>
        <v>0</v>
      </c>
      <c r="M7" s="2">
        <f>COUNTIFS(Table2[Sub-Sector],Table4[[#This Row],[Sub-Sector]],Table2[% Away From Current Week High],"&lt;=0.05")/Table4[[#This Row],[Count]]</f>
        <v>0.5</v>
      </c>
      <c r="N7" s="2">
        <f>COUNTIFS(Table2[Sub-Sector],Table4[[#This Row],[Sub-Sector]],Table2[% Away From Current Month Low],"&gt;=0.05")/Table4[[#This Row],[Count]]</f>
        <v>1</v>
      </c>
      <c r="O7" s="2">
        <f>COUNTIFS(Table2[Sub-Sector],Table4[[#This Row],[Sub-Sector]],Table2[% Away From Current Month High],"&lt;=0.05")/Table4[[#This Row],[Count]]</f>
        <v>0.5</v>
      </c>
      <c r="P7" s="2">
        <f>COUNTIFS(Table2[Sub-Sector],Table4[[#This Row],[Sub-Sector]],Table2[% Away From 52W High],"&lt;=10")/Table4[[#This Row],[Count]]</f>
        <v>0.5</v>
      </c>
      <c r="Q7" s="2">
        <f>COUNTIFS(Table2[Sub-Sector],Table4[[#This Row],[Sub-Sector]],Table2[% Away From 52W Low],"&gt;=10")/Table4[[#This Row],[Count]]</f>
        <v>1</v>
      </c>
      <c r="R7" s="2">
        <f>COUNTIFS(Table2[Sub-Sector],Table4[[#This Row],[Sub-Sector]],Table2[% Price above 20 EMA],"&gt;=0")/Table4[[#This Row],[Count]]</f>
        <v>1</v>
      </c>
      <c r="S7" s="2">
        <f>COUNTIFS(Table2[Sub-Sector],Table4[[#This Row],[Sub-Sector]],Table2[% Price above 50 EMA],"&gt;=0")/Table4[[#This Row],[Count]]</f>
        <v>1</v>
      </c>
      <c r="T7" s="2">
        <f>COUNTIFS(Table2[Sub-Sector],Table4[[#This Row],[Sub-Sector]],Table2[% Price above 200 EMA],"&gt;=0")/Table4[[#This Row],[Count]]</f>
        <v>1</v>
      </c>
      <c r="U7" s="2">
        <f>COUNTIFS(Table2[Sub-Sector],Table4[[#This Row],[Sub-Sector]],Table2[Rate of Change - Zone],"Positive")/Table4[[#This Row],[Count]]</f>
        <v>1</v>
      </c>
      <c r="V7" s="2">
        <f>COUNTIFS(Table2[Sub-Sector],Table4[[#This Row],[Sub-Sector]],Table2[Sharpe Ratio],"&gt;=0.10")/Table4[[#This Row],[Count]]</f>
        <v>0.5</v>
      </c>
      <c r="W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294.5</v>
      </c>
      <c r="X7">
        <f>_xlfn.RANK.AVG(Table4[[#This Row],[Score]],Table4[Score],1)</f>
        <v>21</v>
      </c>
      <c r="Y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118.5</v>
      </c>
      <c r="Z7">
        <f>_xlfn.RANK.AVG(Table4[[#This Row],[Score 2 ]],Table4[[Score 2 ]],1)</f>
        <v>6</v>
      </c>
    </row>
    <row r="8" spans="1:26" x14ac:dyDescent="0.3">
      <c r="A8" t="s">
        <v>1175</v>
      </c>
      <c r="B8">
        <f>COUNTIFS(Table2[Sub-Sector],Table4[[#This Row],[Sub-Sector]])</f>
        <v>3</v>
      </c>
      <c r="C8" s="2">
        <f>COUNTIFS(Table2[Sub-Sector],Table4[[#This Row],[Sub-Sector]],Table2[Uptrend],"Uptrend")/Table4[[#This Row],[Count]]</f>
        <v>1</v>
      </c>
      <c r="D8" s="2">
        <f>COUNTIFS(Table2[Sub-Sector],Table4[[#This Row],[Sub-Sector]],Table2[1W Return vs Nifty],"&gt;=5")/Table4[[#This Row],[Count]]</f>
        <v>0</v>
      </c>
      <c r="E8" s="2">
        <f>COUNTIFS(Table2[Sub-Sector],Table4[[#This Row],[Sub-Sector]],Table2[1M Return vs Nifty],"&gt;=5")/Table4[[#This Row],[Count]]</f>
        <v>0.66666666666666663</v>
      </c>
      <c r="F8" s="2">
        <f>COUNTIFS(Table2[Sub-Sector],Table4[[#This Row],[Sub-Sector]],Table2[6M Return vs Nifty],"&gt;=10")/Table4[[#This Row],[Count]]</f>
        <v>0.66666666666666663</v>
      </c>
      <c r="G8" s="2">
        <f>COUNTIFS(Table2[Sub-Sector],Table4[[#This Row],[Sub-Sector]],Table2[1Y Return vs Nifty],"&gt;=10")/Table4[[#This Row],[Count]]</f>
        <v>0.66666666666666663</v>
      </c>
      <c r="H8" s="2">
        <f>COUNTIFS(Table2[Sub-Sector],Table4[[#This Row],[Sub-Sector]],Table2[RSI Exponential â€“ 14D],"&gt;=50")/Table4[[#This Row],[Count]]</f>
        <v>1</v>
      </c>
      <c r="I8" s="2">
        <f>COUNTIFS(Table2[Sub-Sector],Table4[[#This Row],[Sub-Sector]],Table2[Relative Volume],"&gt;=1")/Table4[[#This Row],[Count]]</f>
        <v>0.66666666666666663</v>
      </c>
      <c r="J8" s="2">
        <f>COUNTIFS(Table2[Sub-Sector],Table4[[#This Row],[Sub-Sector]],Table2[% Away From Day Low],"&gt;=0.05")/Table4[[#This Row],[Count]]</f>
        <v>0</v>
      </c>
      <c r="K8" s="2">
        <f>COUNTIFS(Table2[Sub-Sector],Table4[[#This Row],[Sub-Sector]],Table2[% Away From Day High],"&lt;=0.05")/Table4[[#This Row],[Count]]</f>
        <v>1</v>
      </c>
      <c r="L8" s="2">
        <f>COUNTIFS(Table2[Sub-Sector],Table4[[#This Row],[Sub-Sector]],Table2[% Away From Current Week Low],"&gt;=0.05")/Table4[[#This Row],[Count]]</f>
        <v>0.33333333333333331</v>
      </c>
      <c r="M8" s="2">
        <f>COUNTIFS(Table2[Sub-Sector],Table4[[#This Row],[Sub-Sector]],Table2[% Away From Current Week High],"&lt;=0.05")/Table4[[#This Row],[Count]]</f>
        <v>0.66666666666666663</v>
      </c>
      <c r="N8" s="2">
        <f>COUNTIFS(Table2[Sub-Sector],Table4[[#This Row],[Sub-Sector]],Table2[% Away From Current Month Low],"&gt;=0.05")/Table4[[#This Row],[Count]]</f>
        <v>1</v>
      </c>
      <c r="O8" s="2">
        <f>COUNTIFS(Table2[Sub-Sector],Table4[[#This Row],[Sub-Sector]],Table2[% Away From Current Month High],"&lt;=0.05")/Table4[[#This Row],[Count]]</f>
        <v>0.33333333333333331</v>
      </c>
      <c r="P8" s="2">
        <f>COUNTIFS(Table2[Sub-Sector],Table4[[#This Row],[Sub-Sector]],Table2[% Away From 52W High],"&lt;=10")/Table4[[#This Row],[Count]]</f>
        <v>0.33333333333333331</v>
      </c>
      <c r="Q8" s="2">
        <f>COUNTIFS(Table2[Sub-Sector],Table4[[#This Row],[Sub-Sector]],Table2[% Away From 52W Low],"&gt;=10")/Table4[[#This Row],[Count]]</f>
        <v>1</v>
      </c>
      <c r="R8" s="2">
        <f>COUNTIFS(Table2[Sub-Sector],Table4[[#This Row],[Sub-Sector]],Table2[% Price above 20 EMA],"&gt;=0")/Table4[[#This Row],[Count]]</f>
        <v>1</v>
      </c>
      <c r="S8" s="2">
        <f>COUNTIFS(Table2[Sub-Sector],Table4[[#This Row],[Sub-Sector]],Table2[% Price above 50 EMA],"&gt;=0")/Table4[[#This Row],[Count]]</f>
        <v>1</v>
      </c>
      <c r="T8" s="2">
        <f>COUNTIFS(Table2[Sub-Sector],Table4[[#This Row],[Sub-Sector]],Table2[% Price above 200 EMA],"&gt;=0")/Table4[[#This Row],[Count]]</f>
        <v>1</v>
      </c>
      <c r="U8" s="2">
        <f>COUNTIFS(Table2[Sub-Sector],Table4[[#This Row],[Sub-Sector]],Table2[Rate of Change - Zone],"Positive")/Table4[[#This Row],[Count]]</f>
        <v>1</v>
      </c>
      <c r="V8" s="2">
        <f>COUNTIFS(Table2[Sub-Sector],Table4[[#This Row],[Sub-Sector]],Table2[Sharpe Ratio],"&gt;=0.10")/Table4[[#This Row],[Count]]</f>
        <v>0.33333333333333331</v>
      </c>
      <c r="W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252</v>
      </c>
      <c r="X8">
        <f>_xlfn.RANK.AVG(Table4[[#This Row],[Score]],Table4[Score],1)</f>
        <v>11</v>
      </c>
      <c r="Y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120.5</v>
      </c>
      <c r="Z8">
        <f>_xlfn.RANK.AVG(Table4[[#This Row],[Score 2 ]],Table4[[Score 2 ]],1)</f>
        <v>7</v>
      </c>
    </row>
    <row r="9" spans="1:26" x14ac:dyDescent="0.3">
      <c r="A9" t="s">
        <v>755</v>
      </c>
      <c r="B9">
        <f>COUNTIFS(Table2[Sub-Sector],Table4[[#This Row],[Sub-Sector]])</f>
        <v>3</v>
      </c>
      <c r="C9" s="2">
        <f>COUNTIFS(Table2[Sub-Sector],Table4[[#This Row],[Sub-Sector]],Table2[Uptrend],"Uptrend")/Table4[[#This Row],[Count]]</f>
        <v>1</v>
      </c>
      <c r="D9" s="2">
        <f>COUNTIFS(Table2[Sub-Sector],Table4[[#This Row],[Sub-Sector]],Table2[1W Return vs Nifty],"&gt;=5")/Table4[[#This Row],[Count]]</f>
        <v>0.33333333333333331</v>
      </c>
      <c r="E9" s="2">
        <f>COUNTIFS(Table2[Sub-Sector],Table4[[#This Row],[Sub-Sector]],Table2[1M Return vs Nifty],"&gt;=5")/Table4[[#This Row],[Count]]</f>
        <v>1</v>
      </c>
      <c r="F9" s="2">
        <f>COUNTIFS(Table2[Sub-Sector],Table4[[#This Row],[Sub-Sector]],Table2[6M Return vs Nifty],"&gt;=10")/Table4[[#This Row],[Count]]</f>
        <v>0.33333333333333331</v>
      </c>
      <c r="G9" s="2">
        <f>COUNTIFS(Table2[Sub-Sector],Table4[[#This Row],[Sub-Sector]],Table2[1Y Return vs Nifty],"&gt;=10")/Table4[[#This Row],[Count]]</f>
        <v>1</v>
      </c>
      <c r="H9" s="2">
        <f>COUNTIFS(Table2[Sub-Sector],Table4[[#This Row],[Sub-Sector]],Table2[RSI Exponential â€“ 14D],"&gt;=50")/Table4[[#This Row],[Count]]</f>
        <v>1</v>
      </c>
      <c r="I9" s="2">
        <f>COUNTIFS(Table2[Sub-Sector],Table4[[#This Row],[Sub-Sector]],Table2[Relative Volume],"&gt;=1")/Table4[[#This Row],[Count]]</f>
        <v>1</v>
      </c>
      <c r="J9" s="2">
        <f>COUNTIFS(Table2[Sub-Sector],Table4[[#This Row],[Sub-Sector]],Table2[% Away From Day Low],"&gt;=0.05")/Table4[[#This Row],[Count]]</f>
        <v>0</v>
      </c>
      <c r="K9" s="2">
        <f>COUNTIFS(Table2[Sub-Sector],Table4[[#This Row],[Sub-Sector]],Table2[% Away From Day High],"&lt;=0.05")/Table4[[#This Row],[Count]]</f>
        <v>1</v>
      </c>
      <c r="L9" s="2">
        <f>COUNTIFS(Table2[Sub-Sector],Table4[[#This Row],[Sub-Sector]],Table2[% Away From Current Week Low],"&gt;=0.05")/Table4[[#This Row],[Count]]</f>
        <v>0.33333333333333331</v>
      </c>
      <c r="M9" s="2">
        <f>COUNTIFS(Table2[Sub-Sector],Table4[[#This Row],[Sub-Sector]],Table2[% Away From Current Week High],"&lt;=0.05")/Table4[[#This Row],[Count]]</f>
        <v>0.66666666666666663</v>
      </c>
      <c r="N9" s="2">
        <f>COUNTIFS(Table2[Sub-Sector],Table4[[#This Row],[Sub-Sector]],Table2[% Away From Current Month Low],"&gt;=0.05")/Table4[[#This Row],[Count]]</f>
        <v>1</v>
      </c>
      <c r="O9" s="2">
        <f>COUNTIFS(Table2[Sub-Sector],Table4[[#This Row],[Sub-Sector]],Table2[% Away From Current Month High],"&lt;=0.05")/Table4[[#This Row],[Count]]</f>
        <v>0.66666666666666663</v>
      </c>
      <c r="P9" s="2">
        <f>COUNTIFS(Table2[Sub-Sector],Table4[[#This Row],[Sub-Sector]],Table2[% Away From 52W High],"&lt;=10")/Table4[[#This Row],[Count]]</f>
        <v>1</v>
      </c>
      <c r="Q9" s="2">
        <f>COUNTIFS(Table2[Sub-Sector],Table4[[#This Row],[Sub-Sector]],Table2[% Away From 52W Low],"&gt;=10")/Table4[[#This Row],[Count]]</f>
        <v>1</v>
      </c>
      <c r="R9" s="2">
        <f>COUNTIFS(Table2[Sub-Sector],Table4[[#This Row],[Sub-Sector]],Table2[% Price above 20 EMA],"&gt;=0")/Table4[[#This Row],[Count]]</f>
        <v>1</v>
      </c>
      <c r="S9" s="2">
        <f>COUNTIFS(Table2[Sub-Sector],Table4[[#This Row],[Sub-Sector]],Table2[% Price above 50 EMA],"&gt;=0")/Table4[[#This Row],[Count]]</f>
        <v>1</v>
      </c>
      <c r="T9" s="2">
        <f>COUNTIFS(Table2[Sub-Sector],Table4[[#This Row],[Sub-Sector]],Table2[% Price above 200 EMA],"&gt;=0")/Table4[[#This Row],[Count]]</f>
        <v>1</v>
      </c>
      <c r="U9" s="2">
        <f>COUNTIFS(Table2[Sub-Sector],Table4[[#This Row],[Sub-Sector]],Table2[Rate of Change - Zone],"Positive")/Table4[[#This Row],[Count]]</f>
        <v>1</v>
      </c>
      <c r="V9" s="2">
        <f>COUNTIFS(Table2[Sub-Sector],Table4[[#This Row],[Sub-Sector]],Table2[Sharpe Ratio],"&gt;=0.10")/Table4[[#This Row],[Count]]</f>
        <v>0.33333333333333331</v>
      </c>
      <c r="W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170</v>
      </c>
      <c r="X9">
        <f>_xlfn.RANK.AVG(Table4[[#This Row],[Score]],Table4[Score],1)</f>
        <v>4</v>
      </c>
      <c r="Y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124</v>
      </c>
      <c r="Z9">
        <f>_xlfn.RANK.AVG(Table4[[#This Row],[Score 2 ]],Table4[[Score 2 ]],1)</f>
        <v>8</v>
      </c>
    </row>
    <row r="10" spans="1:26" x14ac:dyDescent="0.3">
      <c r="A10" t="s">
        <v>553</v>
      </c>
      <c r="B10">
        <f>COUNTIFS(Table2[Sub-Sector],Table4[[#This Row],[Sub-Sector]])</f>
        <v>5</v>
      </c>
      <c r="C10" s="2">
        <f>COUNTIFS(Table2[Sub-Sector],Table4[[#This Row],[Sub-Sector]],Table2[Uptrend],"Uptrend")/Table4[[#This Row],[Count]]</f>
        <v>0.8</v>
      </c>
      <c r="D10" s="2">
        <f>COUNTIFS(Table2[Sub-Sector],Table4[[#This Row],[Sub-Sector]],Table2[1W Return vs Nifty],"&gt;=5")/Table4[[#This Row],[Count]]</f>
        <v>0.4</v>
      </c>
      <c r="E10" s="2">
        <f>COUNTIFS(Table2[Sub-Sector],Table4[[#This Row],[Sub-Sector]],Table2[1M Return vs Nifty],"&gt;=5")/Table4[[#This Row],[Count]]</f>
        <v>0.8</v>
      </c>
      <c r="F10" s="2">
        <f>COUNTIFS(Table2[Sub-Sector],Table4[[#This Row],[Sub-Sector]],Table2[6M Return vs Nifty],"&gt;=10")/Table4[[#This Row],[Count]]</f>
        <v>0.6</v>
      </c>
      <c r="G10" s="2">
        <f>COUNTIFS(Table2[Sub-Sector],Table4[[#This Row],[Sub-Sector]],Table2[1Y Return vs Nifty],"&gt;=10")/Table4[[#This Row],[Count]]</f>
        <v>0.6</v>
      </c>
      <c r="H10" s="2">
        <f>COUNTIFS(Table2[Sub-Sector],Table4[[#This Row],[Sub-Sector]],Table2[RSI Exponential â€“ 14D],"&gt;=50")/Table4[[#This Row],[Count]]</f>
        <v>1</v>
      </c>
      <c r="I10" s="2">
        <f>COUNTIFS(Table2[Sub-Sector],Table4[[#This Row],[Sub-Sector]],Table2[Relative Volume],"&gt;=1")/Table4[[#This Row],[Count]]</f>
        <v>0.8</v>
      </c>
      <c r="J10" s="2">
        <f>COUNTIFS(Table2[Sub-Sector],Table4[[#This Row],[Sub-Sector]],Table2[% Away From Day Low],"&gt;=0.05")/Table4[[#This Row],[Count]]</f>
        <v>0</v>
      </c>
      <c r="K10" s="2">
        <f>COUNTIFS(Table2[Sub-Sector],Table4[[#This Row],[Sub-Sector]],Table2[% Away From Day High],"&lt;=0.05")/Table4[[#This Row],[Count]]</f>
        <v>0.8</v>
      </c>
      <c r="L10" s="2">
        <f>COUNTIFS(Table2[Sub-Sector],Table4[[#This Row],[Sub-Sector]],Table2[% Away From Current Week Low],"&gt;=0.05")/Table4[[#This Row],[Count]]</f>
        <v>0</v>
      </c>
      <c r="M10" s="2">
        <f>COUNTIFS(Table2[Sub-Sector],Table4[[#This Row],[Sub-Sector]],Table2[% Away From Current Week High],"&lt;=0.05")/Table4[[#This Row],[Count]]</f>
        <v>0.8</v>
      </c>
      <c r="N10" s="2">
        <f>COUNTIFS(Table2[Sub-Sector],Table4[[#This Row],[Sub-Sector]],Table2[% Away From Current Month Low],"&gt;=0.05")/Table4[[#This Row],[Count]]</f>
        <v>0.8</v>
      </c>
      <c r="O10" s="2">
        <f>COUNTIFS(Table2[Sub-Sector],Table4[[#This Row],[Sub-Sector]],Table2[% Away From Current Month High],"&lt;=0.05")/Table4[[#This Row],[Count]]</f>
        <v>0.8</v>
      </c>
      <c r="P10" s="2">
        <f>COUNTIFS(Table2[Sub-Sector],Table4[[#This Row],[Sub-Sector]],Table2[% Away From 52W High],"&lt;=10")/Table4[[#This Row],[Count]]</f>
        <v>0.4</v>
      </c>
      <c r="Q10" s="2">
        <f>COUNTIFS(Table2[Sub-Sector],Table4[[#This Row],[Sub-Sector]],Table2[% Away From 52W Low],"&gt;=10")/Table4[[#This Row],[Count]]</f>
        <v>1</v>
      </c>
      <c r="R10" s="2">
        <f>COUNTIFS(Table2[Sub-Sector],Table4[[#This Row],[Sub-Sector]],Table2[% Price above 20 EMA],"&gt;=0")/Table4[[#This Row],[Count]]</f>
        <v>0.8</v>
      </c>
      <c r="S10" s="2">
        <f>COUNTIFS(Table2[Sub-Sector],Table4[[#This Row],[Sub-Sector]],Table2[% Price above 50 EMA],"&gt;=0")/Table4[[#This Row],[Count]]</f>
        <v>0.8</v>
      </c>
      <c r="T10" s="2">
        <f>COUNTIFS(Table2[Sub-Sector],Table4[[#This Row],[Sub-Sector]],Table2[% Price above 200 EMA],"&gt;=0")/Table4[[#This Row],[Count]]</f>
        <v>0.8</v>
      </c>
      <c r="U10" s="2">
        <f>COUNTIFS(Table2[Sub-Sector],Table4[[#This Row],[Sub-Sector]],Table2[Rate of Change - Zone],"Positive")/Table4[[#This Row],[Count]]</f>
        <v>1</v>
      </c>
      <c r="V10" s="2">
        <f>COUNTIFS(Table2[Sub-Sector],Table4[[#This Row],[Sub-Sector]],Table2[Sharpe Ratio],"&gt;=0.10")/Table4[[#This Row],[Count]]</f>
        <v>0.6</v>
      </c>
      <c r="W1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206</v>
      </c>
      <c r="X10">
        <f>_xlfn.RANK.AVG(Table4[[#This Row],[Score]],Table4[Score],1)</f>
        <v>8</v>
      </c>
      <c r="Y1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133.5</v>
      </c>
      <c r="Z10">
        <f>_xlfn.RANK.AVG(Table4[[#This Row],[Score 2 ]],Table4[[Score 2 ]],1)</f>
        <v>9</v>
      </c>
    </row>
    <row r="11" spans="1:26" x14ac:dyDescent="0.3">
      <c r="A11" t="s">
        <v>43</v>
      </c>
      <c r="B11">
        <f>COUNTIFS(Table2[Sub-Sector],Table4[[#This Row],[Sub-Sector]])</f>
        <v>2</v>
      </c>
      <c r="C11" s="2">
        <f>COUNTIFS(Table2[Sub-Sector],Table4[[#This Row],[Sub-Sector]],Table2[Uptrend],"Uptrend")/Table4[[#This Row],[Count]]</f>
        <v>1</v>
      </c>
      <c r="D11" s="2">
        <f>COUNTIFS(Table2[Sub-Sector],Table4[[#This Row],[Sub-Sector]],Table2[1W Return vs Nifty],"&gt;=5")/Table4[[#This Row],[Count]]</f>
        <v>0.5</v>
      </c>
      <c r="E11" s="2">
        <f>COUNTIFS(Table2[Sub-Sector],Table4[[#This Row],[Sub-Sector]],Table2[1M Return vs Nifty],"&gt;=5")/Table4[[#This Row],[Count]]</f>
        <v>1</v>
      </c>
      <c r="F11" s="2">
        <f>COUNTIFS(Table2[Sub-Sector],Table4[[#This Row],[Sub-Sector]],Table2[6M Return vs Nifty],"&gt;=10")/Table4[[#This Row],[Count]]</f>
        <v>1</v>
      </c>
      <c r="G11" s="2">
        <f>COUNTIFS(Table2[Sub-Sector],Table4[[#This Row],[Sub-Sector]],Table2[1Y Return vs Nifty],"&gt;=10")/Table4[[#This Row],[Count]]</f>
        <v>0.5</v>
      </c>
      <c r="H11" s="2">
        <f>COUNTIFS(Table2[Sub-Sector],Table4[[#This Row],[Sub-Sector]],Table2[RSI Exponential â€“ 14D],"&gt;=50")/Table4[[#This Row],[Count]]</f>
        <v>1</v>
      </c>
      <c r="I11" s="2">
        <f>COUNTIFS(Table2[Sub-Sector],Table4[[#This Row],[Sub-Sector]],Table2[Relative Volume],"&gt;=1")/Table4[[#This Row],[Count]]</f>
        <v>0.5</v>
      </c>
      <c r="J11" s="2">
        <f>COUNTIFS(Table2[Sub-Sector],Table4[[#This Row],[Sub-Sector]],Table2[% Away From Day Low],"&gt;=0.05")/Table4[[#This Row],[Count]]</f>
        <v>0</v>
      </c>
      <c r="K11" s="2">
        <f>COUNTIFS(Table2[Sub-Sector],Table4[[#This Row],[Sub-Sector]],Table2[% Away From Day High],"&lt;=0.05")/Table4[[#This Row],[Count]]</f>
        <v>1</v>
      </c>
      <c r="L11" s="2">
        <f>COUNTIFS(Table2[Sub-Sector],Table4[[#This Row],[Sub-Sector]],Table2[% Away From Current Week Low],"&gt;=0.05")/Table4[[#This Row],[Count]]</f>
        <v>0.5</v>
      </c>
      <c r="M11" s="2">
        <f>COUNTIFS(Table2[Sub-Sector],Table4[[#This Row],[Sub-Sector]],Table2[% Away From Current Week High],"&lt;=0.05")/Table4[[#This Row],[Count]]</f>
        <v>0.5</v>
      </c>
      <c r="N11" s="2">
        <f>COUNTIFS(Table2[Sub-Sector],Table4[[#This Row],[Sub-Sector]],Table2[% Away From Current Month Low],"&gt;=0.05")/Table4[[#This Row],[Count]]</f>
        <v>1</v>
      </c>
      <c r="O11" s="2">
        <f>COUNTIFS(Table2[Sub-Sector],Table4[[#This Row],[Sub-Sector]],Table2[% Away From Current Month High],"&lt;=0.05")/Table4[[#This Row],[Count]]</f>
        <v>0.5</v>
      </c>
      <c r="P11" s="2">
        <f>COUNTIFS(Table2[Sub-Sector],Table4[[#This Row],[Sub-Sector]],Table2[% Away From 52W High],"&lt;=10")/Table4[[#This Row],[Count]]</f>
        <v>1</v>
      </c>
      <c r="Q11" s="2">
        <f>COUNTIFS(Table2[Sub-Sector],Table4[[#This Row],[Sub-Sector]],Table2[% Away From 52W Low],"&gt;=10")/Table4[[#This Row],[Count]]</f>
        <v>1</v>
      </c>
      <c r="R11" s="2">
        <f>COUNTIFS(Table2[Sub-Sector],Table4[[#This Row],[Sub-Sector]],Table2[% Price above 20 EMA],"&gt;=0")/Table4[[#This Row],[Count]]</f>
        <v>1</v>
      </c>
      <c r="S11" s="2">
        <f>COUNTIFS(Table2[Sub-Sector],Table4[[#This Row],[Sub-Sector]],Table2[% Price above 50 EMA],"&gt;=0")/Table4[[#This Row],[Count]]</f>
        <v>1</v>
      </c>
      <c r="T11" s="2">
        <f>COUNTIFS(Table2[Sub-Sector],Table4[[#This Row],[Sub-Sector]],Table2[% Price above 200 EMA],"&gt;=0")/Table4[[#This Row],[Count]]</f>
        <v>1</v>
      </c>
      <c r="U11" s="2">
        <f>COUNTIFS(Table2[Sub-Sector],Table4[[#This Row],[Sub-Sector]],Table2[Rate of Change - Zone],"Positive")/Table4[[#This Row],[Count]]</f>
        <v>1</v>
      </c>
      <c r="V11" s="2">
        <f>COUNTIFS(Table2[Sub-Sector],Table4[[#This Row],[Sub-Sector]],Table2[Sharpe Ratio],"&gt;=0.10")/Table4[[#This Row],[Count]]</f>
        <v>1</v>
      </c>
      <c r="W1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171</v>
      </c>
      <c r="X11">
        <f>_xlfn.RANK.AVG(Table4[[#This Row],[Score]],Table4[Score],1)</f>
        <v>5</v>
      </c>
      <c r="Y1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135.5</v>
      </c>
      <c r="Z11">
        <f>_xlfn.RANK.AVG(Table4[[#This Row],[Score 2 ]],Table4[[Score 2 ]],1)</f>
        <v>10.5</v>
      </c>
    </row>
    <row r="12" spans="1:26" x14ac:dyDescent="0.3">
      <c r="A12" t="s">
        <v>354</v>
      </c>
      <c r="B12">
        <f>COUNTIFS(Table2[Sub-Sector],Table4[[#This Row],[Sub-Sector]])</f>
        <v>2</v>
      </c>
      <c r="C12" s="2">
        <f>COUNTIFS(Table2[Sub-Sector],Table4[[#This Row],[Sub-Sector]],Table2[Uptrend],"Uptrend")/Table4[[#This Row],[Count]]</f>
        <v>0.5</v>
      </c>
      <c r="D12" s="2">
        <f>COUNTIFS(Table2[Sub-Sector],Table4[[#This Row],[Sub-Sector]],Table2[1W Return vs Nifty],"&gt;=5")/Table4[[#This Row],[Count]]</f>
        <v>0</v>
      </c>
      <c r="E12" s="2">
        <f>COUNTIFS(Table2[Sub-Sector],Table4[[#This Row],[Sub-Sector]],Table2[1M Return vs Nifty],"&gt;=5")/Table4[[#This Row],[Count]]</f>
        <v>0.5</v>
      </c>
      <c r="F12" s="2">
        <f>COUNTIFS(Table2[Sub-Sector],Table4[[#This Row],[Sub-Sector]],Table2[6M Return vs Nifty],"&gt;=10")/Table4[[#This Row],[Count]]</f>
        <v>1</v>
      </c>
      <c r="G12" s="2">
        <f>COUNTIFS(Table2[Sub-Sector],Table4[[#This Row],[Sub-Sector]],Table2[1Y Return vs Nifty],"&gt;=10")/Table4[[#This Row],[Count]]</f>
        <v>0.5</v>
      </c>
      <c r="H12" s="2">
        <f>COUNTIFS(Table2[Sub-Sector],Table4[[#This Row],[Sub-Sector]],Table2[RSI Exponential â€“ 14D],"&gt;=50")/Table4[[#This Row],[Count]]</f>
        <v>1</v>
      </c>
      <c r="I12" s="2">
        <f>COUNTIFS(Table2[Sub-Sector],Table4[[#This Row],[Sub-Sector]],Table2[Relative Volume],"&gt;=1")/Table4[[#This Row],[Count]]</f>
        <v>0.5</v>
      </c>
      <c r="J12" s="2">
        <f>COUNTIFS(Table2[Sub-Sector],Table4[[#This Row],[Sub-Sector]],Table2[% Away From Day Low],"&gt;=0.05")/Table4[[#This Row],[Count]]</f>
        <v>0</v>
      </c>
      <c r="K12" s="2">
        <f>COUNTIFS(Table2[Sub-Sector],Table4[[#This Row],[Sub-Sector]],Table2[% Away From Day High],"&lt;=0.05")/Table4[[#This Row],[Count]]</f>
        <v>1</v>
      </c>
      <c r="L12" s="2">
        <f>COUNTIFS(Table2[Sub-Sector],Table4[[#This Row],[Sub-Sector]],Table2[% Away From Current Week Low],"&gt;=0.05")/Table4[[#This Row],[Count]]</f>
        <v>0.5</v>
      </c>
      <c r="M12" s="2">
        <f>COUNTIFS(Table2[Sub-Sector],Table4[[#This Row],[Sub-Sector]],Table2[% Away From Current Week High],"&lt;=0.05")/Table4[[#This Row],[Count]]</f>
        <v>1</v>
      </c>
      <c r="N12" s="2">
        <f>COUNTIFS(Table2[Sub-Sector],Table4[[#This Row],[Sub-Sector]],Table2[% Away From Current Month Low],"&gt;=0.05")/Table4[[#This Row],[Count]]</f>
        <v>1</v>
      </c>
      <c r="O12" s="2">
        <f>COUNTIFS(Table2[Sub-Sector],Table4[[#This Row],[Sub-Sector]],Table2[% Away From Current Month High],"&lt;=0.05")/Table4[[#This Row],[Count]]</f>
        <v>1</v>
      </c>
      <c r="P12" s="2">
        <f>COUNTIFS(Table2[Sub-Sector],Table4[[#This Row],[Sub-Sector]],Table2[% Away From 52W High],"&lt;=10")/Table4[[#This Row],[Count]]</f>
        <v>0.5</v>
      </c>
      <c r="Q12" s="2">
        <f>COUNTIFS(Table2[Sub-Sector],Table4[[#This Row],[Sub-Sector]],Table2[% Away From 52W Low],"&gt;=10")/Table4[[#This Row],[Count]]</f>
        <v>1</v>
      </c>
      <c r="R12" s="2">
        <f>COUNTIFS(Table2[Sub-Sector],Table4[[#This Row],[Sub-Sector]],Table2[% Price above 20 EMA],"&gt;=0")/Table4[[#This Row],[Count]]</f>
        <v>1</v>
      </c>
      <c r="S12" s="2">
        <f>COUNTIFS(Table2[Sub-Sector],Table4[[#This Row],[Sub-Sector]],Table2[% Price above 50 EMA],"&gt;=0")/Table4[[#This Row],[Count]]</f>
        <v>1</v>
      </c>
      <c r="T12" s="2">
        <f>COUNTIFS(Table2[Sub-Sector],Table4[[#This Row],[Sub-Sector]],Table2[% Price above 200 EMA],"&gt;=0")/Table4[[#This Row],[Count]]</f>
        <v>1</v>
      </c>
      <c r="U12" s="2">
        <f>COUNTIFS(Table2[Sub-Sector],Table4[[#This Row],[Sub-Sector]],Table2[Rate of Change - Zone],"Positive")/Table4[[#This Row],[Count]]</f>
        <v>1</v>
      </c>
      <c r="V12" s="2">
        <f>COUNTIFS(Table2[Sub-Sector],Table4[[#This Row],[Sub-Sector]],Table2[Sharpe Ratio],"&gt;=0.10")/Table4[[#This Row],[Count]]</f>
        <v>1</v>
      </c>
      <c r="W1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347.5</v>
      </c>
      <c r="X12">
        <f>_xlfn.RANK.AVG(Table4[[#This Row],[Score]],Table4[Score],1)</f>
        <v>33</v>
      </c>
      <c r="Y1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135.5</v>
      </c>
      <c r="Z12">
        <f>_xlfn.RANK.AVG(Table4[[#This Row],[Score 2 ]],Table4[[Score 2 ]],1)</f>
        <v>10.5</v>
      </c>
    </row>
    <row r="13" spans="1:26" x14ac:dyDescent="0.3">
      <c r="A13" t="s">
        <v>116</v>
      </c>
      <c r="B13">
        <f>COUNTIFS(Table2[Sub-Sector],Table4[[#This Row],[Sub-Sector]])</f>
        <v>3</v>
      </c>
      <c r="C13" s="2">
        <f>COUNTIFS(Table2[Sub-Sector],Table4[[#This Row],[Sub-Sector]],Table2[Uptrend],"Uptrend")/Table4[[#This Row],[Count]]</f>
        <v>0.66666666666666663</v>
      </c>
      <c r="D13" s="2">
        <f>COUNTIFS(Table2[Sub-Sector],Table4[[#This Row],[Sub-Sector]],Table2[1W Return vs Nifty],"&gt;=5")/Table4[[#This Row],[Count]]</f>
        <v>0</v>
      </c>
      <c r="E13" s="2">
        <f>COUNTIFS(Table2[Sub-Sector],Table4[[#This Row],[Sub-Sector]],Table2[1M Return vs Nifty],"&gt;=5")/Table4[[#This Row],[Count]]</f>
        <v>0.33333333333333331</v>
      </c>
      <c r="F13" s="2">
        <f>COUNTIFS(Table2[Sub-Sector],Table4[[#This Row],[Sub-Sector]],Table2[6M Return vs Nifty],"&gt;=10")/Table4[[#This Row],[Count]]</f>
        <v>0.66666666666666663</v>
      </c>
      <c r="G13" s="2">
        <f>COUNTIFS(Table2[Sub-Sector],Table4[[#This Row],[Sub-Sector]],Table2[1Y Return vs Nifty],"&gt;=10")/Table4[[#This Row],[Count]]</f>
        <v>1</v>
      </c>
      <c r="H13" s="2">
        <f>COUNTIFS(Table2[Sub-Sector],Table4[[#This Row],[Sub-Sector]],Table2[RSI Exponential â€“ 14D],"&gt;=50")/Table4[[#This Row],[Count]]</f>
        <v>0.66666666666666663</v>
      </c>
      <c r="I13" s="2">
        <f>COUNTIFS(Table2[Sub-Sector],Table4[[#This Row],[Sub-Sector]],Table2[Relative Volume],"&gt;=1")/Table4[[#This Row],[Count]]</f>
        <v>0.66666666666666663</v>
      </c>
      <c r="J13" s="2">
        <f>COUNTIFS(Table2[Sub-Sector],Table4[[#This Row],[Sub-Sector]],Table2[% Away From Day Low],"&gt;=0.05")/Table4[[#This Row],[Count]]</f>
        <v>0</v>
      </c>
      <c r="K13" s="2">
        <f>COUNTIFS(Table2[Sub-Sector],Table4[[#This Row],[Sub-Sector]],Table2[% Away From Day High],"&lt;=0.05")/Table4[[#This Row],[Count]]</f>
        <v>1</v>
      </c>
      <c r="L13" s="2">
        <f>COUNTIFS(Table2[Sub-Sector],Table4[[#This Row],[Sub-Sector]],Table2[% Away From Current Week Low],"&gt;=0.05")/Table4[[#This Row],[Count]]</f>
        <v>0.66666666666666663</v>
      </c>
      <c r="M13" s="2">
        <f>COUNTIFS(Table2[Sub-Sector],Table4[[#This Row],[Sub-Sector]],Table2[% Away From Current Week High],"&lt;=0.05")/Table4[[#This Row],[Count]]</f>
        <v>1</v>
      </c>
      <c r="N13" s="2">
        <f>COUNTIFS(Table2[Sub-Sector],Table4[[#This Row],[Sub-Sector]],Table2[% Away From Current Month Low],"&gt;=0.05")/Table4[[#This Row],[Count]]</f>
        <v>0.66666666666666663</v>
      </c>
      <c r="O13" s="2">
        <f>COUNTIFS(Table2[Sub-Sector],Table4[[#This Row],[Sub-Sector]],Table2[% Away From Current Month High],"&lt;=0.05")/Table4[[#This Row],[Count]]</f>
        <v>0.66666666666666663</v>
      </c>
      <c r="P13" s="2">
        <f>COUNTIFS(Table2[Sub-Sector],Table4[[#This Row],[Sub-Sector]],Table2[% Away From 52W High],"&lt;=10")/Table4[[#This Row],[Count]]</f>
        <v>0.33333333333333331</v>
      </c>
      <c r="Q13" s="2">
        <f>COUNTIFS(Table2[Sub-Sector],Table4[[#This Row],[Sub-Sector]],Table2[% Away From 52W Low],"&gt;=10")/Table4[[#This Row],[Count]]</f>
        <v>1</v>
      </c>
      <c r="R13" s="2">
        <f>COUNTIFS(Table2[Sub-Sector],Table4[[#This Row],[Sub-Sector]],Table2[% Price above 20 EMA],"&gt;=0")/Table4[[#This Row],[Count]]</f>
        <v>0.66666666666666663</v>
      </c>
      <c r="S13" s="2">
        <f>COUNTIFS(Table2[Sub-Sector],Table4[[#This Row],[Sub-Sector]],Table2[% Price above 50 EMA],"&gt;=0")/Table4[[#This Row],[Count]]</f>
        <v>0.33333333333333331</v>
      </c>
      <c r="T13" s="2">
        <f>COUNTIFS(Table2[Sub-Sector],Table4[[#This Row],[Sub-Sector]],Table2[% Price above 200 EMA],"&gt;=0")/Table4[[#This Row],[Count]]</f>
        <v>1</v>
      </c>
      <c r="U13" s="2">
        <f>COUNTIFS(Table2[Sub-Sector],Table4[[#This Row],[Sub-Sector]],Table2[Rate of Change - Zone],"Positive")/Table4[[#This Row],[Count]]</f>
        <v>0.66666666666666663</v>
      </c>
      <c r="V13" s="2">
        <f>COUNTIFS(Table2[Sub-Sector],Table4[[#This Row],[Sub-Sector]],Table2[Sharpe Ratio],"&gt;=0.10")/Table4[[#This Row],[Count]]</f>
        <v>0.33333333333333331</v>
      </c>
      <c r="W1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362</v>
      </c>
      <c r="X13">
        <f>_xlfn.RANK.AVG(Table4[[#This Row],[Score]],Table4[Score],1)</f>
        <v>36</v>
      </c>
      <c r="Y1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148.5</v>
      </c>
      <c r="Z13">
        <f>_xlfn.RANK.AVG(Table4[[#This Row],[Score 2 ]],Table4[[Score 2 ]],1)</f>
        <v>12</v>
      </c>
    </row>
    <row r="14" spans="1:26" x14ac:dyDescent="0.3">
      <c r="A14" t="s">
        <v>1002</v>
      </c>
      <c r="B14">
        <f>COUNTIFS(Table2[Sub-Sector],Table4[[#This Row],[Sub-Sector]])</f>
        <v>6</v>
      </c>
      <c r="C14" s="2">
        <f>COUNTIFS(Table2[Sub-Sector],Table4[[#This Row],[Sub-Sector]],Table2[Uptrend],"Uptrend")/Table4[[#This Row],[Count]]</f>
        <v>1</v>
      </c>
      <c r="D14" s="2">
        <f>COUNTIFS(Table2[Sub-Sector],Table4[[#This Row],[Sub-Sector]],Table2[1W Return vs Nifty],"&gt;=5")/Table4[[#This Row],[Count]]</f>
        <v>0.66666666666666663</v>
      </c>
      <c r="E14" s="2">
        <f>COUNTIFS(Table2[Sub-Sector],Table4[[#This Row],[Sub-Sector]],Table2[1M Return vs Nifty],"&gt;=5")/Table4[[#This Row],[Count]]</f>
        <v>0.66666666666666663</v>
      </c>
      <c r="F14" s="2">
        <f>COUNTIFS(Table2[Sub-Sector],Table4[[#This Row],[Sub-Sector]],Table2[6M Return vs Nifty],"&gt;=10")/Table4[[#This Row],[Count]]</f>
        <v>0.5</v>
      </c>
      <c r="G14" s="2">
        <f>COUNTIFS(Table2[Sub-Sector],Table4[[#This Row],[Sub-Sector]],Table2[1Y Return vs Nifty],"&gt;=10")/Table4[[#This Row],[Count]]</f>
        <v>0.66666666666666663</v>
      </c>
      <c r="H14" s="2">
        <f>COUNTIFS(Table2[Sub-Sector],Table4[[#This Row],[Sub-Sector]],Table2[RSI Exponential â€“ 14D],"&gt;=50")/Table4[[#This Row],[Count]]</f>
        <v>1</v>
      </c>
      <c r="I14" s="2">
        <f>COUNTIFS(Table2[Sub-Sector],Table4[[#This Row],[Sub-Sector]],Table2[Relative Volume],"&gt;=1")/Table4[[#This Row],[Count]]</f>
        <v>0.5</v>
      </c>
      <c r="J14" s="2">
        <f>COUNTIFS(Table2[Sub-Sector],Table4[[#This Row],[Sub-Sector]],Table2[% Away From Day Low],"&gt;=0.05")/Table4[[#This Row],[Count]]</f>
        <v>0</v>
      </c>
      <c r="K14" s="2">
        <f>COUNTIFS(Table2[Sub-Sector],Table4[[#This Row],[Sub-Sector]],Table2[% Away From Day High],"&lt;=0.05")/Table4[[#This Row],[Count]]</f>
        <v>1</v>
      </c>
      <c r="L14" s="2">
        <f>COUNTIFS(Table2[Sub-Sector],Table4[[#This Row],[Sub-Sector]],Table2[% Away From Current Week Low],"&gt;=0.05")/Table4[[#This Row],[Count]]</f>
        <v>0.83333333333333337</v>
      </c>
      <c r="M14" s="2">
        <f>COUNTIFS(Table2[Sub-Sector],Table4[[#This Row],[Sub-Sector]],Table2[% Away From Current Week High],"&lt;=0.05")/Table4[[#This Row],[Count]]</f>
        <v>0.83333333333333337</v>
      </c>
      <c r="N14" s="2">
        <f>COUNTIFS(Table2[Sub-Sector],Table4[[#This Row],[Sub-Sector]],Table2[% Away From Current Month Low],"&gt;=0.05")/Table4[[#This Row],[Count]]</f>
        <v>1</v>
      </c>
      <c r="O14" s="2">
        <f>COUNTIFS(Table2[Sub-Sector],Table4[[#This Row],[Sub-Sector]],Table2[% Away From Current Month High],"&lt;=0.05")/Table4[[#This Row],[Count]]</f>
        <v>0.5</v>
      </c>
      <c r="P14" s="2">
        <f>COUNTIFS(Table2[Sub-Sector],Table4[[#This Row],[Sub-Sector]],Table2[% Away From 52W High],"&lt;=10")/Table4[[#This Row],[Count]]</f>
        <v>0.5</v>
      </c>
      <c r="Q14" s="2">
        <f>COUNTIFS(Table2[Sub-Sector],Table4[[#This Row],[Sub-Sector]],Table2[% Away From 52W Low],"&gt;=10")/Table4[[#This Row],[Count]]</f>
        <v>1</v>
      </c>
      <c r="R14" s="2">
        <f>COUNTIFS(Table2[Sub-Sector],Table4[[#This Row],[Sub-Sector]],Table2[% Price above 20 EMA],"&gt;=0")/Table4[[#This Row],[Count]]</f>
        <v>1</v>
      </c>
      <c r="S14" s="2">
        <f>COUNTIFS(Table2[Sub-Sector],Table4[[#This Row],[Sub-Sector]],Table2[% Price above 50 EMA],"&gt;=0")/Table4[[#This Row],[Count]]</f>
        <v>1</v>
      </c>
      <c r="T14" s="2">
        <f>COUNTIFS(Table2[Sub-Sector],Table4[[#This Row],[Sub-Sector]],Table2[% Price above 200 EMA],"&gt;=0")/Table4[[#This Row],[Count]]</f>
        <v>1</v>
      </c>
      <c r="U14" s="2">
        <f>COUNTIFS(Table2[Sub-Sector],Table4[[#This Row],[Sub-Sector]],Table2[Rate of Change - Zone],"Positive")/Table4[[#This Row],[Count]]</f>
        <v>1</v>
      </c>
      <c r="V14" s="2">
        <f>COUNTIFS(Table2[Sub-Sector],Table4[[#This Row],[Sub-Sector]],Table2[Sharpe Ratio],"&gt;=0.10")/Table4[[#This Row],[Count]]</f>
        <v>0.16666666666666666</v>
      </c>
      <c r="W1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201</v>
      </c>
      <c r="X14">
        <f>_xlfn.RANK.AVG(Table4[[#This Row],[Score]],Table4[Score],1)</f>
        <v>7</v>
      </c>
      <c r="Y1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151.5</v>
      </c>
      <c r="Z14">
        <f>_xlfn.RANK.AVG(Table4[[#This Row],[Score 2 ]],Table4[[Score 2 ]],1)</f>
        <v>13</v>
      </c>
    </row>
    <row r="15" spans="1:26" x14ac:dyDescent="0.3">
      <c r="A15" t="s">
        <v>1388</v>
      </c>
      <c r="B15">
        <f>COUNTIFS(Table2[Sub-Sector],Table4[[#This Row],[Sub-Sector]])</f>
        <v>3</v>
      </c>
      <c r="C15" s="2">
        <f>COUNTIFS(Table2[Sub-Sector],Table4[[#This Row],[Sub-Sector]],Table2[Uptrend],"Uptrend")/Table4[[#This Row],[Count]]</f>
        <v>1</v>
      </c>
      <c r="D15" s="2">
        <f>COUNTIFS(Table2[Sub-Sector],Table4[[#This Row],[Sub-Sector]],Table2[1W Return vs Nifty],"&gt;=5")/Table4[[#This Row],[Count]]</f>
        <v>0.33333333333333331</v>
      </c>
      <c r="E15" s="2">
        <f>COUNTIFS(Table2[Sub-Sector],Table4[[#This Row],[Sub-Sector]],Table2[1M Return vs Nifty],"&gt;=5")/Table4[[#This Row],[Count]]</f>
        <v>1</v>
      </c>
      <c r="F15" s="2">
        <f>COUNTIFS(Table2[Sub-Sector],Table4[[#This Row],[Sub-Sector]],Table2[6M Return vs Nifty],"&gt;=10")/Table4[[#This Row],[Count]]</f>
        <v>0.66666666666666663</v>
      </c>
      <c r="G15" s="2">
        <f>COUNTIFS(Table2[Sub-Sector],Table4[[#This Row],[Sub-Sector]],Table2[1Y Return vs Nifty],"&gt;=10")/Table4[[#This Row],[Count]]</f>
        <v>0.33333333333333331</v>
      </c>
      <c r="H15" s="2">
        <f>COUNTIFS(Table2[Sub-Sector],Table4[[#This Row],[Sub-Sector]],Table2[RSI Exponential â€“ 14D],"&gt;=50")/Table4[[#This Row],[Count]]</f>
        <v>1</v>
      </c>
      <c r="I15" s="2">
        <f>COUNTIFS(Table2[Sub-Sector],Table4[[#This Row],[Sub-Sector]],Table2[Relative Volume],"&gt;=1")/Table4[[#This Row],[Count]]</f>
        <v>1</v>
      </c>
      <c r="J15" s="2">
        <f>COUNTIFS(Table2[Sub-Sector],Table4[[#This Row],[Sub-Sector]],Table2[% Away From Day Low],"&gt;=0.05")/Table4[[#This Row],[Count]]</f>
        <v>0</v>
      </c>
      <c r="K15" s="2">
        <f>COUNTIFS(Table2[Sub-Sector],Table4[[#This Row],[Sub-Sector]],Table2[% Away From Day High],"&lt;=0.05")/Table4[[#This Row],[Count]]</f>
        <v>1</v>
      </c>
      <c r="L15" s="2">
        <f>COUNTIFS(Table2[Sub-Sector],Table4[[#This Row],[Sub-Sector]],Table2[% Away From Current Week Low],"&gt;=0.05")/Table4[[#This Row],[Count]]</f>
        <v>0.66666666666666663</v>
      </c>
      <c r="M15" s="2">
        <f>COUNTIFS(Table2[Sub-Sector],Table4[[#This Row],[Sub-Sector]],Table2[% Away From Current Week High],"&lt;=0.05")/Table4[[#This Row],[Count]]</f>
        <v>1</v>
      </c>
      <c r="N15" s="2">
        <f>COUNTIFS(Table2[Sub-Sector],Table4[[#This Row],[Sub-Sector]],Table2[% Away From Current Month Low],"&gt;=0.05")/Table4[[#This Row],[Count]]</f>
        <v>1</v>
      </c>
      <c r="O15" s="2">
        <f>COUNTIFS(Table2[Sub-Sector],Table4[[#This Row],[Sub-Sector]],Table2[% Away From Current Month High],"&lt;=0.05")/Table4[[#This Row],[Count]]</f>
        <v>1</v>
      </c>
      <c r="P15" s="2">
        <f>COUNTIFS(Table2[Sub-Sector],Table4[[#This Row],[Sub-Sector]],Table2[% Away From 52W High],"&lt;=10")/Table4[[#This Row],[Count]]</f>
        <v>0.66666666666666663</v>
      </c>
      <c r="Q15" s="2">
        <f>COUNTIFS(Table2[Sub-Sector],Table4[[#This Row],[Sub-Sector]],Table2[% Away From 52W Low],"&gt;=10")/Table4[[#This Row],[Count]]</f>
        <v>1</v>
      </c>
      <c r="R15" s="2">
        <f>COUNTIFS(Table2[Sub-Sector],Table4[[#This Row],[Sub-Sector]],Table2[% Price above 20 EMA],"&gt;=0")/Table4[[#This Row],[Count]]</f>
        <v>1</v>
      </c>
      <c r="S15" s="2">
        <f>COUNTIFS(Table2[Sub-Sector],Table4[[#This Row],[Sub-Sector]],Table2[% Price above 50 EMA],"&gt;=0")/Table4[[#This Row],[Count]]</f>
        <v>1</v>
      </c>
      <c r="T15" s="2">
        <f>COUNTIFS(Table2[Sub-Sector],Table4[[#This Row],[Sub-Sector]],Table2[% Price above 200 EMA],"&gt;=0")/Table4[[#This Row],[Count]]</f>
        <v>1</v>
      </c>
      <c r="U15" s="2">
        <f>COUNTIFS(Table2[Sub-Sector],Table4[[#This Row],[Sub-Sector]],Table2[Rate of Change - Zone],"Positive")/Table4[[#This Row],[Count]]</f>
        <v>1</v>
      </c>
      <c r="V15" s="2">
        <f>COUNTIFS(Table2[Sub-Sector],Table4[[#This Row],[Sub-Sector]],Table2[Sharpe Ratio],"&gt;=0.10")/Table4[[#This Row],[Count]]</f>
        <v>0.33333333333333331</v>
      </c>
      <c r="W1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199.5</v>
      </c>
      <c r="X15">
        <f>_xlfn.RANK.AVG(Table4[[#This Row],[Score]],Table4[Score],1)</f>
        <v>6</v>
      </c>
      <c r="Y1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153.5</v>
      </c>
      <c r="Z15">
        <f>_xlfn.RANK.AVG(Table4[[#This Row],[Score 2 ]],Table4[[Score 2 ]],1)</f>
        <v>14</v>
      </c>
    </row>
    <row r="16" spans="1:26" x14ac:dyDescent="0.3">
      <c r="A16" t="s">
        <v>63</v>
      </c>
      <c r="B16">
        <f>COUNTIFS(Table2[Sub-Sector],Table4[[#This Row],[Sub-Sector]])</f>
        <v>6</v>
      </c>
      <c r="C16" s="2">
        <f>COUNTIFS(Table2[Sub-Sector],Table4[[#This Row],[Sub-Sector]],Table2[Uptrend],"Uptrend")/Table4[[#This Row],[Count]]</f>
        <v>0.83333333333333337</v>
      </c>
      <c r="D16" s="2">
        <f>COUNTIFS(Table2[Sub-Sector],Table4[[#This Row],[Sub-Sector]],Table2[1W Return vs Nifty],"&gt;=5")/Table4[[#This Row],[Count]]</f>
        <v>0.5</v>
      </c>
      <c r="E16" s="2">
        <f>COUNTIFS(Table2[Sub-Sector],Table4[[#This Row],[Sub-Sector]],Table2[1M Return vs Nifty],"&gt;=5")/Table4[[#This Row],[Count]]</f>
        <v>0.66666666666666663</v>
      </c>
      <c r="F16" s="2">
        <f>COUNTIFS(Table2[Sub-Sector],Table4[[#This Row],[Sub-Sector]],Table2[6M Return vs Nifty],"&gt;=10")/Table4[[#This Row],[Count]]</f>
        <v>0.66666666666666663</v>
      </c>
      <c r="G16" s="2">
        <f>COUNTIFS(Table2[Sub-Sector],Table4[[#This Row],[Sub-Sector]],Table2[1Y Return vs Nifty],"&gt;=10")/Table4[[#This Row],[Count]]</f>
        <v>1</v>
      </c>
      <c r="H16" s="2">
        <f>COUNTIFS(Table2[Sub-Sector],Table4[[#This Row],[Sub-Sector]],Table2[RSI Exponential â€“ 14D],"&gt;=50")/Table4[[#This Row],[Count]]</f>
        <v>0.66666666666666663</v>
      </c>
      <c r="I16" s="2">
        <f>COUNTIFS(Table2[Sub-Sector],Table4[[#This Row],[Sub-Sector]],Table2[Relative Volume],"&gt;=1")/Table4[[#This Row],[Count]]</f>
        <v>0.5</v>
      </c>
      <c r="J16" s="2">
        <f>COUNTIFS(Table2[Sub-Sector],Table4[[#This Row],[Sub-Sector]],Table2[% Away From Day Low],"&gt;=0.05")/Table4[[#This Row],[Count]]</f>
        <v>0</v>
      </c>
      <c r="K16" s="2">
        <f>COUNTIFS(Table2[Sub-Sector],Table4[[#This Row],[Sub-Sector]],Table2[% Away From Day High],"&lt;=0.05")/Table4[[#This Row],[Count]]</f>
        <v>1</v>
      </c>
      <c r="L16" s="2">
        <f>COUNTIFS(Table2[Sub-Sector],Table4[[#This Row],[Sub-Sector]],Table2[% Away From Current Week Low],"&gt;=0.05")/Table4[[#This Row],[Count]]</f>
        <v>0.66666666666666663</v>
      </c>
      <c r="M16" s="2">
        <f>COUNTIFS(Table2[Sub-Sector],Table4[[#This Row],[Sub-Sector]],Table2[% Away From Current Week High],"&lt;=0.05")/Table4[[#This Row],[Count]]</f>
        <v>1</v>
      </c>
      <c r="N16" s="2">
        <f>COUNTIFS(Table2[Sub-Sector],Table4[[#This Row],[Sub-Sector]],Table2[% Away From Current Month Low],"&gt;=0.05")/Table4[[#This Row],[Count]]</f>
        <v>0.83333333333333337</v>
      </c>
      <c r="O16" s="2">
        <f>COUNTIFS(Table2[Sub-Sector],Table4[[#This Row],[Sub-Sector]],Table2[% Away From Current Month High],"&lt;=0.05")/Table4[[#This Row],[Count]]</f>
        <v>0.33333333333333331</v>
      </c>
      <c r="P16" s="2">
        <f>COUNTIFS(Table2[Sub-Sector],Table4[[#This Row],[Sub-Sector]],Table2[% Away From 52W High],"&lt;=10")/Table4[[#This Row],[Count]]</f>
        <v>0.66666666666666663</v>
      </c>
      <c r="Q16" s="2">
        <f>COUNTIFS(Table2[Sub-Sector],Table4[[#This Row],[Sub-Sector]],Table2[% Away From 52W Low],"&gt;=10")/Table4[[#This Row],[Count]]</f>
        <v>1</v>
      </c>
      <c r="R16" s="2">
        <f>COUNTIFS(Table2[Sub-Sector],Table4[[#This Row],[Sub-Sector]],Table2[% Price above 20 EMA],"&gt;=0")/Table4[[#This Row],[Count]]</f>
        <v>0.83333333333333337</v>
      </c>
      <c r="S16" s="2">
        <f>COUNTIFS(Table2[Sub-Sector],Table4[[#This Row],[Sub-Sector]],Table2[% Price above 50 EMA],"&gt;=0")/Table4[[#This Row],[Count]]</f>
        <v>0.83333333333333337</v>
      </c>
      <c r="T16" s="2">
        <f>COUNTIFS(Table2[Sub-Sector],Table4[[#This Row],[Sub-Sector]],Table2[% Price above 200 EMA],"&gt;=0")/Table4[[#This Row],[Count]]</f>
        <v>1</v>
      </c>
      <c r="U16" s="2">
        <f>COUNTIFS(Table2[Sub-Sector],Table4[[#This Row],[Sub-Sector]],Table2[Rate of Change - Zone],"Positive")/Table4[[#This Row],[Count]]</f>
        <v>0.66666666666666663</v>
      </c>
      <c r="V16" s="2">
        <f>COUNTIFS(Table2[Sub-Sector],Table4[[#This Row],[Sub-Sector]],Table2[Sharpe Ratio],"&gt;=0.10")/Table4[[#This Row],[Count]]</f>
        <v>1</v>
      </c>
      <c r="W1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235.5</v>
      </c>
      <c r="X16">
        <f>_xlfn.RANK.AVG(Table4[[#This Row],[Score]],Table4[Score],1)</f>
        <v>10</v>
      </c>
      <c r="Y1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</v>
      </c>
      <c r="Z16">
        <f>_xlfn.RANK.AVG(Table4[[#This Row],[Score 2 ]],Table4[[Score 2 ]],1)</f>
        <v>15</v>
      </c>
    </row>
    <row r="17" spans="1:26" x14ac:dyDescent="0.3">
      <c r="A17" t="s">
        <v>1358</v>
      </c>
      <c r="B17">
        <f>COUNTIFS(Table2[Sub-Sector],Table4[[#This Row],[Sub-Sector]])</f>
        <v>1</v>
      </c>
      <c r="C17" s="2">
        <f>COUNTIFS(Table2[Sub-Sector],Table4[[#This Row],[Sub-Sector]],Table2[Uptrend],"Uptrend")/Table4[[#This Row],[Count]]</f>
        <v>1</v>
      </c>
      <c r="D17" s="2">
        <f>COUNTIFS(Table2[Sub-Sector],Table4[[#This Row],[Sub-Sector]],Table2[1W Return vs Nifty],"&gt;=5")/Table4[[#This Row],[Count]]</f>
        <v>0</v>
      </c>
      <c r="E17" s="2">
        <f>COUNTIFS(Table2[Sub-Sector],Table4[[#This Row],[Sub-Sector]],Table2[1M Return vs Nifty],"&gt;=5")/Table4[[#This Row],[Count]]</f>
        <v>1</v>
      </c>
      <c r="F17" s="2">
        <f>COUNTIFS(Table2[Sub-Sector],Table4[[#This Row],[Sub-Sector]],Table2[6M Return vs Nifty],"&gt;=10")/Table4[[#This Row],[Count]]</f>
        <v>1</v>
      </c>
      <c r="G17" s="2">
        <f>COUNTIFS(Table2[Sub-Sector],Table4[[#This Row],[Sub-Sector]],Table2[1Y Return vs Nifty],"&gt;=10")/Table4[[#This Row],[Count]]</f>
        <v>1</v>
      </c>
      <c r="H17" s="2">
        <f>COUNTIFS(Table2[Sub-Sector],Table4[[#This Row],[Sub-Sector]],Table2[RSI Exponential â€“ 14D],"&gt;=50")/Table4[[#This Row],[Count]]</f>
        <v>1</v>
      </c>
      <c r="I17" s="2">
        <f>COUNTIFS(Table2[Sub-Sector],Table4[[#This Row],[Sub-Sector]],Table2[Relative Volume],"&gt;=1")/Table4[[#This Row],[Count]]</f>
        <v>0</v>
      </c>
      <c r="J17" s="2">
        <f>COUNTIFS(Table2[Sub-Sector],Table4[[#This Row],[Sub-Sector]],Table2[% Away From Day Low],"&gt;=0.05")/Table4[[#This Row],[Count]]</f>
        <v>0</v>
      </c>
      <c r="K17" s="2">
        <f>COUNTIFS(Table2[Sub-Sector],Table4[[#This Row],[Sub-Sector]],Table2[% Away From Day High],"&lt;=0.05")/Table4[[#This Row],[Count]]</f>
        <v>1</v>
      </c>
      <c r="L17" s="2">
        <f>COUNTIFS(Table2[Sub-Sector],Table4[[#This Row],[Sub-Sector]],Table2[% Away From Current Week Low],"&gt;=0.05")/Table4[[#This Row],[Count]]</f>
        <v>0</v>
      </c>
      <c r="M17" s="2">
        <f>COUNTIFS(Table2[Sub-Sector],Table4[[#This Row],[Sub-Sector]],Table2[% Away From Current Week High],"&lt;=0.05")/Table4[[#This Row],[Count]]</f>
        <v>0</v>
      </c>
      <c r="N17" s="2">
        <f>COUNTIFS(Table2[Sub-Sector],Table4[[#This Row],[Sub-Sector]],Table2[% Away From Current Month Low],"&gt;=0.05")/Table4[[#This Row],[Count]]</f>
        <v>1</v>
      </c>
      <c r="O17" s="2">
        <f>COUNTIFS(Table2[Sub-Sector],Table4[[#This Row],[Sub-Sector]],Table2[% Away From Current Month High],"&lt;=0.05")/Table4[[#This Row],[Count]]</f>
        <v>0</v>
      </c>
      <c r="P17" s="2">
        <f>COUNTIFS(Table2[Sub-Sector],Table4[[#This Row],[Sub-Sector]],Table2[% Away From 52W High],"&lt;=10")/Table4[[#This Row],[Count]]</f>
        <v>1</v>
      </c>
      <c r="Q17" s="2">
        <f>COUNTIFS(Table2[Sub-Sector],Table4[[#This Row],[Sub-Sector]],Table2[% Away From 52W Low],"&gt;=10")/Table4[[#This Row],[Count]]</f>
        <v>1</v>
      </c>
      <c r="R17" s="2">
        <f>COUNTIFS(Table2[Sub-Sector],Table4[[#This Row],[Sub-Sector]],Table2[% Price above 20 EMA],"&gt;=0")/Table4[[#This Row],[Count]]</f>
        <v>1</v>
      </c>
      <c r="S17" s="2">
        <f>COUNTIFS(Table2[Sub-Sector],Table4[[#This Row],[Sub-Sector]],Table2[% Price above 50 EMA],"&gt;=0")/Table4[[#This Row],[Count]]</f>
        <v>1</v>
      </c>
      <c r="T17" s="2">
        <f>COUNTIFS(Table2[Sub-Sector],Table4[[#This Row],[Sub-Sector]],Table2[% Price above 200 EMA],"&gt;=0")/Table4[[#This Row],[Count]]</f>
        <v>1</v>
      </c>
      <c r="U17" s="2">
        <f>COUNTIFS(Table2[Sub-Sector],Table4[[#This Row],[Sub-Sector]],Table2[Rate of Change - Zone],"Positive")/Table4[[#This Row],[Count]]</f>
        <v>1</v>
      </c>
      <c r="V17" s="2">
        <f>COUNTIFS(Table2[Sub-Sector],Table4[[#This Row],[Sub-Sector]],Table2[Sharpe Ratio],"&gt;=0.10")/Table4[[#This Row],[Count]]</f>
        <v>1</v>
      </c>
      <c r="W1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270.5</v>
      </c>
      <c r="X17">
        <f>_xlfn.RANK.AVG(Table4[[#This Row],[Score]],Table4[Score],1)</f>
        <v>14</v>
      </c>
      <c r="Y1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17">
        <f>_xlfn.RANK.AVG(Table4[[#This Row],[Score 2 ]],Table4[[Score 2 ]],1)</f>
        <v>19</v>
      </c>
    </row>
    <row r="18" spans="1:26" x14ac:dyDescent="0.3">
      <c r="A18" t="s">
        <v>962</v>
      </c>
      <c r="B18">
        <f>COUNTIFS(Table2[Sub-Sector],Table4[[#This Row],[Sub-Sector]])</f>
        <v>2</v>
      </c>
      <c r="C18" s="2">
        <f>COUNTIFS(Table2[Sub-Sector],Table4[[#This Row],[Sub-Sector]],Table2[Uptrend],"Uptrend")/Table4[[#This Row],[Count]]</f>
        <v>1</v>
      </c>
      <c r="D18" s="2">
        <f>COUNTIFS(Table2[Sub-Sector],Table4[[#This Row],[Sub-Sector]],Table2[1W Return vs Nifty],"&gt;=5")/Table4[[#This Row],[Count]]</f>
        <v>0</v>
      </c>
      <c r="E18" s="2">
        <f>COUNTIFS(Table2[Sub-Sector],Table4[[#This Row],[Sub-Sector]],Table2[1M Return vs Nifty],"&gt;=5")/Table4[[#This Row],[Count]]</f>
        <v>0</v>
      </c>
      <c r="F18" s="2">
        <f>COUNTIFS(Table2[Sub-Sector],Table4[[#This Row],[Sub-Sector]],Table2[6M Return vs Nifty],"&gt;=10")/Table4[[#This Row],[Count]]</f>
        <v>1</v>
      </c>
      <c r="G18" s="2">
        <f>COUNTIFS(Table2[Sub-Sector],Table4[[#This Row],[Sub-Sector]],Table2[1Y Return vs Nifty],"&gt;=10")/Table4[[#This Row],[Count]]</f>
        <v>1</v>
      </c>
      <c r="H18" s="2">
        <f>COUNTIFS(Table2[Sub-Sector],Table4[[#This Row],[Sub-Sector]],Table2[RSI Exponential â€“ 14D],"&gt;=50")/Table4[[#This Row],[Count]]</f>
        <v>0.5</v>
      </c>
      <c r="I18" s="2">
        <f>COUNTIFS(Table2[Sub-Sector],Table4[[#This Row],[Sub-Sector]],Table2[Relative Volume],"&gt;=1")/Table4[[#This Row],[Count]]</f>
        <v>0</v>
      </c>
      <c r="J18" s="2">
        <f>COUNTIFS(Table2[Sub-Sector],Table4[[#This Row],[Sub-Sector]],Table2[% Away From Day Low],"&gt;=0.05")/Table4[[#This Row],[Count]]</f>
        <v>0</v>
      </c>
      <c r="K18" s="2">
        <f>COUNTIFS(Table2[Sub-Sector],Table4[[#This Row],[Sub-Sector]],Table2[% Away From Day High],"&lt;=0.05")/Table4[[#This Row],[Count]]</f>
        <v>1</v>
      </c>
      <c r="L18" s="2">
        <f>COUNTIFS(Table2[Sub-Sector],Table4[[#This Row],[Sub-Sector]],Table2[% Away From Current Week Low],"&gt;=0.05")/Table4[[#This Row],[Count]]</f>
        <v>0</v>
      </c>
      <c r="M18" s="2">
        <f>COUNTIFS(Table2[Sub-Sector],Table4[[#This Row],[Sub-Sector]],Table2[% Away From Current Week High],"&lt;=0.05")/Table4[[#This Row],[Count]]</f>
        <v>1</v>
      </c>
      <c r="N18" s="2">
        <f>COUNTIFS(Table2[Sub-Sector],Table4[[#This Row],[Sub-Sector]],Table2[% Away From Current Month Low],"&gt;=0.05")/Table4[[#This Row],[Count]]</f>
        <v>1</v>
      </c>
      <c r="O18" s="2">
        <f>COUNTIFS(Table2[Sub-Sector],Table4[[#This Row],[Sub-Sector]],Table2[% Away From Current Month High],"&lt;=0.05")/Table4[[#This Row],[Count]]</f>
        <v>0.5</v>
      </c>
      <c r="P18" s="2">
        <f>COUNTIFS(Table2[Sub-Sector],Table4[[#This Row],[Sub-Sector]],Table2[% Away From 52W High],"&lt;=10")/Table4[[#This Row],[Count]]</f>
        <v>0</v>
      </c>
      <c r="Q18" s="2">
        <f>COUNTIFS(Table2[Sub-Sector],Table4[[#This Row],[Sub-Sector]],Table2[% Away From 52W Low],"&gt;=10")/Table4[[#This Row],[Count]]</f>
        <v>1</v>
      </c>
      <c r="R18" s="2">
        <f>COUNTIFS(Table2[Sub-Sector],Table4[[#This Row],[Sub-Sector]],Table2[% Price above 20 EMA],"&gt;=0")/Table4[[#This Row],[Count]]</f>
        <v>0.5</v>
      </c>
      <c r="S18" s="2">
        <f>COUNTIFS(Table2[Sub-Sector],Table4[[#This Row],[Sub-Sector]],Table2[% Price above 50 EMA],"&gt;=0")/Table4[[#This Row],[Count]]</f>
        <v>0.5</v>
      </c>
      <c r="T18" s="2">
        <f>COUNTIFS(Table2[Sub-Sector],Table4[[#This Row],[Sub-Sector]],Table2[% Price above 200 EMA],"&gt;=0")/Table4[[#This Row],[Count]]</f>
        <v>1</v>
      </c>
      <c r="U18" s="2">
        <f>COUNTIFS(Table2[Sub-Sector],Table4[[#This Row],[Sub-Sector]],Table2[Rate of Change - Zone],"Positive")/Table4[[#This Row],[Count]]</f>
        <v>1</v>
      </c>
      <c r="V18" s="2">
        <f>COUNTIFS(Table2[Sub-Sector],Table4[[#This Row],[Sub-Sector]],Table2[Sharpe Ratio],"&gt;=0.10")/Table4[[#This Row],[Count]]</f>
        <v>1</v>
      </c>
      <c r="W1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370.5</v>
      </c>
      <c r="X18">
        <f>_xlfn.RANK.AVG(Table4[[#This Row],[Score]],Table4[Score],1)</f>
        <v>42</v>
      </c>
      <c r="Y1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18">
        <f>_xlfn.RANK.AVG(Table4[[#This Row],[Score 2 ]],Table4[[Score 2 ]],1)</f>
        <v>19</v>
      </c>
    </row>
    <row r="19" spans="1:26" x14ac:dyDescent="0.3">
      <c r="A19" t="s">
        <v>231</v>
      </c>
      <c r="B19">
        <f>COUNTIFS(Table2[Sub-Sector],Table4[[#This Row],[Sub-Sector]])</f>
        <v>1</v>
      </c>
      <c r="C19" s="2">
        <f>COUNTIFS(Table2[Sub-Sector],Table4[[#This Row],[Sub-Sector]],Table2[Uptrend],"Uptrend")/Table4[[#This Row],[Count]]</f>
        <v>1</v>
      </c>
      <c r="D19" s="2">
        <f>COUNTIFS(Table2[Sub-Sector],Table4[[#This Row],[Sub-Sector]],Table2[1W Return vs Nifty],"&gt;=5")/Table4[[#This Row],[Count]]</f>
        <v>0</v>
      </c>
      <c r="E19" s="2">
        <f>COUNTIFS(Table2[Sub-Sector],Table4[[#This Row],[Sub-Sector]],Table2[1M Return vs Nifty],"&gt;=5")/Table4[[#This Row],[Count]]</f>
        <v>0</v>
      </c>
      <c r="F19" s="2">
        <f>COUNTIFS(Table2[Sub-Sector],Table4[[#This Row],[Sub-Sector]],Table2[6M Return vs Nifty],"&gt;=10")/Table4[[#This Row],[Count]]</f>
        <v>1</v>
      </c>
      <c r="G19" s="2">
        <f>COUNTIFS(Table2[Sub-Sector],Table4[[#This Row],[Sub-Sector]],Table2[1Y Return vs Nifty],"&gt;=10")/Table4[[#This Row],[Count]]</f>
        <v>1</v>
      </c>
      <c r="H19" s="2">
        <f>COUNTIFS(Table2[Sub-Sector],Table4[[#This Row],[Sub-Sector]],Table2[RSI Exponential â€“ 14D],"&gt;=50")/Table4[[#This Row],[Count]]</f>
        <v>1</v>
      </c>
      <c r="I19" s="2">
        <f>COUNTIFS(Table2[Sub-Sector],Table4[[#This Row],[Sub-Sector]],Table2[Relative Volume],"&gt;=1")/Table4[[#This Row],[Count]]</f>
        <v>0</v>
      </c>
      <c r="J19" s="2">
        <f>COUNTIFS(Table2[Sub-Sector],Table4[[#This Row],[Sub-Sector]],Table2[% Away From Day Low],"&gt;=0.05")/Table4[[#This Row],[Count]]</f>
        <v>0</v>
      </c>
      <c r="K19" s="2">
        <f>COUNTIFS(Table2[Sub-Sector],Table4[[#This Row],[Sub-Sector]],Table2[% Away From Day High],"&lt;=0.05")/Table4[[#This Row],[Count]]</f>
        <v>1</v>
      </c>
      <c r="L19" s="2">
        <f>COUNTIFS(Table2[Sub-Sector],Table4[[#This Row],[Sub-Sector]],Table2[% Away From Current Week Low],"&gt;=0.05")/Table4[[#This Row],[Count]]</f>
        <v>1</v>
      </c>
      <c r="M19" s="2">
        <f>COUNTIFS(Table2[Sub-Sector],Table4[[#This Row],[Sub-Sector]],Table2[% Away From Current Week High],"&lt;=0.05")/Table4[[#This Row],[Count]]</f>
        <v>1</v>
      </c>
      <c r="N19" s="2">
        <f>COUNTIFS(Table2[Sub-Sector],Table4[[#This Row],[Sub-Sector]],Table2[% Away From Current Month Low],"&gt;=0.05")/Table4[[#This Row],[Count]]</f>
        <v>1</v>
      </c>
      <c r="O19" s="2">
        <f>COUNTIFS(Table2[Sub-Sector],Table4[[#This Row],[Sub-Sector]],Table2[% Away From Current Month High],"&lt;=0.05")/Table4[[#This Row],[Count]]</f>
        <v>1</v>
      </c>
      <c r="P19" s="2">
        <f>COUNTIFS(Table2[Sub-Sector],Table4[[#This Row],[Sub-Sector]],Table2[% Away From 52W High],"&lt;=10")/Table4[[#This Row],[Count]]</f>
        <v>1</v>
      </c>
      <c r="Q19" s="2">
        <f>COUNTIFS(Table2[Sub-Sector],Table4[[#This Row],[Sub-Sector]],Table2[% Away From 52W Low],"&gt;=10")/Table4[[#This Row],[Count]]</f>
        <v>1</v>
      </c>
      <c r="R19" s="2">
        <f>COUNTIFS(Table2[Sub-Sector],Table4[[#This Row],[Sub-Sector]],Table2[% Price above 20 EMA],"&gt;=0")/Table4[[#This Row],[Count]]</f>
        <v>1</v>
      </c>
      <c r="S19" s="2">
        <f>COUNTIFS(Table2[Sub-Sector],Table4[[#This Row],[Sub-Sector]],Table2[% Price above 50 EMA],"&gt;=0")/Table4[[#This Row],[Count]]</f>
        <v>1</v>
      </c>
      <c r="T19" s="2">
        <f>COUNTIFS(Table2[Sub-Sector],Table4[[#This Row],[Sub-Sector]],Table2[% Price above 200 EMA],"&gt;=0")/Table4[[#This Row],[Count]]</f>
        <v>1</v>
      </c>
      <c r="U19" s="2">
        <f>COUNTIFS(Table2[Sub-Sector],Table4[[#This Row],[Sub-Sector]],Table2[Rate of Change - Zone],"Positive")/Table4[[#This Row],[Count]]</f>
        <v>1</v>
      </c>
      <c r="V19" s="2">
        <f>COUNTIFS(Table2[Sub-Sector],Table4[[#This Row],[Sub-Sector]],Table2[Sharpe Ratio],"&gt;=0.10")/Table4[[#This Row],[Count]]</f>
        <v>0</v>
      </c>
      <c r="W1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370.5</v>
      </c>
      <c r="X19">
        <f>_xlfn.RANK.AVG(Table4[[#This Row],[Score]],Table4[Score],1)</f>
        <v>42</v>
      </c>
      <c r="Y1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19">
        <f>_xlfn.RANK.AVG(Table4[[#This Row],[Score 2 ]],Table4[[Score 2 ]],1)</f>
        <v>19</v>
      </c>
    </row>
    <row r="20" spans="1:26" x14ac:dyDescent="0.3">
      <c r="A20" t="s">
        <v>1610</v>
      </c>
      <c r="B20">
        <f>COUNTIFS(Table2[Sub-Sector],Table4[[#This Row],[Sub-Sector]])</f>
        <v>1</v>
      </c>
      <c r="C20" s="2">
        <f>COUNTIFS(Table2[Sub-Sector],Table4[[#This Row],[Sub-Sector]],Table2[Uptrend],"Uptrend")/Table4[[#This Row],[Count]]</f>
        <v>1</v>
      </c>
      <c r="D20" s="2">
        <f>COUNTIFS(Table2[Sub-Sector],Table4[[#This Row],[Sub-Sector]],Table2[1W Return vs Nifty],"&gt;=5")/Table4[[#This Row],[Count]]</f>
        <v>0</v>
      </c>
      <c r="E20" s="2">
        <f>COUNTIFS(Table2[Sub-Sector],Table4[[#This Row],[Sub-Sector]],Table2[1M Return vs Nifty],"&gt;=5")/Table4[[#This Row],[Count]]</f>
        <v>1</v>
      </c>
      <c r="F20" s="2">
        <f>COUNTIFS(Table2[Sub-Sector],Table4[[#This Row],[Sub-Sector]],Table2[6M Return vs Nifty],"&gt;=10")/Table4[[#This Row],[Count]]</f>
        <v>1</v>
      </c>
      <c r="G20" s="2">
        <f>COUNTIFS(Table2[Sub-Sector],Table4[[#This Row],[Sub-Sector]],Table2[1Y Return vs Nifty],"&gt;=10")/Table4[[#This Row],[Count]]</f>
        <v>1</v>
      </c>
      <c r="H20" s="2">
        <f>COUNTIFS(Table2[Sub-Sector],Table4[[#This Row],[Sub-Sector]],Table2[RSI Exponential â€“ 14D],"&gt;=50")/Table4[[#This Row],[Count]]</f>
        <v>1</v>
      </c>
      <c r="I20" s="2">
        <f>COUNTIFS(Table2[Sub-Sector],Table4[[#This Row],[Sub-Sector]],Table2[Relative Volume],"&gt;=1")/Table4[[#This Row],[Count]]</f>
        <v>0</v>
      </c>
      <c r="J20" s="2">
        <f>COUNTIFS(Table2[Sub-Sector],Table4[[#This Row],[Sub-Sector]],Table2[% Away From Day Low],"&gt;=0.05")/Table4[[#This Row],[Count]]</f>
        <v>0</v>
      </c>
      <c r="K20" s="2">
        <f>COUNTIFS(Table2[Sub-Sector],Table4[[#This Row],[Sub-Sector]],Table2[% Away From Day High],"&lt;=0.05")/Table4[[#This Row],[Count]]</f>
        <v>1</v>
      </c>
      <c r="L20" s="2">
        <f>COUNTIFS(Table2[Sub-Sector],Table4[[#This Row],[Sub-Sector]],Table2[% Away From Current Week Low],"&gt;=0.05")/Table4[[#This Row],[Count]]</f>
        <v>1</v>
      </c>
      <c r="M20" s="2">
        <f>COUNTIFS(Table2[Sub-Sector],Table4[[#This Row],[Sub-Sector]],Table2[% Away From Current Week High],"&lt;=0.05")/Table4[[#This Row],[Count]]</f>
        <v>1</v>
      </c>
      <c r="N20" s="2">
        <f>COUNTIFS(Table2[Sub-Sector],Table4[[#This Row],[Sub-Sector]],Table2[% Away From Current Month Low],"&gt;=0.05")/Table4[[#This Row],[Count]]</f>
        <v>1</v>
      </c>
      <c r="O20" s="2">
        <f>COUNTIFS(Table2[Sub-Sector],Table4[[#This Row],[Sub-Sector]],Table2[% Away From Current Month High],"&lt;=0.05")/Table4[[#This Row],[Count]]</f>
        <v>1</v>
      </c>
      <c r="P20" s="2">
        <f>COUNTIFS(Table2[Sub-Sector],Table4[[#This Row],[Sub-Sector]],Table2[% Away From 52W High],"&lt;=10")/Table4[[#This Row],[Count]]</f>
        <v>1</v>
      </c>
      <c r="Q20" s="2">
        <f>COUNTIFS(Table2[Sub-Sector],Table4[[#This Row],[Sub-Sector]],Table2[% Away From 52W Low],"&gt;=10")/Table4[[#This Row],[Count]]</f>
        <v>1</v>
      </c>
      <c r="R20" s="2">
        <f>COUNTIFS(Table2[Sub-Sector],Table4[[#This Row],[Sub-Sector]],Table2[% Price above 20 EMA],"&gt;=0")/Table4[[#This Row],[Count]]</f>
        <v>1</v>
      </c>
      <c r="S20" s="2">
        <f>COUNTIFS(Table2[Sub-Sector],Table4[[#This Row],[Sub-Sector]],Table2[% Price above 50 EMA],"&gt;=0")/Table4[[#This Row],[Count]]</f>
        <v>1</v>
      </c>
      <c r="T20" s="2">
        <f>COUNTIFS(Table2[Sub-Sector],Table4[[#This Row],[Sub-Sector]],Table2[% Price above 200 EMA],"&gt;=0")/Table4[[#This Row],[Count]]</f>
        <v>1</v>
      </c>
      <c r="U20" s="2">
        <f>COUNTIFS(Table2[Sub-Sector],Table4[[#This Row],[Sub-Sector]],Table2[Rate of Change - Zone],"Positive")/Table4[[#This Row],[Count]]</f>
        <v>1</v>
      </c>
      <c r="V20" s="2">
        <f>COUNTIFS(Table2[Sub-Sector],Table4[[#This Row],[Sub-Sector]],Table2[Sharpe Ratio],"&gt;=0.10")/Table4[[#This Row],[Count]]</f>
        <v>0</v>
      </c>
      <c r="W2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270.5</v>
      </c>
      <c r="X20">
        <f>_xlfn.RANK.AVG(Table4[[#This Row],[Score]],Table4[Score],1)</f>
        <v>14</v>
      </c>
      <c r="Y2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0">
        <f>_xlfn.RANK.AVG(Table4[[#This Row],[Score 2 ]],Table4[[Score 2 ]],1)</f>
        <v>19</v>
      </c>
    </row>
    <row r="21" spans="1:26" x14ac:dyDescent="0.3">
      <c r="A21" t="s">
        <v>156</v>
      </c>
      <c r="B21">
        <f>COUNTIFS(Table2[Sub-Sector],Table4[[#This Row],[Sub-Sector]])</f>
        <v>1</v>
      </c>
      <c r="C21" s="2">
        <f>COUNTIFS(Table2[Sub-Sector],Table4[[#This Row],[Sub-Sector]],Table2[Uptrend],"Uptrend")/Table4[[#This Row],[Count]]</f>
        <v>1</v>
      </c>
      <c r="D21" s="2">
        <f>COUNTIFS(Table2[Sub-Sector],Table4[[#This Row],[Sub-Sector]],Table2[1W Return vs Nifty],"&gt;=5")/Table4[[#This Row],[Count]]</f>
        <v>0</v>
      </c>
      <c r="E21" s="2">
        <f>COUNTIFS(Table2[Sub-Sector],Table4[[#This Row],[Sub-Sector]],Table2[1M Return vs Nifty],"&gt;=5")/Table4[[#This Row],[Count]]</f>
        <v>0</v>
      </c>
      <c r="F21" s="2">
        <f>COUNTIFS(Table2[Sub-Sector],Table4[[#This Row],[Sub-Sector]],Table2[6M Return vs Nifty],"&gt;=10")/Table4[[#This Row],[Count]]</f>
        <v>1</v>
      </c>
      <c r="G21" s="2">
        <f>COUNTIFS(Table2[Sub-Sector],Table4[[#This Row],[Sub-Sector]],Table2[1Y Return vs Nifty],"&gt;=10")/Table4[[#This Row],[Count]]</f>
        <v>1</v>
      </c>
      <c r="H21" s="2">
        <f>COUNTIFS(Table2[Sub-Sector],Table4[[#This Row],[Sub-Sector]],Table2[RSI Exponential â€“ 14D],"&gt;=50")/Table4[[#This Row],[Count]]</f>
        <v>1</v>
      </c>
      <c r="I21" s="2">
        <f>COUNTIFS(Table2[Sub-Sector],Table4[[#This Row],[Sub-Sector]],Table2[Relative Volume],"&gt;=1")/Table4[[#This Row],[Count]]</f>
        <v>0</v>
      </c>
      <c r="J21" s="2">
        <f>COUNTIFS(Table2[Sub-Sector],Table4[[#This Row],[Sub-Sector]],Table2[% Away From Day Low],"&gt;=0.05")/Table4[[#This Row],[Count]]</f>
        <v>0</v>
      </c>
      <c r="K21" s="2">
        <f>COUNTIFS(Table2[Sub-Sector],Table4[[#This Row],[Sub-Sector]],Table2[% Away From Day High],"&lt;=0.05")/Table4[[#This Row],[Count]]</f>
        <v>1</v>
      </c>
      <c r="L21" s="2">
        <f>COUNTIFS(Table2[Sub-Sector],Table4[[#This Row],[Sub-Sector]],Table2[% Away From Current Week Low],"&gt;=0.05")/Table4[[#This Row],[Count]]</f>
        <v>1</v>
      </c>
      <c r="M21" s="2">
        <f>COUNTIFS(Table2[Sub-Sector],Table4[[#This Row],[Sub-Sector]],Table2[% Away From Current Week High],"&lt;=0.05")/Table4[[#This Row],[Count]]</f>
        <v>1</v>
      </c>
      <c r="N21" s="2">
        <f>COUNTIFS(Table2[Sub-Sector],Table4[[#This Row],[Sub-Sector]],Table2[% Away From Current Month Low],"&gt;=0.05")/Table4[[#This Row],[Count]]</f>
        <v>1</v>
      </c>
      <c r="O21" s="2">
        <f>COUNTIFS(Table2[Sub-Sector],Table4[[#This Row],[Sub-Sector]],Table2[% Away From Current Month High],"&lt;=0.05")/Table4[[#This Row],[Count]]</f>
        <v>1</v>
      </c>
      <c r="P21" s="2">
        <f>COUNTIFS(Table2[Sub-Sector],Table4[[#This Row],[Sub-Sector]],Table2[% Away From 52W High],"&lt;=10")/Table4[[#This Row],[Count]]</f>
        <v>1</v>
      </c>
      <c r="Q21" s="2">
        <f>COUNTIFS(Table2[Sub-Sector],Table4[[#This Row],[Sub-Sector]],Table2[% Away From 52W Low],"&gt;=10")/Table4[[#This Row],[Count]]</f>
        <v>1</v>
      </c>
      <c r="R21" s="2">
        <f>COUNTIFS(Table2[Sub-Sector],Table4[[#This Row],[Sub-Sector]],Table2[% Price above 20 EMA],"&gt;=0")/Table4[[#This Row],[Count]]</f>
        <v>1</v>
      </c>
      <c r="S21" s="2">
        <f>COUNTIFS(Table2[Sub-Sector],Table4[[#This Row],[Sub-Sector]],Table2[% Price above 50 EMA],"&gt;=0")/Table4[[#This Row],[Count]]</f>
        <v>1</v>
      </c>
      <c r="T21" s="2">
        <f>COUNTIFS(Table2[Sub-Sector],Table4[[#This Row],[Sub-Sector]],Table2[% Price above 200 EMA],"&gt;=0")/Table4[[#This Row],[Count]]</f>
        <v>1</v>
      </c>
      <c r="U21" s="2">
        <f>COUNTIFS(Table2[Sub-Sector],Table4[[#This Row],[Sub-Sector]],Table2[Rate of Change - Zone],"Positive")/Table4[[#This Row],[Count]]</f>
        <v>1</v>
      </c>
      <c r="V21" s="2">
        <f>COUNTIFS(Table2[Sub-Sector],Table4[[#This Row],[Sub-Sector]],Table2[Sharpe Ratio],"&gt;=0.10")/Table4[[#This Row],[Count]]</f>
        <v>1</v>
      </c>
      <c r="W2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370.5</v>
      </c>
      <c r="X21">
        <f>_xlfn.RANK.AVG(Table4[[#This Row],[Score]],Table4[Score],1)</f>
        <v>42</v>
      </c>
      <c r="Y2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1">
        <f>_xlfn.RANK.AVG(Table4[[#This Row],[Score 2 ]],Table4[[Score 2 ]],1)</f>
        <v>19</v>
      </c>
    </row>
    <row r="22" spans="1:26" x14ac:dyDescent="0.3">
      <c r="A22" t="s">
        <v>1324</v>
      </c>
      <c r="B22">
        <f>COUNTIFS(Table2[Sub-Sector],Table4[[#This Row],[Sub-Sector]])</f>
        <v>1</v>
      </c>
      <c r="C22" s="2">
        <f>COUNTIFS(Table2[Sub-Sector],Table4[[#This Row],[Sub-Sector]],Table2[Uptrend],"Uptrend")/Table4[[#This Row],[Count]]</f>
        <v>1</v>
      </c>
      <c r="D22" s="2">
        <f>COUNTIFS(Table2[Sub-Sector],Table4[[#This Row],[Sub-Sector]],Table2[1W Return vs Nifty],"&gt;=5")/Table4[[#This Row],[Count]]</f>
        <v>0</v>
      </c>
      <c r="E22" s="2">
        <f>COUNTIFS(Table2[Sub-Sector],Table4[[#This Row],[Sub-Sector]],Table2[1M Return vs Nifty],"&gt;=5")/Table4[[#This Row],[Count]]</f>
        <v>1</v>
      </c>
      <c r="F22" s="2">
        <f>COUNTIFS(Table2[Sub-Sector],Table4[[#This Row],[Sub-Sector]],Table2[6M Return vs Nifty],"&gt;=10")/Table4[[#This Row],[Count]]</f>
        <v>1</v>
      </c>
      <c r="G22" s="2">
        <f>COUNTIFS(Table2[Sub-Sector],Table4[[#This Row],[Sub-Sector]],Table2[1Y Return vs Nifty],"&gt;=10")/Table4[[#This Row],[Count]]</f>
        <v>1</v>
      </c>
      <c r="H22" s="2">
        <f>COUNTIFS(Table2[Sub-Sector],Table4[[#This Row],[Sub-Sector]],Table2[RSI Exponential â€“ 14D],"&gt;=50")/Table4[[#This Row],[Count]]</f>
        <v>1</v>
      </c>
      <c r="I22" s="2">
        <f>COUNTIFS(Table2[Sub-Sector],Table4[[#This Row],[Sub-Sector]],Table2[Relative Volume],"&gt;=1")/Table4[[#This Row],[Count]]</f>
        <v>0</v>
      </c>
      <c r="J22" s="2">
        <f>COUNTIFS(Table2[Sub-Sector],Table4[[#This Row],[Sub-Sector]],Table2[% Away From Day Low],"&gt;=0.05")/Table4[[#This Row],[Count]]</f>
        <v>0</v>
      </c>
      <c r="K22" s="2">
        <f>COUNTIFS(Table2[Sub-Sector],Table4[[#This Row],[Sub-Sector]],Table2[% Away From Day High],"&lt;=0.05")/Table4[[#This Row],[Count]]</f>
        <v>1</v>
      </c>
      <c r="L22" s="2">
        <f>COUNTIFS(Table2[Sub-Sector],Table4[[#This Row],[Sub-Sector]],Table2[% Away From Current Week Low],"&gt;=0.05")/Table4[[#This Row],[Count]]</f>
        <v>1</v>
      </c>
      <c r="M22" s="2">
        <f>COUNTIFS(Table2[Sub-Sector],Table4[[#This Row],[Sub-Sector]],Table2[% Away From Current Week High],"&lt;=0.05")/Table4[[#This Row],[Count]]</f>
        <v>1</v>
      </c>
      <c r="N22" s="2">
        <f>COUNTIFS(Table2[Sub-Sector],Table4[[#This Row],[Sub-Sector]],Table2[% Away From Current Month Low],"&gt;=0.05")/Table4[[#This Row],[Count]]</f>
        <v>1</v>
      </c>
      <c r="O22" s="2">
        <f>COUNTIFS(Table2[Sub-Sector],Table4[[#This Row],[Sub-Sector]],Table2[% Away From Current Month High],"&lt;=0.05")/Table4[[#This Row],[Count]]</f>
        <v>1</v>
      </c>
      <c r="P22" s="2">
        <f>COUNTIFS(Table2[Sub-Sector],Table4[[#This Row],[Sub-Sector]],Table2[% Away From 52W High],"&lt;=10")/Table4[[#This Row],[Count]]</f>
        <v>1</v>
      </c>
      <c r="Q22" s="2">
        <f>COUNTIFS(Table2[Sub-Sector],Table4[[#This Row],[Sub-Sector]],Table2[% Away From 52W Low],"&gt;=10")/Table4[[#This Row],[Count]]</f>
        <v>1</v>
      </c>
      <c r="R22" s="2">
        <f>COUNTIFS(Table2[Sub-Sector],Table4[[#This Row],[Sub-Sector]],Table2[% Price above 20 EMA],"&gt;=0")/Table4[[#This Row],[Count]]</f>
        <v>1</v>
      </c>
      <c r="S22" s="2">
        <f>COUNTIFS(Table2[Sub-Sector],Table4[[#This Row],[Sub-Sector]],Table2[% Price above 50 EMA],"&gt;=0")/Table4[[#This Row],[Count]]</f>
        <v>1</v>
      </c>
      <c r="T22" s="2">
        <f>COUNTIFS(Table2[Sub-Sector],Table4[[#This Row],[Sub-Sector]],Table2[% Price above 200 EMA],"&gt;=0")/Table4[[#This Row],[Count]]</f>
        <v>1</v>
      </c>
      <c r="U22" s="2">
        <f>COUNTIFS(Table2[Sub-Sector],Table4[[#This Row],[Sub-Sector]],Table2[Rate of Change - Zone],"Positive")/Table4[[#This Row],[Count]]</f>
        <v>1</v>
      </c>
      <c r="V22" s="2">
        <f>COUNTIFS(Table2[Sub-Sector],Table4[[#This Row],[Sub-Sector]],Table2[Sharpe Ratio],"&gt;=0.10")/Table4[[#This Row],[Count]]</f>
        <v>1</v>
      </c>
      <c r="W2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270.5</v>
      </c>
      <c r="X22">
        <f>_xlfn.RANK.AVG(Table4[[#This Row],[Score]],Table4[Score],1)</f>
        <v>14</v>
      </c>
      <c r="Y2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2">
        <f>_xlfn.RANK.AVG(Table4[[#This Row],[Score 2 ]],Table4[[Score 2 ]],1)</f>
        <v>19</v>
      </c>
    </row>
    <row r="23" spans="1:26" x14ac:dyDescent="0.3">
      <c r="A23" t="s">
        <v>191</v>
      </c>
      <c r="B23">
        <f>COUNTIFS(Table2[Sub-Sector],Table4[[#This Row],[Sub-Sector]])</f>
        <v>2</v>
      </c>
      <c r="C23" s="2">
        <f>COUNTIFS(Table2[Sub-Sector],Table4[[#This Row],[Sub-Sector]],Table2[Uptrend],"Uptrend")/Table4[[#This Row],[Count]]</f>
        <v>1</v>
      </c>
      <c r="D23" s="2">
        <f>COUNTIFS(Table2[Sub-Sector],Table4[[#This Row],[Sub-Sector]],Table2[1W Return vs Nifty],"&gt;=5")/Table4[[#This Row],[Count]]</f>
        <v>0</v>
      </c>
      <c r="E23" s="2">
        <f>COUNTIFS(Table2[Sub-Sector],Table4[[#This Row],[Sub-Sector]],Table2[1M Return vs Nifty],"&gt;=5")/Table4[[#This Row],[Count]]</f>
        <v>0.5</v>
      </c>
      <c r="F23" s="2">
        <f>COUNTIFS(Table2[Sub-Sector],Table4[[#This Row],[Sub-Sector]],Table2[6M Return vs Nifty],"&gt;=10")/Table4[[#This Row],[Count]]</f>
        <v>1</v>
      </c>
      <c r="G23" s="2">
        <f>COUNTIFS(Table2[Sub-Sector],Table4[[#This Row],[Sub-Sector]],Table2[1Y Return vs Nifty],"&gt;=10")/Table4[[#This Row],[Count]]</f>
        <v>1</v>
      </c>
      <c r="H23" s="2">
        <f>COUNTIFS(Table2[Sub-Sector],Table4[[#This Row],[Sub-Sector]],Table2[RSI Exponential â€“ 14D],"&gt;=50")/Table4[[#This Row],[Count]]</f>
        <v>1</v>
      </c>
      <c r="I23" s="2">
        <f>COUNTIFS(Table2[Sub-Sector],Table4[[#This Row],[Sub-Sector]],Table2[Relative Volume],"&gt;=1")/Table4[[#This Row],[Count]]</f>
        <v>0</v>
      </c>
      <c r="J23" s="2">
        <f>COUNTIFS(Table2[Sub-Sector],Table4[[#This Row],[Sub-Sector]],Table2[% Away From Day Low],"&gt;=0.05")/Table4[[#This Row],[Count]]</f>
        <v>0</v>
      </c>
      <c r="K23" s="2">
        <f>COUNTIFS(Table2[Sub-Sector],Table4[[#This Row],[Sub-Sector]],Table2[% Away From Day High],"&lt;=0.05")/Table4[[#This Row],[Count]]</f>
        <v>1</v>
      </c>
      <c r="L23" s="2">
        <f>COUNTIFS(Table2[Sub-Sector],Table4[[#This Row],[Sub-Sector]],Table2[% Away From Current Week Low],"&gt;=0.05")/Table4[[#This Row],[Count]]</f>
        <v>0</v>
      </c>
      <c r="M23" s="2">
        <f>COUNTIFS(Table2[Sub-Sector],Table4[[#This Row],[Sub-Sector]],Table2[% Away From Current Week High],"&lt;=0.05")/Table4[[#This Row],[Count]]</f>
        <v>1</v>
      </c>
      <c r="N23" s="2">
        <f>COUNTIFS(Table2[Sub-Sector],Table4[[#This Row],[Sub-Sector]],Table2[% Away From Current Month Low],"&gt;=0.05")/Table4[[#This Row],[Count]]</f>
        <v>1</v>
      </c>
      <c r="O23" s="2">
        <f>COUNTIFS(Table2[Sub-Sector],Table4[[#This Row],[Sub-Sector]],Table2[% Away From Current Month High],"&lt;=0.05")/Table4[[#This Row],[Count]]</f>
        <v>1</v>
      </c>
      <c r="P23" s="2">
        <f>COUNTIFS(Table2[Sub-Sector],Table4[[#This Row],[Sub-Sector]],Table2[% Away From 52W High],"&lt;=10")/Table4[[#This Row],[Count]]</f>
        <v>1</v>
      </c>
      <c r="Q23" s="2">
        <f>COUNTIFS(Table2[Sub-Sector],Table4[[#This Row],[Sub-Sector]],Table2[% Away From 52W Low],"&gt;=10")/Table4[[#This Row],[Count]]</f>
        <v>1</v>
      </c>
      <c r="R23" s="2">
        <f>COUNTIFS(Table2[Sub-Sector],Table4[[#This Row],[Sub-Sector]],Table2[% Price above 20 EMA],"&gt;=0")/Table4[[#This Row],[Count]]</f>
        <v>1</v>
      </c>
      <c r="S23" s="2">
        <f>COUNTIFS(Table2[Sub-Sector],Table4[[#This Row],[Sub-Sector]],Table2[% Price above 50 EMA],"&gt;=0")/Table4[[#This Row],[Count]]</f>
        <v>1</v>
      </c>
      <c r="T23" s="2">
        <f>COUNTIFS(Table2[Sub-Sector],Table4[[#This Row],[Sub-Sector]],Table2[% Price above 200 EMA],"&gt;=0")/Table4[[#This Row],[Count]]</f>
        <v>1</v>
      </c>
      <c r="U23" s="2">
        <f>COUNTIFS(Table2[Sub-Sector],Table4[[#This Row],[Sub-Sector]],Table2[Rate of Change - Zone],"Positive")/Table4[[#This Row],[Count]]</f>
        <v>1</v>
      </c>
      <c r="V23" s="2">
        <f>COUNTIFS(Table2[Sub-Sector],Table4[[#This Row],[Sub-Sector]],Table2[Sharpe Ratio],"&gt;=0.10")/Table4[[#This Row],[Count]]</f>
        <v>0</v>
      </c>
      <c r="W2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306.5</v>
      </c>
      <c r="X23">
        <f>_xlfn.RANK.AVG(Table4[[#This Row],[Score]],Table4[Score],1)</f>
        <v>24</v>
      </c>
      <c r="Y2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3">
        <f>_xlfn.RANK.AVG(Table4[[#This Row],[Score 2 ]],Table4[[Score 2 ]],1)</f>
        <v>19</v>
      </c>
    </row>
    <row r="24" spans="1:26" x14ac:dyDescent="0.3">
      <c r="A24" t="s">
        <v>619</v>
      </c>
      <c r="B24">
        <f>COUNTIFS(Table2[Sub-Sector],Table4[[#This Row],[Sub-Sector]])</f>
        <v>1</v>
      </c>
      <c r="C24" s="2">
        <f>COUNTIFS(Table2[Sub-Sector],Table4[[#This Row],[Sub-Sector]],Table2[Uptrend],"Uptrend")/Table4[[#This Row],[Count]]</f>
        <v>0</v>
      </c>
      <c r="D24" s="2">
        <f>COUNTIFS(Table2[Sub-Sector],Table4[[#This Row],[Sub-Sector]],Table2[1W Return vs Nifty],"&gt;=5")/Table4[[#This Row],[Count]]</f>
        <v>0</v>
      </c>
      <c r="E24" s="2">
        <f>COUNTIFS(Table2[Sub-Sector],Table4[[#This Row],[Sub-Sector]],Table2[1M Return vs Nifty],"&gt;=5")/Table4[[#This Row],[Count]]</f>
        <v>0</v>
      </c>
      <c r="F24" s="2">
        <f>COUNTIFS(Table2[Sub-Sector],Table4[[#This Row],[Sub-Sector]],Table2[6M Return vs Nifty],"&gt;=10")/Table4[[#This Row],[Count]]</f>
        <v>0</v>
      </c>
      <c r="G24" s="2">
        <f>COUNTIFS(Table2[Sub-Sector],Table4[[#This Row],[Sub-Sector]],Table2[1Y Return vs Nifty],"&gt;=10")/Table4[[#This Row],[Count]]</f>
        <v>1</v>
      </c>
      <c r="H24" s="2">
        <f>COUNTIFS(Table2[Sub-Sector],Table4[[#This Row],[Sub-Sector]],Table2[RSI Exponential â€“ 14D],"&gt;=50")/Table4[[#This Row],[Count]]</f>
        <v>1</v>
      </c>
      <c r="I24" s="2">
        <f>COUNTIFS(Table2[Sub-Sector],Table4[[#This Row],[Sub-Sector]],Table2[Relative Volume],"&gt;=1")/Table4[[#This Row],[Count]]</f>
        <v>1</v>
      </c>
      <c r="J24" s="2">
        <f>COUNTIFS(Table2[Sub-Sector],Table4[[#This Row],[Sub-Sector]],Table2[% Away From Day Low],"&gt;=0.05")/Table4[[#This Row],[Count]]</f>
        <v>0</v>
      </c>
      <c r="K24" s="2">
        <f>COUNTIFS(Table2[Sub-Sector],Table4[[#This Row],[Sub-Sector]],Table2[% Away From Day High],"&lt;=0.05")/Table4[[#This Row],[Count]]</f>
        <v>1</v>
      </c>
      <c r="L24" s="2">
        <f>COUNTIFS(Table2[Sub-Sector],Table4[[#This Row],[Sub-Sector]],Table2[% Away From Current Week Low],"&gt;=0.05")/Table4[[#This Row],[Count]]</f>
        <v>0</v>
      </c>
      <c r="M24" s="2">
        <f>COUNTIFS(Table2[Sub-Sector],Table4[[#This Row],[Sub-Sector]],Table2[% Away From Current Week High],"&lt;=0.05")/Table4[[#This Row],[Count]]</f>
        <v>1</v>
      </c>
      <c r="N24" s="2">
        <f>COUNTIFS(Table2[Sub-Sector],Table4[[#This Row],[Sub-Sector]],Table2[% Away From Current Month Low],"&gt;=0.05")/Table4[[#This Row],[Count]]</f>
        <v>1</v>
      </c>
      <c r="O24" s="2">
        <f>COUNTIFS(Table2[Sub-Sector],Table4[[#This Row],[Sub-Sector]],Table2[% Away From Current Month High],"&lt;=0.05")/Table4[[#This Row],[Count]]</f>
        <v>1</v>
      </c>
      <c r="P24" s="2">
        <f>COUNTIFS(Table2[Sub-Sector],Table4[[#This Row],[Sub-Sector]],Table2[% Away From 52W High],"&lt;=10")/Table4[[#This Row],[Count]]</f>
        <v>0</v>
      </c>
      <c r="Q24" s="2">
        <f>COUNTIFS(Table2[Sub-Sector],Table4[[#This Row],[Sub-Sector]],Table2[% Away From 52W Low],"&gt;=10")/Table4[[#This Row],[Count]]</f>
        <v>1</v>
      </c>
      <c r="R24" s="2">
        <f>COUNTIFS(Table2[Sub-Sector],Table4[[#This Row],[Sub-Sector]],Table2[% Price above 20 EMA],"&gt;=0")/Table4[[#This Row],[Count]]</f>
        <v>1</v>
      </c>
      <c r="S24" s="2">
        <f>COUNTIFS(Table2[Sub-Sector],Table4[[#This Row],[Sub-Sector]],Table2[% Price above 50 EMA],"&gt;=0")/Table4[[#This Row],[Count]]</f>
        <v>0</v>
      </c>
      <c r="T24" s="2">
        <f>COUNTIFS(Table2[Sub-Sector],Table4[[#This Row],[Sub-Sector]],Table2[% Price above 200 EMA],"&gt;=0")/Table4[[#This Row],[Count]]</f>
        <v>1</v>
      </c>
      <c r="U24" s="2">
        <f>COUNTIFS(Table2[Sub-Sector],Table4[[#This Row],[Sub-Sector]],Table2[Rate of Change - Zone],"Positive")/Table4[[#This Row],[Count]]</f>
        <v>1</v>
      </c>
      <c r="V24" s="2">
        <f>COUNTIFS(Table2[Sub-Sector],Table4[[#This Row],[Sub-Sector]],Table2[Sharpe Ratio],"&gt;=0.10")/Table4[[#This Row],[Count]]</f>
        <v>1</v>
      </c>
      <c r="W2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470</v>
      </c>
      <c r="X24">
        <f>_xlfn.RANK.AVG(Table4[[#This Row],[Score]],Table4[Score],1)</f>
        <v>73</v>
      </c>
      <c r="Y2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160</v>
      </c>
      <c r="Z24">
        <f>_xlfn.RANK.AVG(Table4[[#This Row],[Score 2 ]],Table4[[Score 2 ]],1)</f>
        <v>23.5</v>
      </c>
    </row>
    <row r="25" spans="1:26" x14ac:dyDescent="0.3">
      <c r="A25" t="s">
        <v>144</v>
      </c>
      <c r="B25">
        <f>COUNTIFS(Table2[Sub-Sector],Table4[[#This Row],[Sub-Sector]])</f>
        <v>1</v>
      </c>
      <c r="C25" s="2">
        <f>COUNTIFS(Table2[Sub-Sector],Table4[[#This Row],[Sub-Sector]],Table2[Uptrend],"Uptrend")/Table4[[#This Row],[Count]]</f>
        <v>0</v>
      </c>
      <c r="D25" s="2">
        <f>COUNTIFS(Table2[Sub-Sector],Table4[[#This Row],[Sub-Sector]],Table2[1W Return vs Nifty],"&gt;=5")/Table4[[#This Row],[Count]]</f>
        <v>0</v>
      </c>
      <c r="E25" s="2">
        <f>COUNTIFS(Table2[Sub-Sector],Table4[[#This Row],[Sub-Sector]],Table2[1M Return vs Nifty],"&gt;=5")/Table4[[#This Row],[Count]]</f>
        <v>0</v>
      </c>
      <c r="F25" s="2">
        <f>COUNTIFS(Table2[Sub-Sector],Table4[[#This Row],[Sub-Sector]],Table2[6M Return vs Nifty],"&gt;=10")/Table4[[#This Row],[Count]]</f>
        <v>0</v>
      </c>
      <c r="G25" s="2">
        <f>COUNTIFS(Table2[Sub-Sector],Table4[[#This Row],[Sub-Sector]],Table2[1Y Return vs Nifty],"&gt;=10")/Table4[[#This Row],[Count]]</f>
        <v>1</v>
      </c>
      <c r="H25" s="2">
        <f>COUNTIFS(Table2[Sub-Sector],Table4[[#This Row],[Sub-Sector]],Table2[RSI Exponential â€“ 14D],"&gt;=50")/Table4[[#This Row],[Count]]</f>
        <v>1</v>
      </c>
      <c r="I25" s="2">
        <f>COUNTIFS(Table2[Sub-Sector],Table4[[#This Row],[Sub-Sector]],Table2[Relative Volume],"&gt;=1")/Table4[[#This Row],[Count]]</f>
        <v>1</v>
      </c>
      <c r="J25" s="2">
        <f>COUNTIFS(Table2[Sub-Sector],Table4[[#This Row],[Sub-Sector]],Table2[% Away From Day Low],"&gt;=0.05")/Table4[[#This Row],[Count]]</f>
        <v>0</v>
      </c>
      <c r="K25" s="2">
        <f>COUNTIFS(Table2[Sub-Sector],Table4[[#This Row],[Sub-Sector]],Table2[% Away From Day High],"&lt;=0.05")/Table4[[#This Row],[Count]]</f>
        <v>1</v>
      </c>
      <c r="L25" s="2">
        <f>COUNTIFS(Table2[Sub-Sector],Table4[[#This Row],[Sub-Sector]],Table2[% Away From Current Week Low],"&gt;=0.05")/Table4[[#This Row],[Count]]</f>
        <v>1</v>
      </c>
      <c r="M25" s="2">
        <f>COUNTIFS(Table2[Sub-Sector],Table4[[#This Row],[Sub-Sector]],Table2[% Away From Current Week High],"&lt;=0.05")/Table4[[#This Row],[Count]]</f>
        <v>1</v>
      </c>
      <c r="N25" s="2">
        <f>COUNTIFS(Table2[Sub-Sector],Table4[[#This Row],[Sub-Sector]],Table2[% Away From Current Month Low],"&gt;=0.05")/Table4[[#This Row],[Count]]</f>
        <v>1</v>
      </c>
      <c r="O25" s="2">
        <f>COUNTIFS(Table2[Sub-Sector],Table4[[#This Row],[Sub-Sector]],Table2[% Away From Current Month High],"&lt;=0.05")/Table4[[#This Row],[Count]]</f>
        <v>1</v>
      </c>
      <c r="P25" s="2">
        <f>COUNTIFS(Table2[Sub-Sector],Table4[[#This Row],[Sub-Sector]],Table2[% Away From 52W High],"&lt;=10")/Table4[[#This Row],[Count]]</f>
        <v>1</v>
      </c>
      <c r="Q25" s="2">
        <f>COUNTIFS(Table2[Sub-Sector],Table4[[#This Row],[Sub-Sector]],Table2[% Away From 52W Low],"&gt;=10")/Table4[[#This Row],[Count]]</f>
        <v>1</v>
      </c>
      <c r="R25" s="2">
        <f>COUNTIFS(Table2[Sub-Sector],Table4[[#This Row],[Sub-Sector]],Table2[% Price above 20 EMA],"&gt;=0")/Table4[[#This Row],[Count]]</f>
        <v>1</v>
      </c>
      <c r="S25" s="2">
        <f>COUNTIFS(Table2[Sub-Sector],Table4[[#This Row],[Sub-Sector]],Table2[% Price above 50 EMA],"&gt;=0")/Table4[[#This Row],[Count]]</f>
        <v>1</v>
      </c>
      <c r="T25" s="2">
        <f>COUNTIFS(Table2[Sub-Sector],Table4[[#This Row],[Sub-Sector]],Table2[% Price above 200 EMA],"&gt;=0")/Table4[[#This Row],[Count]]</f>
        <v>1</v>
      </c>
      <c r="U25" s="2">
        <f>COUNTIFS(Table2[Sub-Sector],Table4[[#This Row],[Sub-Sector]],Table2[Rate of Change - Zone],"Positive")/Table4[[#This Row],[Count]]</f>
        <v>1</v>
      </c>
      <c r="V25" s="2">
        <f>COUNTIFS(Table2[Sub-Sector],Table4[[#This Row],[Sub-Sector]],Table2[Sharpe Ratio],"&gt;=0.10")/Table4[[#This Row],[Count]]</f>
        <v>1</v>
      </c>
      <c r="W2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470</v>
      </c>
      <c r="X25">
        <f>_xlfn.RANK.AVG(Table4[[#This Row],[Score]],Table4[Score],1)</f>
        <v>73</v>
      </c>
      <c r="Y2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160</v>
      </c>
      <c r="Z25">
        <f>_xlfn.RANK.AVG(Table4[[#This Row],[Score 2 ]],Table4[[Score 2 ]],1)</f>
        <v>23.5</v>
      </c>
    </row>
    <row r="26" spans="1:26" x14ac:dyDescent="0.3">
      <c r="A26" t="s">
        <v>248</v>
      </c>
      <c r="B26">
        <f>COUNTIFS(Table2[Sub-Sector],Table4[[#This Row],[Sub-Sector]])</f>
        <v>7</v>
      </c>
      <c r="C26" s="2">
        <f>COUNTIFS(Table2[Sub-Sector],Table4[[#This Row],[Sub-Sector]],Table2[Uptrend],"Uptrend")/Table4[[#This Row],[Count]]</f>
        <v>0.5714285714285714</v>
      </c>
      <c r="D26" s="2">
        <f>COUNTIFS(Table2[Sub-Sector],Table4[[#This Row],[Sub-Sector]],Table2[1W Return vs Nifty],"&gt;=5")/Table4[[#This Row],[Count]]</f>
        <v>0.2857142857142857</v>
      </c>
      <c r="E26" s="2">
        <f>COUNTIFS(Table2[Sub-Sector],Table4[[#This Row],[Sub-Sector]],Table2[1M Return vs Nifty],"&gt;=5")/Table4[[#This Row],[Count]]</f>
        <v>0.42857142857142855</v>
      </c>
      <c r="F26" s="2">
        <f>COUNTIFS(Table2[Sub-Sector],Table4[[#This Row],[Sub-Sector]],Table2[6M Return vs Nifty],"&gt;=10")/Table4[[#This Row],[Count]]</f>
        <v>0.2857142857142857</v>
      </c>
      <c r="G26" s="2">
        <f>COUNTIFS(Table2[Sub-Sector],Table4[[#This Row],[Sub-Sector]],Table2[1Y Return vs Nifty],"&gt;=10")/Table4[[#This Row],[Count]]</f>
        <v>1</v>
      </c>
      <c r="H26" s="2">
        <f>COUNTIFS(Table2[Sub-Sector],Table4[[#This Row],[Sub-Sector]],Table2[RSI Exponential â€“ 14D],"&gt;=50")/Table4[[#This Row],[Count]]</f>
        <v>1</v>
      </c>
      <c r="I26" s="2">
        <f>COUNTIFS(Table2[Sub-Sector],Table4[[#This Row],[Sub-Sector]],Table2[Relative Volume],"&gt;=1")/Table4[[#This Row],[Count]]</f>
        <v>0.42857142857142855</v>
      </c>
      <c r="J26" s="2">
        <f>COUNTIFS(Table2[Sub-Sector],Table4[[#This Row],[Sub-Sector]],Table2[% Away From Day Low],"&gt;=0.05")/Table4[[#This Row],[Count]]</f>
        <v>0</v>
      </c>
      <c r="K26" s="2">
        <f>COUNTIFS(Table2[Sub-Sector],Table4[[#This Row],[Sub-Sector]],Table2[% Away From Day High],"&lt;=0.05")/Table4[[#This Row],[Count]]</f>
        <v>1</v>
      </c>
      <c r="L26" s="2">
        <f>COUNTIFS(Table2[Sub-Sector],Table4[[#This Row],[Sub-Sector]],Table2[% Away From Current Week Low],"&gt;=0.05")/Table4[[#This Row],[Count]]</f>
        <v>0.42857142857142855</v>
      </c>
      <c r="M26" s="2">
        <f>COUNTIFS(Table2[Sub-Sector],Table4[[#This Row],[Sub-Sector]],Table2[% Away From Current Week High],"&lt;=0.05")/Table4[[#This Row],[Count]]</f>
        <v>1</v>
      </c>
      <c r="N26" s="2">
        <f>COUNTIFS(Table2[Sub-Sector],Table4[[#This Row],[Sub-Sector]],Table2[% Away From Current Month Low],"&gt;=0.05")/Table4[[#This Row],[Count]]</f>
        <v>1</v>
      </c>
      <c r="O26" s="2">
        <f>COUNTIFS(Table2[Sub-Sector],Table4[[#This Row],[Sub-Sector]],Table2[% Away From Current Month High],"&lt;=0.05")/Table4[[#This Row],[Count]]</f>
        <v>1</v>
      </c>
      <c r="P26" s="2">
        <f>COUNTIFS(Table2[Sub-Sector],Table4[[#This Row],[Sub-Sector]],Table2[% Away From 52W High],"&lt;=10")/Table4[[#This Row],[Count]]</f>
        <v>0.7142857142857143</v>
      </c>
      <c r="Q26" s="2">
        <f>COUNTIFS(Table2[Sub-Sector],Table4[[#This Row],[Sub-Sector]],Table2[% Away From 52W Low],"&gt;=10")/Table4[[#This Row],[Count]]</f>
        <v>1</v>
      </c>
      <c r="R26" s="2">
        <f>COUNTIFS(Table2[Sub-Sector],Table4[[#This Row],[Sub-Sector]],Table2[% Price above 20 EMA],"&gt;=0")/Table4[[#This Row],[Count]]</f>
        <v>1</v>
      </c>
      <c r="S26" s="2">
        <f>COUNTIFS(Table2[Sub-Sector],Table4[[#This Row],[Sub-Sector]],Table2[% Price above 50 EMA],"&gt;=0")/Table4[[#This Row],[Count]]</f>
        <v>0.7142857142857143</v>
      </c>
      <c r="T26" s="2">
        <f>COUNTIFS(Table2[Sub-Sector],Table4[[#This Row],[Sub-Sector]],Table2[% Price above 200 EMA],"&gt;=0")/Table4[[#This Row],[Count]]</f>
        <v>1</v>
      </c>
      <c r="U26" s="2">
        <f>COUNTIFS(Table2[Sub-Sector],Table4[[#This Row],[Sub-Sector]],Table2[Rate of Change - Zone],"Positive")/Table4[[#This Row],[Count]]</f>
        <v>1</v>
      </c>
      <c r="V26" s="2">
        <f>COUNTIFS(Table2[Sub-Sector],Table4[[#This Row],[Sub-Sector]],Table2[Sharpe Ratio],"&gt;=0.10")/Table4[[#This Row],[Count]]</f>
        <v>0.2857142857142857</v>
      </c>
      <c r="W2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317</v>
      </c>
      <c r="X26">
        <f>_xlfn.RANK.AVG(Table4[[#This Row],[Score]],Table4[Score],1)</f>
        <v>29</v>
      </c>
      <c r="Y2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165.5</v>
      </c>
      <c r="Z26">
        <f>_xlfn.RANK.AVG(Table4[[#This Row],[Score 2 ]],Table4[[Score 2 ]],1)</f>
        <v>25</v>
      </c>
    </row>
    <row r="27" spans="1:26" x14ac:dyDescent="0.3">
      <c r="A27" t="s">
        <v>887</v>
      </c>
      <c r="B27">
        <f>COUNTIFS(Table2[Sub-Sector],Table4[[#This Row],[Sub-Sector]])</f>
        <v>3</v>
      </c>
      <c r="C27" s="2">
        <f>COUNTIFS(Table2[Sub-Sector],Table4[[#This Row],[Sub-Sector]],Table2[Uptrend],"Uptrend")/Table4[[#This Row],[Count]]</f>
        <v>0.66666666666666663</v>
      </c>
      <c r="D27" s="2">
        <f>COUNTIFS(Table2[Sub-Sector],Table4[[#This Row],[Sub-Sector]],Table2[1W Return vs Nifty],"&gt;=5")/Table4[[#This Row],[Count]]</f>
        <v>0</v>
      </c>
      <c r="E27" s="2">
        <f>COUNTIFS(Table2[Sub-Sector],Table4[[#This Row],[Sub-Sector]],Table2[1M Return vs Nifty],"&gt;=5")/Table4[[#This Row],[Count]]</f>
        <v>0.66666666666666663</v>
      </c>
      <c r="F27" s="2">
        <f>COUNTIFS(Table2[Sub-Sector],Table4[[#This Row],[Sub-Sector]],Table2[6M Return vs Nifty],"&gt;=10")/Table4[[#This Row],[Count]]</f>
        <v>0.33333333333333331</v>
      </c>
      <c r="G27" s="2">
        <f>COUNTIFS(Table2[Sub-Sector],Table4[[#This Row],[Sub-Sector]],Table2[1Y Return vs Nifty],"&gt;=10")/Table4[[#This Row],[Count]]</f>
        <v>1</v>
      </c>
      <c r="H27" s="2">
        <f>COUNTIFS(Table2[Sub-Sector],Table4[[#This Row],[Sub-Sector]],Table2[RSI Exponential â€“ 14D],"&gt;=50")/Table4[[#This Row],[Count]]</f>
        <v>0.66666666666666663</v>
      </c>
      <c r="I27" s="2">
        <f>COUNTIFS(Table2[Sub-Sector],Table4[[#This Row],[Sub-Sector]],Table2[Relative Volume],"&gt;=1")/Table4[[#This Row],[Count]]</f>
        <v>0.33333333333333331</v>
      </c>
      <c r="J27" s="2">
        <f>COUNTIFS(Table2[Sub-Sector],Table4[[#This Row],[Sub-Sector]],Table2[% Away From Day Low],"&gt;=0.05")/Table4[[#This Row],[Count]]</f>
        <v>0</v>
      </c>
      <c r="K27" s="2">
        <f>COUNTIFS(Table2[Sub-Sector],Table4[[#This Row],[Sub-Sector]],Table2[% Away From Day High],"&lt;=0.05")/Table4[[#This Row],[Count]]</f>
        <v>1</v>
      </c>
      <c r="L27" s="2">
        <f>COUNTIFS(Table2[Sub-Sector],Table4[[#This Row],[Sub-Sector]],Table2[% Away From Current Week Low],"&gt;=0.05")/Table4[[#This Row],[Count]]</f>
        <v>0.33333333333333331</v>
      </c>
      <c r="M27" s="2">
        <f>COUNTIFS(Table2[Sub-Sector],Table4[[#This Row],[Sub-Sector]],Table2[% Away From Current Week High],"&lt;=0.05")/Table4[[#This Row],[Count]]</f>
        <v>1</v>
      </c>
      <c r="N27" s="2">
        <f>COUNTIFS(Table2[Sub-Sector],Table4[[#This Row],[Sub-Sector]],Table2[% Away From Current Month Low],"&gt;=0.05")/Table4[[#This Row],[Count]]</f>
        <v>0.66666666666666663</v>
      </c>
      <c r="O27" s="2">
        <f>COUNTIFS(Table2[Sub-Sector],Table4[[#This Row],[Sub-Sector]],Table2[% Away From Current Month High],"&lt;=0.05")/Table4[[#This Row],[Count]]</f>
        <v>0.33333333333333331</v>
      </c>
      <c r="P27" s="2">
        <f>COUNTIFS(Table2[Sub-Sector],Table4[[#This Row],[Sub-Sector]],Table2[% Away From 52W High],"&lt;=10")/Table4[[#This Row],[Count]]</f>
        <v>0.33333333333333331</v>
      </c>
      <c r="Q27" s="2">
        <f>COUNTIFS(Table2[Sub-Sector],Table4[[#This Row],[Sub-Sector]],Table2[% Away From 52W Low],"&gt;=10")/Table4[[#This Row],[Count]]</f>
        <v>1</v>
      </c>
      <c r="R27" s="2">
        <f>COUNTIFS(Table2[Sub-Sector],Table4[[#This Row],[Sub-Sector]],Table2[% Price above 20 EMA],"&gt;=0")/Table4[[#This Row],[Count]]</f>
        <v>0.66666666666666663</v>
      </c>
      <c r="S27" s="2">
        <f>COUNTIFS(Table2[Sub-Sector],Table4[[#This Row],[Sub-Sector]],Table2[% Price above 50 EMA],"&gt;=0")/Table4[[#This Row],[Count]]</f>
        <v>0.66666666666666663</v>
      </c>
      <c r="T27" s="2">
        <f>COUNTIFS(Table2[Sub-Sector],Table4[[#This Row],[Sub-Sector]],Table2[% Price above 200 EMA],"&gt;=0")/Table4[[#This Row],[Count]]</f>
        <v>1</v>
      </c>
      <c r="U27" s="2">
        <f>COUNTIFS(Table2[Sub-Sector],Table4[[#This Row],[Sub-Sector]],Table2[Rate of Change - Zone],"Positive")/Table4[[#This Row],[Count]]</f>
        <v>1</v>
      </c>
      <c r="V27" s="2">
        <f>COUNTIFS(Table2[Sub-Sector],Table4[[#This Row],[Sub-Sector]],Table2[Sharpe Ratio],"&gt;=0.10")/Table4[[#This Row],[Count]]</f>
        <v>0</v>
      </c>
      <c r="W2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340</v>
      </c>
      <c r="X27">
        <f>_xlfn.RANK.AVG(Table4[[#This Row],[Score]],Table4[Score],1)</f>
        <v>31</v>
      </c>
      <c r="Y2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167</v>
      </c>
      <c r="Z27">
        <f>_xlfn.RANK.AVG(Table4[[#This Row],[Score 2 ]],Table4[[Score 2 ]],1)</f>
        <v>26.5</v>
      </c>
    </row>
    <row r="28" spans="1:26" x14ac:dyDescent="0.3">
      <c r="A28" t="s">
        <v>104</v>
      </c>
      <c r="B28">
        <f>COUNTIFS(Table2[Sub-Sector],Table4[[#This Row],[Sub-Sector]])</f>
        <v>3</v>
      </c>
      <c r="C28" s="2">
        <f>COUNTIFS(Table2[Sub-Sector],Table4[[#This Row],[Sub-Sector]],Table2[Uptrend],"Uptrend")/Table4[[#This Row],[Count]]</f>
        <v>0.66666666666666663</v>
      </c>
      <c r="D28" s="2">
        <f>COUNTIFS(Table2[Sub-Sector],Table4[[#This Row],[Sub-Sector]],Table2[1W Return vs Nifty],"&gt;=5")/Table4[[#This Row],[Count]]</f>
        <v>0</v>
      </c>
      <c r="E28" s="2">
        <f>COUNTIFS(Table2[Sub-Sector],Table4[[#This Row],[Sub-Sector]],Table2[1M Return vs Nifty],"&gt;=5")/Table4[[#This Row],[Count]]</f>
        <v>0.33333333333333331</v>
      </c>
      <c r="F28" s="2">
        <f>COUNTIFS(Table2[Sub-Sector],Table4[[#This Row],[Sub-Sector]],Table2[6M Return vs Nifty],"&gt;=10")/Table4[[#This Row],[Count]]</f>
        <v>0.33333333333333331</v>
      </c>
      <c r="G28" s="2">
        <f>COUNTIFS(Table2[Sub-Sector],Table4[[#This Row],[Sub-Sector]],Table2[1Y Return vs Nifty],"&gt;=10")/Table4[[#This Row],[Count]]</f>
        <v>1</v>
      </c>
      <c r="H28" s="2">
        <f>COUNTIFS(Table2[Sub-Sector],Table4[[#This Row],[Sub-Sector]],Table2[RSI Exponential â€“ 14D],"&gt;=50")/Table4[[#This Row],[Count]]</f>
        <v>1</v>
      </c>
      <c r="I28" s="2">
        <f>COUNTIFS(Table2[Sub-Sector],Table4[[#This Row],[Sub-Sector]],Table2[Relative Volume],"&gt;=1")/Table4[[#This Row],[Count]]</f>
        <v>0.33333333333333331</v>
      </c>
      <c r="J28" s="2">
        <f>COUNTIFS(Table2[Sub-Sector],Table4[[#This Row],[Sub-Sector]],Table2[% Away From Day Low],"&gt;=0.05")/Table4[[#This Row],[Count]]</f>
        <v>0</v>
      </c>
      <c r="K28" s="2">
        <f>COUNTIFS(Table2[Sub-Sector],Table4[[#This Row],[Sub-Sector]],Table2[% Away From Day High],"&lt;=0.05")/Table4[[#This Row],[Count]]</f>
        <v>1</v>
      </c>
      <c r="L28" s="2">
        <f>COUNTIFS(Table2[Sub-Sector],Table4[[#This Row],[Sub-Sector]],Table2[% Away From Current Week Low],"&gt;=0.05")/Table4[[#This Row],[Count]]</f>
        <v>0</v>
      </c>
      <c r="M28" s="2">
        <f>COUNTIFS(Table2[Sub-Sector],Table4[[#This Row],[Sub-Sector]],Table2[% Away From Current Week High],"&lt;=0.05")/Table4[[#This Row],[Count]]</f>
        <v>1</v>
      </c>
      <c r="N28" s="2">
        <f>COUNTIFS(Table2[Sub-Sector],Table4[[#This Row],[Sub-Sector]],Table2[% Away From Current Month Low],"&gt;=0.05")/Table4[[#This Row],[Count]]</f>
        <v>1</v>
      </c>
      <c r="O28" s="2">
        <f>COUNTIFS(Table2[Sub-Sector],Table4[[#This Row],[Sub-Sector]],Table2[% Away From Current Month High],"&lt;=0.05")/Table4[[#This Row],[Count]]</f>
        <v>1</v>
      </c>
      <c r="P28" s="2">
        <f>COUNTIFS(Table2[Sub-Sector],Table4[[#This Row],[Sub-Sector]],Table2[% Away From 52W High],"&lt;=10")/Table4[[#This Row],[Count]]</f>
        <v>0.66666666666666663</v>
      </c>
      <c r="Q28" s="2">
        <f>COUNTIFS(Table2[Sub-Sector],Table4[[#This Row],[Sub-Sector]],Table2[% Away From 52W Low],"&gt;=10")/Table4[[#This Row],[Count]]</f>
        <v>1</v>
      </c>
      <c r="R28" s="2">
        <f>COUNTIFS(Table2[Sub-Sector],Table4[[#This Row],[Sub-Sector]],Table2[% Price above 20 EMA],"&gt;=0")/Table4[[#This Row],[Count]]</f>
        <v>1</v>
      </c>
      <c r="S28" s="2">
        <f>COUNTIFS(Table2[Sub-Sector],Table4[[#This Row],[Sub-Sector]],Table2[% Price above 50 EMA],"&gt;=0")/Table4[[#This Row],[Count]]</f>
        <v>1</v>
      </c>
      <c r="T28" s="2">
        <f>COUNTIFS(Table2[Sub-Sector],Table4[[#This Row],[Sub-Sector]],Table2[% Price above 200 EMA],"&gt;=0")/Table4[[#This Row],[Count]]</f>
        <v>1</v>
      </c>
      <c r="U28" s="2">
        <f>COUNTIFS(Table2[Sub-Sector],Table4[[#This Row],[Sub-Sector]],Table2[Rate of Change - Zone],"Positive")/Table4[[#This Row],[Count]]</f>
        <v>1</v>
      </c>
      <c r="V28" s="2">
        <f>COUNTIFS(Table2[Sub-Sector],Table4[[#This Row],[Sub-Sector]],Table2[Sharpe Ratio],"&gt;=0.10")/Table4[[#This Row],[Count]]</f>
        <v>0.66666666666666663</v>
      </c>
      <c r="W2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380.5</v>
      </c>
      <c r="X28">
        <f>_xlfn.RANK.AVG(Table4[[#This Row],[Score]],Table4[Score],1)</f>
        <v>45</v>
      </c>
      <c r="Y2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167</v>
      </c>
      <c r="Z28">
        <f>_xlfn.RANK.AVG(Table4[[#This Row],[Score 2 ]],Table4[[Score 2 ]],1)</f>
        <v>26.5</v>
      </c>
    </row>
    <row r="29" spans="1:26" x14ac:dyDescent="0.3">
      <c r="A29" t="s">
        <v>921</v>
      </c>
      <c r="B29">
        <f>COUNTIFS(Table2[Sub-Sector],Table4[[#This Row],[Sub-Sector]])</f>
        <v>2</v>
      </c>
      <c r="C29" s="2">
        <f>COUNTIFS(Table2[Sub-Sector],Table4[[#This Row],[Sub-Sector]],Table2[Uptrend],"Uptrend")/Table4[[#This Row],[Count]]</f>
        <v>0.5</v>
      </c>
      <c r="D29" s="2">
        <f>COUNTIFS(Table2[Sub-Sector],Table4[[#This Row],[Sub-Sector]],Table2[1W Return vs Nifty],"&gt;=5")/Table4[[#This Row],[Count]]</f>
        <v>0.5</v>
      </c>
      <c r="E29" s="2">
        <f>COUNTIFS(Table2[Sub-Sector],Table4[[#This Row],[Sub-Sector]],Table2[1M Return vs Nifty],"&gt;=5")/Table4[[#This Row],[Count]]</f>
        <v>0.5</v>
      </c>
      <c r="F29" s="2">
        <f>COUNTIFS(Table2[Sub-Sector],Table4[[#This Row],[Sub-Sector]],Table2[6M Return vs Nifty],"&gt;=10")/Table4[[#This Row],[Count]]</f>
        <v>0.5</v>
      </c>
      <c r="G29" s="2">
        <f>COUNTIFS(Table2[Sub-Sector],Table4[[#This Row],[Sub-Sector]],Table2[1Y Return vs Nifty],"&gt;=10")/Table4[[#This Row],[Count]]</f>
        <v>0.5</v>
      </c>
      <c r="H29" s="2">
        <f>COUNTIFS(Table2[Sub-Sector],Table4[[#This Row],[Sub-Sector]],Table2[RSI Exponential â€“ 14D],"&gt;=50")/Table4[[#This Row],[Count]]</f>
        <v>1</v>
      </c>
      <c r="I29" s="2">
        <f>COUNTIFS(Table2[Sub-Sector],Table4[[#This Row],[Sub-Sector]],Table2[Relative Volume],"&gt;=1")/Table4[[#This Row],[Count]]</f>
        <v>0.5</v>
      </c>
      <c r="J29" s="2">
        <f>COUNTIFS(Table2[Sub-Sector],Table4[[#This Row],[Sub-Sector]],Table2[% Away From Day Low],"&gt;=0.05")/Table4[[#This Row],[Count]]</f>
        <v>0</v>
      </c>
      <c r="K29" s="2">
        <f>COUNTIFS(Table2[Sub-Sector],Table4[[#This Row],[Sub-Sector]],Table2[% Away From Day High],"&lt;=0.05")/Table4[[#This Row],[Count]]</f>
        <v>1</v>
      </c>
      <c r="L29" s="2">
        <f>COUNTIFS(Table2[Sub-Sector],Table4[[#This Row],[Sub-Sector]],Table2[% Away From Current Week Low],"&gt;=0.05")/Table4[[#This Row],[Count]]</f>
        <v>0.5</v>
      </c>
      <c r="M29" s="2">
        <f>COUNTIFS(Table2[Sub-Sector],Table4[[#This Row],[Sub-Sector]],Table2[% Away From Current Week High],"&lt;=0.05")/Table4[[#This Row],[Count]]</f>
        <v>1</v>
      </c>
      <c r="N29" s="2">
        <f>COUNTIFS(Table2[Sub-Sector],Table4[[#This Row],[Sub-Sector]],Table2[% Away From Current Month Low],"&gt;=0.05")/Table4[[#This Row],[Count]]</f>
        <v>1</v>
      </c>
      <c r="O29" s="2">
        <f>COUNTIFS(Table2[Sub-Sector],Table4[[#This Row],[Sub-Sector]],Table2[% Away From Current Month High],"&lt;=0.05")/Table4[[#This Row],[Count]]</f>
        <v>1</v>
      </c>
      <c r="P29" s="2">
        <f>COUNTIFS(Table2[Sub-Sector],Table4[[#This Row],[Sub-Sector]],Table2[% Away From 52W High],"&lt;=10")/Table4[[#This Row],[Count]]</f>
        <v>0.5</v>
      </c>
      <c r="Q29" s="2">
        <f>COUNTIFS(Table2[Sub-Sector],Table4[[#This Row],[Sub-Sector]],Table2[% Away From 52W Low],"&gt;=10")/Table4[[#This Row],[Count]]</f>
        <v>1</v>
      </c>
      <c r="R29" s="2">
        <f>COUNTIFS(Table2[Sub-Sector],Table4[[#This Row],[Sub-Sector]],Table2[% Price above 20 EMA],"&gt;=0")/Table4[[#This Row],[Count]]</f>
        <v>1</v>
      </c>
      <c r="S29" s="2">
        <f>COUNTIFS(Table2[Sub-Sector],Table4[[#This Row],[Sub-Sector]],Table2[% Price above 50 EMA],"&gt;=0")/Table4[[#This Row],[Count]]</f>
        <v>1</v>
      </c>
      <c r="T29" s="2">
        <f>COUNTIFS(Table2[Sub-Sector],Table4[[#This Row],[Sub-Sector]],Table2[% Price above 200 EMA],"&gt;=0")/Table4[[#This Row],[Count]]</f>
        <v>1</v>
      </c>
      <c r="U29" s="2">
        <f>COUNTIFS(Table2[Sub-Sector],Table4[[#This Row],[Sub-Sector]],Table2[Rate of Change - Zone],"Positive")/Table4[[#This Row],[Count]]</f>
        <v>1</v>
      </c>
      <c r="V29" s="2">
        <f>COUNTIFS(Table2[Sub-Sector],Table4[[#This Row],[Sub-Sector]],Table2[Sharpe Ratio],"&gt;=0.10")/Table4[[#This Row],[Count]]</f>
        <v>0.5</v>
      </c>
      <c r="W2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310.5</v>
      </c>
      <c r="X29">
        <f>_xlfn.RANK.AVG(Table4[[#This Row],[Score]],Table4[Score],1)</f>
        <v>26</v>
      </c>
      <c r="Y2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175</v>
      </c>
      <c r="Z29">
        <f>_xlfn.RANK.AVG(Table4[[#This Row],[Score 2 ]],Table4[[Score 2 ]],1)</f>
        <v>28</v>
      </c>
    </row>
    <row r="30" spans="1:26" x14ac:dyDescent="0.3">
      <c r="A30" t="s">
        <v>408</v>
      </c>
      <c r="B30">
        <f>COUNTIFS(Table2[Sub-Sector],Table4[[#This Row],[Sub-Sector]])</f>
        <v>11</v>
      </c>
      <c r="C30" s="2">
        <f>COUNTIFS(Table2[Sub-Sector],Table4[[#This Row],[Sub-Sector]],Table2[Uptrend],"Uptrend")/Table4[[#This Row],[Count]]</f>
        <v>0.63636363636363635</v>
      </c>
      <c r="D30" s="2">
        <f>COUNTIFS(Table2[Sub-Sector],Table4[[#This Row],[Sub-Sector]],Table2[1W Return vs Nifty],"&gt;=5")/Table4[[#This Row],[Count]]</f>
        <v>0.36363636363636365</v>
      </c>
      <c r="E30" s="2">
        <f>COUNTIFS(Table2[Sub-Sector],Table4[[#This Row],[Sub-Sector]],Table2[1M Return vs Nifty],"&gt;=5")/Table4[[#This Row],[Count]]</f>
        <v>0.63636363636363635</v>
      </c>
      <c r="F30" s="2">
        <f>COUNTIFS(Table2[Sub-Sector],Table4[[#This Row],[Sub-Sector]],Table2[6M Return vs Nifty],"&gt;=10")/Table4[[#This Row],[Count]]</f>
        <v>0.54545454545454541</v>
      </c>
      <c r="G30" s="2">
        <f>COUNTIFS(Table2[Sub-Sector],Table4[[#This Row],[Sub-Sector]],Table2[1Y Return vs Nifty],"&gt;=10")/Table4[[#This Row],[Count]]</f>
        <v>0.54545454545454541</v>
      </c>
      <c r="H30" s="2">
        <f>COUNTIFS(Table2[Sub-Sector],Table4[[#This Row],[Sub-Sector]],Table2[RSI Exponential â€“ 14D],"&gt;=50")/Table4[[#This Row],[Count]]</f>
        <v>0.90909090909090906</v>
      </c>
      <c r="I30" s="2">
        <f>COUNTIFS(Table2[Sub-Sector],Table4[[#This Row],[Sub-Sector]],Table2[Relative Volume],"&gt;=1")/Table4[[#This Row],[Count]]</f>
        <v>0.72727272727272729</v>
      </c>
      <c r="J30" s="2">
        <f>COUNTIFS(Table2[Sub-Sector],Table4[[#This Row],[Sub-Sector]],Table2[% Away From Day Low],"&gt;=0.05")/Table4[[#This Row],[Count]]</f>
        <v>0</v>
      </c>
      <c r="K30" s="2">
        <f>COUNTIFS(Table2[Sub-Sector],Table4[[#This Row],[Sub-Sector]],Table2[% Away From Day High],"&lt;=0.05")/Table4[[#This Row],[Count]]</f>
        <v>1</v>
      </c>
      <c r="L30" s="2">
        <f>COUNTIFS(Table2[Sub-Sector],Table4[[#This Row],[Sub-Sector]],Table2[% Away From Current Week Low],"&gt;=0.05")/Table4[[#This Row],[Count]]</f>
        <v>0.72727272727272729</v>
      </c>
      <c r="M30" s="2">
        <f>COUNTIFS(Table2[Sub-Sector],Table4[[#This Row],[Sub-Sector]],Table2[% Away From Current Week High],"&lt;=0.05")/Table4[[#This Row],[Count]]</f>
        <v>0.81818181818181823</v>
      </c>
      <c r="N30" s="2">
        <f>COUNTIFS(Table2[Sub-Sector],Table4[[#This Row],[Sub-Sector]],Table2[% Away From Current Month Low],"&gt;=0.05")/Table4[[#This Row],[Count]]</f>
        <v>0.90909090909090906</v>
      </c>
      <c r="O30" s="2">
        <f>COUNTIFS(Table2[Sub-Sector],Table4[[#This Row],[Sub-Sector]],Table2[% Away From Current Month High],"&lt;=0.05")/Table4[[#This Row],[Count]]</f>
        <v>0.72727272727272729</v>
      </c>
      <c r="P30" s="2">
        <f>COUNTIFS(Table2[Sub-Sector],Table4[[#This Row],[Sub-Sector]],Table2[% Away From 52W High],"&lt;=10")/Table4[[#This Row],[Count]]</f>
        <v>0.45454545454545453</v>
      </c>
      <c r="Q30" s="2">
        <f>COUNTIFS(Table2[Sub-Sector],Table4[[#This Row],[Sub-Sector]],Table2[% Away From 52W Low],"&gt;=10")/Table4[[#This Row],[Count]]</f>
        <v>0.81818181818181823</v>
      </c>
      <c r="R30" s="2">
        <f>COUNTIFS(Table2[Sub-Sector],Table4[[#This Row],[Sub-Sector]],Table2[% Price above 20 EMA],"&gt;=0")/Table4[[#This Row],[Count]]</f>
        <v>0.90909090909090906</v>
      </c>
      <c r="S30" s="2">
        <f>COUNTIFS(Table2[Sub-Sector],Table4[[#This Row],[Sub-Sector]],Table2[% Price above 50 EMA],"&gt;=0")/Table4[[#This Row],[Count]]</f>
        <v>0.90909090909090906</v>
      </c>
      <c r="T30" s="2">
        <f>COUNTIFS(Table2[Sub-Sector],Table4[[#This Row],[Sub-Sector]],Table2[% Price above 200 EMA],"&gt;=0")/Table4[[#This Row],[Count]]</f>
        <v>0.72727272727272729</v>
      </c>
      <c r="U30" s="2">
        <f>COUNTIFS(Table2[Sub-Sector],Table4[[#This Row],[Sub-Sector]],Table2[Rate of Change - Zone],"Positive")/Table4[[#This Row],[Count]]</f>
        <v>0.90909090909090906</v>
      </c>
      <c r="V30" s="2">
        <f>COUNTIFS(Table2[Sub-Sector],Table4[[#This Row],[Sub-Sector]],Table2[Sharpe Ratio],"&gt;=0.10")/Table4[[#This Row],[Count]]</f>
        <v>0.36363636363636365</v>
      </c>
      <c r="W3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292</v>
      </c>
      <c r="X30">
        <f>_xlfn.RANK.AVG(Table4[[#This Row],[Score]],Table4[Score],1)</f>
        <v>20</v>
      </c>
      <c r="Y3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177</v>
      </c>
      <c r="Z30">
        <f>_xlfn.RANK.AVG(Table4[[#This Row],[Score 2 ]],Table4[[Score 2 ]],1)</f>
        <v>29</v>
      </c>
    </row>
    <row r="31" spans="1:26" x14ac:dyDescent="0.3">
      <c r="A31" t="s">
        <v>335</v>
      </c>
      <c r="B31">
        <f>COUNTIFS(Table2[Sub-Sector],Table4[[#This Row],[Sub-Sector]])</f>
        <v>10</v>
      </c>
      <c r="C31" s="2">
        <f>COUNTIFS(Table2[Sub-Sector],Table4[[#This Row],[Sub-Sector]],Table2[Uptrend],"Uptrend")/Table4[[#This Row],[Count]]</f>
        <v>1</v>
      </c>
      <c r="D31" s="2">
        <f>COUNTIFS(Table2[Sub-Sector],Table4[[#This Row],[Sub-Sector]],Table2[1W Return vs Nifty],"&gt;=5")/Table4[[#This Row],[Count]]</f>
        <v>0.1</v>
      </c>
      <c r="E31" s="2">
        <f>COUNTIFS(Table2[Sub-Sector],Table4[[#This Row],[Sub-Sector]],Table2[1M Return vs Nifty],"&gt;=5")/Table4[[#This Row],[Count]]</f>
        <v>0.4</v>
      </c>
      <c r="F31" s="2">
        <f>COUNTIFS(Table2[Sub-Sector],Table4[[#This Row],[Sub-Sector]],Table2[6M Return vs Nifty],"&gt;=10")/Table4[[#This Row],[Count]]</f>
        <v>0.8</v>
      </c>
      <c r="G31" s="2">
        <f>COUNTIFS(Table2[Sub-Sector],Table4[[#This Row],[Sub-Sector]],Table2[1Y Return vs Nifty],"&gt;=10")/Table4[[#This Row],[Count]]</f>
        <v>0.7</v>
      </c>
      <c r="H31" s="2">
        <f>COUNTIFS(Table2[Sub-Sector],Table4[[#This Row],[Sub-Sector]],Table2[RSI Exponential â€“ 14D],"&gt;=50")/Table4[[#This Row],[Count]]</f>
        <v>0.5</v>
      </c>
      <c r="I31" s="2">
        <f>COUNTIFS(Table2[Sub-Sector],Table4[[#This Row],[Sub-Sector]],Table2[Relative Volume],"&gt;=1")/Table4[[#This Row],[Count]]</f>
        <v>0.4</v>
      </c>
      <c r="J31" s="2">
        <f>COUNTIFS(Table2[Sub-Sector],Table4[[#This Row],[Sub-Sector]],Table2[% Away From Day Low],"&gt;=0.05")/Table4[[#This Row],[Count]]</f>
        <v>0</v>
      </c>
      <c r="K31" s="2">
        <f>COUNTIFS(Table2[Sub-Sector],Table4[[#This Row],[Sub-Sector]],Table2[% Away From Day High],"&lt;=0.05")/Table4[[#This Row],[Count]]</f>
        <v>1</v>
      </c>
      <c r="L31" s="2">
        <f>COUNTIFS(Table2[Sub-Sector],Table4[[#This Row],[Sub-Sector]],Table2[% Away From Current Week Low],"&gt;=0.05")/Table4[[#This Row],[Count]]</f>
        <v>0.1</v>
      </c>
      <c r="M31" s="2">
        <f>COUNTIFS(Table2[Sub-Sector],Table4[[#This Row],[Sub-Sector]],Table2[% Away From Current Week High],"&lt;=0.05")/Table4[[#This Row],[Count]]</f>
        <v>0.8</v>
      </c>
      <c r="N31" s="2">
        <f>COUNTIFS(Table2[Sub-Sector],Table4[[#This Row],[Sub-Sector]],Table2[% Away From Current Month Low],"&gt;=0.05")/Table4[[#This Row],[Count]]</f>
        <v>0.7</v>
      </c>
      <c r="O31" s="2">
        <f>COUNTIFS(Table2[Sub-Sector],Table4[[#This Row],[Sub-Sector]],Table2[% Away From Current Month High],"&lt;=0.05")/Table4[[#This Row],[Count]]</f>
        <v>0.4</v>
      </c>
      <c r="P31" s="2">
        <f>COUNTIFS(Table2[Sub-Sector],Table4[[#This Row],[Sub-Sector]],Table2[% Away From 52W High],"&lt;=10")/Table4[[#This Row],[Count]]</f>
        <v>0.7</v>
      </c>
      <c r="Q31" s="2">
        <f>COUNTIFS(Table2[Sub-Sector],Table4[[#This Row],[Sub-Sector]],Table2[% Away From 52W Low],"&gt;=10")/Table4[[#This Row],[Count]]</f>
        <v>1</v>
      </c>
      <c r="R31" s="2">
        <f>COUNTIFS(Table2[Sub-Sector],Table4[[#This Row],[Sub-Sector]],Table2[% Price above 20 EMA],"&gt;=0")/Table4[[#This Row],[Count]]</f>
        <v>0.6</v>
      </c>
      <c r="S31" s="2">
        <f>COUNTIFS(Table2[Sub-Sector],Table4[[#This Row],[Sub-Sector]],Table2[% Price above 50 EMA],"&gt;=0")/Table4[[#This Row],[Count]]</f>
        <v>0.8</v>
      </c>
      <c r="T31" s="2">
        <f>COUNTIFS(Table2[Sub-Sector],Table4[[#This Row],[Sub-Sector]],Table2[% Price above 200 EMA],"&gt;=0")/Table4[[#This Row],[Count]]</f>
        <v>1</v>
      </c>
      <c r="U31" s="2">
        <f>COUNTIFS(Table2[Sub-Sector],Table4[[#This Row],[Sub-Sector]],Table2[Rate of Change - Zone],"Positive")/Table4[[#This Row],[Count]]</f>
        <v>0.8</v>
      </c>
      <c r="V31" s="2">
        <f>COUNTIFS(Table2[Sub-Sector],Table4[[#This Row],[Sub-Sector]],Table2[Sharpe Ratio],"&gt;=0.10")/Table4[[#This Row],[Count]]</f>
        <v>0.2</v>
      </c>
      <c r="W3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295</v>
      </c>
      <c r="X31">
        <f>_xlfn.RANK.AVG(Table4[[#This Row],[Score]],Table4[Score],1)</f>
        <v>22</v>
      </c>
      <c r="Y3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180</v>
      </c>
      <c r="Z31">
        <f>_xlfn.RANK.AVG(Table4[[#This Row],[Score 2 ]],Table4[[Score 2 ]],1)</f>
        <v>30.5</v>
      </c>
    </row>
    <row r="32" spans="1:26" x14ac:dyDescent="0.3">
      <c r="A32" t="s">
        <v>130</v>
      </c>
      <c r="B32">
        <f>COUNTIFS(Table2[Sub-Sector],Table4[[#This Row],[Sub-Sector]])</f>
        <v>8</v>
      </c>
      <c r="C32" s="2">
        <f>COUNTIFS(Table2[Sub-Sector],Table4[[#This Row],[Sub-Sector]],Table2[Uptrend],"Uptrend")/Table4[[#This Row],[Count]]</f>
        <v>0.75</v>
      </c>
      <c r="D32" s="2">
        <f>COUNTIFS(Table2[Sub-Sector],Table4[[#This Row],[Sub-Sector]],Table2[1W Return vs Nifty],"&gt;=5")/Table4[[#This Row],[Count]]</f>
        <v>0.25</v>
      </c>
      <c r="E32" s="2">
        <f>COUNTIFS(Table2[Sub-Sector],Table4[[#This Row],[Sub-Sector]],Table2[1M Return vs Nifty],"&gt;=5")/Table4[[#This Row],[Count]]</f>
        <v>0.625</v>
      </c>
      <c r="F32" s="2">
        <f>COUNTIFS(Table2[Sub-Sector],Table4[[#This Row],[Sub-Sector]],Table2[6M Return vs Nifty],"&gt;=10")/Table4[[#This Row],[Count]]</f>
        <v>0.625</v>
      </c>
      <c r="G32" s="2">
        <f>COUNTIFS(Table2[Sub-Sector],Table4[[#This Row],[Sub-Sector]],Table2[1Y Return vs Nifty],"&gt;=10")/Table4[[#This Row],[Count]]</f>
        <v>0.75</v>
      </c>
      <c r="H32" s="2">
        <f>COUNTIFS(Table2[Sub-Sector],Table4[[#This Row],[Sub-Sector]],Table2[RSI Exponential â€“ 14D],"&gt;=50")/Table4[[#This Row],[Count]]</f>
        <v>0.875</v>
      </c>
      <c r="I32" s="2">
        <f>COUNTIFS(Table2[Sub-Sector],Table4[[#This Row],[Sub-Sector]],Table2[Relative Volume],"&gt;=1")/Table4[[#This Row],[Count]]</f>
        <v>0.375</v>
      </c>
      <c r="J32" s="2">
        <f>COUNTIFS(Table2[Sub-Sector],Table4[[#This Row],[Sub-Sector]],Table2[% Away From Day Low],"&gt;=0.05")/Table4[[#This Row],[Count]]</f>
        <v>0</v>
      </c>
      <c r="K32" s="2">
        <f>COUNTIFS(Table2[Sub-Sector],Table4[[#This Row],[Sub-Sector]],Table2[% Away From Day High],"&lt;=0.05")/Table4[[#This Row],[Count]]</f>
        <v>1</v>
      </c>
      <c r="L32" s="2">
        <f>COUNTIFS(Table2[Sub-Sector],Table4[[#This Row],[Sub-Sector]],Table2[% Away From Current Week Low],"&gt;=0.05")/Table4[[#This Row],[Count]]</f>
        <v>0.25</v>
      </c>
      <c r="M32" s="2">
        <f>COUNTIFS(Table2[Sub-Sector],Table4[[#This Row],[Sub-Sector]],Table2[% Away From Current Week High],"&lt;=0.05")/Table4[[#This Row],[Count]]</f>
        <v>0.875</v>
      </c>
      <c r="N32" s="2">
        <f>COUNTIFS(Table2[Sub-Sector],Table4[[#This Row],[Sub-Sector]],Table2[% Away From Current Month Low],"&gt;=0.05")/Table4[[#This Row],[Count]]</f>
        <v>0.75</v>
      </c>
      <c r="O32" s="2">
        <f>COUNTIFS(Table2[Sub-Sector],Table4[[#This Row],[Sub-Sector]],Table2[% Away From Current Month High],"&lt;=0.05")/Table4[[#This Row],[Count]]</f>
        <v>0.625</v>
      </c>
      <c r="P32" s="2">
        <f>COUNTIFS(Table2[Sub-Sector],Table4[[#This Row],[Sub-Sector]],Table2[% Away From 52W High],"&lt;=10")/Table4[[#This Row],[Count]]</f>
        <v>0.625</v>
      </c>
      <c r="Q32" s="2">
        <f>COUNTIFS(Table2[Sub-Sector],Table4[[#This Row],[Sub-Sector]],Table2[% Away From 52W Low],"&gt;=10")/Table4[[#This Row],[Count]]</f>
        <v>0.875</v>
      </c>
      <c r="R32" s="2">
        <f>COUNTIFS(Table2[Sub-Sector],Table4[[#This Row],[Sub-Sector]],Table2[% Price above 20 EMA],"&gt;=0")/Table4[[#This Row],[Count]]</f>
        <v>0.75</v>
      </c>
      <c r="S32" s="2">
        <f>COUNTIFS(Table2[Sub-Sector],Table4[[#This Row],[Sub-Sector]],Table2[% Price above 50 EMA],"&gt;=0")/Table4[[#This Row],[Count]]</f>
        <v>0.75</v>
      </c>
      <c r="T32" s="2">
        <f>COUNTIFS(Table2[Sub-Sector],Table4[[#This Row],[Sub-Sector]],Table2[% Price above 200 EMA],"&gt;=0")/Table4[[#This Row],[Count]]</f>
        <v>0.875</v>
      </c>
      <c r="U32" s="2">
        <f>COUNTIFS(Table2[Sub-Sector],Table4[[#This Row],[Sub-Sector]],Table2[Rate of Change - Zone],"Positive")/Table4[[#This Row],[Count]]</f>
        <v>0.875</v>
      </c>
      <c r="V32" s="2">
        <f>COUNTIFS(Table2[Sub-Sector],Table4[[#This Row],[Sub-Sector]],Table2[Sharpe Ratio],"&gt;=0.10")/Table4[[#This Row],[Count]]</f>
        <v>0</v>
      </c>
      <c r="W3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288</v>
      </c>
      <c r="X32">
        <f>_xlfn.RANK.AVG(Table4[[#This Row],[Score]],Table4[Score],1)</f>
        <v>19</v>
      </c>
      <c r="Y3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180</v>
      </c>
      <c r="Z32">
        <f>_xlfn.RANK.AVG(Table4[[#This Row],[Score 2 ]],Table4[[Score 2 ]],1)</f>
        <v>30.5</v>
      </c>
    </row>
    <row r="33" spans="1:26" x14ac:dyDescent="0.3">
      <c r="A33" t="s">
        <v>645</v>
      </c>
      <c r="B33">
        <f>COUNTIFS(Table2[Sub-Sector],Table4[[#This Row],[Sub-Sector]])</f>
        <v>4</v>
      </c>
      <c r="C33" s="2">
        <f>COUNTIFS(Table2[Sub-Sector],Table4[[#This Row],[Sub-Sector]],Table2[Uptrend],"Uptrend")/Table4[[#This Row],[Count]]</f>
        <v>0.25</v>
      </c>
      <c r="D33" s="2">
        <f>COUNTIFS(Table2[Sub-Sector],Table4[[#This Row],[Sub-Sector]],Table2[1W Return vs Nifty],"&gt;=5")/Table4[[#This Row],[Count]]</f>
        <v>0.25</v>
      </c>
      <c r="E33" s="2">
        <f>COUNTIFS(Table2[Sub-Sector],Table4[[#This Row],[Sub-Sector]],Table2[1M Return vs Nifty],"&gt;=5")/Table4[[#This Row],[Count]]</f>
        <v>0.25</v>
      </c>
      <c r="F33" s="2">
        <f>COUNTIFS(Table2[Sub-Sector],Table4[[#This Row],[Sub-Sector]],Table2[6M Return vs Nifty],"&gt;=10")/Table4[[#This Row],[Count]]</f>
        <v>0.5</v>
      </c>
      <c r="G33" s="2">
        <f>COUNTIFS(Table2[Sub-Sector],Table4[[#This Row],[Sub-Sector]],Table2[1Y Return vs Nifty],"&gt;=10")/Table4[[#This Row],[Count]]</f>
        <v>0.75</v>
      </c>
      <c r="H33" s="2">
        <f>COUNTIFS(Table2[Sub-Sector],Table4[[#This Row],[Sub-Sector]],Table2[RSI Exponential â€“ 14D],"&gt;=50")/Table4[[#This Row],[Count]]</f>
        <v>1</v>
      </c>
      <c r="I33" s="2">
        <f>COUNTIFS(Table2[Sub-Sector],Table4[[#This Row],[Sub-Sector]],Table2[Relative Volume],"&gt;=1")/Table4[[#This Row],[Count]]</f>
        <v>0.25</v>
      </c>
      <c r="J33" s="2">
        <f>COUNTIFS(Table2[Sub-Sector],Table4[[#This Row],[Sub-Sector]],Table2[% Away From Day Low],"&gt;=0.05")/Table4[[#This Row],[Count]]</f>
        <v>0</v>
      </c>
      <c r="K33" s="2">
        <f>COUNTIFS(Table2[Sub-Sector],Table4[[#This Row],[Sub-Sector]],Table2[% Away From Day High],"&lt;=0.05")/Table4[[#This Row],[Count]]</f>
        <v>1</v>
      </c>
      <c r="L33" s="2">
        <f>COUNTIFS(Table2[Sub-Sector],Table4[[#This Row],[Sub-Sector]],Table2[% Away From Current Week Low],"&gt;=0.05")/Table4[[#This Row],[Count]]</f>
        <v>0.75</v>
      </c>
      <c r="M33" s="2">
        <f>COUNTIFS(Table2[Sub-Sector],Table4[[#This Row],[Sub-Sector]],Table2[% Away From Current Week High],"&lt;=0.05")/Table4[[#This Row],[Count]]</f>
        <v>1</v>
      </c>
      <c r="N33" s="2">
        <f>COUNTIFS(Table2[Sub-Sector],Table4[[#This Row],[Sub-Sector]],Table2[% Away From Current Month Low],"&gt;=0.05")/Table4[[#This Row],[Count]]</f>
        <v>0.75</v>
      </c>
      <c r="O33" s="2">
        <f>COUNTIFS(Table2[Sub-Sector],Table4[[#This Row],[Sub-Sector]],Table2[% Away From Current Month High],"&lt;=0.05")/Table4[[#This Row],[Count]]</f>
        <v>0.75</v>
      </c>
      <c r="P33" s="2">
        <f>COUNTIFS(Table2[Sub-Sector],Table4[[#This Row],[Sub-Sector]],Table2[% Away From 52W High],"&lt;=10")/Table4[[#This Row],[Count]]</f>
        <v>0.25</v>
      </c>
      <c r="Q33" s="2">
        <f>COUNTIFS(Table2[Sub-Sector],Table4[[#This Row],[Sub-Sector]],Table2[% Away From 52W Low],"&gt;=10")/Table4[[#This Row],[Count]]</f>
        <v>1</v>
      </c>
      <c r="R33" s="2">
        <f>COUNTIFS(Table2[Sub-Sector],Table4[[#This Row],[Sub-Sector]],Table2[% Price above 20 EMA],"&gt;=0")/Table4[[#This Row],[Count]]</f>
        <v>0.75</v>
      </c>
      <c r="S33" s="2">
        <f>COUNTIFS(Table2[Sub-Sector],Table4[[#This Row],[Sub-Sector]],Table2[% Price above 50 EMA],"&gt;=0")/Table4[[#This Row],[Count]]</f>
        <v>0.75</v>
      </c>
      <c r="T33" s="2">
        <f>COUNTIFS(Table2[Sub-Sector],Table4[[#This Row],[Sub-Sector]],Table2[% Price above 200 EMA],"&gt;=0")/Table4[[#This Row],[Count]]</f>
        <v>0.75</v>
      </c>
      <c r="U33" s="2">
        <f>COUNTIFS(Table2[Sub-Sector],Table4[[#This Row],[Sub-Sector]],Table2[Rate of Change - Zone],"Positive")/Table4[[#This Row],[Count]]</f>
        <v>1</v>
      </c>
      <c r="V33" s="2">
        <f>COUNTIFS(Table2[Sub-Sector],Table4[[#This Row],[Sub-Sector]],Table2[Sharpe Ratio],"&gt;=0.10")/Table4[[#This Row],[Count]]</f>
        <v>0.25</v>
      </c>
      <c r="W3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398</v>
      </c>
      <c r="X33">
        <f>_xlfn.RANK.AVG(Table4[[#This Row],[Score]],Table4[Score],1)</f>
        <v>52</v>
      </c>
      <c r="Y3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181.5</v>
      </c>
      <c r="Z33">
        <f>_xlfn.RANK.AVG(Table4[[#This Row],[Score 2 ]],Table4[[Score 2 ]],1)</f>
        <v>32</v>
      </c>
    </row>
    <row r="34" spans="1:26" x14ac:dyDescent="0.3">
      <c r="A34" t="s">
        <v>57</v>
      </c>
      <c r="B34">
        <f>COUNTIFS(Table2[Sub-Sector],Table4[[#This Row],[Sub-Sector]])</f>
        <v>3</v>
      </c>
      <c r="C34" s="2">
        <f>COUNTIFS(Table2[Sub-Sector],Table4[[#This Row],[Sub-Sector]],Table2[Uptrend],"Uptrend")/Table4[[#This Row],[Count]]</f>
        <v>1</v>
      </c>
      <c r="D34" s="2">
        <f>COUNTIFS(Table2[Sub-Sector],Table4[[#This Row],[Sub-Sector]],Table2[1W Return vs Nifty],"&gt;=5")/Table4[[#This Row],[Count]]</f>
        <v>0</v>
      </c>
      <c r="E34" s="2">
        <f>COUNTIFS(Table2[Sub-Sector],Table4[[#This Row],[Sub-Sector]],Table2[1M Return vs Nifty],"&gt;=5")/Table4[[#This Row],[Count]]</f>
        <v>0.66666666666666663</v>
      </c>
      <c r="F34" s="2">
        <f>COUNTIFS(Table2[Sub-Sector],Table4[[#This Row],[Sub-Sector]],Table2[6M Return vs Nifty],"&gt;=10")/Table4[[#This Row],[Count]]</f>
        <v>0.66666666666666663</v>
      </c>
      <c r="G34" s="2">
        <f>COUNTIFS(Table2[Sub-Sector],Table4[[#This Row],[Sub-Sector]],Table2[1Y Return vs Nifty],"&gt;=10")/Table4[[#This Row],[Count]]</f>
        <v>1</v>
      </c>
      <c r="H34" s="2">
        <f>COUNTIFS(Table2[Sub-Sector],Table4[[#This Row],[Sub-Sector]],Table2[RSI Exponential â€“ 14D],"&gt;=50")/Table4[[#This Row],[Count]]</f>
        <v>0.66666666666666663</v>
      </c>
      <c r="I34" s="2">
        <f>COUNTIFS(Table2[Sub-Sector],Table4[[#This Row],[Sub-Sector]],Table2[Relative Volume],"&gt;=1")/Table4[[#This Row],[Count]]</f>
        <v>0.33333333333333331</v>
      </c>
      <c r="J34" s="2">
        <f>COUNTIFS(Table2[Sub-Sector],Table4[[#This Row],[Sub-Sector]],Table2[% Away From Day Low],"&gt;=0.05")/Table4[[#This Row],[Count]]</f>
        <v>0</v>
      </c>
      <c r="K34" s="2">
        <f>COUNTIFS(Table2[Sub-Sector],Table4[[#This Row],[Sub-Sector]],Table2[% Away From Day High],"&lt;=0.05")/Table4[[#This Row],[Count]]</f>
        <v>1</v>
      </c>
      <c r="L34" s="2">
        <f>COUNTIFS(Table2[Sub-Sector],Table4[[#This Row],[Sub-Sector]],Table2[% Away From Current Week Low],"&gt;=0.05")/Table4[[#This Row],[Count]]</f>
        <v>0.33333333333333331</v>
      </c>
      <c r="M34" s="2">
        <f>COUNTIFS(Table2[Sub-Sector],Table4[[#This Row],[Sub-Sector]],Table2[% Away From Current Week High],"&lt;=0.05")/Table4[[#This Row],[Count]]</f>
        <v>1</v>
      </c>
      <c r="N34" s="2">
        <f>COUNTIFS(Table2[Sub-Sector],Table4[[#This Row],[Sub-Sector]],Table2[% Away From Current Month Low],"&gt;=0.05")/Table4[[#This Row],[Count]]</f>
        <v>1</v>
      </c>
      <c r="O34" s="2">
        <f>COUNTIFS(Table2[Sub-Sector],Table4[[#This Row],[Sub-Sector]],Table2[% Away From Current Month High],"&lt;=0.05")/Table4[[#This Row],[Count]]</f>
        <v>0.33333333333333331</v>
      </c>
      <c r="P34" s="2">
        <f>COUNTIFS(Table2[Sub-Sector],Table4[[#This Row],[Sub-Sector]],Table2[% Away From 52W High],"&lt;=10")/Table4[[#This Row],[Count]]</f>
        <v>0.66666666666666663</v>
      </c>
      <c r="Q34" s="2">
        <f>COUNTIFS(Table2[Sub-Sector],Table4[[#This Row],[Sub-Sector]],Table2[% Away From 52W Low],"&gt;=10")/Table4[[#This Row],[Count]]</f>
        <v>1</v>
      </c>
      <c r="R34" s="2">
        <f>COUNTIFS(Table2[Sub-Sector],Table4[[#This Row],[Sub-Sector]],Table2[% Price above 20 EMA],"&gt;=0")/Table4[[#This Row],[Count]]</f>
        <v>0.66666666666666663</v>
      </c>
      <c r="S34" s="2">
        <f>COUNTIFS(Table2[Sub-Sector],Table4[[#This Row],[Sub-Sector]],Table2[% Price above 50 EMA],"&gt;=0")/Table4[[#This Row],[Count]]</f>
        <v>1</v>
      </c>
      <c r="T34" s="2">
        <f>COUNTIFS(Table2[Sub-Sector],Table4[[#This Row],[Sub-Sector]],Table2[% Price above 200 EMA],"&gt;=0")/Table4[[#This Row],[Count]]</f>
        <v>1</v>
      </c>
      <c r="U34" s="2">
        <f>COUNTIFS(Table2[Sub-Sector],Table4[[#This Row],[Sub-Sector]],Table2[Rate of Change - Zone],"Positive")/Table4[[#This Row],[Count]]</f>
        <v>0.66666666666666663</v>
      </c>
      <c r="V34" s="2">
        <f>COUNTIFS(Table2[Sub-Sector],Table4[[#This Row],[Sub-Sector]],Table2[Sharpe Ratio],"&gt;=0.10")/Table4[[#This Row],[Count]]</f>
        <v>0.66666666666666663</v>
      </c>
      <c r="W3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314</v>
      </c>
      <c r="X34">
        <f>_xlfn.RANK.AVG(Table4[[#This Row],[Score]],Table4[Score],1)</f>
        <v>27</v>
      </c>
      <c r="Y3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182.5</v>
      </c>
      <c r="Z34">
        <f>_xlfn.RANK.AVG(Table4[[#This Row],[Score 2 ]],Table4[[Score 2 ]],1)</f>
        <v>33</v>
      </c>
    </row>
    <row r="35" spans="1:26" x14ac:dyDescent="0.3">
      <c r="A35" t="s">
        <v>51</v>
      </c>
      <c r="B35">
        <f>COUNTIFS(Table2[Sub-Sector],Table4[[#This Row],[Sub-Sector]])</f>
        <v>44</v>
      </c>
      <c r="C35" s="2">
        <f>COUNTIFS(Table2[Sub-Sector],Table4[[#This Row],[Sub-Sector]],Table2[Uptrend],"Uptrend")/Table4[[#This Row],[Count]]</f>
        <v>0.93181818181818177</v>
      </c>
      <c r="D35" s="2">
        <f>COUNTIFS(Table2[Sub-Sector],Table4[[#This Row],[Sub-Sector]],Table2[1W Return vs Nifty],"&gt;=5")/Table4[[#This Row],[Count]]</f>
        <v>0.11363636363636363</v>
      </c>
      <c r="E35" s="2">
        <f>COUNTIFS(Table2[Sub-Sector],Table4[[#This Row],[Sub-Sector]],Table2[1M Return vs Nifty],"&gt;=5")/Table4[[#This Row],[Count]]</f>
        <v>0.75</v>
      </c>
      <c r="F35" s="2">
        <f>COUNTIFS(Table2[Sub-Sector],Table4[[#This Row],[Sub-Sector]],Table2[6M Return vs Nifty],"&gt;=10")/Table4[[#This Row],[Count]]</f>
        <v>0.52272727272727271</v>
      </c>
      <c r="G35" s="2">
        <f>COUNTIFS(Table2[Sub-Sector],Table4[[#This Row],[Sub-Sector]],Table2[1Y Return vs Nifty],"&gt;=10")/Table4[[#This Row],[Count]]</f>
        <v>0.70454545454545459</v>
      </c>
      <c r="H35" s="2">
        <f>COUNTIFS(Table2[Sub-Sector],Table4[[#This Row],[Sub-Sector]],Table2[RSI Exponential â€“ 14D],"&gt;=50")/Table4[[#This Row],[Count]]</f>
        <v>0.93181818181818177</v>
      </c>
      <c r="I35" s="2">
        <f>COUNTIFS(Table2[Sub-Sector],Table4[[#This Row],[Sub-Sector]],Table2[Relative Volume],"&gt;=1")/Table4[[#This Row],[Count]]</f>
        <v>0.45454545454545453</v>
      </c>
      <c r="J35" s="2">
        <f>COUNTIFS(Table2[Sub-Sector],Table4[[#This Row],[Sub-Sector]],Table2[% Away From Day Low],"&gt;=0.05")/Table4[[#This Row],[Count]]</f>
        <v>4.5454545454545456E-2</v>
      </c>
      <c r="K35" s="2">
        <f>COUNTIFS(Table2[Sub-Sector],Table4[[#This Row],[Sub-Sector]],Table2[% Away From Day High],"&lt;=0.05")/Table4[[#This Row],[Count]]</f>
        <v>0.95454545454545459</v>
      </c>
      <c r="L35" s="2">
        <f>COUNTIFS(Table2[Sub-Sector],Table4[[#This Row],[Sub-Sector]],Table2[% Away From Current Week Low],"&gt;=0.05")/Table4[[#This Row],[Count]]</f>
        <v>0.43181818181818182</v>
      </c>
      <c r="M35" s="2">
        <f>COUNTIFS(Table2[Sub-Sector],Table4[[#This Row],[Sub-Sector]],Table2[% Away From Current Week High],"&lt;=0.05")/Table4[[#This Row],[Count]]</f>
        <v>0.86363636363636365</v>
      </c>
      <c r="N35" s="2">
        <f>COUNTIFS(Table2[Sub-Sector],Table4[[#This Row],[Sub-Sector]],Table2[% Away From Current Month Low],"&gt;=0.05")/Table4[[#This Row],[Count]]</f>
        <v>0.84090909090909094</v>
      </c>
      <c r="O35" s="2">
        <f>COUNTIFS(Table2[Sub-Sector],Table4[[#This Row],[Sub-Sector]],Table2[% Away From Current Month High],"&lt;=0.05")/Table4[[#This Row],[Count]]</f>
        <v>0.70454545454545459</v>
      </c>
      <c r="P35" s="2">
        <f>COUNTIFS(Table2[Sub-Sector],Table4[[#This Row],[Sub-Sector]],Table2[% Away From 52W High],"&lt;=10")/Table4[[#This Row],[Count]]</f>
        <v>0.77272727272727271</v>
      </c>
      <c r="Q35" s="2">
        <f>COUNTIFS(Table2[Sub-Sector],Table4[[#This Row],[Sub-Sector]],Table2[% Away From 52W Low],"&gt;=10")/Table4[[#This Row],[Count]]</f>
        <v>0.97727272727272729</v>
      </c>
      <c r="R35" s="2">
        <f>COUNTIFS(Table2[Sub-Sector],Table4[[#This Row],[Sub-Sector]],Table2[% Price above 20 EMA],"&gt;=0")/Table4[[#This Row],[Count]]</f>
        <v>0.93181818181818177</v>
      </c>
      <c r="S35" s="2">
        <f>COUNTIFS(Table2[Sub-Sector],Table4[[#This Row],[Sub-Sector]],Table2[% Price above 50 EMA],"&gt;=0")/Table4[[#This Row],[Count]]</f>
        <v>0.95454545454545459</v>
      </c>
      <c r="T35" s="2">
        <f>COUNTIFS(Table2[Sub-Sector],Table4[[#This Row],[Sub-Sector]],Table2[% Price above 200 EMA],"&gt;=0")/Table4[[#This Row],[Count]]</f>
        <v>0.97727272727272729</v>
      </c>
      <c r="U35" s="2">
        <f>COUNTIFS(Table2[Sub-Sector],Table4[[#This Row],[Sub-Sector]],Table2[Rate of Change - Zone],"Positive")/Table4[[#This Row],[Count]]</f>
        <v>0.86363636363636365</v>
      </c>
      <c r="V35" s="2">
        <f>COUNTIFS(Table2[Sub-Sector],Table4[[#This Row],[Sub-Sector]],Table2[Sharpe Ratio],"&gt;=0.10")/Table4[[#This Row],[Count]]</f>
        <v>9.0909090909090912E-2</v>
      </c>
      <c r="W3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280.5</v>
      </c>
      <c r="X35">
        <f>_xlfn.RANK.AVG(Table4[[#This Row],[Score]],Table4[Score],1)</f>
        <v>18</v>
      </c>
      <c r="Y3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184.5</v>
      </c>
      <c r="Z35">
        <f>_xlfn.RANK.AVG(Table4[[#This Row],[Score 2 ]],Table4[[Score 2 ]],1)</f>
        <v>34</v>
      </c>
    </row>
    <row r="36" spans="1:26" x14ac:dyDescent="0.3">
      <c r="A36" t="s">
        <v>89</v>
      </c>
      <c r="B36">
        <f>COUNTIFS(Table2[Sub-Sector],Table4[[#This Row],[Sub-Sector]])</f>
        <v>5</v>
      </c>
      <c r="C36" s="2">
        <f>COUNTIFS(Table2[Sub-Sector],Table4[[#This Row],[Sub-Sector]],Table2[Uptrend],"Uptrend")/Table4[[#This Row],[Count]]</f>
        <v>0.8</v>
      </c>
      <c r="D36" s="2">
        <f>COUNTIFS(Table2[Sub-Sector],Table4[[#This Row],[Sub-Sector]],Table2[1W Return vs Nifty],"&gt;=5")/Table4[[#This Row],[Count]]</f>
        <v>0</v>
      </c>
      <c r="E36" s="2">
        <f>COUNTIFS(Table2[Sub-Sector],Table4[[#This Row],[Sub-Sector]],Table2[1M Return vs Nifty],"&gt;=5")/Table4[[#This Row],[Count]]</f>
        <v>0.6</v>
      </c>
      <c r="F36" s="2">
        <f>COUNTIFS(Table2[Sub-Sector],Table4[[#This Row],[Sub-Sector]],Table2[6M Return vs Nifty],"&gt;=10")/Table4[[#This Row],[Count]]</f>
        <v>0.4</v>
      </c>
      <c r="G36" s="2">
        <f>COUNTIFS(Table2[Sub-Sector],Table4[[#This Row],[Sub-Sector]],Table2[1Y Return vs Nifty],"&gt;=10")/Table4[[#This Row],[Count]]</f>
        <v>0.6</v>
      </c>
      <c r="H36" s="2">
        <f>COUNTIFS(Table2[Sub-Sector],Table4[[#This Row],[Sub-Sector]],Table2[RSI Exponential â€“ 14D],"&gt;=50")/Table4[[#This Row],[Count]]</f>
        <v>0.8</v>
      </c>
      <c r="I36" s="2">
        <f>COUNTIFS(Table2[Sub-Sector],Table4[[#This Row],[Sub-Sector]],Table2[Relative Volume],"&gt;=1")/Table4[[#This Row],[Count]]</f>
        <v>0.4</v>
      </c>
      <c r="J36" s="2">
        <f>COUNTIFS(Table2[Sub-Sector],Table4[[#This Row],[Sub-Sector]],Table2[% Away From Day Low],"&gt;=0.05")/Table4[[#This Row],[Count]]</f>
        <v>0</v>
      </c>
      <c r="K36" s="2">
        <f>COUNTIFS(Table2[Sub-Sector],Table4[[#This Row],[Sub-Sector]],Table2[% Away From Day High],"&lt;=0.05")/Table4[[#This Row],[Count]]</f>
        <v>0.8</v>
      </c>
      <c r="L36" s="2">
        <f>COUNTIFS(Table2[Sub-Sector],Table4[[#This Row],[Sub-Sector]],Table2[% Away From Current Week Low],"&gt;=0.05")/Table4[[#This Row],[Count]]</f>
        <v>0.2</v>
      </c>
      <c r="M36" s="2">
        <f>COUNTIFS(Table2[Sub-Sector],Table4[[#This Row],[Sub-Sector]],Table2[% Away From Current Week High],"&lt;=0.05")/Table4[[#This Row],[Count]]</f>
        <v>0.8</v>
      </c>
      <c r="N36" s="2">
        <f>COUNTIFS(Table2[Sub-Sector],Table4[[#This Row],[Sub-Sector]],Table2[% Away From Current Month Low],"&gt;=0.05")/Table4[[#This Row],[Count]]</f>
        <v>0.8</v>
      </c>
      <c r="O36" s="2">
        <f>COUNTIFS(Table2[Sub-Sector],Table4[[#This Row],[Sub-Sector]],Table2[% Away From Current Month High],"&lt;=0.05")/Table4[[#This Row],[Count]]</f>
        <v>0.4</v>
      </c>
      <c r="P36" s="2">
        <f>COUNTIFS(Table2[Sub-Sector],Table4[[#This Row],[Sub-Sector]],Table2[% Away From 52W High],"&lt;=10")/Table4[[#This Row],[Count]]</f>
        <v>0.6</v>
      </c>
      <c r="Q36" s="2">
        <f>COUNTIFS(Table2[Sub-Sector],Table4[[#This Row],[Sub-Sector]],Table2[% Away From 52W Low],"&gt;=10")/Table4[[#This Row],[Count]]</f>
        <v>1</v>
      </c>
      <c r="R36" s="2">
        <f>COUNTIFS(Table2[Sub-Sector],Table4[[#This Row],[Sub-Sector]],Table2[% Price above 20 EMA],"&gt;=0")/Table4[[#This Row],[Count]]</f>
        <v>1</v>
      </c>
      <c r="S36" s="2">
        <f>COUNTIFS(Table2[Sub-Sector],Table4[[#This Row],[Sub-Sector]],Table2[% Price above 50 EMA],"&gt;=0")/Table4[[#This Row],[Count]]</f>
        <v>0.8</v>
      </c>
      <c r="T36" s="2">
        <f>COUNTIFS(Table2[Sub-Sector],Table4[[#This Row],[Sub-Sector]],Table2[% Price above 200 EMA],"&gt;=0")/Table4[[#This Row],[Count]]</f>
        <v>0.8</v>
      </c>
      <c r="U36" s="2">
        <f>COUNTIFS(Table2[Sub-Sector],Table4[[#This Row],[Sub-Sector]],Table2[Rate of Change - Zone],"Positive")/Table4[[#This Row],[Count]]</f>
        <v>1</v>
      </c>
      <c r="V36" s="2">
        <f>COUNTIFS(Table2[Sub-Sector],Table4[[#This Row],[Sub-Sector]],Table2[Sharpe Ratio],"&gt;=0.10")/Table4[[#This Row],[Count]]</f>
        <v>0.4</v>
      </c>
      <c r="W3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349</v>
      </c>
      <c r="X36">
        <f>_xlfn.RANK.AVG(Table4[[#This Row],[Score]],Table4[Score],1)</f>
        <v>34.5</v>
      </c>
      <c r="Y3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186.5</v>
      </c>
      <c r="Z36">
        <f>_xlfn.RANK.AVG(Table4[[#This Row],[Score 2 ]],Table4[[Score 2 ]],1)</f>
        <v>35</v>
      </c>
    </row>
    <row r="37" spans="1:26" x14ac:dyDescent="0.3">
      <c r="A37" t="s">
        <v>303</v>
      </c>
      <c r="B37">
        <f>COUNTIFS(Table2[Sub-Sector],Table4[[#This Row],[Sub-Sector]])</f>
        <v>21</v>
      </c>
      <c r="C37" s="2">
        <f>COUNTIFS(Table2[Sub-Sector],Table4[[#This Row],[Sub-Sector]],Table2[Uptrend],"Uptrend")/Table4[[#This Row],[Count]]</f>
        <v>0.8571428571428571</v>
      </c>
      <c r="D37" s="2">
        <f>COUNTIFS(Table2[Sub-Sector],Table4[[#This Row],[Sub-Sector]],Table2[1W Return vs Nifty],"&gt;=5")/Table4[[#This Row],[Count]]</f>
        <v>0.19047619047619047</v>
      </c>
      <c r="E37" s="2">
        <f>COUNTIFS(Table2[Sub-Sector],Table4[[#This Row],[Sub-Sector]],Table2[1M Return vs Nifty],"&gt;=5")/Table4[[#This Row],[Count]]</f>
        <v>0.76190476190476186</v>
      </c>
      <c r="F37" s="2">
        <f>COUNTIFS(Table2[Sub-Sector],Table4[[#This Row],[Sub-Sector]],Table2[6M Return vs Nifty],"&gt;=10")/Table4[[#This Row],[Count]]</f>
        <v>0.76190476190476186</v>
      </c>
      <c r="G37" s="2">
        <f>COUNTIFS(Table2[Sub-Sector],Table4[[#This Row],[Sub-Sector]],Table2[1Y Return vs Nifty],"&gt;=10")/Table4[[#This Row],[Count]]</f>
        <v>0.61904761904761907</v>
      </c>
      <c r="H37" s="2">
        <f>COUNTIFS(Table2[Sub-Sector],Table4[[#This Row],[Sub-Sector]],Table2[RSI Exponential â€“ 14D],"&gt;=50")/Table4[[#This Row],[Count]]</f>
        <v>0.90476190476190477</v>
      </c>
      <c r="I37" s="2">
        <f>COUNTIFS(Table2[Sub-Sector],Table4[[#This Row],[Sub-Sector]],Table2[Relative Volume],"&gt;=1")/Table4[[#This Row],[Count]]</f>
        <v>0.38095238095238093</v>
      </c>
      <c r="J37" s="2">
        <f>COUNTIFS(Table2[Sub-Sector],Table4[[#This Row],[Sub-Sector]],Table2[% Away From Day Low],"&gt;=0.05")/Table4[[#This Row],[Count]]</f>
        <v>0.14285714285714285</v>
      </c>
      <c r="K37" s="2">
        <f>COUNTIFS(Table2[Sub-Sector],Table4[[#This Row],[Sub-Sector]],Table2[% Away From Day High],"&lt;=0.05")/Table4[[#This Row],[Count]]</f>
        <v>0.90476190476190477</v>
      </c>
      <c r="L37" s="2">
        <f>COUNTIFS(Table2[Sub-Sector],Table4[[#This Row],[Sub-Sector]],Table2[% Away From Current Week Low],"&gt;=0.05")/Table4[[#This Row],[Count]]</f>
        <v>0.5714285714285714</v>
      </c>
      <c r="M37" s="2">
        <f>COUNTIFS(Table2[Sub-Sector],Table4[[#This Row],[Sub-Sector]],Table2[% Away From Current Week High],"&lt;=0.05")/Table4[[#This Row],[Count]]</f>
        <v>0.90476190476190477</v>
      </c>
      <c r="N37" s="2">
        <f>COUNTIFS(Table2[Sub-Sector],Table4[[#This Row],[Sub-Sector]],Table2[% Away From Current Month Low],"&gt;=0.05")/Table4[[#This Row],[Count]]</f>
        <v>0.8571428571428571</v>
      </c>
      <c r="O37" s="2">
        <f>COUNTIFS(Table2[Sub-Sector],Table4[[#This Row],[Sub-Sector]],Table2[% Away From Current Month High],"&lt;=0.05")/Table4[[#This Row],[Count]]</f>
        <v>0.61904761904761907</v>
      </c>
      <c r="P37" s="2">
        <f>COUNTIFS(Table2[Sub-Sector],Table4[[#This Row],[Sub-Sector]],Table2[% Away From 52W High],"&lt;=10")/Table4[[#This Row],[Count]]</f>
        <v>0.7142857142857143</v>
      </c>
      <c r="Q37" s="2">
        <f>COUNTIFS(Table2[Sub-Sector],Table4[[#This Row],[Sub-Sector]],Table2[% Away From 52W Low],"&gt;=10")/Table4[[#This Row],[Count]]</f>
        <v>1</v>
      </c>
      <c r="R37" s="2">
        <f>COUNTIFS(Table2[Sub-Sector],Table4[[#This Row],[Sub-Sector]],Table2[% Price above 20 EMA],"&gt;=0")/Table4[[#This Row],[Count]]</f>
        <v>0.90476190476190477</v>
      </c>
      <c r="S37" s="2">
        <f>COUNTIFS(Table2[Sub-Sector],Table4[[#This Row],[Sub-Sector]],Table2[% Price above 50 EMA],"&gt;=0")/Table4[[#This Row],[Count]]</f>
        <v>0.95238095238095233</v>
      </c>
      <c r="T37" s="2">
        <f>COUNTIFS(Table2[Sub-Sector],Table4[[#This Row],[Sub-Sector]],Table2[% Price above 200 EMA],"&gt;=0")/Table4[[#This Row],[Count]]</f>
        <v>0.95238095238095233</v>
      </c>
      <c r="U37" s="2">
        <f>COUNTIFS(Table2[Sub-Sector],Table4[[#This Row],[Sub-Sector]],Table2[Rate of Change - Zone],"Positive")/Table4[[#This Row],[Count]]</f>
        <v>0.8571428571428571</v>
      </c>
      <c r="V37" s="2">
        <f>COUNTIFS(Table2[Sub-Sector],Table4[[#This Row],[Sub-Sector]],Table2[Sharpe Ratio],"&gt;=0.10")/Table4[[#This Row],[Count]]</f>
        <v>0.2857142857142857</v>
      </c>
      <c r="W3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278</v>
      </c>
      <c r="X37">
        <f>_xlfn.RANK.AVG(Table4[[#This Row],[Score]],Table4[Score],1)</f>
        <v>17</v>
      </c>
      <c r="Y3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188.5</v>
      </c>
      <c r="Z37">
        <f>_xlfn.RANK.AVG(Table4[[#This Row],[Score 2 ]],Table4[[Score 2 ]],1)</f>
        <v>36</v>
      </c>
    </row>
    <row r="38" spans="1:26" x14ac:dyDescent="0.3">
      <c r="A38" t="s">
        <v>417</v>
      </c>
      <c r="B38">
        <f>COUNTIFS(Table2[Sub-Sector],Table4[[#This Row],[Sub-Sector]])</f>
        <v>4</v>
      </c>
      <c r="C38" s="2">
        <f>COUNTIFS(Table2[Sub-Sector],Table4[[#This Row],[Sub-Sector]],Table2[Uptrend],"Uptrend")/Table4[[#This Row],[Count]]</f>
        <v>0.75</v>
      </c>
      <c r="D38" s="2">
        <f>COUNTIFS(Table2[Sub-Sector],Table4[[#This Row],[Sub-Sector]],Table2[1W Return vs Nifty],"&gt;=5")/Table4[[#This Row],[Count]]</f>
        <v>0</v>
      </c>
      <c r="E38" s="2">
        <f>COUNTIFS(Table2[Sub-Sector],Table4[[#This Row],[Sub-Sector]],Table2[1M Return vs Nifty],"&gt;=5")/Table4[[#This Row],[Count]]</f>
        <v>0.75</v>
      </c>
      <c r="F38" s="2">
        <f>COUNTIFS(Table2[Sub-Sector],Table4[[#This Row],[Sub-Sector]],Table2[6M Return vs Nifty],"&gt;=10")/Table4[[#This Row],[Count]]</f>
        <v>0.75</v>
      </c>
      <c r="G38" s="2">
        <f>COUNTIFS(Table2[Sub-Sector],Table4[[#This Row],[Sub-Sector]],Table2[1Y Return vs Nifty],"&gt;=10")/Table4[[#This Row],[Count]]</f>
        <v>0.75</v>
      </c>
      <c r="H38" s="2">
        <f>COUNTIFS(Table2[Sub-Sector],Table4[[#This Row],[Sub-Sector]],Table2[RSI Exponential â€“ 14D],"&gt;=50")/Table4[[#This Row],[Count]]</f>
        <v>1</v>
      </c>
      <c r="I38" s="2">
        <f>COUNTIFS(Table2[Sub-Sector],Table4[[#This Row],[Sub-Sector]],Table2[Relative Volume],"&gt;=1")/Table4[[#This Row],[Count]]</f>
        <v>0</v>
      </c>
      <c r="J38" s="2">
        <f>COUNTIFS(Table2[Sub-Sector],Table4[[#This Row],[Sub-Sector]],Table2[% Away From Day Low],"&gt;=0.05")/Table4[[#This Row],[Count]]</f>
        <v>0</v>
      </c>
      <c r="K38" s="2">
        <f>COUNTIFS(Table2[Sub-Sector],Table4[[#This Row],[Sub-Sector]],Table2[% Away From Day High],"&lt;=0.05")/Table4[[#This Row],[Count]]</f>
        <v>1</v>
      </c>
      <c r="L38" s="2">
        <f>COUNTIFS(Table2[Sub-Sector],Table4[[#This Row],[Sub-Sector]],Table2[% Away From Current Week Low],"&gt;=0.05")/Table4[[#This Row],[Count]]</f>
        <v>0.25</v>
      </c>
      <c r="M38" s="2">
        <f>COUNTIFS(Table2[Sub-Sector],Table4[[#This Row],[Sub-Sector]],Table2[% Away From Current Week High],"&lt;=0.05")/Table4[[#This Row],[Count]]</f>
        <v>1</v>
      </c>
      <c r="N38" s="2">
        <f>COUNTIFS(Table2[Sub-Sector],Table4[[#This Row],[Sub-Sector]],Table2[% Away From Current Month Low],"&gt;=0.05")/Table4[[#This Row],[Count]]</f>
        <v>1</v>
      </c>
      <c r="O38" s="2">
        <f>COUNTIFS(Table2[Sub-Sector],Table4[[#This Row],[Sub-Sector]],Table2[% Away From Current Month High],"&lt;=0.05")/Table4[[#This Row],[Count]]</f>
        <v>0.75</v>
      </c>
      <c r="P38" s="2">
        <f>COUNTIFS(Table2[Sub-Sector],Table4[[#This Row],[Sub-Sector]],Table2[% Away From 52W High],"&lt;=10")/Table4[[#This Row],[Count]]</f>
        <v>0.25</v>
      </c>
      <c r="Q38" s="2">
        <f>COUNTIFS(Table2[Sub-Sector],Table4[[#This Row],[Sub-Sector]],Table2[% Away From 52W Low],"&gt;=10")/Table4[[#This Row],[Count]]</f>
        <v>1</v>
      </c>
      <c r="R38" s="2">
        <f>COUNTIFS(Table2[Sub-Sector],Table4[[#This Row],[Sub-Sector]],Table2[% Price above 20 EMA],"&gt;=0")/Table4[[#This Row],[Count]]</f>
        <v>1</v>
      </c>
      <c r="S38" s="2">
        <f>COUNTIFS(Table2[Sub-Sector],Table4[[#This Row],[Sub-Sector]],Table2[% Price above 50 EMA],"&gt;=0")/Table4[[#This Row],[Count]]</f>
        <v>1</v>
      </c>
      <c r="T38" s="2">
        <f>COUNTIFS(Table2[Sub-Sector],Table4[[#This Row],[Sub-Sector]],Table2[% Price above 200 EMA],"&gt;=0")/Table4[[#This Row],[Count]]</f>
        <v>0.75</v>
      </c>
      <c r="U38" s="2">
        <f>COUNTIFS(Table2[Sub-Sector],Table4[[#This Row],[Sub-Sector]],Table2[Rate of Change - Zone],"Positive")/Table4[[#This Row],[Count]]</f>
        <v>1</v>
      </c>
      <c r="V38" s="2">
        <f>COUNTIFS(Table2[Sub-Sector],Table4[[#This Row],[Sub-Sector]],Table2[Sharpe Ratio],"&gt;=0.10")/Table4[[#This Row],[Count]]</f>
        <v>0.5</v>
      </c>
      <c r="W3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346</v>
      </c>
      <c r="X38">
        <f>_xlfn.RANK.AVG(Table4[[#This Row],[Score]],Table4[Score],1)</f>
        <v>32</v>
      </c>
      <c r="Y3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193.5</v>
      </c>
      <c r="Z38">
        <f>_xlfn.RANK.AVG(Table4[[#This Row],[Score 2 ]],Table4[[Score 2 ]],1)</f>
        <v>37.5</v>
      </c>
    </row>
    <row r="39" spans="1:26" x14ac:dyDescent="0.3">
      <c r="A39" t="s">
        <v>180</v>
      </c>
      <c r="B39">
        <f>COUNTIFS(Table2[Sub-Sector],Table4[[#This Row],[Sub-Sector]])</f>
        <v>2</v>
      </c>
      <c r="C39" s="2">
        <f>COUNTIFS(Table2[Sub-Sector],Table4[[#This Row],[Sub-Sector]],Table2[Uptrend],"Uptrend")/Table4[[#This Row],[Count]]</f>
        <v>0</v>
      </c>
      <c r="D39" s="2">
        <f>COUNTIFS(Table2[Sub-Sector],Table4[[#This Row],[Sub-Sector]],Table2[1W Return vs Nifty],"&gt;=5")/Table4[[#This Row],[Count]]</f>
        <v>0.5</v>
      </c>
      <c r="E39" s="2">
        <f>COUNTIFS(Table2[Sub-Sector],Table4[[#This Row],[Sub-Sector]],Table2[1M Return vs Nifty],"&gt;=5")/Table4[[#This Row],[Count]]</f>
        <v>0</v>
      </c>
      <c r="F39" s="2">
        <f>COUNTIFS(Table2[Sub-Sector],Table4[[#This Row],[Sub-Sector]],Table2[6M Return vs Nifty],"&gt;=10")/Table4[[#This Row],[Count]]</f>
        <v>0.5</v>
      </c>
      <c r="G39" s="2">
        <f>COUNTIFS(Table2[Sub-Sector],Table4[[#This Row],[Sub-Sector]],Table2[1Y Return vs Nifty],"&gt;=10")/Table4[[#This Row],[Count]]</f>
        <v>1</v>
      </c>
      <c r="H39" s="2">
        <f>COUNTIFS(Table2[Sub-Sector],Table4[[#This Row],[Sub-Sector]],Table2[RSI Exponential â€“ 14D],"&gt;=50")/Table4[[#This Row],[Count]]</f>
        <v>0.5</v>
      </c>
      <c r="I39" s="2">
        <f>COUNTIFS(Table2[Sub-Sector],Table4[[#This Row],[Sub-Sector]],Table2[Relative Volume],"&gt;=1")/Table4[[#This Row],[Count]]</f>
        <v>0.5</v>
      </c>
      <c r="J39" s="2">
        <f>COUNTIFS(Table2[Sub-Sector],Table4[[#This Row],[Sub-Sector]],Table2[% Away From Day Low],"&gt;=0.05")/Table4[[#This Row],[Count]]</f>
        <v>0</v>
      </c>
      <c r="K39" s="2">
        <f>COUNTIFS(Table2[Sub-Sector],Table4[[#This Row],[Sub-Sector]],Table2[% Away From Day High],"&lt;=0.05")/Table4[[#This Row],[Count]]</f>
        <v>1</v>
      </c>
      <c r="L39" s="2">
        <f>COUNTIFS(Table2[Sub-Sector],Table4[[#This Row],[Sub-Sector]],Table2[% Away From Current Week Low],"&gt;=0.05")/Table4[[#This Row],[Count]]</f>
        <v>0.5</v>
      </c>
      <c r="M39" s="2">
        <f>COUNTIFS(Table2[Sub-Sector],Table4[[#This Row],[Sub-Sector]],Table2[% Away From Current Week High],"&lt;=0.05")/Table4[[#This Row],[Count]]</f>
        <v>1</v>
      </c>
      <c r="N39" s="2">
        <f>COUNTIFS(Table2[Sub-Sector],Table4[[#This Row],[Sub-Sector]],Table2[% Away From Current Month Low],"&gt;=0.05")/Table4[[#This Row],[Count]]</f>
        <v>1</v>
      </c>
      <c r="O39" s="2">
        <f>COUNTIFS(Table2[Sub-Sector],Table4[[#This Row],[Sub-Sector]],Table2[% Away From Current Month High],"&lt;=0.05")/Table4[[#This Row],[Count]]</f>
        <v>0.5</v>
      </c>
      <c r="P39" s="2">
        <f>COUNTIFS(Table2[Sub-Sector],Table4[[#This Row],[Sub-Sector]],Table2[% Away From 52W High],"&lt;=10")/Table4[[#This Row],[Count]]</f>
        <v>0.5</v>
      </c>
      <c r="Q39" s="2">
        <f>COUNTIFS(Table2[Sub-Sector],Table4[[#This Row],[Sub-Sector]],Table2[% Away From 52W Low],"&gt;=10")/Table4[[#This Row],[Count]]</f>
        <v>1</v>
      </c>
      <c r="R39" s="2">
        <f>COUNTIFS(Table2[Sub-Sector],Table4[[#This Row],[Sub-Sector]],Table2[% Price above 20 EMA],"&gt;=0")/Table4[[#This Row],[Count]]</f>
        <v>0.5</v>
      </c>
      <c r="S39" s="2">
        <f>COUNTIFS(Table2[Sub-Sector],Table4[[#This Row],[Sub-Sector]],Table2[% Price above 50 EMA],"&gt;=0")/Table4[[#This Row],[Count]]</f>
        <v>0.5</v>
      </c>
      <c r="T39" s="2">
        <f>COUNTIFS(Table2[Sub-Sector],Table4[[#This Row],[Sub-Sector]],Table2[% Price above 200 EMA],"&gt;=0")/Table4[[#This Row],[Count]]</f>
        <v>1</v>
      </c>
      <c r="U39" s="2">
        <f>COUNTIFS(Table2[Sub-Sector],Table4[[#This Row],[Sub-Sector]],Table2[Rate of Change - Zone],"Positive")/Table4[[#This Row],[Count]]</f>
        <v>0.5</v>
      </c>
      <c r="V39" s="2">
        <f>COUNTIFS(Table2[Sub-Sector],Table4[[#This Row],[Sub-Sector]],Table2[Sharpe Ratio],"&gt;=0.10")/Table4[[#This Row],[Count]]</f>
        <v>0</v>
      </c>
      <c r="W3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427</v>
      </c>
      <c r="X39">
        <f>_xlfn.RANK.AVG(Table4[[#This Row],[Score]],Table4[Score],1)</f>
        <v>59</v>
      </c>
      <c r="Y3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193.5</v>
      </c>
      <c r="Z39">
        <f>_xlfn.RANK.AVG(Table4[[#This Row],[Score 2 ]],Table4[[Score 2 ]],1)</f>
        <v>37.5</v>
      </c>
    </row>
    <row r="40" spans="1:26" x14ac:dyDescent="0.3">
      <c r="A40" t="s">
        <v>689</v>
      </c>
      <c r="B40">
        <f>COUNTIFS(Table2[Sub-Sector],Table4[[#This Row],[Sub-Sector]])</f>
        <v>3</v>
      </c>
      <c r="C40" s="2">
        <f>COUNTIFS(Table2[Sub-Sector],Table4[[#This Row],[Sub-Sector]],Table2[Uptrend],"Uptrend")/Table4[[#This Row],[Count]]</f>
        <v>0.66666666666666663</v>
      </c>
      <c r="D40" s="2">
        <f>COUNTIFS(Table2[Sub-Sector],Table4[[#This Row],[Sub-Sector]],Table2[1W Return vs Nifty],"&gt;=5")/Table4[[#This Row],[Count]]</f>
        <v>0.33333333333333331</v>
      </c>
      <c r="E40" s="2">
        <f>COUNTIFS(Table2[Sub-Sector],Table4[[#This Row],[Sub-Sector]],Table2[1M Return vs Nifty],"&gt;=5")/Table4[[#This Row],[Count]]</f>
        <v>0</v>
      </c>
      <c r="F40" s="2">
        <f>COUNTIFS(Table2[Sub-Sector],Table4[[#This Row],[Sub-Sector]],Table2[6M Return vs Nifty],"&gt;=10")/Table4[[#This Row],[Count]]</f>
        <v>0.66666666666666663</v>
      </c>
      <c r="G40" s="2">
        <f>COUNTIFS(Table2[Sub-Sector],Table4[[#This Row],[Sub-Sector]],Table2[1Y Return vs Nifty],"&gt;=10")/Table4[[#This Row],[Count]]</f>
        <v>0.33333333333333331</v>
      </c>
      <c r="H40" s="2">
        <f>COUNTIFS(Table2[Sub-Sector],Table4[[#This Row],[Sub-Sector]],Table2[RSI Exponential â€“ 14D],"&gt;=50")/Table4[[#This Row],[Count]]</f>
        <v>0.66666666666666663</v>
      </c>
      <c r="I40" s="2">
        <f>COUNTIFS(Table2[Sub-Sector],Table4[[#This Row],[Sub-Sector]],Table2[Relative Volume],"&gt;=1")/Table4[[#This Row],[Count]]</f>
        <v>0.33333333333333331</v>
      </c>
      <c r="J40" s="2">
        <f>COUNTIFS(Table2[Sub-Sector],Table4[[#This Row],[Sub-Sector]],Table2[% Away From Day Low],"&gt;=0.05")/Table4[[#This Row],[Count]]</f>
        <v>0</v>
      </c>
      <c r="K40" s="2">
        <f>COUNTIFS(Table2[Sub-Sector],Table4[[#This Row],[Sub-Sector]],Table2[% Away From Day High],"&lt;=0.05")/Table4[[#This Row],[Count]]</f>
        <v>1</v>
      </c>
      <c r="L40" s="2">
        <f>COUNTIFS(Table2[Sub-Sector],Table4[[#This Row],[Sub-Sector]],Table2[% Away From Current Week Low],"&gt;=0.05")/Table4[[#This Row],[Count]]</f>
        <v>0.33333333333333331</v>
      </c>
      <c r="M40" s="2">
        <f>COUNTIFS(Table2[Sub-Sector],Table4[[#This Row],[Sub-Sector]],Table2[% Away From Current Week High],"&lt;=0.05")/Table4[[#This Row],[Count]]</f>
        <v>0.66666666666666663</v>
      </c>
      <c r="N40" s="2">
        <f>COUNTIFS(Table2[Sub-Sector],Table4[[#This Row],[Sub-Sector]],Table2[% Away From Current Month Low],"&gt;=0.05")/Table4[[#This Row],[Count]]</f>
        <v>0.66666666666666663</v>
      </c>
      <c r="O40" s="2">
        <f>COUNTIFS(Table2[Sub-Sector],Table4[[#This Row],[Sub-Sector]],Table2[% Away From Current Month High],"&lt;=0.05")/Table4[[#This Row],[Count]]</f>
        <v>0.66666666666666663</v>
      </c>
      <c r="P40" s="2">
        <f>COUNTIFS(Table2[Sub-Sector],Table4[[#This Row],[Sub-Sector]],Table2[% Away From 52W High],"&lt;=10")/Table4[[#This Row],[Count]]</f>
        <v>0.33333333333333331</v>
      </c>
      <c r="Q40" s="2">
        <f>COUNTIFS(Table2[Sub-Sector],Table4[[#This Row],[Sub-Sector]],Table2[% Away From 52W Low],"&gt;=10")/Table4[[#This Row],[Count]]</f>
        <v>1</v>
      </c>
      <c r="R40" s="2">
        <f>COUNTIFS(Table2[Sub-Sector],Table4[[#This Row],[Sub-Sector]],Table2[% Price above 20 EMA],"&gt;=0")/Table4[[#This Row],[Count]]</f>
        <v>0.66666666666666663</v>
      </c>
      <c r="S40" s="2">
        <f>COUNTIFS(Table2[Sub-Sector],Table4[[#This Row],[Sub-Sector]],Table2[% Price above 50 EMA],"&gt;=0")/Table4[[#This Row],[Count]]</f>
        <v>0.33333333333333331</v>
      </c>
      <c r="T40" s="2">
        <f>COUNTIFS(Table2[Sub-Sector],Table4[[#This Row],[Sub-Sector]],Table2[% Price above 200 EMA],"&gt;=0")/Table4[[#This Row],[Count]]</f>
        <v>0.66666666666666663</v>
      </c>
      <c r="U40" s="2">
        <f>COUNTIFS(Table2[Sub-Sector],Table4[[#This Row],[Sub-Sector]],Table2[Rate of Change - Zone],"Positive")/Table4[[#This Row],[Count]]</f>
        <v>1</v>
      </c>
      <c r="V40" s="2">
        <f>COUNTIFS(Table2[Sub-Sector],Table4[[#This Row],[Sub-Sector]],Table2[Sharpe Ratio],"&gt;=0.10")/Table4[[#This Row],[Count]]</f>
        <v>0.66666666666666663</v>
      </c>
      <c r="W4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384</v>
      </c>
      <c r="X40">
        <f>_xlfn.RANK.AVG(Table4[[#This Row],[Score]],Table4[Score],1)</f>
        <v>46</v>
      </c>
      <c r="Y4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196.5</v>
      </c>
      <c r="Z40">
        <f>_xlfn.RANK.AVG(Table4[[#This Row],[Score 2 ]],Table4[[Score 2 ]],1)</f>
        <v>39</v>
      </c>
    </row>
    <row r="41" spans="1:26" x14ac:dyDescent="0.3">
      <c r="A41" t="s">
        <v>944</v>
      </c>
      <c r="B41">
        <f>COUNTIFS(Table2[Sub-Sector],Table4[[#This Row],[Sub-Sector]])</f>
        <v>2</v>
      </c>
      <c r="C41" s="2">
        <f>COUNTIFS(Table2[Sub-Sector],Table4[[#This Row],[Sub-Sector]],Table2[Uptrend],"Uptrend")/Table4[[#This Row],[Count]]</f>
        <v>0.5</v>
      </c>
      <c r="D41" s="2">
        <f>COUNTIFS(Table2[Sub-Sector],Table4[[#This Row],[Sub-Sector]],Table2[1W Return vs Nifty],"&gt;=5")/Table4[[#This Row],[Count]]</f>
        <v>0</v>
      </c>
      <c r="E41" s="2">
        <f>COUNTIFS(Table2[Sub-Sector],Table4[[#This Row],[Sub-Sector]],Table2[1M Return vs Nifty],"&gt;=5")/Table4[[#This Row],[Count]]</f>
        <v>0.5</v>
      </c>
      <c r="F41" s="2">
        <f>COUNTIFS(Table2[Sub-Sector],Table4[[#This Row],[Sub-Sector]],Table2[6M Return vs Nifty],"&gt;=10")/Table4[[#This Row],[Count]]</f>
        <v>0.5</v>
      </c>
      <c r="G41" s="2">
        <f>COUNTIFS(Table2[Sub-Sector],Table4[[#This Row],[Sub-Sector]],Table2[1Y Return vs Nifty],"&gt;=10")/Table4[[#This Row],[Count]]</f>
        <v>1</v>
      </c>
      <c r="H41" s="2">
        <f>COUNTIFS(Table2[Sub-Sector],Table4[[#This Row],[Sub-Sector]],Table2[RSI Exponential â€“ 14D],"&gt;=50")/Table4[[#This Row],[Count]]</f>
        <v>1</v>
      </c>
      <c r="I41" s="2">
        <f>COUNTIFS(Table2[Sub-Sector],Table4[[#This Row],[Sub-Sector]],Table2[Relative Volume],"&gt;=1")/Table4[[#This Row],[Count]]</f>
        <v>0</v>
      </c>
      <c r="J41" s="2">
        <f>COUNTIFS(Table2[Sub-Sector],Table4[[#This Row],[Sub-Sector]],Table2[% Away From Day Low],"&gt;=0.05")/Table4[[#This Row],[Count]]</f>
        <v>0</v>
      </c>
      <c r="K41" s="2">
        <f>COUNTIFS(Table2[Sub-Sector],Table4[[#This Row],[Sub-Sector]],Table2[% Away From Day High],"&lt;=0.05")/Table4[[#This Row],[Count]]</f>
        <v>1</v>
      </c>
      <c r="L41" s="2">
        <f>COUNTIFS(Table2[Sub-Sector],Table4[[#This Row],[Sub-Sector]],Table2[% Away From Current Week Low],"&gt;=0.05")/Table4[[#This Row],[Count]]</f>
        <v>0</v>
      </c>
      <c r="M41" s="2">
        <f>COUNTIFS(Table2[Sub-Sector],Table4[[#This Row],[Sub-Sector]],Table2[% Away From Current Week High],"&lt;=0.05")/Table4[[#This Row],[Count]]</f>
        <v>0.5</v>
      </c>
      <c r="N41" s="2">
        <f>COUNTIFS(Table2[Sub-Sector],Table4[[#This Row],[Sub-Sector]],Table2[% Away From Current Month Low],"&gt;=0.05")/Table4[[#This Row],[Count]]</f>
        <v>1</v>
      </c>
      <c r="O41" s="2">
        <f>COUNTIFS(Table2[Sub-Sector],Table4[[#This Row],[Sub-Sector]],Table2[% Away From Current Month High],"&lt;=0.05")/Table4[[#This Row],[Count]]</f>
        <v>0</v>
      </c>
      <c r="P41" s="2">
        <f>COUNTIFS(Table2[Sub-Sector],Table4[[#This Row],[Sub-Sector]],Table2[% Away From 52W High],"&lt;=10")/Table4[[#This Row],[Count]]</f>
        <v>0</v>
      </c>
      <c r="Q41" s="2">
        <f>COUNTIFS(Table2[Sub-Sector],Table4[[#This Row],[Sub-Sector]],Table2[% Away From 52W Low],"&gt;=10")/Table4[[#This Row],[Count]]</f>
        <v>1</v>
      </c>
      <c r="R41" s="2">
        <f>COUNTIFS(Table2[Sub-Sector],Table4[[#This Row],[Sub-Sector]],Table2[% Price above 20 EMA],"&gt;=0")/Table4[[#This Row],[Count]]</f>
        <v>0.5</v>
      </c>
      <c r="S41" s="2">
        <f>COUNTIFS(Table2[Sub-Sector],Table4[[#This Row],[Sub-Sector]],Table2[% Price above 50 EMA],"&gt;=0")/Table4[[#This Row],[Count]]</f>
        <v>0.5</v>
      </c>
      <c r="T41" s="2">
        <f>COUNTIFS(Table2[Sub-Sector],Table4[[#This Row],[Sub-Sector]],Table2[% Price above 200 EMA],"&gt;=0")/Table4[[#This Row],[Count]]</f>
        <v>1</v>
      </c>
      <c r="U41" s="2">
        <f>COUNTIFS(Table2[Sub-Sector],Table4[[#This Row],[Sub-Sector]],Table2[Rate of Change - Zone],"Positive")/Table4[[#This Row],[Count]]</f>
        <v>1</v>
      </c>
      <c r="V41" s="2">
        <f>COUNTIFS(Table2[Sub-Sector],Table4[[#This Row],[Sub-Sector]],Table2[Sharpe Ratio],"&gt;=0.10")/Table4[[#This Row],[Count]]</f>
        <v>0.5</v>
      </c>
      <c r="W4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410</v>
      </c>
      <c r="X41">
        <f>_xlfn.RANK.AVG(Table4[[#This Row],[Score]],Table4[Score],1)</f>
        <v>55.5</v>
      </c>
      <c r="Y4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198</v>
      </c>
      <c r="Z41">
        <f>_xlfn.RANK.AVG(Table4[[#This Row],[Score 2 ]],Table4[[Score 2 ]],1)</f>
        <v>40.5</v>
      </c>
    </row>
    <row r="42" spans="1:26" x14ac:dyDescent="0.3">
      <c r="A42" t="s">
        <v>373</v>
      </c>
      <c r="B42">
        <f>COUNTIFS(Table2[Sub-Sector],Table4[[#This Row],[Sub-Sector]])</f>
        <v>2</v>
      </c>
      <c r="C42" s="2">
        <f>COUNTIFS(Table2[Sub-Sector],Table4[[#This Row],[Sub-Sector]],Table2[Uptrend],"Uptrend")/Table4[[#This Row],[Count]]</f>
        <v>0.5</v>
      </c>
      <c r="D42" s="2">
        <f>COUNTIFS(Table2[Sub-Sector],Table4[[#This Row],[Sub-Sector]],Table2[1W Return vs Nifty],"&gt;=5")/Table4[[#This Row],[Count]]</f>
        <v>0</v>
      </c>
      <c r="E42" s="2">
        <f>COUNTIFS(Table2[Sub-Sector],Table4[[#This Row],[Sub-Sector]],Table2[1M Return vs Nifty],"&gt;=5")/Table4[[#This Row],[Count]]</f>
        <v>0.5</v>
      </c>
      <c r="F42" s="2">
        <f>COUNTIFS(Table2[Sub-Sector],Table4[[#This Row],[Sub-Sector]],Table2[6M Return vs Nifty],"&gt;=10")/Table4[[#This Row],[Count]]</f>
        <v>0.5</v>
      </c>
      <c r="G42" s="2">
        <f>COUNTIFS(Table2[Sub-Sector],Table4[[#This Row],[Sub-Sector]],Table2[1Y Return vs Nifty],"&gt;=10")/Table4[[#This Row],[Count]]</f>
        <v>1</v>
      </c>
      <c r="H42" s="2">
        <f>COUNTIFS(Table2[Sub-Sector],Table4[[#This Row],[Sub-Sector]],Table2[RSI Exponential â€“ 14D],"&gt;=50")/Table4[[#This Row],[Count]]</f>
        <v>1</v>
      </c>
      <c r="I42" s="2">
        <f>COUNTIFS(Table2[Sub-Sector],Table4[[#This Row],[Sub-Sector]],Table2[Relative Volume],"&gt;=1")/Table4[[#This Row],[Count]]</f>
        <v>0</v>
      </c>
      <c r="J42" s="2">
        <f>COUNTIFS(Table2[Sub-Sector],Table4[[#This Row],[Sub-Sector]],Table2[% Away From Day Low],"&gt;=0.05")/Table4[[#This Row],[Count]]</f>
        <v>0</v>
      </c>
      <c r="K42" s="2">
        <f>COUNTIFS(Table2[Sub-Sector],Table4[[#This Row],[Sub-Sector]],Table2[% Away From Day High],"&lt;=0.05")/Table4[[#This Row],[Count]]</f>
        <v>1</v>
      </c>
      <c r="L42" s="2">
        <f>COUNTIFS(Table2[Sub-Sector],Table4[[#This Row],[Sub-Sector]],Table2[% Away From Current Week Low],"&gt;=0.05")/Table4[[#This Row],[Count]]</f>
        <v>0.5</v>
      </c>
      <c r="M42" s="2">
        <f>COUNTIFS(Table2[Sub-Sector],Table4[[#This Row],[Sub-Sector]],Table2[% Away From Current Week High],"&lt;=0.05")/Table4[[#This Row],[Count]]</f>
        <v>1</v>
      </c>
      <c r="N42" s="2">
        <f>COUNTIFS(Table2[Sub-Sector],Table4[[#This Row],[Sub-Sector]],Table2[% Away From Current Month Low],"&gt;=0.05")/Table4[[#This Row],[Count]]</f>
        <v>1</v>
      </c>
      <c r="O42" s="2">
        <f>COUNTIFS(Table2[Sub-Sector],Table4[[#This Row],[Sub-Sector]],Table2[% Away From Current Month High],"&lt;=0.05")/Table4[[#This Row],[Count]]</f>
        <v>0.5</v>
      </c>
      <c r="P42" s="2">
        <f>COUNTIFS(Table2[Sub-Sector],Table4[[#This Row],[Sub-Sector]],Table2[% Away From 52W High],"&lt;=10")/Table4[[#This Row],[Count]]</f>
        <v>0.5</v>
      </c>
      <c r="Q42" s="2">
        <f>COUNTIFS(Table2[Sub-Sector],Table4[[#This Row],[Sub-Sector]],Table2[% Away From 52W Low],"&gt;=10")/Table4[[#This Row],[Count]]</f>
        <v>1</v>
      </c>
      <c r="R42" s="2">
        <f>COUNTIFS(Table2[Sub-Sector],Table4[[#This Row],[Sub-Sector]],Table2[% Price above 20 EMA],"&gt;=0")/Table4[[#This Row],[Count]]</f>
        <v>0.5</v>
      </c>
      <c r="S42" s="2">
        <f>COUNTIFS(Table2[Sub-Sector],Table4[[#This Row],[Sub-Sector]],Table2[% Price above 50 EMA],"&gt;=0")/Table4[[#This Row],[Count]]</f>
        <v>0.5</v>
      </c>
      <c r="T42" s="2">
        <f>COUNTIFS(Table2[Sub-Sector],Table4[[#This Row],[Sub-Sector]],Table2[% Price above 200 EMA],"&gt;=0")/Table4[[#This Row],[Count]]</f>
        <v>1</v>
      </c>
      <c r="U42" s="2">
        <f>COUNTIFS(Table2[Sub-Sector],Table4[[#This Row],[Sub-Sector]],Table2[Rate of Change - Zone],"Positive")/Table4[[#This Row],[Count]]</f>
        <v>1</v>
      </c>
      <c r="V42" s="2">
        <f>COUNTIFS(Table2[Sub-Sector],Table4[[#This Row],[Sub-Sector]],Table2[Sharpe Ratio],"&gt;=0.10")/Table4[[#This Row],[Count]]</f>
        <v>0</v>
      </c>
      <c r="W4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410</v>
      </c>
      <c r="X42">
        <f>_xlfn.RANK.AVG(Table4[[#This Row],[Score]],Table4[Score],1)</f>
        <v>55.5</v>
      </c>
      <c r="Y4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198</v>
      </c>
      <c r="Z42">
        <f>_xlfn.RANK.AVG(Table4[[#This Row],[Score 2 ]],Table4[[Score 2 ]],1)</f>
        <v>40.5</v>
      </c>
    </row>
    <row r="43" spans="1:26" x14ac:dyDescent="0.3">
      <c r="A43" t="s">
        <v>359</v>
      </c>
      <c r="B43">
        <f>COUNTIFS(Table2[Sub-Sector],Table4[[#This Row],[Sub-Sector]])</f>
        <v>6</v>
      </c>
      <c r="C43" s="2">
        <f>COUNTIFS(Table2[Sub-Sector],Table4[[#This Row],[Sub-Sector]],Table2[Uptrend],"Uptrend")/Table4[[#This Row],[Count]]</f>
        <v>0.66666666666666663</v>
      </c>
      <c r="D43" s="2">
        <f>COUNTIFS(Table2[Sub-Sector],Table4[[#This Row],[Sub-Sector]],Table2[1W Return vs Nifty],"&gt;=5")/Table4[[#This Row],[Count]]</f>
        <v>0.16666666666666666</v>
      </c>
      <c r="E43" s="2">
        <f>COUNTIFS(Table2[Sub-Sector],Table4[[#This Row],[Sub-Sector]],Table2[1M Return vs Nifty],"&gt;=5")/Table4[[#This Row],[Count]]</f>
        <v>0.66666666666666663</v>
      </c>
      <c r="F43" s="2">
        <f>COUNTIFS(Table2[Sub-Sector],Table4[[#This Row],[Sub-Sector]],Table2[6M Return vs Nifty],"&gt;=10")/Table4[[#This Row],[Count]]</f>
        <v>0.5</v>
      </c>
      <c r="G43" s="2">
        <f>COUNTIFS(Table2[Sub-Sector],Table4[[#This Row],[Sub-Sector]],Table2[1Y Return vs Nifty],"&gt;=10")/Table4[[#This Row],[Count]]</f>
        <v>0.5</v>
      </c>
      <c r="H43" s="2">
        <f>COUNTIFS(Table2[Sub-Sector],Table4[[#This Row],[Sub-Sector]],Table2[RSI Exponential â€“ 14D],"&gt;=50")/Table4[[#This Row],[Count]]</f>
        <v>0.83333333333333337</v>
      </c>
      <c r="I43" s="2">
        <f>COUNTIFS(Table2[Sub-Sector],Table4[[#This Row],[Sub-Sector]],Table2[Relative Volume],"&gt;=1")/Table4[[#This Row],[Count]]</f>
        <v>0.33333333333333331</v>
      </c>
      <c r="J43" s="2">
        <f>COUNTIFS(Table2[Sub-Sector],Table4[[#This Row],[Sub-Sector]],Table2[% Away From Day Low],"&gt;=0.05")/Table4[[#This Row],[Count]]</f>
        <v>0</v>
      </c>
      <c r="K43" s="2">
        <f>COUNTIFS(Table2[Sub-Sector],Table4[[#This Row],[Sub-Sector]],Table2[% Away From Day High],"&lt;=0.05")/Table4[[#This Row],[Count]]</f>
        <v>1</v>
      </c>
      <c r="L43" s="2">
        <f>COUNTIFS(Table2[Sub-Sector],Table4[[#This Row],[Sub-Sector]],Table2[% Away From Current Week Low],"&gt;=0.05")/Table4[[#This Row],[Count]]</f>
        <v>0.33333333333333331</v>
      </c>
      <c r="M43" s="2">
        <f>COUNTIFS(Table2[Sub-Sector],Table4[[#This Row],[Sub-Sector]],Table2[% Away From Current Week High],"&lt;=0.05")/Table4[[#This Row],[Count]]</f>
        <v>1</v>
      </c>
      <c r="N43" s="2">
        <f>COUNTIFS(Table2[Sub-Sector],Table4[[#This Row],[Sub-Sector]],Table2[% Away From Current Month Low],"&gt;=0.05")/Table4[[#This Row],[Count]]</f>
        <v>1</v>
      </c>
      <c r="O43" s="2">
        <f>COUNTIFS(Table2[Sub-Sector],Table4[[#This Row],[Sub-Sector]],Table2[% Away From Current Month High],"&lt;=0.05")/Table4[[#This Row],[Count]]</f>
        <v>0.5</v>
      </c>
      <c r="P43" s="2">
        <f>COUNTIFS(Table2[Sub-Sector],Table4[[#This Row],[Sub-Sector]],Table2[% Away From 52W High],"&lt;=10")/Table4[[#This Row],[Count]]</f>
        <v>0.33333333333333331</v>
      </c>
      <c r="Q43" s="2">
        <f>COUNTIFS(Table2[Sub-Sector],Table4[[#This Row],[Sub-Sector]],Table2[% Away From 52W Low],"&gt;=10")/Table4[[#This Row],[Count]]</f>
        <v>0.83333333333333337</v>
      </c>
      <c r="R43" s="2">
        <f>COUNTIFS(Table2[Sub-Sector],Table4[[#This Row],[Sub-Sector]],Table2[% Price above 20 EMA],"&gt;=0")/Table4[[#This Row],[Count]]</f>
        <v>0.83333333333333337</v>
      </c>
      <c r="S43" s="2">
        <f>COUNTIFS(Table2[Sub-Sector],Table4[[#This Row],[Sub-Sector]],Table2[% Price above 50 EMA],"&gt;=0")/Table4[[#This Row],[Count]]</f>
        <v>0.66666666666666663</v>
      </c>
      <c r="T43" s="2">
        <f>COUNTIFS(Table2[Sub-Sector],Table4[[#This Row],[Sub-Sector]],Table2[% Price above 200 EMA],"&gt;=0")/Table4[[#This Row],[Count]]</f>
        <v>0.66666666666666663</v>
      </c>
      <c r="U43" s="2">
        <f>COUNTIFS(Table2[Sub-Sector],Table4[[#This Row],[Sub-Sector]],Table2[Rate of Change - Zone],"Positive")/Table4[[#This Row],[Count]]</f>
        <v>1</v>
      </c>
      <c r="V43" s="2">
        <f>COUNTIFS(Table2[Sub-Sector],Table4[[#This Row],[Sub-Sector]],Table2[Sharpe Ratio],"&gt;=0.10")/Table4[[#This Row],[Count]]</f>
        <v>0.16666666666666666</v>
      </c>
      <c r="W4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321.5</v>
      </c>
      <c r="X43">
        <f>_xlfn.RANK.AVG(Table4[[#This Row],[Score]],Table4[Score],1)</f>
        <v>30</v>
      </c>
      <c r="Y4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199.5</v>
      </c>
      <c r="Z43">
        <f>_xlfn.RANK.AVG(Table4[[#This Row],[Score 2 ]],Table4[[Score 2 ]],1)</f>
        <v>42</v>
      </c>
    </row>
    <row r="44" spans="1:26" x14ac:dyDescent="0.3">
      <c r="A44" t="s">
        <v>219</v>
      </c>
      <c r="B44">
        <f>COUNTIFS(Table2[Sub-Sector],Table4[[#This Row],[Sub-Sector]])</f>
        <v>3</v>
      </c>
      <c r="C44" s="2">
        <f>COUNTIFS(Table2[Sub-Sector],Table4[[#This Row],[Sub-Sector]],Table2[Uptrend],"Uptrend")/Table4[[#This Row],[Count]]</f>
        <v>1</v>
      </c>
      <c r="D44" s="2">
        <f>COUNTIFS(Table2[Sub-Sector],Table4[[#This Row],[Sub-Sector]],Table2[1W Return vs Nifty],"&gt;=5")/Table4[[#This Row],[Count]]</f>
        <v>0.33333333333333331</v>
      </c>
      <c r="E44" s="2">
        <f>COUNTIFS(Table2[Sub-Sector],Table4[[#This Row],[Sub-Sector]],Table2[1M Return vs Nifty],"&gt;=5")/Table4[[#This Row],[Count]]</f>
        <v>0.66666666666666663</v>
      </c>
      <c r="F44" s="2">
        <f>COUNTIFS(Table2[Sub-Sector],Table4[[#This Row],[Sub-Sector]],Table2[6M Return vs Nifty],"&gt;=10")/Table4[[#This Row],[Count]]</f>
        <v>0.33333333333333331</v>
      </c>
      <c r="G44" s="2">
        <f>COUNTIFS(Table2[Sub-Sector],Table4[[#This Row],[Sub-Sector]],Table2[1Y Return vs Nifty],"&gt;=10")/Table4[[#This Row],[Count]]</f>
        <v>0.66666666666666663</v>
      </c>
      <c r="H44" s="2">
        <f>COUNTIFS(Table2[Sub-Sector],Table4[[#This Row],[Sub-Sector]],Table2[RSI Exponential â€“ 14D],"&gt;=50")/Table4[[#This Row],[Count]]</f>
        <v>1</v>
      </c>
      <c r="I44" s="2">
        <f>COUNTIFS(Table2[Sub-Sector],Table4[[#This Row],[Sub-Sector]],Table2[Relative Volume],"&gt;=1")/Table4[[#This Row],[Count]]</f>
        <v>0.33333333333333331</v>
      </c>
      <c r="J44" s="2">
        <f>COUNTIFS(Table2[Sub-Sector],Table4[[#This Row],[Sub-Sector]],Table2[% Away From Day Low],"&gt;=0.05")/Table4[[#This Row],[Count]]</f>
        <v>0</v>
      </c>
      <c r="K44" s="2">
        <f>COUNTIFS(Table2[Sub-Sector],Table4[[#This Row],[Sub-Sector]],Table2[% Away From Day High],"&lt;=0.05")/Table4[[#This Row],[Count]]</f>
        <v>1</v>
      </c>
      <c r="L44" s="2">
        <f>COUNTIFS(Table2[Sub-Sector],Table4[[#This Row],[Sub-Sector]],Table2[% Away From Current Week Low],"&gt;=0.05")/Table4[[#This Row],[Count]]</f>
        <v>0.33333333333333331</v>
      </c>
      <c r="M44" s="2">
        <f>COUNTIFS(Table2[Sub-Sector],Table4[[#This Row],[Sub-Sector]],Table2[% Away From Current Week High],"&lt;=0.05")/Table4[[#This Row],[Count]]</f>
        <v>1</v>
      </c>
      <c r="N44" s="2">
        <f>COUNTIFS(Table2[Sub-Sector],Table4[[#This Row],[Sub-Sector]],Table2[% Away From Current Month Low],"&gt;=0.05")/Table4[[#This Row],[Count]]</f>
        <v>0.66666666666666663</v>
      </c>
      <c r="O44" s="2">
        <f>COUNTIFS(Table2[Sub-Sector],Table4[[#This Row],[Sub-Sector]],Table2[% Away From Current Month High],"&lt;=0.05")/Table4[[#This Row],[Count]]</f>
        <v>1</v>
      </c>
      <c r="P44" s="2">
        <f>COUNTIFS(Table2[Sub-Sector],Table4[[#This Row],[Sub-Sector]],Table2[% Away From 52W High],"&lt;=10")/Table4[[#This Row],[Count]]</f>
        <v>1</v>
      </c>
      <c r="Q44" s="2">
        <f>COUNTIFS(Table2[Sub-Sector],Table4[[#This Row],[Sub-Sector]],Table2[% Away From 52W Low],"&gt;=10")/Table4[[#This Row],[Count]]</f>
        <v>1</v>
      </c>
      <c r="R44" s="2">
        <f>COUNTIFS(Table2[Sub-Sector],Table4[[#This Row],[Sub-Sector]],Table2[% Price above 20 EMA],"&gt;=0")/Table4[[#This Row],[Count]]</f>
        <v>1</v>
      </c>
      <c r="S44" s="2">
        <f>COUNTIFS(Table2[Sub-Sector],Table4[[#This Row],[Sub-Sector]],Table2[% Price above 50 EMA],"&gt;=0")/Table4[[#This Row],[Count]]</f>
        <v>1</v>
      </c>
      <c r="T44" s="2">
        <f>COUNTIFS(Table2[Sub-Sector],Table4[[#This Row],[Sub-Sector]],Table2[% Price above 200 EMA],"&gt;=0")/Table4[[#This Row],[Count]]</f>
        <v>1</v>
      </c>
      <c r="U44" s="2">
        <f>COUNTIFS(Table2[Sub-Sector],Table4[[#This Row],[Sub-Sector]],Table2[Rate of Change - Zone],"Positive")/Table4[[#This Row],[Count]]</f>
        <v>1</v>
      </c>
      <c r="V44" s="2">
        <f>COUNTIFS(Table2[Sub-Sector],Table4[[#This Row],[Sub-Sector]],Table2[Sharpe Ratio],"&gt;=0.10")/Table4[[#This Row],[Count]]</f>
        <v>0</v>
      </c>
      <c r="W4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265.5</v>
      </c>
      <c r="X44">
        <f>_xlfn.RANK.AVG(Table4[[#This Row],[Score]],Table4[Score],1)</f>
        <v>12</v>
      </c>
      <c r="Y4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200</v>
      </c>
      <c r="Z44">
        <f>_xlfn.RANK.AVG(Table4[[#This Row],[Score 2 ]],Table4[[Score 2 ]],1)</f>
        <v>43</v>
      </c>
    </row>
    <row r="45" spans="1:26" x14ac:dyDescent="0.3">
      <c r="A45" t="s">
        <v>75</v>
      </c>
      <c r="B45">
        <f>COUNTIFS(Table2[Sub-Sector],Table4[[#This Row],[Sub-Sector]])</f>
        <v>3</v>
      </c>
      <c r="C45" s="2">
        <f>COUNTIFS(Table2[Sub-Sector],Table4[[#This Row],[Sub-Sector]],Table2[Uptrend],"Uptrend")/Table4[[#This Row],[Count]]</f>
        <v>1</v>
      </c>
      <c r="D45" s="2">
        <f>COUNTIFS(Table2[Sub-Sector],Table4[[#This Row],[Sub-Sector]],Table2[1W Return vs Nifty],"&gt;=5")/Table4[[#This Row],[Count]]</f>
        <v>0.33333333333333331</v>
      </c>
      <c r="E45" s="2">
        <f>COUNTIFS(Table2[Sub-Sector],Table4[[#This Row],[Sub-Sector]],Table2[1M Return vs Nifty],"&gt;=5")/Table4[[#This Row],[Count]]</f>
        <v>0.33333333333333331</v>
      </c>
      <c r="F45" s="2">
        <f>COUNTIFS(Table2[Sub-Sector],Table4[[#This Row],[Sub-Sector]],Table2[6M Return vs Nifty],"&gt;=10")/Table4[[#This Row],[Count]]</f>
        <v>0.66666666666666663</v>
      </c>
      <c r="G45" s="2">
        <f>COUNTIFS(Table2[Sub-Sector],Table4[[#This Row],[Sub-Sector]],Table2[1Y Return vs Nifty],"&gt;=10")/Table4[[#This Row],[Count]]</f>
        <v>0.66666666666666663</v>
      </c>
      <c r="H45" s="2">
        <f>COUNTIFS(Table2[Sub-Sector],Table4[[#This Row],[Sub-Sector]],Table2[RSI Exponential â€“ 14D],"&gt;=50")/Table4[[#This Row],[Count]]</f>
        <v>1</v>
      </c>
      <c r="I45" s="2">
        <f>COUNTIFS(Table2[Sub-Sector],Table4[[#This Row],[Sub-Sector]],Table2[Relative Volume],"&gt;=1")/Table4[[#This Row],[Count]]</f>
        <v>0</v>
      </c>
      <c r="J45" s="2">
        <f>COUNTIFS(Table2[Sub-Sector],Table4[[#This Row],[Sub-Sector]],Table2[% Away From Day Low],"&gt;=0.05")/Table4[[#This Row],[Count]]</f>
        <v>0</v>
      </c>
      <c r="K45" s="2">
        <f>COUNTIFS(Table2[Sub-Sector],Table4[[#This Row],[Sub-Sector]],Table2[% Away From Day High],"&lt;=0.05")/Table4[[#This Row],[Count]]</f>
        <v>1</v>
      </c>
      <c r="L45" s="2">
        <f>COUNTIFS(Table2[Sub-Sector],Table4[[#This Row],[Sub-Sector]],Table2[% Away From Current Week Low],"&gt;=0.05")/Table4[[#This Row],[Count]]</f>
        <v>0</v>
      </c>
      <c r="M45" s="2">
        <f>COUNTIFS(Table2[Sub-Sector],Table4[[#This Row],[Sub-Sector]],Table2[% Away From Current Week High],"&lt;=0.05")/Table4[[#This Row],[Count]]</f>
        <v>1</v>
      </c>
      <c r="N45" s="2">
        <f>COUNTIFS(Table2[Sub-Sector],Table4[[#This Row],[Sub-Sector]],Table2[% Away From Current Month Low],"&gt;=0.05")/Table4[[#This Row],[Count]]</f>
        <v>1</v>
      </c>
      <c r="O45" s="2">
        <f>COUNTIFS(Table2[Sub-Sector],Table4[[#This Row],[Sub-Sector]],Table2[% Away From Current Month High],"&lt;=0.05")/Table4[[#This Row],[Count]]</f>
        <v>1</v>
      </c>
      <c r="P45" s="2">
        <f>COUNTIFS(Table2[Sub-Sector],Table4[[#This Row],[Sub-Sector]],Table2[% Away From 52W High],"&lt;=10")/Table4[[#This Row],[Count]]</f>
        <v>0.66666666666666663</v>
      </c>
      <c r="Q45" s="2">
        <f>COUNTIFS(Table2[Sub-Sector],Table4[[#This Row],[Sub-Sector]],Table2[% Away From 52W Low],"&gt;=10")/Table4[[#This Row],[Count]]</f>
        <v>1</v>
      </c>
      <c r="R45" s="2">
        <f>COUNTIFS(Table2[Sub-Sector],Table4[[#This Row],[Sub-Sector]],Table2[% Price above 20 EMA],"&gt;=0")/Table4[[#This Row],[Count]]</f>
        <v>1</v>
      </c>
      <c r="S45" s="2">
        <f>COUNTIFS(Table2[Sub-Sector],Table4[[#This Row],[Sub-Sector]],Table2[% Price above 50 EMA],"&gt;=0")/Table4[[#This Row],[Count]]</f>
        <v>1</v>
      </c>
      <c r="T45" s="2">
        <f>COUNTIFS(Table2[Sub-Sector],Table4[[#This Row],[Sub-Sector]],Table2[% Price above 200 EMA],"&gt;=0")/Table4[[#This Row],[Count]]</f>
        <v>1</v>
      </c>
      <c r="U45" s="2">
        <f>COUNTIFS(Table2[Sub-Sector],Table4[[#This Row],[Sub-Sector]],Table2[Rate of Change - Zone],"Positive")/Table4[[#This Row],[Count]]</f>
        <v>1</v>
      </c>
      <c r="V45" s="2">
        <f>COUNTIFS(Table2[Sub-Sector],Table4[[#This Row],[Sub-Sector]],Table2[Sharpe Ratio],"&gt;=0.10")/Table4[[#This Row],[Count]]</f>
        <v>0.33333333333333331</v>
      </c>
      <c r="W4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315.5</v>
      </c>
      <c r="X45">
        <f>_xlfn.RANK.AVG(Table4[[#This Row],[Score]],Table4[Score],1)</f>
        <v>28</v>
      </c>
      <c r="Y4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209.5</v>
      </c>
      <c r="Z45">
        <f>_xlfn.RANK.AVG(Table4[[#This Row],[Score 2 ]],Table4[[Score 2 ]],1)</f>
        <v>44</v>
      </c>
    </row>
    <row r="46" spans="1:26" x14ac:dyDescent="0.3">
      <c r="A46" t="s">
        <v>60</v>
      </c>
      <c r="B46">
        <f>COUNTIFS(Table2[Sub-Sector],Table4[[#This Row],[Sub-Sector]])</f>
        <v>4</v>
      </c>
      <c r="C46" s="2">
        <f>COUNTIFS(Table2[Sub-Sector],Table4[[#This Row],[Sub-Sector]],Table2[Uptrend],"Uptrend")/Table4[[#This Row],[Count]]</f>
        <v>0.75</v>
      </c>
      <c r="D46" s="2">
        <f>COUNTIFS(Table2[Sub-Sector],Table4[[#This Row],[Sub-Sector]],Table2[1W Return vs Nifty],"&gt;=5")/Table4[[#This Row],[Count]]</f>
        <v>0</v>
      </c>
      <c r="E46" s="2">
        <f>COUNTIFS(Table2[Sub-Sector],Table4[[#This Row],[Sub-Sector]],Table2[1M Return vs Nifty],"&gt;=5")/Table4[[#This Row],[Count]]</f>
        <v>0.5</v>
      </c>
      <c r="F46" s="2">
        <f>COUNTIFS(Table2[Sub-Sector],Table4[[#This Row],[Sub-Sector]],Table2[6M Return vs Nifty],"&gt;=10")/Table4[[#This Row],[Count]]</f>
        <v>0.25</v>
      </c>
      <c r="G46" s="2">
        <f>COUNTIFS(Table2[Sub-Sector],Table4[[#This Row],[Sub-Sector]],Table2[1Y Return vs Nifty],"&gt;=10")/Table4[[#This Row],[Count]]</f>
        <v>0.75</v>
      </c>
      <c r="H46" s="2">
        <f>COUNTIFS(Table2[Sub-Sector],Table4[[#This Row],[Sub-Sector]],Table2[RSI Exponential â€“ 14D],"&gt;=50")/Table4[[#This Row],[Count]]</f>
        <v>0</v>
      </c>
      <c r="I46" s="2">
        <f>COUNTIFS(Table2[Sub-Sector],Table4[[#This Row],[Sub-Sector]],Table2[Relative Volume],"&gt;=1")/Table4[[#This Row],[Count]]</f>
        <v>0.25</v>
      </c>
      <c r="J46" s="2">
        <f>COUNTIFS(Table2[Sub-Sector],Table4[[#This Row],[Sub-Sector]],Table2[% Away From Day Low],"&gt;=0.05")/Table4[[#This Row],[Count]]</f>
        <v>0</v>
      </c>
      <c r="K46" s="2">
        <f>COUNTIFS(Table2[Sub-Sector],Table4[[#This Row],[Sub-Sector]],Table2[% Away From Day High],"&lt;=0.05")/Table4[[#This Row],[Count]]</f>
        <v>1</v>
      </c>
      <c r="L46" s="2">
        <f>COUNTIFS(Table2[Sub-Sector],Table4[[#This Row],[Sub-Sector]],Table2[% Away From Current Week Low],"&gt;=0.05")/Table4[[#This Row],[Count]]</f>
        <v>0</v>
      </c>
      <c r="M46" s="2">
        <f>COUNTIFS(Table2[Sub-Sector],Table4[[#This Row],[Sub-Sector]],Table2[% Away From Current Week High],"&lt;=0.05")/Table4[[#This Row],[Count]]</f>
        <v>1</v>
      </c>
      <c r="N46" s="2">
        <f>COUNTIFS(Table2[Sub-Sector],Table4[[#This Row],[Sub-Sector]],Table2[% Away From Current Month Low],"&gt;=0.05")/Table4[[#This Row],[Count]]</f>
        <v>0.5</v>
      </c>
      <c r="O46" s="2">
        <f>COUNTIFS(Table2[Sub-Sector],Table4[[#This Row],[Sub-Sector]],Table2[% Away From Current Month High],"&lt;=0.05")/Table4[[#This Row],[Count]]</f>
        <v>0</v>
      </c>
      <c r="P46" s="2">
        <f>COUNTIFS(Table2[Sub-Sector],Table4[[#This Row],[Sub-Sector]],Table2[% Away From 52W High],"&lt;=10")/Table4[[#This Row],[Count]]</f>
        <v>0.25</v>
      </c>
      <c r="Q46" s="2">
        <f>COUNTIFS(Table2[Sub-Sector],Table4[[#This Row],[Sub-Sector]],Table2[% Away From 52W Low],"&gt;=10")/Table4[[#This Row],[Count]]</f>
        <v>1</v>
      </c>
      <c r="R46" s="2">
        <f>COUNTIFS(Table2[Sub-Sector],Table4[[#This Row],[Sub-Sector]],Table2[% Price above 20 EMA],"&gt;=0")/Table4[[#This Row],[Count]]</f>
        <v>0.5</v>
      </c>
      <c r="S46" s="2">
        <f>COUNTIFS(Table2[Sub-Sector],Table4[[#This Row],[Sub-Sector]],Table2[% Price above 50 EMA],"&gt;=0")/Table4[[#This Row],[Count]]</f>
        <v>0.75</v>
      </c>
      <c r="T46" s="2">
        <f>COUNTIFS(Table2[Sub-Sector],Table4[[#This Row],[Sub-Sector]],Table2[% Price above 200 EMA],"&gt;=0")/Table4[[#This Row],[Count]]</f>
        <v>1</v>
      </c>
      <c r="U46" s="2">
        <f>COUNTIFS(Table2[Sub-Sector],Table4[[#This Row],[Sub-Sector]],Table2[Rate of Change - Zone],"Positive")/Table4[[#This Row],[Count]]</f>
        <v>1</v>
      </c>
      <c r="V46" s="2">
        <f>COUNTIFS(Table2[Sub-Sector],Table4[[#This Row],[Sub-Sector]],Table2[Sharpe Ratio],"&gt;=0.10")/Table4[[#This Row],[Count]]</f>
        <v>0.75</v>
      </c>
      <c r="W4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395</v>
      </c>
      <c r="X46">
        <f>_xlfn.RANK.AVG(Table4[[#This Row],[Score]],Table4[Score],1)</f>
        <v>50.5</v>
      </c>
      <c r="Y4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219</v>
      </c>
      <c r="Z46">
        <f>_xlfn.RANK.AVG(Table4[[#This Row],[Score 2 ]],Table4[[Score 2 ]],1)</f>
        <v>45</v>
      </c>
    </row>
    <row r="47" spans="1:26" x14ac:dyDescent="0.3">
      <c r="A47" t="s">
        <v>119</v>
      </c>
      <c r="B47">
        <f>COUNTIFS(Table2[Sub-Sector],Table4[[#This Row],[Sub-Sector]])</f>
        <v>8</v>
      </c>
      <c r="C47" s="2">
        <f>COUNTIFS(Table2[Sub-Sector],Table4[[#This Row],[Sub-Sector]],Table2[Uptrend],"Uptrend")/Table4[[#This Row],[Count]]</f>
        <v>0.75</v>
      </c>
      <c r="D47" s="2">
        <f>COUNTIFS(Table2[Sub-Sector],Table4[[#This Row],[Sub-Sector]],Table2[1W Return vs Nifty],"&gt;=5")/Table4[[#This Row],[Count]]</f>
        <v>0.125</v>
      </c>
      <c r="E47" s="2">
        <f>COUNTIFS(Table2[Sub-Sector],Table4[[#This Row],[Sub-Sector]],Table2[1M Return vs Nifty],"&gt;=5")/Table4[[#This Row],[Count]]</f>
        <v>0.25</v>
      </c>
      <c r="F47" s="2">
        <f>COUNTIFS(Table2[Sub-Sector],Table4[[#This Row],[Sub-Sector]],Table2[6M Return vs Nifty],"&gt;=10")/Table4[[#This Row],[Count]]</f>
        <v>0.625</v>
      </c>
      <c r="G47" s="2">
        <f>COUNTIFS(Table2[Sub-Sector],Table4[[#This Row],[Sub-Sector]],Table2[1Y Return vs Nifty],"&gt;=10")/Table4[[#This Row],[Count]]</f>
        <v>0.625</v>
      </c>
      <c r="H47" s="2">
        <f>COUNTIFS(Table2[Sub-Sector],Table4[[#This Row],[Sub-Sector]],Table2[RSI Exponential â€“ 14D],"&gt;=50")/Table4[[#This Row],[Count]]</f>
        <v>0.875</v>
      </c>
      <c r="I47" s="2">
        <f>COUNTIFS(Table2[Sub-Sector],Table4[[#This Row],[Sub-Sector]],Table2[Relative Volume],"&gt;=1")/Table4[[#This Row],[Count]]</f>
        <v>0.25</v>
      </c>
      <c r="J47" s="2">
        <f>COUNTIFS(Table2[Sub-Sector],Table4[[#This Row],[Sub-Sector]],Table2[% Away From Day Low],"&gt;=0.05")/Table4[[#This Row],[Count]]</f>
        <v>0.125</v>
      </c>
      <c r="K47" s="2">
        <f>COUNTIFS(Table2[Sub-Sector],Table4[[#This Row],[Sub-Sector]],Table2[% Away From Day High],"&lt;=0.05")/Table4[[#This Row],[Count]]</f>
        <v>0.875</v>
      </c>
      <c r="L47" s="2">
        <f>COUNTIFS(Table2[Sub-Sector],Table4[[#This Row],[Sub-Sector]],Table2[% Away From Current Week Low],"&gt;=0.05")/Table4[[#This Row],[Count]]</f>
        <v>0.375</v>
      </c>
      <c r="M47" s="2">
        <f>COUNTIFS(Table2[Sub-Sector],Table4[[#This Row],[Sub-Sector]],Table2[% Away From Current Week High],"&lt;=0.05")/Table4[[#This Row],[Count]]</f>
        <v>0.875</v>
      </c>
      <c r="N47" s="2">
        <f>COUNTIFS(Table2[Sub-Sector],Table4[[#This Row],[Sub-Sector]],Table2[% Away From Current Month Low],"&gt;=0.05")/Table4[[#This Row],[Count]]</f>
        <v>0.625</v>
      </c>
      <c r="O47" s="2">
        <f>COUNTIFS(Table2[Sub-Sector],Table4[[#This Row],[Sub-Sector]],Table2[% Away From Current Month High],"&lt;=0.05")/Table4[[#This Row],[Count]]</f>
        <v>0.75</v>
      </c>
      <c r="P47" s="2">
        <f>COUNTIFS(Table2[Sub-Sector],Table4[[#This Row],[Sub-Sector]],Table2[% Away From 52W High],"&lt;=10")/Table4[[#This Row],[Count]]</f>
        <v>0.875</v>
      </c>
      <c r="Q47" s="2">
        <f>COUNTIFS(Table2[Sub-Sector],Table4[[#This Row],[Sub-Sector]],Table2[% Away From 52W Low],"&gt;=10")/Table4[[#This Row],[Count]]</f>
        <v>1</v>
      </c>
      <c r="R47" s="2">
        <f>COUNTIFS(Table2[Sub-Sector],Table4[[#This Row],[Sub-Sector]],Table2[% Price above 20 EMA],"&gt;=0")/Table4[[#This Row],[Count]]</f>
        <v>0.875</v>
      </c>
      <c r="S47" s="2">
        <f>COUNTIFS(Table2[Sub-Sector],Table4[[#This Row],[Sub-Sector]],Table2[% Price above 50 EMA],"&gt;=0")/Table4[[#This Row],[Count]]</f>
        <v>1</v>
      </c>
      <c r="T47" s="2">
        <f>COUNTIFS(Table2[Sub-Sector],Table4[[#This Row],[Sub-Sector]],Table2[% Price above 200 EMA],"&gt;=0")/Table4[[#This Row],[Count]]</f>
        <v>1</v>
      </c>
      <c r="U47" s="2">
        <f>COUNTIFS(Table2[Sub-Sector],Table4[[#This Row],[Sub-Sector]],Table2[Rate of Change - Zone],"Positive")/Table4[[#This Row],[Count]]</f>
        <v>0.875</v>
      </c>
      <c r="V47" s="2">
        <f>COUNTIFS(Table2[Sub-Sector],Table4[[#This Row],[Sub-Sector]],Table2[Sharpe Ratio],"&gt;=0.10")/Table4[[#This Row],[Count]]</f>
        <v>0.125</v>
      </c>
      <c r="W4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387.5</v>
      </c>
      <c r="X47">
        <f>_xlfn.RANK.AVG(Table4[[#This Row],[Score]],Table4[Score],1)</f>
        <v>48.5</v>
      </c>
      <c r="Y4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221</v>
      </c>
      <c r="Z47">
        <f>_xlfn.RANK.AVG(Table4[[#This Row],[Score 2 ]],Table4[[Score 2 ]],1)</f>
        <v>46</v>
      </c>
    </row>
    <row r="48" spans="1:26" x14ac:dyDescent="0.3">
      <c r="A48" t="s">
        <v>124</v>
      </c>
      <c r="B48">
        <f>COUNTIFS(Table2[Sub-Sector],Table4[[#This Row],[Sub-Sector]])</f>
        <v>7</v>
      </c>
      <c r="C48" s="2">
        <f>COUNTIFS(Table2[Sub-Sector],Table4[[#This Row],[Sub-Sector]],Table2[Uptrend],"Uptrend")/Table4[[#This Row],[Count]]</f>
        <v>0.8571428571428571</v>
      </c>
      <c r="D48" s="2">
        <f>COUNTIFS(Table2[Sub-Sector],Table4[[#This Row],[Sub-Sector]],Table2[1W Return vs Nifty],"&gt;=5")/Table4[[#This Row],[Count]]</f>
        <v>0</v>
      </c>
      <c r="E48" s="2">
        <f>COUNTIFS(Table2[Sub-Sector],Table4[[#This Row],[Sub-Sector]],Table2[1M Return vs Nifty],"&gt;=5")/Table4[[#This Row],[Count]]</f>
        <v>0.14285714285714285</v>
      </c>
      <c r="F48" s="2">
        <f>COUNTIFS(Table2[Sub-Sector],Table4[[#This Row],[Sub-Sector]],Table2[6M Return vs Nifty],"&gt;=10")/Table4[[#This Row],[Count]]</f>
        <v>0.7142857142857143</v>
      </c>
      <c r="G48" s="2">
        <f>COUNTIFS(Table2[Sub-Sector],Table4[[#This Row],[Sub-Sector]],Table2[1Y Return vs Nifty],"&gt;=10")/Table4[[#This Row],[Count]]</f>
        <v>0.8571428571428571</v>
      </c>
      <c r="H48" s="2">
        <f>COUNTIFS(Table2[Sub-Sector],Table4[[#This Row],[Sub-Sector]],Table2[RSI Exponential â€“ 14D],"&gt;=50")/Table4[[#This Row],[Count]]</f>
        <v>0.5714285714285714</v>
      </c>
      <c r="I48" s="2">
        <f>COUNTIFS(Table2[Sub-Sector],Table4[[#This Row],[Sub-Sector]],Table2[Relative Volume],"&gt;=1")/Table4[[#This Row],[Count]]</f>
        <v>0.14285714285714285</v>
      </c>
      <c r="J48" s="2">
        <f>COUNTIFS(Table2[Sub-Sector],Table4[[#This Row],[Sub-Sector]],Table2[% Away From Day Low],"&gt;=0.05")/Table4[[#This Row],[Count]]</f>
        <v>0</v>
      </c>
      <c r="K48" s="2">
        <f>COUNTIFS(Table2[Sub-Sector],Table4[[#This Row],[Sub-Sector]],Table2[% Away From Day High],"&lt;=0.05")/Table4[[#This Row],[Count]]</f>
        <v>1</v>
      </c>
      <c r="L48" s="2">
        <f>COUNTIFS(Table2[Sub-Sector],Table4[[#This Row],[Sub-Sector]],Table2[% Away From Current Week Low],"&gt;=0.05")/Table4[[#This Row],[Count]]</f>
        <v>0</v>
      </c>
      <c r="M48" s="2">
        <f>COUNTIFS(Table2[Sub-Sector],Table4[[#This Row],[Sub-Sector]],Table2[% Away From Current Week High],"&lt;=0.05")/Table4[[#This Row],[Count]]</f>
        <v>1</v>
      </c>
      <c r="N48" s="2">
        <f>COUNTIFS(Table2[Sub-Sector],Table4[[#This Row],[Sub-Sector]],Table2[% Away From Current Month Low],"&gt;=0.05")/Table4[[#This Row],[Count]]</f>
        <v>0.7142857142857143</v>
      </c>
      <c r="O48" s="2">
        <f>COUNTIFS(Table2[Sub-Sector],Table4[[#This Row],[Sub-Sector]],Table2[% Away From Current Month High],"&lt;=0.05")/Table4[[#This Row],[Count]]</f>
        <v>0.14285714285714285</v>
      </c>
      <c r="P48" s="2">
        <f>COUNTIFS(Table2[Sub-Sector],Table4[[#This Row],[Sub-Sector]],Table2[% Away From 52W High],"&lt;=10")/Table4[[#This Row],[Count]]</f>
        <v>0.14285714285714285</v>
      </c>
      <c r="Q48" s="2">
        <f>COUNTIFS(Table2[Sub-Sector],Table4[[#This Row],[Sub-Sector]],Table2[% Away From 52W Low],"&gt;=10")/Table4[[#This Row],[Count]]</f>
        <v>1</v>
      </c>
      <c r="R48" s="2">
        <f>COUNTIFS(Table2[Sub-Sector],Table4[[#This Row],[Sub-Sector]],Table2[% Price above 20 EMA],"&gt;=0")/Table4[[#This Row],[Count]]</f>
        <v>0.5714285714285714</v>
      </c>
      <c r="S48" s="2">
        <f>COUNTIFS(Table2[Sub-Sector],Table4[[#This Row],[Sub-Sector]],Table2[% Price above 50 EMA],"&gt;=0")/Table4[[#This Row],[Count]]</f>
        <v>0.7142857142857143</v>
      </c>
      <c r="T48" s="2">
        <f>COUNTIFS(Table2[Sub-Sector],Table4[[#This Row],[Sub-Sector]],Table2[% Price above 200 EMA],"&gt;=0")/Table4[[#This Row],[Count]]</f>
        <v>1</v>
      </c>
      <c r="U48" s="2">
        <f>COUNTIFS(Table2[Sub-Sector],Table4[[#This Row],[Sub-Sector]],Table2[Rate of Change - Zone],"Positive")/Table4[[#This Row],[Count]]</f>
        <v>0.7142857142857143</v>
      </c>
      <c r="V48" s="2">
        <f>COUNTIFS(Table2[Sub-Sector],Table4[[#This Row],[Sub-Sector]],Table2[Sharpe Ratio],"&gt;=0.10")/Table4[[#This Row],[Count]]</f>
        <v>0.8571428571428571</v>
      </c>
      <c r="W4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440.5</v>
      </c>
      <c r="X48">
        <f>_xlfn.RANK.AVG(Table4[[#This Row],[Score]],Table4[Score],1)</f>
        <v>64.5</v>
      </c>
      <c r="Y4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223.5</v>
      </c>
      <c r="Z48">
        <f>_xlfn.RANK.AVG(Table4[[#This Row],[Score 2 ]],Table4[[Score 2 ]],1)</f>
        <v>47</v>
      </c>
    </row>
    <row r="49" spans="1:26" x14ac:dyDescent="0.3">
      <c r="A49" t="s">
        <v>378</v>
      </c>
      <c r="B49">
        <f>COUNTIFS(Table2[Sub-Sector],Table4[[#This Row],[Sub-Sector]])</f>
        <v>14</v>
      </c>
      <c r="C49" s="2">
        <f>COUNTIFS(Table2[Sub-Sector],Table4[[#This Row],[Sub-Sector]],Table2[Uptrend],"Uptrend")/Table4[[#This Row],[Count]]</f>
        <v>0.7142857142857143</v>
      </c>
      <c r="D49" s="2">
        <f>COUNTIFS(Table2[Sub-Sector],Table4[[#This Row],[Sub-Sector]],Table2[1W Return vs Nifty],"&gt;=5")/Table4[[#This Row],[Count]]</f>
        <v>7.1428571428571425E-2</v>
      </c>
      <c r="E49" s="2">
        <f>COUNTIFS(Table2[Sub-Sector],Table4[[#This Row],[Sub-Sector]],Table2[1M Return vs Nifty],"&gt;=5")/Table4[[#This Row],[Count]]</f>
        <v>0.35714285714285715</v>
      </c>
      <c r="F49" s="2">
        <f>COUNTIFS(Table2[Sub-Sector],Table4[[#This Row],[Sub-Sector]],Table2[6M Return vs Nifty],"&gt;=10")/Table4[[#This Row],[Count]]</f>
        <v>0.5714285714285714</v>
      </c>
      <c r="G49" s="2">
        <f>COUNTIFS(Table2[Sub-Sector],Table4[[#This Row],[Sub-Sector]],Table2[1Y Return vs Nifty],"&gt;=10")/Table4[[#This Row],[Count]]</f>
        <v>0.6428571428571429</v>
      </c>
      <c r="H49" s="2">
        <f>COUNTIFS(Table2[Sub-Sector],Table4[[#This Row],[Sub-Sector]],Table2[RSI Exponential â€“ 14D],"&gt;=50")/Table4[[#This Row],[Count]]</f>
        <v>0.9285714285714286</v>
      </c>
      <c r="I49" s="2">
        <f>COUNTIFS(Table2[Sub-Sector],Table4[[#This Row],[Sub-Sector]],Table2[Relative Volume],"&gt;=1")/Table4[[#This Row],[Count]]</f>
        <v>0.14285714285714285</v>
      </c>
      <c r="J49" s="2">
        <f>COUNTIFS(Table2[Sub-Sector],Table4[[#This Row],[Sub-Sector]],Table2[% Away From Day Low],"&gt;=0.05")/Table4[[#This Row],[Count]]</f>
        <v>0.21428571428571427</v>
      </c>
      <c r="K49" s="2">
        <f>COUNTIFS(Table2[Sub-Sector],Table4[[#This Row],[Sub-Sector]],Table2[% Away From Day High],"&lt;=0.05")/Table4[[#This Row],[Count]]</f>
        <v>0.9285714285714286</v>
      </c>
      <c r="L49" s="2">
        <f>COUNTIFS(Table2[Sub-Sector],Table4[[#This Row],[Sub-Sector]],Table2[% Away From Current Week Low],"&gt;=0.05")/Table4[[#This Row],[Count]]</f>
        <v>0.5</v>
      </c>
      <c r="M49" s="2">
        <f>COUNTIFS(Table2[Sub-Sector],Table4[[#This Row],[Sub-Sector]],Table2[% Away From Current Week High],"&lt;=0.05")/Table4[[#This Row],[Count]]</f>
        <v>0.9285714285714286</v>
      </c>
      <c r="N49" s="2">
        <f>COUNTIFS(Table2[Sub-Sector],Table4[[#This Row],[Sub-Sector]],Table2[% Away From Current Month Low],"&gt;=0.05")/Table4[[#This Row],[Count]]</f>
        <v>0.7857142857142857</v>
      </c>
      <c r="O49" s="2">
        <f>COUNTIFS(Table2[Sub-Sector],Table4[[#This Row],[Sub-Sector]],Table2[% Away From Current Month High],"&lt;=0.05")/Table4[[#This Row],[Count]]</f>
        <v>0.42857142857142855</v>
      </c>
      <c r="P49" s="2">
        <f>COUNTIFS(Table2[Sub-Sector],Table4[[#This Row],[Sub-Sector]],Table2[% Away From 52W High],"&lt;=10")/Table4[[#This Row],[Count]]</f>
        <v>0.2857142857142857</v>
      </c>
      <c r="Q49" s="2">
        <f>COUNTIFS(Table2[Sub-Sector],Table4[[#This Row],[Sub-Sector]],Table2[% Away From 52W Low],"&gt;=10")/Table4[[#This Row],[Count]]</f>
        <v>1</v>
      </c>
      <c r="R49" s="2">
        <f>COUNTIFS(Table2[Sub-Sector],Table4[[#This Row],[Sub-Sector]],Table2[% Price above 20 EMA],"&gt;=0")/Table4[[#This Row],[Count]]</f>
        <v>0.9285714285714286</v>
      </c>
      <c r="S49" s="2">
        <f>COUNTIFS(Table2[Sub-Sector],Table4[[#This Row],[Sub-Sector]],Table2[% Price above 50 EMA],"&gt;=0")/Table4[[#This Row],[Count]]</f>
        <v>0.7857142857142857</v>
      </c>
      <c r="T49" s="2">
        <f>COUNTIFS(Table2[Sub-Sector],Table4[[#This Row],[Sub-Sector]],Table2[% Price above 200 EMA],"&gt;=0")/Table4[[#This Row],[Count]]</f>
        <v>0.8571428571428571</v>
      </c>
      <c r="U49" s="2">
        <f>COUNTIFS(Table2[Sub-Sector],Table4[[#This Row],[Sub-Sector]],Table2[Rate of Change - Zone],"Positive")/Table4[[#This Row],[Count]]</f>
        <v>0.9285714285714286</v>
      </c>
      <c r="V49" s="2">
        <f>COUNTIFS(Table2[Sub-Sector],Table4[[#This Row],[Sub-Sector]],Table2[Sharpe Ratio],"&gt;=0.10")/Table4[[#This Row],[Count]]</f>
        <v>0.21428571428571427</v>
      </c>
      <c r="W4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387.5</v>
      </c>
      <c r="X49">
        <f>_xlfn.RANK.AVG(Table4[[#This Row],[Score]],Table4[Score],1)</f>
        <v>48.5</v>
      </c>
      <c r="Y4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231</v>
      </c>
      <c r="Z49">
        <f>_xlfn.RANK.AVG(Table4[[#This Row],[Score 2 ]],Table4[[Score 2 ]],1)</f>
        <v>48</v>
      </c>
    </row>
    <row r="50" spans="1:26" x14ac:dyDescent="0.3">
      <c r="A50" t="s">
        <v>568</v>
      </c>
      <c r="B50">
        <f>COUNTIFS(Table2[Sub-Sector],Table4[[#This Row],[Sub-Sector]])</f>
        <v>4</v>
      </c>
      <c r="C50" s="2">
        <f>COUNTIFS(Table2[Sub-Sector],Table4[[#This Row],[Sub-Sector]],Table2[Uptrend],"Uptrend")/Table4[[#This Row],[Count]]</f>
        <v>0.25</v>
      </c>
      <c r="D50" s="2">
        <f>COUNTIFS(Table2[Sub-Sector],Table4[[#This Row],[Sub-Sector]],Table2[1W Return vs Nifty],"&gt;=5")/Table4[[#This Row],[Count]]</f>
        <v>0</v>
      </c>
      <c r="E50" s="2">
        <f>COUNTIFS(Table2[Sub-Sector],Table4[[#This Row],[Sub-Sector]],Table2[1M Return vs Nifty],"&gt;=5")/Table4[[#This Row],[Count]]</f>
        <v>0.5</v>
      </c>
      <c r="F50" s="2">
        <f>COUNTIFS(Table2[Sub-Sector],Table4[[#This Row],[Sub-Sector]],Table2[6M Return vs Nifty],"&gt;=10")/Table4[[#This Row],[Count]]</f>
        <v>0.5</v>
      </c>
      <c r="G50" s="2">
        <f>COUNTIFS(Table2[Sub-Sector],Table4[[#This Row],[Sub-Sector]],Table2[1Y Return vs Nifty],"&gt;=10")/Table4[[#This Row],[Count]]</f>
        <v>0.5</v>
      </c>
      <c r="H50" s="2">
        <f>COUNTIFS(Table2[Sub-Sector],Table4[[#This Row],[Sub-Sector]],Table2[RSI Exponential â€“ 14D],"&gt;=50")/Table4[[#This Row],[Count]]</f>
        <v>0.5</v>
      </c>
      <c r="I50" s="2">
        <f>COUNTIFS(Table2[Sub-Sector],Table4[[#This Row],[Sub-Sector]],Table2[Relative Volume],"&gt;=1")/Table4[[#This Row],[Count]]</f>
        <v>0.75</v>
      </c>
      <c r="J50" s="2">
        <f>COUNTIFS(Table2[Sub-Sector],Table4[[#This Row],[Sub-Sector]],Table2[% Away From Day Low],"&gt;=0.05")/Table4[[#This Row],[Count]]</f>
        <v>0</v>
      </c>
      <c r="K50" s="2">
        <f>COUNTIFS(Table2[Sub-Sector],Table4[[#This Row],[Sub-Sector]],Table2[% Away From Day High],"&lt;=0.05")/Table4[[#This Row],[Count]]</f>
        <v>0.75</v>
      </c>
      <c r="L50" s="2">
        <f>COUNTIFS(Table2[Sub-Sector],Table4[[#This Row],[Sub-Sector]],Table2[% Away From Current Week Low],"&gt;=0.05")/Table4[[#This Row],[Count]]</f>
        <v>0</v>
      </c>
      <c r="M50" s="2">
        <f>COUNTIFS(Table2[Sub-Sector],Table4[[#This Row],[Sub-Sector]],Table2[% Away From Current Week High],"&lt;=0.05")/Table4[[#This Row],[Count]]</f>
        <v>0.75</v>
      </c>
      <c r="N50" s="2">
        <f>COUNTIFS(Table2[Sub-Sector],Table4[[#This Row],[Sub-Sector]],Table2[% Away From Current Month Low],"&gt;=0.05")/Table4[[#This Row],[Count]]</f>
        <v>0.5</v>
      </c>
      <c r="O50" s="2">
        <f>COUNTIFS(Table2[Sub-Sector],Table4[[#This Row],[Sub-Sector]],Table2[% Away From Current Month High],"&lt;=0.05")/Table4[[#This Row],[Count]]</f>
        <v>0</v>
      </c>
      <c r="P50" s="2">
        <f>COUNTIFS(Table2[Sub-Sector],Table4[[#This Row],[Sub-Sector]],Table2[% Away From 52W High],"&lt;=10")/Table4[[#This Row],[Count]]</f>
        <v>0.25</v>
      </c>
      <c r="Q50" s="2">
        <f>COUNTIFS(Table2[Sub-Sector],Table4[[#This Row],[Sub-Sector]],Table2[% Away From 52W Low],"&gt;=10")/Table4[[#This Row],[Count]]</f>
        <v>1</v>
      </c>
      <c r="R50" s="2">
        <f>COUNTIFS(Table2[Sub-Sector],Table4[[#This Row],[Sub-Sector]],Table2[% Price above 20 EMA],"&gt;=0")/Table4[[#This Row],[Count]]</f>
        <v>0.5</v>
      </c>
      <c r="S50" s="2">
        <f>COUNTIFS(Table2[Sub-Sector],Table4[[#This Row],[Sub-Sector]],Table2[% Price above 50 EMA],"&gt;=0")/Table4[[#This Row],[Count]]</f>
        <v>0.5</v>
      </c>
      <c r="T50" s="2">
        <f>COUNTIFS(Table2[Sub-Sector],Table4[[#This Row],[Sub-Sector]],Table2[% Price above 200 EMA],"&gt;=0")/Table4[[#This Row],[Count]]</f>
        <v>0.75</v>
      </c>
      <c r="U50" s="2">
        <f>COUNTIFS(Table2[Sub-Sector],Table4[[#This Row],[Sub-Sector]],Table2[Rate of Change - Zone],"Positive")/Table4[[#This Row],[Count]]</f>
        <v>0.5</v>
      </c>
      <c r="V50" s="2">
        <f>COUNTIFS(Table2[Sub-Sector],Table4[[#This Row],[Sub-Sector]],Table2[Sharpe Ratio],"&gt;=0.10")/Table4[[#This Row],[Count]]</f>
        <v>0.25</v>
      </c>
      <c r="W5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474</v>
      </c>
      <c r="X50">
        <f>_xlfn.RANK.AVG(Table4[[#This Row],[Score]],Table4[Score],1)</f>
        <v>76</v>
      </c>
      <c r="Y5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237.5</v>
      </c>
      <c r="Z50">
        <f>_xlfn.RANK.AVG(Table4[[#This Row],[Score 2 ]],Table4[[Score 2 ]],1)</f>
        <v>49</v>
      </c>
    </row>
    <row r="51" spans="1:26" x14ac:dyDescent="0.3">
      <c r="A51" t="s">
        <v>724</v>
      </c>
      <c r="B51">
        <f>COUNTIFS(Table2[Sub-Sector],Table4[[#This Row],[Sub-Sector]])</f>
        <v>5</v>
      </c>
      <c r="C51" s="2">
        <f>COUNTIFS(Table2[Sub-Sector],Table4[[#This Row],[Sub-Sector]],Table2[Uptrend],"Uptrend")/Table4[[#This Row],[Count]]</f>
        <v>0.4</v>
      </c>
      <c r="D51" s="2">
        <f>COUNTIFS(Table2[Sub-Sector],Table4[[#This Row],[Sub-Sector]],Table2[1W Return vs Nifty],"&gt;=5")/Table4[[#This Row],[Count]]</f>
        <v>0</v>
      </c>
      <c r="E51" s="2">
        <f>COUNTIFS(Table2[Sub-Sector],Table4[[#This Row],[Sub-Sector]],Table2[1M Return vs Nifty],"&gt;=5")/Table4[[#This Row],[Count]]</f>
        <v>0.2</v>
      </c>
      <c r="F51" s="2">
        <f>COUNTIFS(Table2[Sub-Sector],Table4[[#This Row],[Sub-Sector]],Table2[6M Return vs Nifty],"&gt;=10")/Table4[[#This Row],[Count]]</f>
        <v>1</v>
      </c>
      <c r="G51" s="2">
        <f>COUNTIFS(Table2[Sub-Sector],Table4[[#This Row],[Sub-Sector]],Table2[1Y Return vs Nifty],"&gt;=10")/Table4[[#This Row],[Count]]</f>
        <v>1</v>
      </c>
      <c r="H51" s="2">
        <f>COUNTIFS(Table2[Sub-Sector],Table4[[#This Row],[Sub-Sector]],Table2[RSI Exponential â€“ 14D],"&gt;=50")/Table4[[#This Row],[Count]]</f>
        <v>0.2</v>
      </c>
      <c r="I51" s="2">
        <f>COUNTIFS(Table2[Sub-Sector],Table4[[#This Row],[Sub-Sector]],Table2[Relative Volume],"&gt;=1")/Table4[[#This Row],[Count]]</f>
        <v>0</v>
      </c>
      <c r="J51" s="2">
        <f>COUNTIFS(Table2[Sub-Sector],Table4[[#This Row],[Sub-Sector]],Table2[% Away From Day Low],"&gt;=0.05")/Table4[[#This Row],[Count]]</f>
        <v>0</v>
      </c>
      <c r="K51" s="2">
        <f>COUNTIFS(Table2[Sub-Sector],Table4[[#This Row],[Sub-Sector]],Table2[% Away From Day High],"&lt;=0.05")/Table4[[#This Row],[Count]]</f>
        <v>1</v>
      </c>
      <c r="L51" s="2">
        <f>COUNTIFS(Table2[Sub-Sector],Table4[[#This Row],[Sub-Sector]],Table2[% Away From Current Week Low],"&gt;=0.05")/Table4[[#This Row],[Count]]</f>
        <v>0.4</v>
      </c>
      <c r="M51" s="2">
        <f>COUNTIFS(Table2[Sub-Sector],Table4[[#This Row],[Sub-Sector]],Table2[% Away From Current Week High],"&lt;=0.05")/Table4[[#This Row],[Count]]</f>
        <v>0.6</v>
      </c>
      <c r="N51" s="2">
        <f>COUNTIFS(Table2[Sub-Sector],Table4[[#This Row],[Sub-Sector]],Table2[% Away From Current Month Low],"&gt;=0.05")/Table4[[#This Row],[Count]]</f>
        <v>0.8</v>
      </c>
      <c r="O51" s="2">
        <f>COUNTIFS(Table2[Sub-Sector],Table4[[#This Row],[Sub-Sector]],Table2[% Away From Current Month High],"&lt;=0.05")/Table4[[#This Row],[Count]]</f>
        <v>0.2</v>
      </c>
      <c r="P51" s="2">
        <f>COUNTIFS(Table2[Sub-Sector],Table4[[#This Row],[Sub-Sector]],Table2[% Away From 52W High],"&lt;=10")/Table4[[#This Row],[Count]]</f>
        <v>0.2</v>
      </c>
      <c r="Q51" s="2">
        <f>COUNTIFS(Table2[Sub-Sector],Table4[[#This Row],[Sub-Sector]],Table2[% Away From 52W Low],"&gt;=10")/Table4[[#This Row],[Count]]</f>
        <v>1</v>
      </c>
      <c r="R51" s="2">
        <f>COUNTIFS(Table2[Sub-Sector],Table4[[#This Row],[Sub-Sector]],Table2[% Price above 20 EMA],"&gt;=0")/Table4[[#This Row],[Count]]</f>
        <v>0.2</v>
      </c>
      <c r="S51" s="2">
        <f>COUNTIFS(Table2[Sub-Sector],Table4[[#This Row],[Sub-Sector]],Table2[% Price above 50 EMA],"&gt;=0")/Table4[[#This Row],[Count]]</f>
        <v>0.2</v>
      </c>
      <c r="T51" s="2">
        <f>COUNTIFS(Table2[Sub-Sector],Table4[[#This Row],[Sub-Sector]],Table2[% Price above 200 EMA],"&gt;=0")/Table4[[#This Row],[Count]]</f>
        <v>1</v>
      </c>
      <c r="U51" s="2">
        <f>COUNTIFS(Table2[Sub-Sector],Table4[[#This Row],[Sub-Sector]],Table2[Rate of Change - Zone],"Positive")/Table4[[#This Row],[Count]]</f>
        <v>0.4</v>
      </c>
      <c r="V51" s="2">
        <f>COUNTIFS(Table2[Sub-Sector],Table4[[#This Row],[Sub-Sector]],Table2[Sharpe Ratio],"&gt;=0.10")/Table4[[#This Row],[Count]]</f>
        <v>1</v>
      </c>
      <c r="W5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504.5</v>
      </c>
      <c r="X51">
        <f>_xlfn.RANK.AVG(Table4[[#This Row],[Score]],Table4[Score],1)</f>
        <v>83</v>
      </c>
      <c r="Y5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239.5</v>
      </c>
      <c r="Z51">
        <f>_xlfn.RANK.AVG(Table4[[#This Row],[Score 2 ]],Table4[[Score 2 ]],1)</f>
        <v>50</v>
      </c>
    </row>
    <row r="52" spans="1:26" x14ac:dyDescent="0.3">
      <c r="A52" t="s">
        <v>127</v>
      </c>
      <c r="B52">
        <f>COUNTIFS(Table2[Sub-Sector],Table4[[#This Row],[Sub-Sector]])</f>
        <v>20</v>
      </c>
      <c r="C52" s="2">
        <f>COUNTIFS(Table2[Sub-Sector],Table4[[#This Row],[Sub-Sector]],Table2[Uptrend],"Uptrend")/Table4[[#This Row],[Count]]</f>
        <v>0.45</v>
      </c>
      <c r="D52" s="2">
        <f>COUNTIFS(Table2[Sub-Sector],Table4[[#This Row],[Sub-Sector]],Table2[1W Return vs Nifty],"&gt;=5")/Table4[[#This Row],[Count]]</f>
        <v>0</v>
      </c>
      <c r="E52" s="2">
        <f>COUNTIFS(Table2[Sub-Sector],Table4[[#This Row],[Sub-Sector]],Table2[1M Return vs Nifty],"&gt;=5")/Table4[[#This Row],[Count]]</f>
        <v>0.3</v>
      </c>
      <c r="F52" s="2">
        <f>COUNTIFS(Table2[Sub-Sector],Table4[[#This Row],[Sub-Sector]],Table2[6M Return vs Nifty],"&gt;=10")/Table4[[#This Row],[Count]]</f>
        <v>0.35</v>
      </c>
      <c r="G52" s="2">
        <f>COUNTIFS(Table2[Sub-Sector],Table4[[#This Row],[Sub-Sector]],Table2[1Y Return vs Nifty],"&gt;=10")/Table4[[#This Row],[Count]]</f>
        <v>0.6</v>
      </c>
      <c r="H52" s="2">
        <f>COUNTIFS(Table2[Sub-Sector],Table4[[#This Row],[Sub-Sector]],Table2[RSI Exponential â€“ 14D],"&gt;=50")/Table4[[#This Row],[Count]]</f>
        <v>0.75</v>
      </c>
      <c r="I52" s="2">
        <f>COUNTIFS(Table2[Sub-Sector],Table4[[#This Row],[Sub-Sector]],Table2[Relative Volume],"&gt;=1")/Table4[[#This Row],[Count]]</f>
        <v>0.45</v>
      </c>
      <c r="J52" s="2">
        <f>COUNTIFS(Table2[Sub-Sector],Table4[[#This Row],[Sub-Sector]],Table2[% Away From Day Low],"&gt;=0.05")/Table4[[#This Row],[Count]]</f>
        <v>0</v>
      </c>
      <c r="K52" s="2">
        <f>COUNTIFS(Table2[Sub-Sector],Table4[[#This Row],[Sub-Sector]],Table2[% Away From Day High],"&lt;=0.05")/Table4[[#This Row],[Count]]</f>
        <v>0.95</v>
      </c>
      <c r="L52" s="2">
        <f>COUNTIFS(Table2[Sub-Sector],Table4[[#This Row],[Sub-Sector]],Table2[% Away From Current Week Low],"&gt;=0.05")/Table4[[#This Row],[Count]]</f>
        <v>0.3</v>
      </c>
      <c r="M52" s="2">
        <f>COUNTIFS(Table2[Sub-Sector],Table4[[#This Row],[Sub-Sector]],Table2[% Away From Current Week High],"&lt;=0.05")/Table4[[#This Row],[Count]]</f>
        <v>0.9</v>
      </c>
      <c r="N52" s="2">
        <f>COUNTIFS(Table2[Sub-Sector],Table4[[#This Row],[Sub-Sector]],Table2[% Away From Current Month Low],"&gt;=0.05")/Table4[[#This Row],[Count]]</f>
        <v>0.9</v>
      </c>
      <c r="O52" s="2">
        <f>COUNTIFS(Table2[Sub-Sector],Table4[[#This Row],[Sub-Sector]],Table2[% Away From Current Month High],"&lt;=0.05")/Table4[[#This Row],[Count]]</f>
        <v>0.45</v>
      </c>
      <c r="P52" s="2">
        <f>COUNTIFS(Table2[Sub-Sector],Table4[[#This Row],[Sub-Sector]],Table2[% Away From 52W High],"&lt;=10")/Table4[[#This Row],[Count]]</f>
        <v>0.25</v>
      </c>
      <c r="Q52" s="2">
        <f>COUNTIFS(Table2[Sub-Sector],Table4[[#This Row],[Sub-Sector]],Table2[% Away From 52W Low],"&gt;=10")/Table4[[#This Row],[Count]]</f>
        <v>1</v>
      </c>
      <c r="R52" s="2">
        <f>COUNTIFS(Table2[Sub-Sector],Table4[[#This Row],[Sub-Sector]],Table2[% Price above 20 EMA],"&gt;=0")/Table4[[#This Row],[Count]]</f>
        <v>0.7</v>
      </c>
      <c r="S52" s="2">
        <f>COUNTIFS(Table2[Sub-Sector],Table4[[#This Row],[Sub-Sector]],Table2[% Price above 50 EMA],"&gt;=0")/Table4[[#This Row],[Count]]</f>
        <v>0.5</v>
      </c>
      <c r="T52" s="2">
        <f>COUNTIFS(Table2[Sub-Sector],Table4[[#This Row],[Sub-Sector]],Table2[% Price above 200 EMA],"&gt;=0")/Table4[[#This Row],[Count]]</f>
        <v>0.85</v>
      </c>
      <c r="U52" s="2">
        <f>COUNTIFS(Table2[Sub-Sector],Table4[[#This Row],[Sub-Sector]],Table2[Rate of Change - Zone],"Positive")/Table4[[#This Row],[Count]]</f>
        <v>0.75</v>
      </c>
      <c r="V52" s="2">
        <f>COUNTIFS(Table2[Sub-Sector],Table4[[#This Row],[Sub-Sector]],Table2[Sharpe Ratio],"&gt;=0.10")/Table4[[#This Row],[Count]]</f>
        <v>0.45</v>
      </c>
      <c r="W5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494</v>
      </c>
      <c r="X52">
        <f>_xlfn.RANK.AVG(Table4[[#This Row],[Score]],Table4[Score],1)</f>
        <v>81</v>
      </c>
      <c r="Y5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240.5</v>
      </c>
      <c r="Z52">
        <f>_xlfn.RANK.AVG(Table4[[#This Row],[Score 2 ]],Table4[[Score 2 ]],1)</f>
        <v>51.5</v>
      </c>
    </row>
    <row r="53" spans="1:26" x14ac:dyDescent="0.3">
      <c r="A53" t="s">
        <v>201</v>
      </c>
      <c r="B53">
        <f>COUNTIFS(Table2[Sub-Sector],Table4[[#This Row],[Sub-Sector]])</f>
        <v>4</v>
      </c>
      <c r="C53" s="2">
        <f>COUNTIFS(Table2[Sub-Sector],Table4[[#This Row],[Sub-Sector]],Table2[Uptrend],"Uptrend")/Table4[[#This Row],[Count]]</f>
        <v>0.75</v>
      </c>
      <c r="D53" s="2">
        <f>COUNTIFS(Table2[Sub-Sector],Table4[[#This Row],[Sub-Sector]],Table2[1W Return vs Nifty],"&gt;=5")/Table4[[#This Row],[Count]]</f>
        <v>0.5</v>
      </c>
      <c r="E53" s="2">
        <f>COUNTIFS(Table2[Sub-Sector],Table4[[#This Row],[Sub-Sector]],Table2[1M Return vs Nifty],"&gt;=5")/Table4[[#This Row],[Count]]</f>
        <v>1</v>
      </c>
      <c r="F53" s="2">
        <f>COUNTIFS(Table2[Sub-Sector],Table4[[#This Row],[Sub-Sector]],Table2[6M Return vs Nifty],"&gt;=10")/Table4[[#This Row],[Count]]</f>
        <v>0.5</v>
      </c>
      <c r="G53" s="2">
        <f>COUNTIFS(Table2[Sub-Sector],Table4[[#This Row],[Sub-Sector]],Table2[1Y Return vs Nifty],"&gt;=10")/Table4[[#This Row],[Count]]</f>
        <v>0.25</v>
      </c>
      <c r="H53" s="2">
        <f>COUNTIFS(Table2[Sub-Sector],Table4[[#This Row],[Sub-Sector]],Table2[RSI Exponential â€“ 14D],"&gt;=50")/Table4[[#This Row],[Count]]</f>
        <v>1</v>
      </c>
      <c r="I53" s="2">
        <f>COUNTIFS(Table2[Sub-Sector],Table4[[#This Row],[Sub-Sector]],Table2[Relative Volume],"&gt;=1")/Table4[[#This Row],[Count]]</f>
        <v>0.25</v>
      </c>
      <c r="J53" s="2">
        <f>COUNTIFS(Table2[Sub-Sector],Table4[[#This Row],[Sub-Sector]],Table2[% Away From Day Low],"&gt;=0.05")/Table4[[#This Row],[Count]]</f>
        <v>0</v>
      </c>
      <c r="K53" s="2">
        <f>COUNTIFS(Table2[Sub-Sector],Table4[[#This Row],[Sub-Sector]],Table2[% Away From Day High],"&lt;=0.05")/Table4[[#This Row],[Count]]</f>
        <v>1</v>
      </c>
      <c r="L53" s="2">
        <f>COUNTIFS(Table2[Sub-Sector],Table4[[#This Row],[Sub-Sector]],Table2[% Away From Current Week Low],"&gt;=0.05")/Table4[[#This Row],[Count]]</f>
        <v>0.75</v>
      </c>
      <c r="M53" s="2">
        <f>COUNTIFS(Table2[Sub-Sector],Table4[[#This Row],[Sub-Sector]],Table2[% Away From Current Week High],"&lt;=0.05")/Table4[[#This Row],[Count]]</f>
        <v>1</v>
      </c>
      <c r="N53" s="2">
        <f>COUNTIFS(Table2[Sub-Sector],Table4[[#This Row],[Sub-Sector]],Table2[% Away From Current Month Low],"&gt;=0.05")/Table4[[#This Row],[Count]]</f>
        <v>1</v>
      </c>
      <c r="O53" s="2">
        <f>COUNTIFS(Table2[Sub-Sector],Table4[[#This Row],[Sub-Sector]],Table2[% Away From Current Month High],"&lt;=0.05")/Table4[[#This Row],[Count]]</f>
        <v>0.75</v>
      </c>
      <c r="P53" s="2">
        <f>COUNTIFS(Table2[Sub-Sector],Table4[[#This Row],[Sub-Sector]],Table2[% Away From 52W High],"&lt;=10")/Table4[[#This Row],[Count]]</f>
        <v>0.75</v>
      </c>
      <c r="Q53" s="2">
        <f>COUNTIFS(Table2[Sub-Sector],Table4[[#This Row],[Sub-Sector]],Table2[% Away From 52W Low],"&gt;=10")/Table4[[#This Row],[Count]]</f>
        <v>1</v>
      </c>
      <c r="R53" s="2">
        <f>COUNTIFS(Table2[Sub-Sector],Table4[[#This Row],[Sub-Sector]],Table2[% Price above 20 EMA],"&gt;=0")/Table4[[#This Row],[Count]]</f>
        <v>1</v>
      </c>
      <c r="S53" s="2">
        <f>COUNTIFS(Table2[Sub-Sector],Table4[[#This Row],[Sub-Sector]],Table2[% Price above 50 EMA],"&gt;=0")/Table4[[#This Row],[Count]]</f>
        <v>1</v>
      </c>
      <c r="T53" s="2">
        <f>COUNTIFS(Table2[Sub-Sector],Table4[[#This Row],[Sub-Sector]],Table2[% Price above 200 EMA],"&gt;=0")/Table4[[#This Row],[Count]]</f>
        <v>1</v>
      </c>
      <c r="U53" s="2">
        <f>COUNTIFS(Table2[Sub-Sector],Table4[[#This Row],[Sub-Sector]],Table2[Rate of Change - Zone],"Positive")/Table4[[#This Row],[Count]]</f>
        <v>1</v>
      </c>
      <c r="V53" s="2">
        <f>COUNTIFS(Table2[Sub-Sector],Table4[[#This Row],[Sub-Sector]],Table2[Sharpe Ratio],"&gt;=0.10")/Table4[[#This Row],[Count]]</f>
        <v>0</v>
      </c>
      <c r="W5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304</v>
      </c>
      <c r="X53">
        <f>_xlfn.RANK.AVG(Table4[[#This Row],[Score]],Table4[Score],1)</f>
        <v>23</v>
      </c>
      <c r="Y5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240.5</v>
      </c>
      <c r="Z53">
        <f>_xlfn.RANK.AVG(Table4[[#This Row],[Score 2 ]],Table4[[Score 2 ]],1)</f>
        <v>51.5</v>
      </c>
    </row>
    <row r="54" spans="1:26" x14ac:dyDescent="0.3">
      <c r="A54" t="s">
        <v>902</v>
      </c>
      <c r="B54">
        <f>COUNTIFS(Table2[Sub-Sector],Table4[[#This Row],[Sub-Sector]])</f>
        <v>3</v>
      </c>
      <c r="C54" s="2">
        <f>COUNTIFS(Table2[Sub-Sector],Table4[[#This Row],[Sub-Sector]],Table2[Uptrend],"Uptrend")/Table4[[#This Row],[Count]]</f>
        <v>1</v>
      </c>
      <c r="D54" s="2">
        <f>COUNTIFS(Table2[Sub-Sector],Table4[[#This Row],[Sub-Sector]],Table2[1W Return vs Nifty],"&gt;=5")/Table4[[#This Row],[Count]]</f>
        <v>0.33333333333333331</v>
      </c>
      <c r="E54" s="2">
        <f>COUNTIFS(Table2[Sub-Sector],Table4[[#This Row],[Sub-Sector]],Table2[1M Return vs Nifty],"&gt;=5")/Table4[[#This Row],[Count]]</f>
        <v>0.66666666666666663</v>
      </c>
      <c r="F54" s="2">
        <f>COUNTIFS(Table2[Sub-Sector],Table4[[#This Row],[Sub-Sector]],Table2[6M Return vs Nifty],"&gt;=10")/Table4[[#This Row],[Count]]</f>
        <v>0.33333333333333331</v>
      </c>
      <c r="G54" s="2">
        <f>COUNTIFS(Table2[Sub-Sector],Table4[[#This Row],[Sub-Sector]],Table2[1Y Return vs Nifty],"&gt;=10")/Table4[[#This Row],[Count]]</f>
        <v>0.33333333333333331</v>
      </c>
      <c r="H54" s="2">
        <f>COUNTIFS(Table2[Sub-Sector],Table4[[#This Row],[Sub-Sector]],Table2[RSI Exponential â€“ 14D],"&gt;=50")/Table4[[#This Row],[Count]]</f>
        <v>1</v>
      </c>
      <c r="I54" s="2">
        <f>COUNTIFS(Table2[Sub-Sector],Table4[[#This Row],[Sub-Sector]],Table2[Relative Volume],"&gt;=1")/Table4[[#This Row],[Count]]</f>
        <v>0.33333333333333331</v>
      </c>
      <c r="J54" s="2">
        <f>COUNTIFS(Table2[Sub-Sector],Table4[[#This Row],[Sub-Sector]],Table2[% Away From Day Low],"&gt;=0.05")/Table4[[#This Row],[Count]]</f>
        <v>0</v>
      </c>
      <c r="K54" s="2">
        <f>COUNTIFS(Table2[Sub-Sector],Table4[[#This Row],[Sub-Sector]],Table2[% Away From Day High],"&lt;=0.05")/Table4[[#This Row],[Count]]</f>
        <v>1</v>
      </c>
      <c r="L54" s="2">
        <f>COUNTIFS(Table2[Sub-Sector],Table4[[#This Row],[Sub-Sector]],Table2[% Away From Current Week Low],"&gt;=0.05")/Table4[[#This Row],[Count]]</f>
        <v>1</v>
      </c>
      <c r="M54" s="2">
        <f>COUNTIFS(Table2[Sub-Sector],Table4[[#This Row],[Sub-Sector]],Table2[% Away From Current Week High],"&lt;=0.05")/Table4[[#This Row],[Count]]</f>
        <v>1</v>
      </c>
      <c r="N54" s="2">
        <f>COUNTIFS(Table2[Sub-Sector],Table4[[#This Row],[Sub-Sector]],Table2[% Away From Current Month Low],"&gt;=0.05")/Table4[[#This Row],[Count]]</f>
        <v>1</v>
      </c>
      <c r="O54" s="2">
        <f>COUNTIFS(Table2[Sub-Sector],Table4[[#This Row],[Sub-Sector]],Table2[% Away From Current Month High],"&lt;=0.05")/Table4[[#This Row],[Count]]</f>
        <v>1</v>
      </c>
      <c r="P54" s="2">
        <f>COUNTIFS(Table2[Sub-Sector],Table4[[#This Row],[Sub-Sector]],Table2[% Away From 52W High],"&lt;=10")/Table4[[#This Row],[Count]]</f>
        <v>0.33333333333333331</v>
      </c>
      <c r="Q54" s="2">
        <f>COUNTIFS(Table2[Sub-Sector],Table4[[#This Row],[Sub-Sector]],Table2[% Away From 52W Low],"&gt;=10")/Table4[[#This Row],[Count]]</f>
        <v>1</v>
      </c>
      <c r="R54" s="2">
        <f>COUNTIFS(Table2[Sub-Sector],Table4[[#This Row],[Sub-Sector]],Table2[% Price above 20 EMA],"&gt;=0")/Table4[[#This Row],[Count]]</f>
        <v>1</v>
      </c>
      <c r="S54" s="2">
        <f>COUNTIFS(Table2[Sub-Sector],Table4[[#This Row],[Sub-Sector]],Table2[% Price above 50 EMA],"&gt;=0")/Table4[[#This Row],[Count]]</f>
        <v>1</v>
      </c>
      <c r="T54" s="2">
        <f>COUNTIFS(Table2[Sub-Sector],Table4[[#This Row],[Sub-Sector]],Table2[% Price above 200 EMA],"&gt;=0")/Table4[[#This Row],[Count]]</f>
        <v>1</v>
      </c>
      <c r="U54" s="2">
        <f>COUNTIFS(Table2[Sub-Sector],Table4[[#This Row],[Sub-Sector]],Table2[Rate of Change - Zone],"Positive")/Table4[[#This Row],[Count]]</f>
        <v>1</v>
      </c>
      <c r="V54" s="2">
        <f>COUNTIFS(Table2[Sub-Sector],Table4[[#This Row],[Sub-Sector]],Table2[Sharpe Ratio],"&gt;=0.10")/Table4[[#This Row],[Count]]</f>
        <v>0</v>
      </c>
      <c r="W5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307.5</v>
      </c>
      <c r="X54">
        <f>_xlfn.RANK.AVG(Table4[[#This Row],[Score]],Table4[Score],1)</f>
        <v>25</v>
      </c>
      <c r="Y5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242</v>
      </c>
      <c r="Z54">
        <f>_xlfn.RANK.AVG(Table4[[#This Row],[Score 2 ]],Table4[[Score 2 ]],1)</f>
        <v>53</v>
      </c>
    </row>
    <row r="55" spans="1:26" x14ac:dyDescent="0.3">
      <c r="A55" t="s">
        <v>136</v>
      </c>
      <c r="B55">
        <f>COUNTIFS(Table2[Sub-Sector],Table4[[#This Row],[Sub-Sector]])</f>
        <v>4</v>
      </c>
      <c r="C55" s="2">
        <f>COUNTIFS(Table2[Sub-Sector],Table4[[#This Row],[Sub-Sector]],Table2[Uptrend],"Uptrend")/Table4[[#This Row],[Count]]</f>
        <v>0.25</v>
      </c>
      <c r="D55" s="2">
        <f>COUNTIFS(Table2[Sub-Sector],Table4[[#This Row],[Sub-Sector]],Table2[1W Return vs Nifty],"&gt;=5")/Table4[[#This Row],[Count]]</f>
        <v>0</v>
      </c>
      <c r="E55" s="2">
        <f>COUNTIFS(Table2[Sub-Sector],Table4[[#This Row],[Sub-Sector]],Table2[1M Return vs Nifty],"&gt;=5")/Table4[[#This Row],[Count]]</f>
        <v>0.25</v>
      </c>
      <c r="F55" s="2">
        <f>COUNTIFS(Table2[Sub-Sector],Table4[[#This Row],[Sub-Sector]],Table2[6M Return vs Nifty],"&gt;=10")/Table4[[#This Row],[Count]]</f>
        <v>0.5</v>
      </c>
      <c r="G55" s="2">
        <f>COUNTIFS(Table2[Sub-Sector],Table4[[#This Row],[Sub-Sector]],Table2[1Y Return vs Nifty],"&gt;=10")/Table4[[#This Row],[Count]]</f>
        <v>1</v>
      </c>
      <c r="H55" s="2">
        <f>COUNTIFS(Table2[Sub-Sector],Table4[[#This Row],[Sub-Sector]],Table2[RSI Exponential â€“ 14D],"&gt;=50")/Table4[[#This Row],[Count]]</f>
        <v>0.25</v>
      </c>
      <c r="I55" s="2">
        <f>COUNTIFS(Table2[Sub-Sector],Table4[[#This Row],[Sub-Sector]],Table2[Relative Volume],"&gt;=1")/Table4[[#This Row],[Count]]</f>
        <v>0.25</v>
      </c>
      <c r="J55" s="2">
        <f>COUNTIFS(Table2[Sub-Sector],Table4[[#This Row],[Sub-Sector]],Table2[% Away From Day Low],"&gt;=0.05")/Table4[[#This Row],[Count]]</f>
        <v>0</v>
      </c>
      <c r="K55" s="2">
        <f>COUNTIFS(Table2[Sub-Sector],Table4[[#This Row],[Sub-Sector]],Table2[% Away From Day High],"&lt;=0.05")/Table4[[#This Row],[Count]]</f>
        <v>1</v>
      </c>
      <c r="L55" s="2">
        <f>COUNTIFS(Table2[Sub-Sector],Table4[[#This Row],[Sub-Sector]],Table2[% Away From Current Week Low],"&gt;=0.05")/Table4[[#This Row],[Count]]</f>
        <v>0.25</v>
      </c>
      <c r="M55" s="2">
        <f>COUNTIFS(Table2[Sub-Sector],Table4[[#This Row],[Sub-Sector]],Table2[% Away From Current Week High],"&lt;=0.05")/Table4[[#This Row],[Count]]</f>
        <v>0.5</v>
      </c>
      <c r="N55" s="2">
        <f>COUNTIFS(Table2[Sub-Sector],Table4[[#This Row],[Sub-Sector]],Table2[% Away From Current Month Low],"&gt;=0.05")/Table4[[#This Row],[Count]]</f>
        <v>0.5</v>
      </c>
      <c r="O55" s="2">
        <f>COUNTIFS(Table2[Sub-Sector],Table4[[#This Row],[Sub-Sector]],Table2[% Away From Current Month High],"&lt;=0.05")/Table4[[#This Row],[Count]]</f>
        <v>0</v>
      </c>
      <c r="P55" s="2">
        <f>COUNTIFS(Table2[Sub-Sector],Table4[[#This Row],[Sub-Sector]],Table2[% Away From 52W High],"&lt;=10")/Table4[[#This Row],[Count]]</f>
        <v>0</v>
      </c>
      <c r="Q55" s="2">
        <f>COUNTIFS(Table2[Sub-Sector],Table4[[#This Row],[Sub-Sector]],Table2[% Away From 52W Low],"&gt;=10")/Table4[[#This Row],[Count]]</f>
        <v>1</v>
      </c>
      <c r="R55" s="2">
        <f>COUNTIFS(Table2[Sub-Sector],Table4[[#This Row],[Sub-Sector]],Table2[% Price above 20 EMA],"&gt;=0")/Table4[[#This Row],[Count]]</f>
        <v>0.25</v>
      </c>
      <c r="S55" s="2">
        <f>COUNTIFS(Table2[Sub-Sector],Table4[[#This Row],[Sub-Sector]],Table2[% Price above 50 EMA],"&gt;=0")/Table4[[#This Row],[Count]]</f>
        <v>0.25</v>
      </c>
      <c r="T55" s="2">
        <f>COUNTIFS(Table2[Sub-Sector],Table4[[#This Row],[Sub-Sector]],Table2[% Price above 200 EMA],"&gt;=0")/Table4[[#This Row],[Count]]</f>
        <v>0.75</v>
      </c>
      <c r="U55" s="2">
        <f>COUNTIFS(Table2[Sub-Sector],Table4[[#This Row],[Sub-Sector]],Table2[Rate of Change - Zone],"Positive")/Table4[[#This Row],[Count]]</f>
        <v>0.25</v>
      </c>
      <c r="V55" s="2">
        <f>COUNTIFS(Table2[Sub-Sector],Table4[[#This Row],[Sub-Sector]],Table2[Sharpe Ratio],"&gt;=0.10")/Table4[[#This Row],[Count]]</f>
        <v>0.5</v>
      </c>
      <c r="W5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518.5</v>
      </c>
      <c r="X55">
        <f>_xlfn.RANK.AVG(Table4[[#This Row],[Score]],Table4[Score],1)</f>
        <v>86</v>
      </c>
      <c r="Y5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244.5</v>
      </c>
      <c r="Z55">
        <f>_xlfn.RANK.AVG(Table4[[#This Row],[Score 2 ]],Table4[[Score 2 ]],1)</f>
        <v>54</v>
      </c>
    </row>
    <row r="56" spans="1:26" x14ac:dyDescent="0.3">
      <c r="A56" t="s">
        <v>224</v>
      </c>
      <c r="B56">
        <f>COUNTIFS(Table2[Sub-Sector],Table4[[#This Row],[Sub-Sector]])</f>
        <v>9</v>
      </c>
      <c r="C56" s="2">
        <f>COUNTIFS(Table2[Sub-Sector],Table4[[#This Row],[Sub-Sector]],Table2[Uptrend],"Uptrend")/Table4[[#This Row],[Count]]</f>
        <v>0.55555555555555558</v>
      </c>
      <c r="D56" s="2">
        <f>COUNTIFS(Table2[Sub-Sector],Table4[[#This Row],[Sub-Sector]],Table2[1W Return vs Nifty],"&gt;=5")/Table4[[#This Row],[Count]]</f>
        <v>0</v>
      </c>
      <c r="E56" s="2">
        <f>COUNTIFS(Table2[Sub-Sector],Table4[[#This Row],[Sub-Sector]],Table2[1M Return vs Nifty],"&gt;=5")/Table4[[#This Row],[Count]]</f>
        <v>0.55555555555555558</v>
      </c>
      <c r="F56" s="2">
        <f>COUNTIFS(Table2[Sub-Sector],Table4[[#This Row],[Sub-Sector]],Table2[6M Return vs Nifty],"&gt;=10")/Table4[[#This Row],[Count]]</f>
        <v>0.55555555555555558</v>
      </c>
      <c r="G56" s="2">
        <f>COUNTIFS(Table2[Sub-Sector],Table4[[#This Row],[Sub-Sector]],Table2[1Y Return vs Nifty],"&gt;=10")/Table4[[#This Row],[Count]]</f>
        <v>0.44444444444444442</v>
      </c>
      <c r="H56" s="2">
        <f>COUNTIFS(Table2[Sub-Sector],Table4[[#This Row],[Sub-Sector]],Table2[RSI Exponential â€“ 14D],"&gt;=50")/Table4[[#This Row],[Count]]</f>
        <v>0.55555555555555558</v>
      </c>
      <c r="I56" s="2">
        <f>COUNTIFS(Table2[Sub-Sector],Table4[[#This Row],[Sub-Sector]],Table2[Relative Volume],"&gt;=1")/Table4[[#This Row],[Count]]</f>
        <v>0.33333333333333331</v>
      </c>
      <c r="J56" s="2">
        <f>COUNTIFS(Table2[Sub-Sector],Table4[[#This Row],[Sub-Sector]],Table2[% Away From Day Low],"&gt;=0.05")/Table4[[#This Row],[Count]]</f>
        <v>0</v>
      </c>
      <c r="K56" s="2">
        <f>COUNTIFS(Table2[Sub-Sector],Table4[[#This Row],[Sub-Sector]],Table2[% Away From Day High],"&lt;=0.05")/Table4[[#This Row],[Count]]</f>
        <v>1</v>
      </c>
      <c r="L56" s="2">
        <f>COUNTIFS(Table2[Sub-Sector],Table4[[#This Row],[Sub-Sector]],Table2[% Away From Current Week Low],"&gt;=0.05")/Table4[[#This Row],[Count]]</f>
        <v>0.1111111111111111</v>
      </c>
      <c r="M56" s="2">
        <f>COUNTIFS(Table2[Sub-Sector],Table4[[#This Row],[Sub-Sector]],Table2[% Away From Current Week High],"&lt;=0.05")/Table4[[#This Row],[Count]]</f>
        <v>0.77777777777777779</v>
      </c>
      <c r="N56" s="2">
        <f>COUNTIFS(Table2[Sub-Sector],Table4[[#This Row],[Sub-Sector]],Table2[% Away From Current Month Low],"&gt;=0.05")/Table4[[#This Row],[Count]]</f>
        <v>0.77777777777777779</v>
      </c>
      <c r="O56" s="2">
        <f>COUNTIFS(Table2[Sub-Sector],Table4[[#This Row],[Sub-Sector]],Table2[% Away From Current Month High],"&lt;=0.05")/Table4[[#This Row],[Count]]</f>
        <v>0.33333333333333331</v>
      </c>
      <c r="P56" s="2">
        <f>COUNTIFS(Table2[Sub-Sector],Table4[[#This Row],[Sub-Sector]],Table2[% Away From 52W High],"&lt;=10")/Table4[[#This Row],[Count]]</f>
        <v>0.33333333333333331</v>
      </c>
      <c r="Q56" s="2">
        <f>COUNTIFS(Table2[Sub-Sector],Table4[[#This Row],[Sub-Sector]],Table2[% Away From 52W Low],"&gt;=10")/Table4[[#This Row],[Count]]</f>
        <v>1</v>
      </c>
      <c r="R56" s="2">
        <f>COUNTIFS(Table2[Sub-Sector],Table4[[#This Row],[Sub-Sector]],Table2[% Price above 20 EMA],"&gt;=0")/Table4[[#This Row],[Count]]</f>
        <v>0.55555555555555558</v>
      </c>
      <c r="S56" s="2">
        <f>COUNTIFS(Table2[Sub-Sector],Table4[[#This Row],[Sub-Sector]],Table2[% Price above 50 EMA],"&gt;=0")/Table4[[#This Row],[Count]]</f>
        <v>0.55555555555555558</v>
      </c>
      <c r="T56" s="2">
        <f>COUNTIFS(Table2[Sub-Sector],Table4[[#This Row],[Sub-Sector]],Table2[% Price above 200 EMA],"&gt;=0")/Table4[[#This Row],[Count]]</f>
        <v>0.77777777777777779</v>
      </c>
      <c r="U56" s="2">
        <f>COUNTIFS(Table2[Sub-Sector],Table4[[#This Row],[Sub-Sector]],Table2[Rate of Change - Zone],"Positive")/Table4[[#This Row],[Count]]</f>
        <v>0.77777777777777779</v>
      </c>
      <c r="V56" s="2">
        <f>COUNTIFS(Table2[Sub-Sector],Table4[[#This Row],[Sub-Sector]],Table2[Sharpe Ratio],"&gt;=0.10")/Table4[[#This Row],[Count]]</f>
        <v>0.33333333333333331</v>
      </c>
      <c r="W5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443</v>
      </c>
      <c r="X56">
        <f>_xlfn.RANK.AVG(Table4[[#This Row],[Score]],Table4[Score],1)</f>
        <v>66</v>
      </c>
      <c r="Y5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247</v>
      </c>
      <c r="Z56">
        <f>_xlfn.RANK.AVG(Table4[[#This Row],[Score 2 ]],Table4[[Score 2 ]],1)</f>
        <v>55</v>
      </c>
    </row>
    <row r="57" spans="1:26" x14ac:dyDescent="0.3">
      <c r="A57" t="s">
        <v>313</v>
      </c>
      <c r="B57">
        <f>COUNTIFS(Table2[Sub-Sector],Table4[[#This Row],[Sub-Sector]])</f>
        <v>3</v>
      </c>
      <c r="C57" s="2">
        <f>COUNTIFS(Table2[Sub-Sector],Table4[[#This Row],[Sub-Sector]],Table2[Uptrend],"Uptrend")/Table4[[#This Row],[Count]]</f>
        <v>1</v>
      </c>
      <c r="D57" s="2">
        <f>COUNTIFS(Table2[Sub-Sector],Table4[[#This Row],[Sub-Sector]],Table2[1W Return vs Nifty],"&gt;=5")/Table4[[#This Row],[Count]]</f>
        <v>0</v>
      </c>
      <c r="E57" s="2">
        <f>COUNTIFS(Table2[Sub-Sector],Table4[[#This Row],[Sub-Sector]],Table2[1M Return vs Nifty],"&gt;=5")/Table4[[#This Row],[Count]]</f>
        <v>0</v>
      </c>
      <c r="F57" s="2">
        <f>COUNTIFS(Table2[Sub-Sector],Table4[[#This Row],[Sub-Sector]],Table2[6M Return vs Nifty],"&gt;=10")/Table4[[#This Row],[Count]]</f>
        <v>1</v>
      </c>
      <c r="G57" s="2">
        <f>COUNTIFS(Table2[Sub-Sector],Table4[[#This Row],[Sub-Sector]],Table2[1Y Return vs Nifty],"&gt;=10")/Table4[[#This Row],[Count]]</f>
        <v>1</v>
      </c>
      <c r="H57" s="2">
        <f>COUNTIFS(Table2[Sub-Sector],Table4[[#This Row],[Sub-Sector]],Table2[RSI Exponential â€“ 14D],"&gt;=50")/Table4[[#This Row],[Count]]</f>
        <v>0</v>
      </c>
      <c r="I57" s="2">
        <f>COUNTIFS(Table2[Sub-Sector],Table4[[#This Row],[Sub-Sector]],Table2[Relative Volume],"&gt;=1")/Table4[[#This Row],[Count]]</f>
        <v>0</v>
      </c>
      <c r="J57" s="2">
        <f>COUNTIFS(Table2[Sub-Sector],Table4[[#This Row],[Sub-Sector]],Table2[% Away From Day Low],"&gt;=0.05")/Table4[[#This Row],[Count]]</f>
        <v>0</v>
      </c>
      <c r="K57" s="2">
        <f>COUNTIFS(Table2[Sub-Sector],Table4[[#This Row],[Sub-Sector]],Table2[% Away From Day High],"&lt;=0.05")/Table4[[#This Row],[Count]]</f>
        <v>1</v>
      </c>
      <c r="L57" s="2">
        <f>COUNTIFS(Table2[Sub-Sector],Table4[[#This Row],[Sub-Sector]],Table2[% Away From Current Week Low],"&gt;=0.05")/Table4[[#This Row],[Count]]</f>
        <v>0.33333333333333331</v>
      </c>
      <c r="M57" s="2">
        <f>COUNTIFS(Table2[Sub-Sector],Table4[[#This Row],[Sub-Sector]],Table2[% Away From Current Week High],"&lt;=0.05")/Table4[[#This Row],[Count]]</f>
        <v>0</v>
      </c>
      <c r="N57" s="2">
        <f>COUNTIFS(Table2[Sub-Sector],Table4[[#This Row],[Sub-Sector]],Table2[% Away From Current Month Low],"&gt;=0.05")/Table4[[#This Row],[Count]]</f>
        <v>0.33333333333333331</v>
      </c>
      <c r="O57" s="2">
        <f>COUNTIFS(Table2[Sub-Sector],Table4[[#This Row],[Sub-Sector]],Table2[% Away From Current Month High],"&lt;=0.05")/Table4[[#This Row],[Count]]</f>
        <v>0</v>
      </c>
      <c r="P57" s="2">
        <f>COUNTIFS(Table2[Sub-Sector],Table4[[#This Row],[Sub-Sector]],Table2[% Away From 52W High],"&lt;=10")/Table4[[#This Row],[Count]]</f>
        <v>0</v>
      </c>
      <c r="Q57" s="2">
        <f>COUNTIFS(Table2[Sub-Sector],Table4[[#This Row],[Sub-Sector]],Table2[% Away From 52W Low],"&gt;=10")/Table4[[#This Row],[Count]]</f>
        <v>1</v>
      </c>
      <c r="R57" s="2">
        <f>COUNTIFS(Table2[Sub-Sector],Table4[[#This Row],[Sub-Sector]],Table2[% Price above 20 EMA],"&gt;=0")/Table4[[#This Row],[Count]]</f>
        <v>0</v>
      </c>
      <c r="S57" s="2">
        <f>COUNTIFS(Table2[Sub-Sector],Table4[[#This Row],[Sub-Sector]],Table2[% Price above 50 EMA],"&gt;=0")/Table4[[#This Row],[Count]]</f>
        <v>0</v>
      </c>
      <c r="T57" s="2">
        <f>COUNTIFS(Table2[Sub-Sector],Table4[[#This Row],[Sub-Sector]],Table2[% Price above 200 EMA],"&gt;=0")/Table4[[#This Row],[Count]]</f>
        <v>1</v>
      </c>
      <c r="U57" s="2">
        <f>COUNTIFS(Table2[Sub-Sector],Table4[[#This Row],[Sub-Sector]],Table2[Rate of Change - Zone],"Positive")/Table4[[#This Row],[Count]]</f>
        <v>0</v>
      </c>
      <c r="V57" s="2">
        <f>COUNTIFS(Table2[Sub-Sector],Table4[[#This Row],[Sub-Sector]],Table2[Sharpe Ratio],"&gt;=0.10")/Table4[[#This Row],[Count]]</f>
        <v>1</v>
      </c>
      <c r="W5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460.5</v>
      </c>
      <c r="X57">
        <f>_xlfn.RANK.AVG(Table4[[#This Row],[Score]],Table4[Score],1)</f>
        <v>71</v>
      </c>
      <c r="Y5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248.5</v>
      </c>
      <c r="Z57">
        <f>_xlfn.RANK.AVG(Table4[[#This Row],[Score 2 ]],Table4[[Score 2 ]],1)</f>
        <v>56.5</v>
      </c>
    </row>
    <row r="58" spans="1:26" x14ac:dyDescent="0.3">
      <c r="A58" t="s">
        <v>1377</v>
      </c>
      <c r="B58">
        <f>COUNTIFS(Table2[Sub-Sector],Table4[[#This Row],[Sub-Sector]])</f>
        <v>1</v>
      </c>
      <c r="C58" s="2">
        <f>COUNTIFS(Table2[Sub-Sector],Table4[[#This Row],[Sub-Sector]],Table2[Uptrend],"Uptrend")/Table4[[#This Row],[Count]]</f>
        <v>0</v>
      </c>
      <c r="D58" s="2">
        <f>COUNTIFS(Table2[Sub-Sector],Table4[[#This Row],[Sub-Sector]],Table2[1W Return vs Nifty],"&gt;=5")/Table4[[#This Row],[Count]]</f>
        <v>0</v>
      </c>
      <c r="E58" s="2">
        <f>COUNTIFS(Table2[Sub-Sector],Table4[[#This Row],[Sub-Sector]],Table2[1M Return vs Nifty],"&gt;=5")/Table4[[#This Row],[Count]]</f>
        <v>0</v>
      </c>
      <c r="F58" s="2">
        <f>COUNTIFS(Table2[Sub-Sector],Table4[[#This Row],[Sub-Sector]],Table2[6M Return vs Nifty],"&gt;=10")/Table4[[#This Row],[Count]]</f>
        <v>1</v>
      </c>
      <c r="G58" s="2">
        <f>COUNTIFS(Table2[Sub-Sector],Table4[[#This Row],[Sub-Sector]],Table2[1Y Return vs Nifty],"&gt;=10")/Table4[[#This Row],[Count]]</f>
        <v>1</v>
      </c>
      <c r="H58" s="2">
        <f>COUNTIFS(Table2[Sub-Sector],Table4[[#This Row],[Sub-Sector]],Table2[RSI Exponential â€“ 14D],"&gt;=50")/Table4[[#This Row],[Count]]</f>
        <v>0</v>
      </c>
      <c r="I58" s="2">
        <f>COUNTIFS(Table2[Sub-Sector],Table4[[#This Row],[Sub-Sector]],Table2[Relative Volume],"&gt;=1")/Table4[[#This Row],[Count]]</f>
        <v>0</v>
      </c>
      <c r="J58" s="2">
        <f>COUNTIFS(Table2[Sub-Sector],Table4[[#This Row],[Sub-Sector]],Table2[% Away From Day Low],"&gt;=0.05")/Table4[[#This Row],[Count]]</f>
        <v>0</v>
      </c>
      <c r="K58" s="2">
        <f>COUNTIFS(Table2[Sub-Sector],Table4[[#This Row],[Sub-Sector]],Table2[% Away From Day High],"&lt;=0.05")/Table4[[#This Row],[Count]]</f>
        <v>1</v>
      </c>
      <c r="L58" s="2">
        <f>COUNTIFS(Table2[Sub-Sector],Table4[[#This Row],[Sub-Sector]],Table2[% Away From Current Week Low],"&gt;=0.05")/Table4[[#This Row],[Count]]</f>
        <v>0</v>
      </c>
      <c r="M58" s="2">
        <f>COUNTIFS(Table2[Sub-Sector],Table4[[#This Row],[Sub-Sector]],Table2[% Away From Current Week High],"&lt;=0.05")/Table4[[#This Row],[Count]]</f>
        <v>1</v>
      </c>
      <c r="N58" s="2">
        <f>COUNTIFS(Table2[Sub-Sector],Table4[[#This Row],[Sub-Sector]],Table2[% Away From Current Month Low],"&gt;=0.05")/Table4[[#This Row],[Count]]</f>
        <v>0</v>
      </c>
      <c r="O58" s="2">
        <f>COUNTIFS(Table2[Sub-Sector],Table4[[#This Row],[Sub-Sector]],Table2[% Away From Current Month High],"&lt;=0.05")/Table4[[#This Row],[Count]]</f>
        <v>0</v>
      </c>
      <c r="P58" s="2">
        <f>COUNTIFS(Table2[Sub-Sector],Table4[[#This Row],[Sub-Sector]],Table2[% Away From 52W High],"&lt;=10")/Table4[[#This Row],[Count]]</f>
        <v>0</v>
      </c>
      <c r="Q58" s="2">
        <f>COUNTIFS(Table2[Sub-Sector],Table4[[#This Row],[Sub-Sector]],Table2[% Away From 52W Low],"&gt;=10")/Table4[[#This Row],[Count]]</f>
        <v>1</v>
      </c>
      <c r="R58" s="2">
        <f>COUNTIFS(Table2[Sub-Sector],Table4[[#This Row],[Sub-Sector]],Table2[% Price above 20 EMA],"&gt;=0")/Table4[[#This Row],[Count]]</f>
        <v>0</v>
      </c>
      <c r="S58" s="2">
        <f>COUNTIFS(Table2[Sub-Sector],Table4[[#This Row],[Sub-Sector]],Table2[% Price above 50 EMA],"&gt;=0")/Table4[[#This Row],[Count]]</f>
        <v>0</v>
      </c>
      <c r="T58" s="2">
        <f>COUNTIFS(Table2[Sub-Sector],Table4[[#This Row],[Sub-Sector]],Table2[% Price above 200 EMA],"&gt;=0")/Table4[[#This Row],[Count]]</f>
        <v>1</v>
      </c>
      <c r="U58" s="2">
        <f>COUNTIFS(Table2[Sub-Sector],Table4[[#This Row],[Sub-Sector]],Table2[Rate of Change - Zone],"Positive")/Table4[[#This Row],[Count]]</f>
        <v>0</v>
      </c>
      <c r="V58" s="2">
        <f>COUNTIFS(Table2[Sub-Sector],Table4[[#This Row],[Sub-Sector]],Table2[Sharpe Ratio],"&gt;=0.10")/Table4[[#This Row],[Count]]</f>
        <v>0</v>
      </c>
      <c r="W5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558.5</v>
      </c>
      <c r="X58">
        <f>_xlfn.RANK.AVG(Table4[[#This Row],[Score]],Table4[Score],1)</f>
        <v>98</v>
      </c>
      <c r="Y5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248.5</v>
      </c>
      <c r="Z58">
        <f>_xlfn.RANK.AVG(Table4[[#This Row],[Score 2 ]],Table4[[Score 2 ]],1)</f>
        <v>56.5</v>
      </c>
    </row>
    <row r="59" spans="1:26" x14ac:dyDescent="0.3">
      <c r="A59" t="s">
        <v>18</v>
      </c>
      <c r="B59">
        <f>COUNTIFS(Table2[Sub-Sector],Table4[[#This Row],[Sub-Sector]])</f>
        <v>6</v>
      </c>
      <c r="C59" s="2">
        <f>COUNTIFS(Table2[Sub-Sector],Table4[[#This Row],[Sub-Sector]],Table2[Uptrend],"Uptrend")/Table4[[#This Row],[Count]]</f>
        <v>0.5</v>
      </c>
      <c r="D59" s="2">
        <f>COUNTIFS(Table2[Sub-Sector],Table4[[#This Row],[Sub-Sector]],Table2[1W Return vs Nifty],"&gt;=5")/Table4[[#This Row],[Count]]</f>
        <v>0.16666666666666666</v>
      </c>
      <c r="E59" s="2">
        <f>COUNTIFS(Table2[Sub-Sector],Table4[[#This Row],[Sub-Sector]],Table2[1M Return vs Nifty],"&gt;=5")/Table4[[#This Row],[Count]]</f>
        <v>0.33333333333333331</v>
      </c>
      <c r="F59" s="2">
        <f>COUNTIFS(Table2[Sub-Sector],Table4[[#This Row],[Sub-Sector]],Table2[6M Return vs Nifty],"&gt;=10")/Table4[[#This Row],[Count]]</f>
        <v>0</v>
      </c>
      <c r="G59" s="2">
        <f>COUNTIFS(Table2[Sub-Sector],Table4[[#This Row],[Sub-Sector]],Table2[1Y Return vs Nifty],"&gt;=10")/Table4[[#This Row],[Count]]</f>
        <v>0.83333333333333337</v>
      </c>
      <c r="H59" s="2">
        <f>COUNTIFS(Table2[Sub-Sector],Table4[[#This Row],[Sub-Sector]],Table2[RSI Exponential â€“ 14D],"&gt;=50")/Table4[[#This Row],[Count]]</f>
        <v>1</v>
      </c>
      <c r="I59" s="2">
        <f>COUNTIFS(Table2[Sub-Sector],Table4[[#This Row],[Sub-Sector]],Table2[Relative Volume],"&gt;=1")/Table4[[#This Row],[Count]]</f>
        <v>0.16666666666666666</v>
      </c>
      <c r="J59" s="2">
        <f>COUNTIFS(Table2[Sub-Sector],Table4[[#This Row],[Sub-Sector]],Table2[% Away From Day Low],"&gt;=0.05")/Table4[[#This Row],[Count]]</f>
        <v>0</v>
      </c>
      <c r="K59" s="2">
        <f>COUNTIFS(Table2[Sub-Sector],Table4[[#This Row],[Sub-Sector]],Table2[% Away From Day High],"&lt;=0.05")/Table4[[#This Row],[Count]]</f>
        <v>1</v>
      </c>
      <c r="L59" s="2">
        <f>COUNTIFS(Table2[Sub-Sector],Table4[[#This Row],[Sub-Sector]],Table2[% Away From Current Week Low],"&gt;=0.05")/Table4[[#This Row],[Count]]</f>
        <v>0.16666666666666666</v>
      </c>
      <c r="M59" s="2">
        <f>COUNTIFS(Table2[Sub-Sector],Table4[[#This Row],[Sub-Sector]],Table2[% Away From Current Week High],"&lt;=0.05")/Table4[[#This Row],[Count]]</f>
        <v>1</v>
      </c>
      <c r="N59" s="2">
        <f>COUNTIFS(Table2[Sub-Sector],Table4[[#This Row],[Sub-Sector]],Table2[% Away From Current Month Low],"&gt;=0.05")/Table4[[#This Row],[Count]]</f>
        <v>0.83333333333333337</v>
      </c>
      <c r="O59" s="2">
        <f>COUNTIFS(Table2[Sub-Sector],Table4[[#This Row],[Sub-Sector]],Table2[% Away From Current Month High],"&lt;=0.05")/Table4[[#This Row],[Count]]</f>
        <v>0.66666666666666663</v>
      </c>
      <c r="P59" s="2">
        <f>COUNTIFS(Table2[Sub-Sector],Table4[[#This Row],[Sub-Sector]],Table2[% Away From 52W High],"&lt;=10")/Table4[[#This Row],[Count]]</f>
        <v>0.5</v>
      </c>
      <c r="Q59" s="2">
        <f>COUNTIFS(Table2[Sub-Sector],Table4[[#This Row],[Sub-Sector]],Table2[% Away From 52W Low],"&gt;=10")/Table4[[#This Row],[Count]]</f>
        <v>1</v>
      </c>
      <c r="R59" s="2">
        <f>COUNTIFS(Table2[Sub-Sector],Table4[[#This Row],[Sub-Sector]],Table2[% Price above 20 EMA],"&gt;=0")/Table4[[#This Row],[Count]]</f>
        <v>1</v>
      </c>
      <c r="S59" s="2">
        <f>COUNTIFS(Table2[Sub-Sector],Table4[[#This Row],[Sub-Sector]],Table2[% Price above 50 EMA],"&gt;=0")/Table4[[#This Row],[Count]]</f>
        <v>0.83333333333333337</v>
      </c>
      <c r="T59" s="2">
        <f>COUNTIFS(Table2[Sub-Sector],Table4[[#This Row],[Sub-Sector]],Table2[% Price above 200 EMA],"&gt;=0")/Table4[[#This Row],[Count]]</f>
        <v>1</v>
      </c>
      <c r="U59" s="2">
        <f>COUNTIFS(Table2[Sub-Sector],Table4[[#This Row],[Sub-Sector]],Table2[Rate of Change - Zone],"Positive")/Table4[[#This Row],[Count]]</f>
        <v>1</v>
      </c>
      <c r="V59" s="2">
        <f>COUNTIFS(Table2[Sub-Sector],Table4[[#This Row],[Sub-Sector]],Table2[Sharpe Ratio],"&gt;=0.10")/Table4[[#This Row],[Count]]</f>
        <v>0.5</v>
      </c>
      <c r="W5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434.5</v>
      </c>
      <c r="X59">
        <f>_xlfn.RANK.AVG(Table4[[#This Row],[Score]],Table4[Score],1)</f>
        <v>60</v>
      </c>
      <c r="Y5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249.5</v>
      </c>
      <c r="Z59">
        <f>_xlfn.RANK.AVG(Table4[[#This Row],[Score 2 ]],Table4[[Score 2 ]],1)</f>
        <v>58</v>
      </c>
    </row>
    <row r="60" spans="1:26" x14ac:dyDescent="0.3">
      <c r="A60" t="s">
        <v>858</v>
      </c>
      <c r="B60">
        <f>COUNTIFS(Table2[Sub-Sector],Table4[[#This Row],[Sub-Sector]])</f>
        <v>2</v>
      </c>
      <c r="C60" s="2">
        <f>COUNTIFS(Table2[Sub-Sector],Table4[[#This Row],[Sub-Sector]],Table2[Uptrend],"Uptrend")/Table4[[#This Row],[Count]]</f>
        <v>0</v>
      </c>
      <c r="D60" s="2">
        <f>COUNTIFS(Table2[Sub-Sector],Table4[[#This Row],[Sub-Sector]],Table2[1W Return vs Nifty],"&gt;=5")/Table4[[#This Row],[Count]]</f>
        <v>0.5</v>
      </c>
      <c r="E60" s="2">
        <f>COUNTIFS(Table2[Sub-Sector],Table4[[#This Row],[Sub-Sector]],Table2[1M Return vs Nifty],"&gt;=5")/Table4[[#This Row],[Count]]</f>
        <v>0</v>
      </c>
      <c r="F60" s="2">
        <f>COUNTIFS(Table2[Sub-Sector],Table4[[#This Row],[Sub-Sector]],Table2[6M Return vs Nifty],"&gt;=10")/Table4[[#This Row],[Count]]</f>
        <v>0.5</v>
      </c>
      <c r="G60" s="2">
        <f>COUNTIFS(Table2[Sub-Sector],Table4[[#This Row],[Sub-Sector]],Table2[1Y Return vs Nifty],"&gt;=10")/Table4[[#This Row],[Count]]</f>
        <v>0.5</v>
      </c>
      <c r="H60" s="2">
        <f>COUNTIFS(Table2[Sub-Sector],Table4[[#This Row],[Sub-Sector]],Table2[RSI Exponential â€“ 14D],"&gt;=50")/Table4[[#This Row],[Count]]</f>
        <v>1</v>
      </c>
      <c r="I60" s="2">
        <f>COUNTIFS(Table2[Sub-Sector],Table4[[#This Row],[Sub-Sector]],Table2[Relative Volume],"&gt;=1")/Table4[[#This Row],[Count]]</f>
        <v>0.5</v>
      </c>
      <c r="J60" s="2">
        <f>COUNTIFS(Table2[Sub-Sector],Table4[[#This Row],[Sub-Sector]],Table2[% Away From Day Low],"&gt;=0.05")/Table4[[#This Row],[Count]]</f>
        <v>0</v>
      </c>
      <c r="K60" s="2">
        <f>COUNTIFS(Table2[Sub-Sector],Table4[[#This Row],[Sub-Sector]],Table2[% Away From Day High],"&lt;=0.05")/Table4[[#This Row],[Count]]</f>
        <v>1</v>
      </c>
      <c r="L60" s="2">
        <f>COUNTIFS(Table2[Sub-Sector],Table4[[#This Row],[Sub-Sector]],Table2[% Away From Current Week Low],"&gt;=0.05")/Table4[[#This Row],[Count]]</f>
        <v>0.5</v>
      </c>
      <c r="M60" s="2">
        <f>COUNTIFS(Table2[Sub-Sector],Table4[[#This Row],[Sub-Sector]],Table2[% Away From Current Week High],"&lt;=0.05")/Table4[[#This Row],[Count]]</f>
        <v>1</v>
      </c>
      <c r="N60" s="2">
        <f>COUNTIFS(Table2[Sub-Sector],Table4[[#This Row],[Sub-Sector]],Table2[% Away From Current Month Low],"&gt;=0.05")/Table4[[#This Row],[Count]]</f>
        <v>0.5</v>
      </c>
      <c r="O60" s="2">
        <f>COUNTIFS(Table2[Sub-Sector],Table4[[#This Row],[Sub-Sector]],Table2[% Away From Current Month High],"&lt;=0.05")/Table4[[#This Row],[Count]]</f>
        <v>0</v>
      </c>
      <c r="P60" s="2">
        <f>COUNTIFS(Table2[Sub-Sector],Table4[[#This Row],[Sub-Sector]],Table2[% Away From 52W High],"&lt;=10")/Table4[[#This Row],[Count]]</f>
        <v>0</v>
      </c>
      <c r="Q60" s="2">
        <f>COUNTIFS(Table2[Sub-Sector],Table4[[#This Row],[Sub-Sector]],Table2[% Away From 52W Low],"&gt;=10")/Table4[[#This Row],[Count]]</f>
        <v>0.5</v>
      </c>
      <c r="R60" s="2">
        <f>COUNTIFS(Table2[Sub-Sector],Table4[[#This Row],[Sub-Sector]],Table2[% Price above 20 EMA],"&gt;=0")/Table4[[#This Row],[Count]]</f>
        <v>0.5</v>
      </c>
      <c r="S60" s="2">
        <f>COUNTIFS(Table2[Sub-Sector],Table4[[#This Row],[Sub-Sector]],Table2[% Price above 50 EMA],"&gt;=0")/Table4[[#This Row],[Count]]</f>
        <v>0</v>
      </c>
      <c r="T60" s="2">
        <f>COUNTIFS(Table2[Sub-Sector],Table4[[#This Row],[Sub-Sector]],Table2[% Price above 200 EMA],"&gt;=0")/Table4[[#This Row],[Count]]</f>
        <v>0.5</v>
      </c>
      <c r="U60" s="2">
        <f>COUNTIFS(Table2[Sub-Sector],Table4[[#This Row],[Sub-Sector]],Table2[Rate of Change - Zone],"Positive")/Table4[[#This Row],[Count]]</f>
        <v>0.5</v>
      </c>
      <c r="V60" s="2">
        <f>COUNTIFS(Table2[Sub-Sector],Table4[[#This Row],[Sub-Sector]],Table2[Sharpe Ratio],"&gt;=0.10")/Table4[[#This Row],[Count]]</f>
        <v>0.5</v>
      </c>
      <c r="W6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483.5</v>
      </c>
      <c r="X60">
        <f>_xlfn.RANK.AVG(Table4[[#This Row],[Score]],Table4[Score],1)</f>
        <v>78</v>
      </c>
      <c r="Y6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</v>
      </c>
      <c r="Z60">
        <f>_xlfn.RANK.AVG(Table4[[#This Row],[Score 2 ]],Table4[[Score 2 ]],1)</f>
        <v>59.5</v>
      </c>
    </row>
    <row r="61" spans="1:26" x14ac:dyDescent="0.3">
      <c r="A61" t="s">
        <v>789</v>
      </c>
      <c r="B61">
        <f>COUNTIFS(Table2[Sub-Sector],Table4[[#This Row],[Sub-Sector]])</f>
        <v>2</v>
      </c>
      <c r="C61" s="2">
        <f>COUNTIFS(Table2[Sub-Sector],Table4[[#This Row],[Sub-Sector]],Table2[Uptrend],"Uptrend")/Table4[[#This Row],[Count]]</f>
        <v>0.5</v>
      </c>
      <c r="D61" s="2">
        <f>COUNTIFS(Table2[Sub-Sector],Table4[[#This Row],[Sub-Sector]],Table2[1W Return vs Nifty],"&gt;=5")/Table4[[#This Row],[Count]]</f>
        <v>0.5</v>
      </c>
      <c r="E61" s="2">
        <f>COUNTIFS(Table2[Sub-Sector],Table4[[#This Row],[Sub-Sector]],Table2[1M Return vs Nifty],"&gt;=5")/Table4[[#This Row],[Count]]</f>
        <v>0.5</v>
      </c>
      <c r="F61" s="2">
        <f>COUNTIFS(Table2[Sub-Sector],Table4[[#This Row],[Sub-Sector]],Table2[6M Return vs Nifty],"&gt;=10")/Table4[[#This Row],[Count]]</f>
        <v>0.5</v>
      </c>
      <c r="G61" s="2">
        <f>COUNTIFS(Table2[Sub-Sector],Table4[[#This Row],[Sub-Sector]],Table2[1Y Return vs Nifty],"&gt;=10")/Table4[[#This Row],[Count]]</f>
        <v>0.5</v>
      </c>
      <c r="H61" s="2">
        <f>COUNTIFS(Table2[Sub-Sector],Table4[[#This Row],[Sub-Sector]],Table2[RSI Exponential â€“ 14D],"&gt;=50")/Table4[[#This Row],[Count]]</f>
        <v>0.5</v>
      </c>
      <c r="I61" s="2">
        <f>COUNTIFS(Table2[Sub-Sector],Table4[[#This Row],[Sub-Sector]],Table2[Relative Volume],"&gt;=1")/Table4[[#This Row],[Count]]</f>
        <v>0.5</v>
      </c>
      <c r="J61" s="2">
        <f>COUNTIFS(Table2[Sub-Sector],Table4[[#This Row],[Sub-Sector]],Table2[% Away From Day Low],"&gt;=0.05")/Table4[[#This Row],[Count]]</f>
        <v>0</v>
      </c>
      <c r="K61" s="2">
        <f>COUNTIFS(Table2[Sub-Sector],Table4[[#This Row],[Sub-Sector]],Table2[% Away From Day High],"&lt;=0.05")/Table4[[#This Row],[Count]]</f>
        <v>1</v>
      </c>
      <c r="L61" s="2">
        <f>COUNTIFS(Table2[Sub-Sector],Table4[[#This Row],[Sub-Sector]],Table2[% Away From Current Week Low],"&gt;=0.05")/Table4[[#This Row],[Count]]</f>
        <v>1</v>
      </c>
      <c r="M61" s="2">
        <f>COUNTIFS(Table2[Sub-Sector],Table4[[#This Row],[Sub-Sector]],Table2[% Away From Current Week High],"&lt;=0.05")/Table4[[#This Row],[Count]]</f>
        <v>0.5</v>
      </c>
      <c r="N61" s="2">
        <f>COUNTIFS(Table2[Sub-Sector],Table4[[#This Row],[Sub-Sector]],Table2[% Away From Current Month Low],"&gt;=0.05")/Table4[[#This Row],[Count]]</f>
        <v>1</v>
      </c>
      <c r="O61" s="2">
        <f>COUNTIFS(Table2[Sub-Sector],Table4[[#This Row],[Sub-Sector]],Table2[% Away From Current Month High],"&lt;=0.05")/Table4[[#This Row],[Count]]</f>
        <v>0.5</v>
      </c>
      <c r="P61" s="2">
        <f>COUNTIFS(Table2[Sub-Sector],Table4[[#This Row],[Sub-Sector]],Table2[% Away From 52W High],"&lt;=10")/Table4[[#This Row],[Count]]</f>
        <v>0.5</v>
      </c>
      <c r="Q61" s="2">
        <f>COUNTIFS(Table2[Sub-Sector],Table4[[#This Row],[Sub-Sector]],Table2[% Away From 52W Low],"&gt;=10")/Table4[[#This Row],[Count]]</f>
        <v>1</v>
      </c>
      <c r="R61" s="2">
        <f>COUNTIFS(Table2[Sub-Sector],Table4[[#This Row],[Sub-Sector]],Table2[% Price above 20 EMA],"&gt;=0")/Table4[[#This Row],[Count]]</f>
        <v>0.5</v>
      </c>
      <c r="S61" s="2">
        <f>COUNTIFS(Table2[Sub-Sector],Table4[[#This Row],[Sub-Sector]],Table2[% Price above 50 EMA],"&gt;=0")/Table4[[#This Row],[Count]]</f>
        <v>0.5</v>
      </c>
      <c r="T61" s="2">
        <f>COUNTIFS(Table2[Sub-Sector],Table4[[#This Row],[Sub-Sector]],Table2[% Price above 200 EMA],"&gt;=0")/Table4[[#This Row],[Count]]</f>
        <v>0.5</v>
      </c>
      <c r="U61" s="2">
        <f>COUNTIFS(Table2[Sub-Sector],Table4[[#This Row],[Sub-Sector]],Table2[Rate of Change - Zone],"Positive")/Table4[[#This Row],[Count]]</f>
        <v>0.5</v>
      </c>
      <c r="V61" s="2">
        <f>COUNTIFS(Table2[Sub-Sector],Table4[[#This Row],[Sub-Sector]],Table2[Sharpe Ratio],"&gt;=0.10")/Table4[[#This Row],[Count]]</f>
        <v>0</v>
      </c>
      <c r="W6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385.5</v>
      </c>
      <c r="X61">
        <f>_xlfn.RANK.AVG(Table4[[#This Row],[Score]],Table4[Score],1)</f>
        <v>47</v>
      </c>
      <c r="Y6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</v>
      </c>
      <c r="Z61">
        <f>_xlfn.RANK.AVG(Table4[[#This Row],[Score 2 ]],Table4[[Score 2 ]],1)</f>
        <v>59.5</v>
      </c>
    </row>
    <row r="62" spans="1:26" x14ac:dyDescent="0.3">
      <c r="A62" t="s">
        <v>86</v>
      </c>
      <c r="B62">
        <f>COUNTIFS(Table2[Sub-Sector],Table4[[#This Row],[Sub-Sector]])</f>
        <v>3</v>
      </c>
      <c r="C62" s="2">
        <f>COUNTIFS(Table2[Sub-Sector],Table4[[#This Row],[Sub-Sector]],Table2[Uptrend],"Uptrend")/Table4[[#This Row],[Count]]</f>
        <v>1</v>
      </c>
      <c r="D62" s="2">
        <f>COUNTIFS(Table2[Sub-Sector],Table4[[#This Row],[Sub-Sector]],Table2[1W Return vs Nifty],"&gt;=5")/Table4[[#This Row],[Count]]</f>
        <v>0</v>
      </c>
      <c r="E62" s="2">
        <f>COUNTIFS(Table2[Sub-Sector],Table4[[#This Row],[Sub-Sector]],Table2[1M Return vs Nifty],"&gt;=5")/Table4[[#This Row],[Count]]</f>
        <v>0.33333333333333331</v>
      </c>
      <c r="F62" s="2">
        <f>COUNTIFS(Table2[Sub-Sector],Table4[[#This Row],[Sub-Sector]],Table2[6M Return vs Nifty],"&gt;=10")/Table4[[#This Row],[Count]]</f>
        <v>0.33333333333333331</v>
      </c>
      <c r="G62" s="2">
        <f>COUNTIFS(Table2[Sub-Sector],Table4[[#This Row],[Sub-Sector]],Table2[1Y Return vs Nifty],"&gt;=10")/Table4[[#This Row],[Count]]</f>
        <v>1</v>
      </c>
      <c r="H62" s="2">
        <f>COUNTIFS(Table2[Sub-Sector],Table4[[#This Row],[Sub-Sector]],Table2[RSI Exponential â€“ 14D],"&gt;=50")/Table4[[#This Row],[Count]]</f>
        <v>0.33333333333333331</v>
      </c>
      <c r="I62" s="2">
        <f>COUNTIFS(Table2[Sub-Sector],Table4[[#This Row],[Sub-Sector]],Table2[Relative Volume],"&gt;=1")/Table4[[#This Row],[Count]]</f>
        <v>0.33333333333333331</v>
      </c>
      <c r="J62" s="2">
        <f>COUNTIFS(Table2[Sub-Sector],Table4[[#This Row],[Sub-Sector]],Table2[% Away From Day Low],"&gt;=0.05")/Table4[[#This Row],[Count]]</f>
        <v>0</v>
      </c>
      <c r="K62" s="2">
        <f>COUNTIFS(Table2[Sub-Sector],Table4[[#This Row],[Sub-Sector]],Table2[% Away From Day High],"&lt;=0.05")/Table4[[#This Row],[Count]]</f>
        <v>1</v>
      </c>
      <c r="L62" s="2">
        <f>COUNTIFS(Table2[Sub-Sector],Table4[[#This Row],[Sub-Sector]],Table2[% Away From Current Week Low],"&gt;=0.05")/Table4[[#This Row],[Count]]</f>
        <v>0</v>
      </c>
      <c r="M62" s="2">
        <f>COUNTIFS(Table2[Sub-Sector],Table4[[#This Row],[Sub-Sector]],Table2[% Away From Current Week High],"&lt;=0.05")/Table4[[#This Row],[Count]]</f>
        <v>1</v>
      </c>
      <c r="N62" s="2">
        <f>COUNTIFS(Table2[Sub-Sector],Table4[[#This Row],[Sub-Sector]],Table2[% Away From Current Month Low],"&gt;=0.05")/Table4[[#This Row],[Count]]</f>
        <v>0.33333333333333331</v>
      </c>
      <c r="O62" s="2">
        <f>COUNTIFS(Table2[Sub-Sector],Table4[[#This Row],[Sub-Sector]],Table2[% Away From Current Month High],"&lt;=0.05")/Table4[[#This Row],[Count]]</f>
        <v>0</v>
      </c>
      <c r="P62" s="2">
        <f>COUNTIFS(Table2[Sub-Sector],Table4[[#This Row],[Sub-Sector]],Table2[% Away From 52W High],"&lt;=10")/Table4[[#This Row],[Count]]</f>
        <v>0.66666666666666663</v>
      </c>
      <c r="Q62" s="2">
        <f>COUNTIFS(Table2[Sub-Sector],Table4[[#This Row],[Sub-Sector]],Table2[% Away From 52W Low],"&gt;=10")/Table4[[#This Row],[Count]]</f>
        <v>1</v>
      </c>
      <c r="R62" s="2">
        <f>COUNTIFS(Table2[Sub-Sector],Table4[[#This Row],[Sub-Sector]],Table2[% Price above 20 EMA],"&gt;=0")/Table4[[#This Row],[Count]]</f>
        <v>0.33333333333333331</v>
      </c>
      <c r="S62" s="2">
        <f>COUNTIFS(Table2[Sub-Sector],Table4[[#This Row],[Sub-Sector]],Table2[% Price above 50 EMA],"&gt;=0")/Table4[[#This Row],[Count]]</f>
        <v>0.66666666666666663</v>
      </c>
      <c r="T62" s="2">
        <f>COUNTIFS(Table2[Sub-Sector],Table4[[#This Row],[Sub-Sector]],Table2[% Price above 200 EMA],"&gt;=0")/Table4[[#This Row],[Count]]</f>
        <v>1</v>
      </c>
      <c r="U62" s="2">
        <f>COUNTIFS(Table2[Sub-Sector],Table4[[#This Row],[Sub-Sector]],Table2[Rate of Change - Zone],"Positive")/Table4[[#This Row],[Count]]</f>
        <v>0.33333333333333331</v>
      </c>
      <c r="V62" s="2">
        <f>COUNTIFS(Table2[Sub-Sector],Table4[[#This Row],[Sub-Sector]],Table2[Sharpe Ratio],"&gt;=0.10")/Table4[[#This Row],[Count]]</f>
        <v>0</v>
      </c>
      <c r="W6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422.5</v>
      </c>
      <c r="X62">
        <f>_xlfn.RANK.AVG(Table4[[#This Row],[Score]],Table4[Score],1)</f>
        <v>57</v>
      </c>
      <c r="Y6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250.5</v>
      </c>
      <c r="Z62">
        <f>_xlfn.RANK.AVG(Table4[[#This Row],[Score 2 ]],Table4[[Score 2 ]],1)</f>
        <v>61</v>
      </c>
    </row>
    <row r="63" spans="1:26" x14ac:dyDescent="0.3">
      <c r="A63" t="s">
        <v>46</v>
      </c>
      <c r="B63">
        <f>COUNTIFS(Table2[Sub-Sector],Table4[[#This Row],[Sub-Sector]])</f>
        <v>27</v>
      </c>
      <c r="C63" s="2">
        <f>COUNTIFS(Table2[Sub-Sector],Table4[[#This Row],[Sub-Sector]],Table2[Uptrend],"Uptrend")/Table4[[#This Row],[Count]]</f>
        <v>0.66666666666666663</v>
      </c>
      <c r="D63" s="2">
        <f>COUNTIFS(Table2[Sub-Sector],Table4[[#This Row],[Sub-Sector]],Table2[1W Return vs Nifty],"&gt;=5")/Table4[[#This Row],[Count]]</f>
        <v>7.407407407407407E-2</v>
      </c>
      <c r="E63" s="2">
        <f>COUNTIFS(Table2[Sub-Sector],Table4[[#This Row],[Sub-Sector]],Table2[1M Return vs Nifty],"&gt;=5")/Table4[[#This Row],[Count]]</f>
        <v>0.29629629629629628</v>
      </c>
      <c r="F63" s="2">
        <f>COUNTIFS(Table2[Sub-Sector],Table4[[#This Row],[Sub-Sector]],Table2[6M Return vs Nifty],"&gt;=10")/Table4[[#This Row],[Count]]</f>
        <v>0.51851851851851849</v>
      </c>
      <c r="G63" s="2">
        <f>COUNTIFS(Table2[Sub-Sector],Table4[[#This Row],[Sub-Sector]],Table2[1Y Return vs Nifty],"&gt;=10")/Table4[[#This Row],[Count]]</f>
        <v>0.66666666666666663</v>
      </c>
      <c r="H63" s="2">
        <f>COUNTIFS(Table2[Sub-Sector],Table4[[#This Row],[Sub-Sector]],Table2[RSI Exponential â€“ 14D],"&gt;=50")/Table4[[#This Row],[Count]]</f>
        <v>0.55555555555555558</v>
      </c>
      <c r="I63" s="2">
        <f>COUNTIFS(Table2[Sub-Sector],Table4[[#This Row],[Sub-Sector]],Table2[Relative Volume],"&gt;=1")/Table4[[#This Row],[Count]]</f>
        <v>0.14814814814814814</v>
      </c>
      <c r="J63" s="2">
        <f>COUNTIFS(Table2[Sub-Sector],Table4[[#This Row],[Sub-Sector]],Table2[% Away From Day Low],"&gt;=0.05")/Table4[[#This Row],[Count]]</f>
        <v>0</v>
      </c>
      <c r="K63" s="2">
        <f>COUNTIFS(Table2[Sub-Sector],Table4[[#This Row],[Sub-Sector]],Table2[% Away From Day High],"&lt;=0.05")/Table4[[#This Row],[Count]]</f>
        <v>1</v>
      </c>
      <c r="L63" s="2">
        <f>COUNTIFS(Table2[Sub-Sector],Table4[[#This Row],[Sub-Sector]],Table2[% Away From Current Week Low],"&gt;=0.05")/Table4[[#This Row],[Count]]</f>
        <v>0.14814814814814814</v>
      </c>
      <c r="M63" s="2">
        <f>COUNTIFS(Table2[Sub-Sector],Table4[[#This Row],[Sub-Sector]],Table2[% Away From Current Week High],"&lt;=0.05")/Table4[[#This Row],[Count]]</f>
        <v>0.85185185185185186</v>
      </c>
      <c r="N63" s="2">
        <f>COUNTIFS(Table2[Sub-Sector],Table4[[#This Row],[Sub-Sector]],Table2[% Away From Current Month Low],"&gt;=0.05")/Table4[[#This Row],[Count]]</f>
        <v>0.62962962962962965</v>
      </c>
      <c r="O63" s="2">
        <f>COUNTIFS(Table2[Sub-Sector],Table4[[#This Row],[Sub-Sector]],Table2[% Away From Current Month High],"&lt;=0.05")/Table4[[#This Row],[Count]]</f>
        <v>0.25925925925925924</v>
      </c>
      <c r="P63" s="2">
        <f>COUNTIFS(Table2[Sub-Sector],Table4[[#This Row],[Sub-Sector]],Table2[% Away From 52W High],"&lt;=10")/Table4[[#This Row],[Count]]</f>
        <v>0.37037037037037035</v>
      </c>
      <c r="Q63" s="2">
        <f>COUNTIFS(Table2[Sub-Sector],Table4[[#This Row],[Sub-Sector]],Table2[% Away From 52W Low],"&gt;=10")/Table4[[#This Row],[Count]]</f>
        <v>1</v>
      </c>
      <c r="R63" s="2">
        <f>COUNTIFS(Table2[Sub-Sector],Table4[[#This Row],[Sub-Sector]],Table2[% Price above 20 EMA],"&gt;=0")/Table4[[#This Row],[Count]]</f>
        <v>0.48148148148148145</v>
      </c>
      <c r="S63" s="2">
        <f>COUNTIFS(Table2[Sub-Sector],Table4[[#This Row],[Sub-Sector]],Table2[% Price above 50 EMA],"&gt;=0")/Table4[[#This Row],[Count]]</f>
        <v>0.66666666666666663</v>
      </c>
      <c r="T63" s="2">
        <f>COUNTIFS(Table2[Sub-Sector],Table4[[#This Row],[Sub-Sector]],Table2[% Price above 200 EMA],"&gt;=0")/Table4[[#This Row],[Count]]</f>
        <v>0.88888888888888884</v>
      </c>
      <c r="U63" s="2">
        <f>COUNTIFS(Table2[Sub-Sector],Table4[[#This Row],[Sub-Sector]],Table2[Rate of Change - Zone],"Positive")/Table4[[#This Row],[Count]]</f>
        <v>0.7407407407407407</v>
      </c>
      <c r="V63" s="2">
        <f>COUNTIFS(Table2[Sub-Sector],Table4[[#This Row],[Sub-Sector]],Table2[Sharpe Ratio],"&gt;=0.10")/Table4[[#This Row],[Count]]</f>
        <v>0.66666666666666663</v>
      </c>
      <c r="W6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436.5</v>
      </c>
      <c r="X63">
        <f>_xlfn.RANK.AVG(Table4[[#This Row],[Score]],Table4[Score],1)</f>
        <v>62</v>
      </c>
      <c r="Y6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252.5</v>
      </c>
      <c r="Z63">
        <f>_xlfn.RANK.AVG(Table4[[#This Row],[Score 2 ]],Table4[[Score 2 ]],1)</f>
        <v>62</v>
      </c>
    </row>
    <row r="64" spans="1:26" x14ac:dyDescent="0.3">
      <c r="A64" t="s">
        <v>494</v>
      </c>
      <c r="B64">
        <f>COUNTIFS(Table2[Sub-Sector],Table4[[#This Row],[Sub-Sector]])</f>
        <v>1</v>
      </c>
      <c r="C64" s="2">
        <f>COUNTIFS(Table2[Sub-Sector],Table4[[#This Row],[Sub-Sector]],Table2[Uptrend],"Uptrend")/Table4[[#This Row],[Count]]</f>
        <v>1</v>
      </c>
      <c r="D64" s="2">
        <f>COUNTIFS(Table2[Sub-Sector],Table4[[#This Row],[Sub-Sector]],Table2[1W Return vs Nifty],"&gt;=5")/Table4[[#This Row],[Count]]</f>
        <v>0</v>
      </c>
      <c r="E64" s="2">
        <f>COUNTIFS(Table2[Sub-Sector],Table4[[#This Row],[Sub-Sector]],Table2[1M Return vs Nifty],"&gt;=5")/Table4[[#This Row],[Count]]</f>
        <v>1</v>
      </c>
      <c r="F64" s="2">
        <f>COUNTIFS(Table2[Sub-Sector],Table4[[#This Row],[Sub-Sector]],Table2[6M Return vs Nifty],"&gt;=10")/Table4[[#This Row],[Count]]</f>
        <v>1</v>
      </c>
      <c r="G64" s="2">
        <f>COUNTIFS(Table2[Sub-Sector],Table4[[#This Row],[Sub-Sector]],Table2[1Y Return vs Nifty],"&gt;=10")/Table4[[#This Row],[Count]]</f>
        <v>0</v>
      </c>
      <c r="H64" s="2">
        <f>COUNTIFS(Table2[Sub-Sector],Table4[[#This Row],[Sub-Sector]],Table2[RSI Exponential â€“ 14D],"&gt;=50")/Table4[[#This Row],[Count]]</f>
        <v>1</v>
      </c>
      <c r="I64" s="2">
        <f>COUNTIFS(Table2[Sub-Sector],Table4[[#This Row],[Sub-Sector]],Table2[Relative Volume],"&gt;=1")/Table4[[#This Row],[Count]]</f>
        <v>0</v>
      </c>
      <c r="J64" s="2">
        <f>COUNTIFS(Table2[Sub-Sector],Table4[[#This Row],[Sub-Sector]],Table2[% Away From Day Low],"&gt;=0.05")/Table4[[#This Row],[Count]]</f>
        <v>0</v>
      </c>
      <c r="K64" s="2">
        <f>COUNTIFS(Table2[Sub-Sector],Table4[[#This Row],[Sub-Sector]],Table2[% Away From Day High],"&lt;=0.05")/Table4[[#This Row],[Count]]</f>
        <v>1</v>
      </c>
      <c r="L64" s="2">
        <f>COUNTIFS(Table2[Sub-Sector],Table4[[#This Row],[Sub-Sector]],Table2[% Away From Current Week Low],"&gt;=0.05")/Table4[[#This Row],[Count]]</f>
        <v>0</v>
      </c>
      <c r="M64" s="2">
        <f>COUNTIFS(Table2[Sub-Sector],Table4[[#This Row],[Sub-Sector]],Table2[% Away From Current Week High],"&lt;=0.05")/Table4[[#This Row],[Count]]</f>
        <v>1</v>
      </c>
      <c r="N64" s="2">
        <f>COUNTIFS(Table2[Sub-Sector],Table4[[#This Row],[Sub-Sector]],Table2[% Away From Current Month Low],"&gt;=0.05")/Table4[[#This Row],[Count]]</f>
        <v>1</v>
      </c>
      <c r="O64" s="2">
        <f>COUNTIFS(Table2[Sub-Sector],Table4[[#This Row],[Sub-Sector]],Table2[% Away From Current Month High],"&lt;=0.05")/Table4[[#This Row],[Count]]</f>
        <v>1</v>
      </c>
      <c r="P64" s="2">
        <f>COUNTIFS(Table2[Sub-Sector],Table4[[#This Row],[Sub-Sector]],Table2[% Away From 52W High],"&lt;=10")/Table4[[#This Row],[Count]]</f>
        <v>1</v>
      </c>
      <c r="Q64" s="2">
        <f>COUNTIFS(Table2[Sub-Sector],Table4[[#This Row],[Sub-Sector]],Table2[% Away From 52W Low],"&gt;=10")/Table4[[#This Row],[Count]]</f>
        <v>1</v>
      </c>
      <c r="R64" s="2">
        <f>COUNTIFS(Table2[Sub-Sector],Table4[[#This Row],[Sub-Sector]],Table2[% Price above 20 EMA],"&gt;=0")/Table4[[#This Row],[Count]]</f>
        <v>1</v>
      </c>
      <c r="S64" s="2">
        <f>COUNTIFS(Table2[Sub-Sector],Table4[[#This Row],[Sub-Sector]],Table2[% Price above 50 EMA],"&gt;=0")/Table4[[#This Row],[Count]]</f>
        <v>1</v>
      </c>
      <c r="T64" s="2">
        <f>COUNTIFS(Table2[Sub-Sector],Table4[[#This Row],[Sub-Sector]],Table2[% Price above 200 EMA],"&gt;=0")/Table4[[#This Row],[Count]]</f>
        <v>1</v>
      </c>
      <c r="U64" s="2">
        <f>COUNTIFS(Table2[Sub-Sector],Table4[[#This Row],[Sub-Sector]],Table2[Rate of Change - Zone],"Positive")/Table4[[#This Row],[Count]]</f>
        <v>1</v>
      </c>
      <c r="V64" s="2">
        <f>COUNTIFS(Table2[Sub-Sector],Table4[[#This Row],[Sub-Sector]],Table2[Sharpe Ratio],"&gt;=0.10")/Table4[[#This Row],[Count]]</f>
        <v>0</v>
      </c>
      <c r="W6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366</v>
      </c>
      <c r="X64">
        <f>_xlfn.RANK.AVG(Table4[[#This Row],[Score]],Table4[Score],1)</f>
        <v>37</v>
      </c>
      <c r="Y6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254</v>
      </c>
      <c r="Z64">
        <f>_xlfn.RANK.AVG(Table4[[#This Row],[Score 2 ]],Table4[[Score 2 ]],1)</f>
        <v>63</v>
      </c>
    </row>
    <row r="65" spans="1:26" x14ac:dyDescent="0.3">
      <c r="A65" t="s">
        <v>955</v>
      </c>
      <c r="B65">
        <f>COUNTIFS(Table2[Sub-Sector],Table4[[#This Row],[Sub-Sector]])</f>
        <v>2</v>
      </c>
      <c r="C65" s="2">
        <f>COUNTIFS(Table2[Sub-Sector],Table4[[#This Row],[Sub-Sector]],Table2[Uptrend],"Uptrend")/Table4[[#This Row],[Count]]</f>
        <v>0.5</v>
      </c>
      <c r="D65" s="2">
        <f>COUNTIFS(Table2[Sub-Sector],Table4[[#This Row],[Sub-Sector]],Table2[1W Return vs Nifty],"&gt;=5")/Table4[[#This Row],[Count]]</f>
        <v>0.5</v>
      </c>
      <c r="E65" s="2">
        <f>COUNTIFS(Table2[Sub-Sector],Table4[[#This Row],[Sub-Sector]],Table2[1M Return vs Nifty],"&gt;=5")/Table4[[#This Row],[Count]]</f>
        <v>0</v>
      </c>
      <c r="F65" s="2">
        <f>COUNTIFS(Table2[Sub-Sector],Table4[[#This Row],[Sub-Sector]],Table2[6M Return vs Nifty],"&gt;=10")/Table4[[#This Row],[Count]]</f>
        <v>0.5</v>
      </c>
      <c r="G65" s="2">
        <f>COUNTIFS(Table2[Sub-Sector],Table4[[#This Row],[Sub-Sector]],Table2[1Y Return vs Nifty],"&gt;=10")/Table4[[#This Row],[Count]]</f>
        <v>0.5</v>
      </c>
      <c r="H65" s="2">
        <f>COUNTIFS(Table2[Sub-Sector],Table4[[#This Row],[Sub-Sector]],Table2[RSI Exponential â€“ 14D],"&gt;=50")/Table4[[#This Row],[Count]]</f>
        <v>0.5</v>
      </c>
      <c r="I65" s="2">
        <f>COUNTIFS(Table2[Sub-Sector],Table4[[#This Row],[Sub-Sector]],Table2[Relative Volume],"&gt;=1")/Table4[[#This Row],[Count]]</f>
        <v>0</v>
      </c>
      <c r="J65" s="2">
        <f>COUNTIFS(Table2[Sub-Sector],Table4[[#This Row],[Sub-Sector]],Table2[% Away From Day Low],"&gt;=0.05")/Table4[[#This Row],[Count]]</f>
        <v>0</v>
      </c>
      <c r="K65" s="2">
        <f>COUNTIFS(Table2[Sub-Sector],Table4[[#This Row],[Sub-Sector]],Table2[% Away From Day High],"&lt;=0.05")/Table4[[#This Row],[Count]]</f>
        <v>1</v>
      </c>
      <c r="L65" s="2">
        <f>COUNTIFS(Table2[Sub-Sector],Table4[[#This Row],[Sub-Sector]],Table2[% Away From Current Week Low],"&gt;=0.05")/Table4[[#This Row],[Count]]</f>
        <v>0.5</v>
      </c>
      <c r="M65" s="2">
        <f>COUNTIFS(Table2[Sub-Sector],Table4[[#This Row],[Sub-Sector]],Table2[% Away From Current Week High],"&lt;=0.05")/Table4[[#This Row],[Count]]</f>
        <v>0.5</v>
      </c>
      <c r="N65" s="2">
        <f>COUNTIFS(Table2[Sub-Sector],Table4[[#This Row],[Sub-Sector]],Table2[% Away From Current Month Low],"&gt;=0.05")/Table4[[#This Row],[Count]]</f>
        <v>0.5</v>
      </c>
      <c r="O65" s="2">
        <f>COUNTIFS(Table2[Sub-Sector],Table4[[#This Row],[Sub-Sector]],Table2[% Away From Current Month High],"&lt;=0.05")/Table4[[#This Row],[Count]]</f>
        <v>0.5</v>
      </c>
      <c r="P65" s="2">
        <f>COUNTIFS(Table2[Sub-Sector],Table4[[#This Row],[Sub-Sector]],Table2[% Away From 52W High],"&lt;=10")/Table4[[#This Row],[Count]]</f>
        <v>0.5</v>
      </c>
      <c r="Q65" s="2">
        <f>COUNTIFS(Table2[Sub-Sector],Table4[[#This Row],[Sub-Sector]],Table2[% Away From 52W Low],"&gt;=10")/Table4[[#This Row],[Count]]</f>
        <v>1</v>
      </c>
      <c r="R65" s="2">
        <f>COUNTIFS(Table2[Sub-Sector],Table4[[#This Row],[Sub-Sector]],Table2[% Price above 20 EMA],"&gt;=0")/Table4[[#This Row],[Count]]</f>
        <v>0.5</v>
      </c>
      <c r="S65" s="2">
        <f>COUNTIFS(Table2[Sub-Sector],Table4[[#This Row],[Sub-Sector]],Table2[% Price above 50 EMA],"&gt;=0")/Table4[[#This Row],[Count]]</f>
        <v>0.5</v>
      </c>
      <c r="T65" s="2">
        <f>COUNTIFS(Table2[Sub-Sector],Table4[[#This Row],[Sub-Sector]],Table2[% Price above 200 EMA],"&gt;=0")/Table4[[#This Row],[Count]]</f>
        <v>0.5</v>
      </c>
      <c r="U65" s="2">
        <f>COUNTIFS(Table2[Sub-Sector],Table4[[#This Row],[Sub-Sector]],Table2[Rate of Change - Zone],"Positive")/Table4[[#This Row],[Count]]</f>
        <v>1</v>
      </c>
      <c r="V65" s="2">
        <f>COUNTIFS(Table2[Sub-Sector],Table4[[#This Row],[Sub-Sector]],Table2[Sharpe Ratio],"&gt;=0.10")/Table4[[#This Row],[Count]]</f>
        <v>0</v>
      </c>
      <c r="W6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454</v>
      </c>
      <c r="X65">
        <f>_xlfn.RANK.AVG(Table4[[#This Row],[Score]],Table4[Score],1)</f>
        <v>69</v>
      </c>
      <c r="Y6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254.5</v>
      </c>
      <c r="Z65">
        <f>_xlfn.RANK.AVG(Table4[[#This Row],[Score 2 ]],Table4[[Score 2 ]],1)</f>
        <v>64.5</v>
      </c>
    </row>
    <row r="66" spans="1:26" x14ac:dyDescent="0.3">
      <c r="A66" t="s">
        <v>1146</v>
      </c>
      <c r="B66">
        <f>COUNTIFS(Table2[Sub-Sector],Table4[[#This Row],[Sub-Sector]])</f>
        <v>2</v>
      </c>
      <c r="C66" s="2">
        <f>COUNTIFS(Table2[Sub-Sector],Table4[[#This Row],[Sub-Sector]],Table2[Uptrend],"Uptrend")/Table4[[#This Row],[Count]]</f>
        <v>1</v>
      </c>
      <c r="D66" s="2">
        <f>COUNTIFS(Table2[Sub-Sector],Table4[[#This Row],[Sub-Sector]],Table2[1W Return vs Nifty],"&gt;=5")/Table4[[#This Row],[Count]]</f>
        <v>0</v>
      </c>
      <c r="E66" s="2">
        <f>COUNTIFS(Table2[Sub-Sector],Table4[[#This Row],[Sub-Sector]],Table2[1M Return vs Nifty],"&gt;=5")/Table4[[#This Row],[Count]]</f>
        <v>1</v>
      </c>
      <c r="F66" s="2">
        <f>COUNTIFS(Table2[Sub-Sector],Table4[[#This Row],[Sub-Sector]],Table2[6M Return vs Nifty],"&gt;=10")/Table4[[#This Row],[Count]]</f>
        <v>0.5</v>
      </c>
      <c r="G66" s="2">
        <f>COUNTIFS(Table2[Sub-Sector],Table4[[#This Row],[Sub-Sector]],Table2[1Y Return vs Nifty],"&gt;=10")/Table4[[#This Row],[Count]]</f>
        <v>0.5</v>
      </c>
      <c r="H66" s="2">
        <f>COUNTIFS(Table2[Sub-Sector],Table4[[#This Row],[Sub-Sector]],Table2[RSI Exponential â€“ 14D],"&gt;=50")/Table4[[#This Row],[Count]]</f>
        <v>1</v>
      </c>
      <c r="I66" s="2">
        <f>COUNTIFS(Table2[Sub-Sector],Table4[[#This Row],[Sub-Sector]],Table2[Relative Volume],"&gt;=1")/Table4[[#This Row],[Count]]</f>
        <v>0</v>
      </c>
      <c r="J66" s="2">
        <f>COUNTIFS(Table2[Sub-Sector],Table4[[#This Row],[Sub-Sector]],Table2[% Away From Day Low],"&gt;=0.05")/Table4[[#This Row],[Count]]</f>
        <v>0</v>
      </c>
      <c r="K66" s="2">
        <f>COUNTIFS(Table2[Sub-Sector],Table4[[#This Row],[Sub-Sector]],Table2[% Away From Day High],"&lt;=0.05")/Table4[[#This Row],[Count]]</f>
        <v>1</v>
      </c>
      <c r="L66" s="2">
        <f>COUNTIFS(Table2[Sub-Sector],Table4[[#This Row],[Sub-Sector]],Table2[% Away From Current Week Low],"&gt;=0.05")/Table4[[#This Row],[Count]]</f>
        <v>0</v>
      </c>
      <c r="M66" s="2">
        <f>COUNTIFS(Table2[Sub-Sector],Table4[[#This Row],[Sub-Sector]],Table2[% Away From Current Week High],"&lt;=0.05")/Table4[[#This Row],[Count]]</f>
        <v>1</v>
      </c>
      <c r="N66" s="2">
        <f>COUNTIFS(Table2[Sub-Sector],Table4[[#This Row],[Sub-Sector]],Table2[% Away From Current Month Low],"&gt;=0.05")/Table4[[#This Row],[Count]]</f>
        <v>1</v>
      </c>
      <c r="O66" s="2">
        <f>COUNTIFS(Table2[Sub-Sector],Table4[[#This Row],[Sub-Sector]],Table2[% Away From Current Month High],"&lt;=0.05")/Table4[[#This Row],[Count]]</f>
        <v>0.5</v>
      </c>
      <c r="P66" s="2">
        <f>COUNTIFS(Table2[Sub-Sector],Table4[[#This Row],[Sub-Sector]],Table2[% Away From 52W High],"&lt;=10")/Table4[[#This Row],[Count]]</f>
        <v>0.5</v>
      </c>
      <c r="Q66" s="2">
        <f>COUNTIFS(Table2[Sub-Sector],Table4[[#This Row],[Sub-Sector]],Table2[% Away From 52W Low],"&gt;=10")/Table4[[#This Row],[Count]]</f>
        <v>1</v>
      </c>
      <c r="R66" s="2">
        <f>COUNTIFS(Table2[Sub-Sector],Table4[[#This Row],[Sub-Sector]],Table2[% Price above 20 EMA],"&gt;=0")/Table4[[#This Row],[Count]]</f>
        <v>1</v>
      </c>
      <c r="S66" s="2">
        <f>COUNTIFS(Table2[Sub-Sector],Table4[[#This Row],[Sub-Sector]],Table2[% Price above 50 EMA],"&gt;=0")/Table4[[#This Row],[Count]]</f>
        <v>1</v>
      </c>
      <c r="T66" s="2">
        <f>COUNTIFS(Table2[Sub-Sector],Table4[[#This Row],[Sub-Sector]],Table2[% Price above 200 EMA],"&gt;=0")/Table4[[#This Row],[Count]]</f>
        <v>1</v>
      </c>
      <c r="U66" s="2">
        <f>COUNTIFS(Table2[Sub-Sector],Table4[[#This Row],[Sub-Sector]],Table2[Rate of Change - Zone],"Positive")/Table4[[#This Row],[Count]]</f>
        <v>1</v>
      </c>
      <c r="V66" s="2">
        <f>COUNTIFS(Table2[Sub-Sector],Table4[[#This Row],[Sub-Sector]],Table2[Sharpe Ratio],"&gt;=0.10")/Table4[[#This Row],[Count]]</f>
        <v>0</v>
      </c>
      <c r="W6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366.5</v>
      </c>
      <c r="X66">
        <f>_xlfn.RANK.AVG(Table4[[#This Row],[Score]],Table4[Score],1)</f>
        <v>38</v>
      </c>
      <c r="Y6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254.5</v>
      </c>
      <c r="Z66">
        <f>_xlfn.RANK.AVG(Table4[[#This Row],[Score 2 ]],Table4[[Score 2 ]],1)</f>
        <v>64.5</v>
      </c>
    </row>
    <row r="67" spans="1:26" x14ac:dyDescent="0.3">
      <c r="A67" t="s">
        <v>113</v>
      </c>
      <c r="B67">
        <f>COUNTIFS(Table2[Sub-Sector],Table4[[#This Row],[Sub-Sector]])</f>
        <v>3</v>
      </c>
      <c r="C67" s="2">
        <f>COUNTIFS(Table2[Sub-Sector],Table4[[#This Row],[Sub-Sector]],Table2[Uptrend],"Uptrend")/Table4[[#This Row],[Count]]</f>
        <v>0.33333333333333331</v>
      </c>
      <c r="D67" s="2">
        <f>COUNTIFS(Table2[Sub-Sector],Table4[[#This Row],[Sub-Sector]],Table2[1W Return vs Nifty],"&gt;=5")/Table4[[#This Row],[Count]]</f>
        <v>0</v>
      </c>
      <c r="E67" s="2">
        <f>COUNTIFS(Table2[Sub-Sector],Table4[[#This Row],[Sub-Sector]],Table2[1M Return vs Nifty],"&gt;=5")/Table4[[#This Row],[Count]]</f>
        <v>0.33333333333333331</v>
      </c>
      <c r="F67" s="2">
        <f>COUNTIFS(Table2[Sub-Sector],Table4[[#This Row],[Sub-Sector]],Table2[6M Return vs Nifty],"&gt;=10")/Table4[[#This Row],[Count]]</f>
        <v>0.33333333333333331</v>
      </c>
      <c r="G67" s="2">
        <f>COUNTIFS(Table2[Sub-Sector],Table4[[#This Row],[Sub-Sector]],Table2[1Y Return vs Nifty],"&gt;=10")/Table4[[#This Row],[Count]]</f>
        <v>0.66666666666666663</v>
      </c>
      <c r="H67" s="2">
        <f>COUNTIFS(Table2[Sub-Sector],Table4[[#This Row],[Sub-Sector]],Table2[RSI Exponential â€“ 14D],"&gt;=50")/Table4[[#This Row],[Count]]</f>
        <v>0.66666666666666663</v>
      </c>
      <c r="I67" s="2">
        <f>COUNTIFS(Table2[Sub-Sector],Table4[[#This Row],[Sub-Sector]],Table2[Relative Volume],"&gt;=1")/Table4[[#This Row],[Count]]</f>
        <v>0</v>
      </c>
      <c r="J67" s="2">
        <f>COUNTIFS(Table2[Sub-Sector],Table4[[#This Row],[Sub-Sector]],Table2[% Away From Day Low],"&gt;=0.05")/Table4[[#This Row],[Count]]</f>
        <v>0</v>
      </c>
      <c r="K67" s="2">
        <f>COUNTIFS(Table2[Sub-Sector],Table4[[#This Row],[Sub-Sector]],Table2[% Away From Day High],"&lt;=0.05")/Table4[[#This Row],[Count]]</f>
        <v>1</v>
      </c>
      <c r="L67" s="2">
        <f>COUNTIFS(Table2[Sub-Sector],Table4[[#This Row],[Sub-Sector]],Table2[% Away From Current Week Low],"&gt;=0.05")/Table4[[#This Row],[Count]]</f>
        <v>0</v>
      </c>
      <c r="M67" s="2">
        <f>COUNTIFS(Table2[Sub-Sector],Table4[[#This Row],[Sub-Sector]],Table2[% Away From Current Week High],"&lt;=0.05")/Table4[[#This Row],[Count]]</f>
        <v>1</v>
      </c>
      <c r="N67" s="2">
        <f>COUNTIFS(Table2[Sub-Sector],Table4[[#This Row],[Sub-Sector]],Table2[% Away From Current Month Low],"&gt;=0.05")/Table4[[#This Row],[Count]]</f>
        <v>0.66666666666666663</v>
      </c>
      <c r="O67" s="2">
        <f>COUNTIFS(Table2[Sub-Sector],Table4[[#This Row],[Sub-Sector]],Table2[% Away From Current Month High],"&lt;=0.05")/Table4[[#This Row],[Count]]</f>
        <v>0.33333333333333331</v>
      </c>
      <c r="P67" s="2">
        <f>COUNTIFS(Table2[Sub-Sector],Table4[[#This Row],[Sub-Sector]],Table2[% Away From 52W High],"&lt;=10")/Table4[[#This Row],[Count]]</f>
        <v>0</v>
      </c>
      <c r="Q67" s="2">
        <f>COUNTIFS(Table2[Sub-Sector],Table4[[#This Row],[Sub-Sector]],Table2[% Away From 52W Low],"&gt;=10")/Table4[[#This Row],[Count]]</f>
        <v>1</v>
      </c>
      <c r="R67" s="2">
        <f>COUNTIFS(Table2[Sub-Sector],Table4[[#This Row],[Sub-Sector]],Table2[% Price above 20 EMA],"&gt;=0")/Table4[[#This Row],[Count]]</f>
        <v>0.66666666666666663</v>
      </c>
      <c r="S67" s="2">
        <f>COUNTIFS(Table2[Sub-Sector],Table4[[#This Row],[Sub-Sector]],Table2[% Price above 50 EMA],"&gt;=0")/Table4[[#This Row],[Count]]</f>
        <v>0.66666666666666663</v>
      </c>
      <c r="T67" s="2">
        <f>COUNTIFS(Table2[Sub-Sector],Table4[[#This Row],[Sub-Sector]],Table2[% Price above 200 EMA],"&gt;=0")/Table4[[#This Row],[Count]]</f>
        <v>0.66666666666666663</v>
      </c>
      <c r="U67" s="2">
        <f>COUNTIFS(Table2[Sub-Sector],Table4[[#This Row],[Sub-Sector]],Table2[Rate of Change - Zone],"Positive")/Table4[[#This Row],[Count]]</f>
        <v>1</v>
      </c>
      <c r="V67" s="2">
        <f>COUNTIFS(Table2[Sub-Sector],Table4[[#This Row],[Sub-Sector]],Table2[Sharpe Ratio],"&gt;=0.10")/Table4[[#This Row],[Count]]</f>
        <v>0.33333333333333331</v>
      </c>
      <c r="W6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508.5</v>
      </c>
      <c r="X67">
        <f>_xlfn.RANK.AVG(Table4[[#This Row],[Score]],Table4[Score],1)</f>
        <v>84</v>
      </c>
      <c r="Y6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255</v>
      </c>
      <c r="Z67">
        <f>_xlfn.RANK.AVG(Table4[[#This Row],[Score 2 ]],Table4[[Score 2 ]],1)</f>
        <v>66</v>
      </c>
    </row>
    <row r="68" spans="1:26" x14ac:dyDescent="0.3">
      <c r="A68" t="s">
        <v>1582</v>
      </c>
      <c r="B68">
        <f>COUNTIFS(Table2[Sub-Sector],Table4[[#This Row],[Sub-Sector]])</f>
        <v>1</v>
      </c>
      <c r="C68" s="2">
        <f>COUNTIFS(Table2[Sub-Sector],Table4[[#This Row],[Sub-Sector]],Table2[Uptrend],"Uptrend")/Table4[[#This Row],[Count]]</f>
        <v>0</v>
      </c>
      <c r="D68" s="2">
        <f>COUNTIFS(Table2[Sub-Sector],Table4[[#This Row],[Sub-Sector]],Table2[1W Return vs Nifty],"&gt;=5")/Table4[[#This Row],[Count]]</f>
        <v>0</v>
      </c>
      <c r="E68" s="2">
        <f>COUNTIFS(Table2[Sub-Sector],Table4[[#This Row],[Sub-Sector]],Table2[1M Return vs Nifty],"&gt;=5")/Table4[[#This Row],[Count]]</f>
        <v>0</v>
      </c>
      <c r="F68" s="2">
        <f>COUNTIFS(Table2[Sub-Sector],Table4[[#This Row],[Sub-Sector]],Table2[6M Return vs Nifty],"&gt;=10")/Table4[[#This Row],[Count]]</f>
        <v>0</v>
      </c>
      <c r="G68" s="2">
        <f>COUNTIFS(Table2[Sub-Sector],Table4[[#This Row],[Sub-Sector]],Table2[1Y Return vs Nifty],"&gt;=10")/Table4[[#This Row],[Count]]</f>
        <v>0</v>
      </c>
      <c r="H68" s="2">
        <f>COUNTIFS(Table2[Sub-Sector],Table4[[#This Row],[Sub-Sector]],Table2[RSI Exponential â€“ 14D],"&gt;=50")/Table4[[#This Row],[Count]]</f>
        <v>1</v>
      </c>
      <c r="I68" s="2">
        <f>COUNTIFS(Table2[Sub-Sector],Table4[[#This Row],[Sub-Sector]],Table2[Relative Volume],"&gt;=1")/Table4[[#This Row],[Count]]</f>
        <v>1</v>
      </c>
      <c r="J68" s="2">
        <f>COUNTIFS(Table2[Sub-Sector],Table4[[#This Row],[Sub-Sector]],Table2[% Away From Day Low],"&gt;=0.05")/Table4[[#This Row],[Count]]</f>
        <v>0</v>
      </c>
      <c r="K68" s="2">
        <f>COUNTIFS(Table2[Sub-Sector],Table4[[#This Row],[Sub-Sector]],Table2[% Away From Day High],"&lt;=0.05")/Table4[[#This Row],[Count]]</f>
        <v>1</v>
      </c>
      <c r="L68" s="2">
        <f>COUNTIFS(Table2[Sub-Sector],Table4[[#This Row],[Sub-Sector]],Table2[% Away From Current Week Low],"&gt;=0.05")/Table4[[#This Row],[Count]]</f>
        <v>1</v>
      </c>
      <c r="M68" s="2">
        <f>COUNTIFS(Table2[Sub-Sector],Table4[[#This Row],[Sub-Sector]],Table2[% Away From Current Week High],"&lt;=0.05")/Table4[[#This Row],[Count]]</f>
        <v>1</v>
      </c>
      <c r="N68" s="2">
        <f>COUNTIFS(Table2[Sub-Sector],Table4[[#This Row],[Sub-Sector]],Table2[% Away From Current Month Low],"&gt;=0.05")/Table4[[#This Row],[Count]]</f>
        <v>1</v>
      </c>
      <c r="O68" s="2">
        <f>COUNTIFS(Table2[Sub-Sector],Table4[[#This Row],[Sub-Sector]],Table2[% Away From Current Month High],"&lt;=0.05")/Table4[[#This Row],[Count]]</f>
        <v>0</v>
      </c>
      <c r="P68" s="2">
        <f>COUNTIFS(Table2[Sub-Sector],Table4[[#This Row],[Sub-Sector]],Table2[% Away From 52W High],"&lt;=10")/Table4[[#This Row],[Count]]</f>
        <v>0</v>
      </c>
      <c r="Q68" s="2">
        <f>COUNTIFS(Table2[Sub-Sector],Table4[[#This Row],[Sub-Sector]],Table2[% Away From 52W Low],"&gt;=10")/Table4[[#This Row],[Count]]</f>
        <v>1</v>
      </c>
      <c r="R68" s="2">
        <f>COUNTIFS(Table2[Sub-Sector],Table4[[#This Row],[Sub-Sector]],Table2[% Price above 20 EMA],"&gt;=0")/Table4[[#This Row],[Count]]</f>
        <v>1</v>
      </c>
      <c r="S68" s="2">
        <f>COUNTIFS(Table2[Sub-Sector],Table4[[#This Row],[Sub-Sector]],Table2[% Price above 50 EMA],"&gt;=0")/Table4[[#This Row],[Count]]</f>
        <v>0</v>
      </c>
      <c r="T68" s="2">
        <f>COUNTIFS(Table2[Sub-Sector],Table4[[#This Row],[Sub-Sector]],Table2[% Price above 200 EMA],"&gt;=0")/Table4[[#This Row],[Count]]</f>
        <v>0</v>
      </c>
      <c r="U68" s="2">
        <f>COUNTIFS(Table2[Sub-Sector],Table4[[#This Row],[Sub-Sector]],Table2[Rate of Change - Zone],"Positive")/Table4[[#This Row],[Count]]</f>
        <v>1</v>
      </c>
      <c r="V68" s="2">
        <f>COUNTIFS(Table2[Sub-Sector],Table4[[#This Row],[Sub-Sector]],Table2[Sharpe Ratio],"&gt;=0.10")/Table4[[#This Row],[Count]]</f>
        <v>0</v>
      </c>
      <c r="W6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565.5</v>
      </c>
      <c r="X68">
        <f>_xlfn.RANK.AVG(Table4[[#This Row],[Score]],Table4[Score],1)</f>
        <v>103</v>
      </c>
      <c r="Y6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255.5</v>
      </c>
      <c r="Z68">
        <f>_xlfn.RANK.AVG(Table4[[#This Row],[Score 2 ]],Table4[[Score 2 ]],1)</f>
        <v>67</v>
      </c>
    </row>
    <row r="69" spans="1:26" x14ac:dyDescent="0.3">
      <c r="A69" t="s">
        <v>198</v>
      </c>
      <c r="B69">
        <f>COUNTIFS(Table2[Sub-Sector],Table4[[#This Row],[Sub-Sector]])</f>
        <v>25</v>
      </c>
      <c r="C69" s="2">
        <f>COUNTIFS(Table2[Sub-Sector],Table4[[#This Row],[Sub-Sector]],Table2[Uptrend],"Uptrend")/Table4[[#This Row],[Count]]</f>
        <v>0.72</v>
      </c>
      <c r="D69" s="2">
        <f>COUNTIFS(Table2[Sub-Sector],Table4[[#This Row],[Sub-Sector]],Table2[1W Return vs Nifty],"&gt;=5")/Table4[[#This Row],[Count]]</f>
        <v>0.04</v>
      </c>
      <c r="E69" s="2">
        <f>COUNTIFS(Table2[Sub-Sector],Table4[[#This Row],[Sub-Sector]],Table2[1M Return vs Nifty],"&gt;=5")/Table4[[#This Row],[Count]]</f>
        <v>0.48</v>
      </c>
      <c r="F69" s="2">
        <f>COUNTIFS(Table2[Sub-Sector],Table4[[#This Row],[Sub-Sector]],Table2[6M Return vs Nifty],"&gt;=10")/Table4[[#This Row],[Count]]</f>
        <v>0.6</v>
      </c>
      <c r="G69" s="2">
        <f>COUNTIFS(Table2[Sub-Sector],Table4[[#This Row],[Sub-Sector]],Table2[1Y Return vs Nifty],"&gt;=10")/Table4[[#This Row],[Count]]</f>
        <v>0.56000000000000005</v>
      </c>
      <c r="H69" s="2">
        <f>COUNTIFS(Table2[Sub-Sector],Table4[[#This Row],[Sub-Sector]],Table2[RSI Exponential â€“ 14D],"&gt;=50")/Table4[[#This Row],[Count]]</f>
        <v>0.76</v>
      </c>
      <c r="I69" s="2">
        <f>COUNTIFS(Table2[Sub-Sector],Table4[[#This Row],[Sub-Sector]],Table2[Relative Volume],"&gt;=1")/Table4[[#This Row],[Count]]</f>
        <v>0.16</v>
      </c>
      <c r="J69" s="2">
        <f>COUNTIFS(Table2[Sub-Sector],Table4[[#This Row],[Sub-Sector]],Table2[% Away From Day Low],"&gt;=0.05")/Table4[[#This Row],[Count]]</f>
        <v>0.04</v>
      </c>
      <c r="K69" s="2">
        <f>COUNTIFS(Table2[Sub-Sector],Table4[[#This Row],[Sub-Sector]],Table2[% Away From Day High],"&lt;=0.05")/Table4[[#This Row],[Count]]</f>
        <v>1</v>
      </c>
      <c r="L69" s="2">
        <f>COUNTIFS(Table2[Sub-Sector],Table4[[#This Row],[Sub-Sector]],Table2[% Away From Current Week Low],"&gt;=0.05")/Table4[[#This Row],[Count]]</f>
        <v>0.32</v>
      </c>
      <c r="M69" s="2">
        <f>COUNTIFS(Table2[Sub-Sector],Table4[[#This Row],[Sub-Sector]],Table2[% Away From Current Week High],"&lt;=0.05")/Table4[[#This Row],[Count]]</f>
        <v>0.92</v>
      </c>
      <c r="N69" s="2">
        <f>COUNTIFS(Table2[Sub-Sector],Table4[[#This Row],[Sub-Sector]],Table2[% Away From Current Month Low],"&gt;=0.05")/Table4[[#This Row],[Count]]</f>
        <v>0.8</v>
      </c>
      <c r="O69" s="2">
        <f>COUNTIFS(Table2[Sub-Sector],Table4[[#This Row],[Sub-Sector]],Table2[% Away From Current Month High],"&lt;=0.05")/Table4[[#This Row],[Count]]</f>
        <v>0.56000000000000005</v>
      </c>
      <c r="P69" s="2">
        <f>COUNTIFS(Table2[Sub-Sector],Table4[[#This Row],[Sub-Sector]],Table2[% Away From 52W High],"&lt;=10")/Table4[[#This Row],[Count]]</f>
        <v>0.48</v>
      </c>
      <c r="Q69" s="2">
        <f>COUNTIFS(Table2[Sub-Sector],Table4[[#This Row],[Sub-Sector]],Table2[% Away From 52W Low],"&gt;=10")/Table4[[#This Row],[Count]]</f>
        <v>1</v>
      </c>
      <c r="R69" s="2">
        <f>COUNTIFS(Table2[Sub-Sector],Table4[[#This Row],[Sub-Sector]],Table2[% Price above 20 EMA],"&gt;=0")/Table4[[#This Row],[Count]]</f>
        <v>0.68</v>
      </c>
      <c r="S69" s="2">
        <f>COUNTIFS(Table2[Sub-Sector],Table4[[#This Row],[Sub-Sector]],Table2[% Price above 50 EMA],"&gt;=0")/Table4[[#This Row],[Count]]</f>
        <v>0.76</v>
      </c>
      <c r="T69" s="2">
        <f>COUNTIFS(Table2[Sub-Sector],Table4[[#This Row],[Sub-Sector]],Table2[% Price above 200 EMA],"&gt;=0")/Table4[[#This Row],[Count]]</f>
        <v>0.92</v>
      </c>
      <c r="U69" s="2">
        <f>COUNTIFS(Table2[Sub-Sector],Table4[[#This Row],[Sub-Sector]],Table2[Rate of Change - Zone],"Positive")/Table4[[#This Row],[Count]]</f>
        <v>0.76</v>
      </c>
      <c r="V69" s="2">
        <f>COUNTIFS(Table2[Sub-Sector],Table4[[#This Row],[Sub-Sector]],Table2[Sharpe Ratio],"&gt;=0.10")/Table4[[#This Row],[Count]]</f>
        <v>0.44</v>
      </c>
      <c r="W6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408.5</v>
      </c>
      <c r="X69">
        <f>_xlfn.RANK.AVG(Table4[[#This Row],[Score]],Table4[Score],1)</f>
        <v>54</v>
      </c>
      <c r="Y6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256.5</v>
      </c>
      <c r="Z69">
        <f>_xlfn.RANK.AVG(Table4[[#This Row],[Score 2 ]],Table4[[Score 2 ]],1)</f>
        <v>68.5</v>
      </c>
    </row>
    <row r="70" spans="1:26" x14ac:dyDescent="0.3">
      <c r="A70" t="s">
        <v>139</v>
      </c>
      <c r="B70">
        <f>COUNTIFS(Table2[Sub-Sector],Table4[[#This Row],[Sub-Sector]])</f>
        <v>20</v>
      </c>
      <c r="C70" s="2">
        <f>COUNTIFS(Table2[Sub-Sector],Table4[[#This Row],[Sub-Sector]],Table2[Uptrend],"Uptrend")/Table4[[#This Row],[Count]]</f>
        <v>0.5</v>
      </c>
      <c r="D70" s="2">
        <f>COUNTIFS(Table2[Sub-Sector],Table4[[#This Row],[Sub-Sector]],Table2[1W Return vs Nifty],"&gt;=5")/Table4[[#This Row],[Count]]</f>
        <v>0.05</v>
      </c>
      <c r="E70" s="2">
        <f>COUNTIFS(Table2[Sub-Sector],Table4[[#This Row],[Sub-Sector]],Table2[1M Return vs Nifty],"&gt;=5")/Table4[[#This Row],[Count]]</f>
        <v>0.2</v>
      </c>
      <c r="F70" s="2">
        <f>COUNTIFS(Table2[Sub-Sector],Table4[[#This Row],[Sub-Sector]],Table2[6M Return vs Nifty],"&gt;=10")/Table4[[#This Row],[Count]]</f>
        <v>0.4</v>
      </c>
      <c r="G70" s="2">
        <f>COUNTIFS(Table2[Sub-Sector],Table4[[#This Row],[Sub-Sector]],Table2[1Y Return vs Nifty],"&gt;=10")/Table4[[#This Row],[Count]]</f>
        <v>0.9</v>
      </c>
      <c r="H70" s="2">
        <f>COUNTIFS(Table2[Sub-Sector],Table4[[#This Row],[Sub-Sector]],Table2[RSI Exponential â€“ 14D],"&gt;=50")/Table4[[#This Row],[Count]]</f>
        <v>0.5</v>
      </c>
      <c r="I70" s="2">
        <f>COUNTIFS(Table2[Sub-Sector],Table4[[#This Row],[Sub-Sector]],Table2[Relative Volume],"&gt;=1")/Table4[[#This Row],[Count]]</f>
        <v>0.1</v>
      </c>
      <c r="J70" s="2">
        <f>COUNTIFS(Table2[Sub-Sector],Table4[[#This Row],[Sub-Sector]],Table2[% Away From Day Low],"&gt;=0.05")/Table4[[#This Row],[Count]]</f>
        <v>0.15</v>
      </c>
      <c r="K70" s="2">
        <f>COUNTIFS(Table2[Sub-Sector],Table4[[#This Row],[Sub-Sector]],Table2[% Away From Day High],"&lt;=0.05")/Table4[[#This Row],[Count]]</f>
        <v>1</v>
      </c>
      <c r="L70" s="2">
        <f>COUNTIFS(Table2[Sub-Sector],Table4[[#This Row],[Sub-Sector]],Table2[% Away From Current Week Low],"&gt;=0.05")/Table4[[#This Row],[Count]]</f>
        <v>0.2</v>
      </c>
      <c r="M70" s="2">
        <f>COUNTIFS(Table2[Sub-Sector],Table4[[#This Row],[Sub-Sector]],Table2[% Away From Current Week High],"&lt;=0.05")/Table4[[#This Row],[Count]]</f>
        <v>0.75</v>
      </c>
      <c r="N70" s="2">
        <f>COUNTIFS(Table2[Sub-Sector],Table4[[#This Row],[Sub-Sector]],Table2[% Away From Current Month Low],"&gt;=0.05")/Table4[[#This Row],[Count]]</f>
        <v>0.85</v>
      </c>
      <c r="O70" s="2">
        <f>COUNTIFS(Table2[Sub-Sector],Table4[[#This Row],[Sub-Sector]],Table2[% Away From Current Month High],"&lt;=0.05")/Table4[[#This Row],[Count]]</f>
        <v>0.35</v>
      </c>
      <c r="P70" s="2">
        <f>COUNTIFS(Table2[Sub-Sector],Table4[[#This Row],[Sub-Sector]],Table2[% Away From 52W High],"&lt;=10")/Table4[[#This Row],[Count]]</f>
        <v>0.15</v>
      </c>
      <c r="Q70" s="2">
        <f>COUNTIFS(Table2[Sub-Sector],Table4[[#This Row],[Sub-Sector]],Table2[% Away From 52W Low],"&gt;=10")/Table4[[#This Row],[Count]]</f>
        <v>1</v>
      </c>
      <c r="R70" s="2">
        <f>COUNTIFS(Table2[Sub-Sector],Table4[[#This Row],[Sub-Sector]],Table2[% Price above 20 EMA],"&gt;=0")/Table4[[#This Row],[Count]]</f>
        <v>0.5</v>
      </c>
      <c r="S70" s="2">
        <f>COUNTIFS(Table2[Sub-Sector],Table4[[#This Row],[Sub-Sector]],Table2[% Price above 50 EMA],"&gt;=0")/Table4[[#This Row],[Count]]</f>
        <v>0.6</v>
      </c>
      <c r="T70" s="2">
        <f>COUNTIFS(Table2[Sub-Sector],Table4[[#This Row],[Sub-Sector]],Table2[% Price above 200 EMA],"&gt;=0")/Table4[[#This Row],[Count]]</f>
        <v>0.95</v>
      </c>
      <c r="U70" s="2">
        <f>COUNTIFS(Table2[Sub-Sector],Table4[[#This Row],[Sub-Sector]],Table2[Rate of Change - Zone],"Positive")/Table4[[#This Row],[Count]]</f>
        <v>0.8</v>
      </c>
      <c r="V70" s="2">
        <f>COUNTIFS(Table2[Sub-Sector],Table4[[#This Row],[Sub-Sector]],Table2[Sharpe Ratio],"&gt;=0.10")/Table4[[#This Row],[Count]]</f>
        <v>0.55000000000000004</v>
      </c>
      <c r="W7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473.5</v>
      </c>
      <c r="X70">
        <f>_xlfn.RANK.AVG(Table4[[#This Row],[Score]],Table4[Score],1)</f>
        <v>75</v>
      </c>
      <c r="Y7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256.5</v>
      </c>
      <c r="Z70">
        <f>_xlfn.RANK.AVG(Table4[[#This Row],[Score 2 ]],Table4[[Score 2 ]],1)</f>
        <v>68.5</v>
      </c>
    </row>
    <row r="71" spans="1:26" x14ac:dyDescent="0.3">
      <c r="A71" t="s">
        <v>83</v>
      </c>
      <c r="B71">
        <f>COUNTIFS(Table2[Sub-Sector],Table4[[#This Row],[Sub-Sector]])</f>
        <v>1</v>
      </c>
      <c r="C71" s="2">
        <f>COUNTIFS(Table2[Sub-Sector],Table4[[#This Row],[Sub-Sector]],Table2[Uptrend],"Uptrend")/Table4[[#This Row],[Count]]</f>
        <v>1</v>
      </c>
      <c r="D71" s="2">
        <f>COUNTIFS(Table2[Sub-Sector],Table4[[#This Row],[Sub-Sector]],Table2[1W Return vs Nifty],"&gt;=5")/Table4[[#This Row],[Count]]</f>
        <v>0</v>
      </c>
      <c r="E71" s="2">
        <f>COUNTIFS(Table2[Sub-Sector],Table4[[#This Row],[Sub-Sector]],Table2[1M Return vs Nifty],"&gt;=5")/Table4[[#This Row],[Count]]</f>
        <v>1</v>
      </c>
      <c r="F71" s="2">
        <f>COUNTIFS(Table2[Sub-Sector],Table4[[#This Row],[Sub-Sector]],Table2[6M Return vs Nifty],"&gt;=10")/Table4[[#This Row],[Count]]</f>
        <v>0</v>
      </c>
      <c r="G71" s="2">
        <f>COUNTIFS(Table2[Sub-Sector],Table4[[#This Row],[Sub-Sector]],Table2[1Y Return vs Nifty],"&gt;=10")/Table4[[#This Row],[Count]]</f>
        <v>1</v>
      </c>
      <c r="H71" s="2">
        <f>COUNTIFS(Table2[Sub-Sector],Table4[[#This Row],[Sub-Sector]],Table2[RSI Exponential â€“ 14D],"&gt;=50")/Table4[[#This Row],[Count]]</f>
        <v>1</v>
      </c>
      <c r="I71" s="2">
        <f>COUNTIFS(Table2[Sub-Sector],Table4[[#This Row],[Sub-Sector]],Table2[Relative Volume],"&gt;=1")/Table4[[#This Row],[Count]]</f>
        <v>0</v>
      </c>
      <c r="J71" s="2">
        <f>COUNTIFS(Table2[Sub-Sector],Table4[[#This Row],[Sub-Sector]],Table2[% Away From Day Low],"&gt;=0.05")/Table4[[#This Row],[Count]]</f>
        <v>0</v>
      </c>
      <c r="K71" s="2">
        <f>COUNTIFS(Table2[Sub-Sector],Table4[[#This Row],[Sub-Sector]],Table2[% Away From Day High],"&lt;=0.05")/Table4[[#This Row],[Count]]</f>
        <v>1</v>
      </c>
      <c r="L71" s="2">
        <f>COUNTIFS(Table2[Sub-Sector],Table4[[#This Row],[Sub-Sector]],Table2[% Away From Current Week Low],"&gt;=0.05")/Table4[[#This Row],[Count]]</f>
        <v>0</v>
      </c>
      <c r="M71" s="2">
        <f>COUNTIFS(Table2[Sub-Sector],Table4[[#This Row],[Sub-Sector]],Table2[% Away From Current Week High],"&lt;=0.05")/Table4[[#This Row],[Count]]</f>
        <v>1</v>
      </c>
      <c r="N71" s="2">
        <f>COUNTIFS(Table2[Sub-Sector],Table4[[#This Row],[Sub-Sector]],Table2[% Away From Current Month Low],"&gt;=0.05")/Table4[[#This Row],[Count]]</f>
        <v>1</v>
      </c>
      <c r="O71" s="2">
        <f>COUNTIFS(Table2[Sub-Sector],Table4[[#This Row],[Sub-Sector]],Table2[% Away From Current Month High],"&lt;=0.05")/Table4[[#This Row],[Count]]</f>
        <v>1</v>
      </c>
      <c r="P71" s="2">
        <f>COUNTIFS(Table2[Sub-Sector],Table4[[#This Row],[Sub-Sector]],Table2[% Away From 52W High],"&lt;=10")/Table4[[#This Row],[Count]]</f>
        <v>1</v>
      </c>
      <c r="Q71" s="2">
        <f>COUNTIFS(Table2[Sub-Sector],Table4[[#This Row],[Sub-Sector]],Table2[% Away From 52W Low],"&gt;=10")/Table4[[#This Row],[Count]]</f>
        <v>1</v>
      </c>
      <c r="R71" s="2">
        <f>COUNTIFS(Table2[Sub-Sector],Table4[[#This Row],[Sub-Sector]],Table2[% Price above 20 EMA],"&gt;=0")/Table4[[#This Row],[Count]]</f>
        <v>1</v>
      </c>
      <c r="S71" s="2">
        <f>COUNTIFS(Table2[Sub-Sector],Table4[[#This Row],[Sub-Sector]],Table2[% Price above 50 EMA],"&gt;=0")/Table4[[#This Row],[Count]]</f>
        <v>1</v>
      </c>
      <c r="T71" s="2">
        <f>COUNTIFS(Table2[Sub-Sector],Table4[[#This Row],[Sub-Sector]],Table2[% Price above 200 EMA],"&gt;=0")/Table4[[#This Row],[Count]]</f>
        <v>1</v>
      </c>
      <c r="U71" s="2">
        <f>COUNTIFS(Table2[Sub-Sector],Table4[[#This Row],[Sub-Sector]],Table2[Rate of Change - Zone],"Positive")/Table4[[#This Row],[Count]]</f>
        <v>1</v>
      </c>
      <c r="V71" s="2">
        <f>COUNTIFS(Table2[Sub-Sector],Table4[[#This Row],[Sub-Sector]],Table2[Sharpe Ratio],"&gt;=0.10")/Table4[[#This Row],[Count]]</f>
        <v>1</v>
      </c>
      <c r="W7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370</v>
      </c>
      <c r="X71">
        <f>_xlfn.RANK.AVG(Table4[[#This Row],[Score]],Table4[Score],1)</f>
        <v>39.5</v>
      </c>
      <c r="Y7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258</v>
      </c>
      <c r="Z71">
        <f>_xlfn.RANK.AVG(Table4[[#This Row],[Score 2 ]],Table4[[Score 2 ]],1)</f>
        <v>71</v>
      </c>
    </row>
    <row r="72" spans="1:26" x14ac:dyDescent="0.3">
      <c r="A72" t="s">
        <v>328</v>
      </c>
      <c r="B72">
        <f>COUNTIFS(Table2[Sub-Sector],Table4[[#This Row],[Sub-Sector]])</f>
        <v>1</v>
      </c>
      <c r="C72" s="2">
        <f>COUNTIFS(Table2[Sub-Sector],Table4[[#This Row],[Sub-Sector]],Table2[Uptrend],"Uptrend")/Table4[[#This Row],[Count]]</f>
        <v>1</v>
      </c>
      <c r="D72" s="2">
        <f>COUNTIFS(Table2[Sub-Sector],Table4[[#This Row],[Sub-Sector]],Table2[1W Return vs Nifty],"&gt;=5")/Table4[[#This Row],[Count]]</f>
        <v>0</v>
      </c>
      <c r="E72" s="2">
        <f>COUNTIFS(Table2[Sub-Sector],Table4[[#This Row],[Sub-Sector]],Table2[1M Return vs Nifty],"&gt;=5")/Table4[[#This Row],[Count]]</f>
        <v>0</v>
      </c>
      <c r="F72" s="2">
        <f>COUNTIFS(Table2[Sub-Sector],Table4[[#This Row],[Sub-Sector]],Table2[6M Return vs Nifty],"&gt;=10")/Table4[[#This Row],[Count]]</f>
        <v>0</v>
      </c>
      <c r="G72" s="2">
        <f>COUNTIFS(Table2[Sub-Sector],Table4[[#This Row],[Sub-Sector]],Table2[1Y Return vs Nifty],"&gt;=10")/Table4[[#This Row],[Count]]</f>
        <v>1</v>
      </c>
      <c r="H72" s="2">
        <f>COUNTIFS(Table2[Sub-Sector],Table4[[#This Row],[Sub-Sector]],Table2[RSI Exponential â€“ 14D],"&gt;=50")/Table4[[#This Row],[Count]]</f>
        <v>1</v>
      </c>
      <c r="I72" s="2">
        <f>COUNTIFS(Table2[Sub-Sector],Table4[[#This Row],[Sub-Sector]],Table2[Relative Volume],"&gt;=1")/Table4[[#This Row],[Count]]</f>
        <v>0</v>
      </c>
      <c r="J72" s="2">
        <f>COUNTIFS(Table2[Sub-Sector],Table4[[#This Row],[Sub-Sector]],Table2[% Away From Day Low],"&gt;=0.05")/Table4[[#This Row],[Count]]</f>
        <v>0</v>
      </c>
      <c r="K72" s="2">
        <f>COUNTIFS(Table2[Sub-Sector],Table4[[#This Row],[Sub-Sector]],Table2[% Away From Day High],"&lt;=0.05")/Table4[[#This Row],[Count]]</f>
        <v>1</v>
      </c>
      <c r="L72" s="2">
        <f>COUNTIFS(Table2[Sub-Sector],Table4[[#This Row],[Sub-Sector]],Table2[% Away From Current Week Low],"&gt;=0.05")/Table4[[#This Row],[Count]]</f>
        <v>0</v>
      </c>
      <c r="M72" s="2">
        <f>COUNTIFS(Table2[Sub-Sector],Table4[[#This Row],[Sub-Sector]],Table2[% Away From Current Week High],"&lt;=0.05")/Table4[[#This Row],[Count]]</f>
        <v>1</v>
      </c>
      <c r="N72" s="2">
        <f>COUNTIFS(Table2[Sub-Sector],Table4[[#This Row],[Sub-Sector]],Table2[% Away From Current Month Low],"&gt;=0.05")/Table4[[#This Row],[Count]]</f>
        <v>1</v>
      </c>
      <c r="O72" s="2">
        <f>COUNTIFS(Table2[Sub-Sector],Table4[[#This Row],[Sub-Sector]],Table2[% Away From Current Month High],"&lt;=0.05")/Table4[[#This Row],[Count]]</f>
        <v>1</v>
      </c>
      <c r="P72" s="2">
        <f>COUNTIFS(Table2[Sub-Sector],Table4[[#This Row],[Sub-Sector]],Table2[% Away From 52W High],"&lt;=10")/Table4[[#This Row],[Count]]</f>
        <v>0</v>
      </c>
      <c r="Q72" s="2">
        <f>COUNTIFS(Table2[Sub-Sector],Table4[[#This Row],[Sub-Sector]],Table2[% Away From 52W Low],"&gt;=10")/Table4[[#This Row],[Count]]</f>
        <v>1</v>
      </c>
      <c r="R72" s="2">
        <f>COUNTIFS(Table2[Sub-Sector],Table4[[#This Row],[Sub-Sector]],Table2[% Price above 20 EMA],"&gt;=0")/Table4[[#This Row],[Count]]</f>
        <v>1</v>
      </c>
      <c r="S72" s="2">
        <f>COUNTIFS(Table2[Sub-Sector],Table4[[#This Row],[Sub-Sector]],Table2[% Price above 50 EMA],"&gt;=0")/Table4[[#This Row],[Count]]</f>
        <v>1</v>
      </c>
      <c r="T72" s="2">
        <f>COUNTIFS(Table2[Sub-Sector],Table4[[#This Row],[Sub-Sector]],Table2[% Price above 200 EMA],"&gt;=0")/Table4[[#This Row],[Count]]</f>
        <v>1</v>
      </c>
      <c r="U72" s="2">
        <f>COUNTIFS(Table2[Sub-Sector],Table4[[#This Row],[Sub-Sector]],Table2[Rate of Change - Zone],"Positive")/Table4[[#This Row],[Count]]</f>
        <v>1</v>
      </c>
      <c r="V72" s="2">
        <f>COUNTIFS(Table2[Sub-Sector],Table4[[#This Row],[Sub-Sector]],Table2[Sharpe Ratio],"&gt;=0.10")/Table4[[#This Row],[Count]]</f>
        <v>1</v>
      </c>
      <c r="W7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470</v>
      </c>
      <c r="X72">
        <f>_xlfn.RANK.AVG(Table4[[#This Row],[Score]],Table4[Score],1)</f>
        <v>73</v>
      </c>
      <c r="Y7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258</v>
      </c>
      <c r="Z72">
        <f>_xlfn.RANK.AVG(Table4[[#This Row],[Score 2 ]],Table4[[Score 2 ]],1)</f>
        <v>71</v>
      </c>
    </row>
    <row r="73" spans="1:26" x14ac:dyDescent="0.3">
      <c r="A73" t="s">
        <v>253</v>
      </c>
      <c r="B73">
        <f>COUNTIFS(Table2[Sub-Sector],Table4[[#This Row],[Sub-Sector]])</f>
        <v>1</v>
      </c>
      <c r="C73" s="2">
        <f>COUNTIFS(Table2[Sub-Sector],Table4[[#This Row],[Sub-Sector]],Table2[Uptrend],"Uptrend")/Table4[[#This Row],[Count]]</f>
        <v>1</v>
      </c>
      <c r="D73" s="2">
        <f>COUNTIFS(Table2[Sub-Sector],Table4[[#This Row],[Sub-Sector]],Table2[1W Return vs Nifty],"&gt;=5")/Table4[[#This Row],[Count]]</f>
        <v>0</v>
      </c>
      <c r="E73" s="2">
        <f>COUNTIFS(Table2[Sub-Sector],Table4[[#This Row],[Sub-Sector]],Table2[1M Return vs Nifty],"&gt;=5")/Table4[[#This Row],[Count]]</f>
        <v>1</v>
      </c>
      <c r="F73" s="2">
        <f>COUNTIFS(Table2[Sub-Sector],Table4[[#This Row],[Sub-Sector]],Table2[6M Return vs Nifty],"&gt;=10")/Table4[[#This Row],[Count]]</f>
        <v>0</v>
      </c>
      <c r="G73" s="2">
        <f>COUNTIFS(Table2[Sub-Sector],Table4[[#This Row],[Sub-Sector]],Table2[1Y Return vs Nifty],"&gt;=10")/Table4[[#This Row],[Count]]</f>
        <v>1</v>
      </c>
      <c r="H73" s="2">
        <f>COUNTIFS(Table2[Sub-Sector],Table4[[#This Row],[Sub-Sector]],Table2[RSI Exponential â€“ 14D],"&gt;=50")/Table4[[#This Row],[Count]]</f>
        <v>1</v>
      </c>
      <c r="I73" s="2">
        <f>COUNTIFS(Table2[Sub-Sector],Table4[[#This Row],[Sub-Sector]],Table2[Relative Volume],"&gt;=1")/Table4[[#This Row],[Count]]</f>
        <v>0</v>
      </c>
      <c r="J73" s="2">
        <f>COUNTIFS(Table2[Sub-Sector],Table4[[#This Row],[Sub-Sector]],Table2[% Away From Day Low],"&gt;=0.05")/Table4[[#This Row],[Count]]</f>
        <v>0</v>
      </c>
      <c r="K73" s="2">
        <f>COUNTIFS(Table2[Sub-Sector],Table4[[#This Row],[Sub-Sector]],Table2[% Away From Day High],"&lt;=0.05")/Table4[[#This Row],[Count]]</f>
        <v>1</v>
      </c>
      <c r="L73" s="2">
        <f>COUNTIFS(Table2[Sub-Sector],Table4[[#This Row],[Sub-Sector]],Table2[% Away From Current Week Low],"&gt;=0.05")/Table4[[#This Row],[Count]]</f>
        <v>1</v>
      </c>
      <c r="M73" s="2">
        <f>COUNTIFS(Table2[Sub-Sector],Table4[[#This Row],[Sub-Sector]],Table2[% Away From Current Week High],"&lt;=0.05")/Table4[[#This Row],[Count]]</f>
        <v>1</v>
      </c>
      <c r="N73" s="2">
        <f>COUNTIFS(Table2[Sub-Sector],Table4[[#This Row],[Sub-Sector]],Table2[% Away From Current Month Low],"&gt;=0.05")/Table4[[#This Row],[Count]]</f>
        <v>1</v>
      </c>
      <c r="O73" s="2">
        <f>COUNTIFS(Table2[Sub-Sector],Table4[[#This Row],[Sub-Sector]],Table2[% Away From Current Month High],"&lt;=0.05")/Table4[[#This Row],[Count]]</f>
        <v>1</v>
      </c>
      <c r="P73" s="2">
        <f>COUNTIFS(Table2[Sub-Sector],Table4[[#This Row],[Sub-Sector]],Table2[% Away From 52W High],"&lt;=10")/Table4[[#This Row],[Count]]</f>
        <v>1</v>
      </c>
      <c r="Q73" s="2">
        <f>COUNTIFS(Table2[Sub-Sector],Table4[[#This Row],[Sub-Sector]],Table2[% Away From 52W Low],"&gt;=10")/Table4[[#This Row],[Count]]</f>
        <v>1</v>
      </c>
      <c r="R73" s="2">
        <f>COUNTIFS(Table2[Sub-Sector],Table4[[#This Row],[Sub-Sector]],Table2[% Price above 20 EMA],"&gt;=0")/Table4[[#This Row],[Count]]</f>
        <v>1</v>
      </c>
      <c r="S73" s="2">
        <f>COUNTIFS(Table2[Sub-Sector],Table4[[#This Row],[Sub-Sector]],Table2[% Price above 50 EMA],"&gt;=0")/Table4[[#This Row],[Count]]</f>
        <v>1</v>
      </c>
      <c r="T73" s="2">
        <f>COUNTIFS(Table2[Sub-Sector],Table4[[#This Row],[Sub-Sector]],Table2[% Price above 200 EMA],"&gt;=0")/Table4[[#This Row],[Count]]</f>
        <v>1</v>
      </c>
      <c r="U73" s="2">
        <f>COUNTIFS(Table2[Sub-Sector],Table4[[#This Row],[Sub-Sector]],Table2[Rate of Change - Zone],"Positive")/Table4[[#This Row],[Count]]</f>
        <v>1</v>
      </c>
      <c r="V73" s="2">
        <f>COUNTIFS(Table2[Sub-Sector],Table4[[#This Row],[Sub-Sector]],Table2[Sharpe Ratio],"&gt;=0.10")/Table4[[#This Row],[Count]]</f>
        <v>0</v>
      </c>
      <c r="W7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370</v>
      </c>
      <c r="X73">
        <f>_xlfn.RANK.AVG(Table4[[#This Row],[Score]],Table4[Score],1)</f>
        <v>39.5</v>
      </c>
      <c r="Y7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258</v>
      </c>
      <c r="Z73">
        <f>_xlfn.RANK.AVG(Table4[[#This Row],[Score 2 ]],Table4[[Score 2 ]],1)</f>
        <v>71</v>
      </c>
    </row>
    <row r="74" spans="1:26" x14ac:dyDescent="0.3">
      <c r="A74" t="s">
        <v>166</v>
      </c>
      <c r="B74">
        <f>COUNTIFS(Table2[Sub-Sector],Table4[[#This Row],[Sub-Sector]])</f>
        <v>9</v>
      </c>
      <c r="C74" s="2">
        <f>COUNTIFS(Table2[Sub-Sector],Table4[[#This Row],[Sub-Sector]],Table2[Uptrend],"Uptrend")/Table4[[#This Row],[Count]]</f>
        <v>0.88888888888888884</v>
      </c>
      <c r="D74" s="2">
        <f>COUNTIFS(Table2[Sub-Sector],Table4[[#This Row],[Sub-Sector]],Table2[1W Return vs Nifty],"&gt;=5")/Table4[[#This Row],[Count]]</f>
        <v>0</v>
      </c>
      <c r="E74" s="2">
        <f>COUNTIFS(Table2[Sub-Sector],Table4[[#This Row],[Sub-Sector]],Table2[1M Return vs Nifty],"&gt;=5")/Table4[[#This Row],[Count]]</f>
        <v>0.77777777777777779</v>
      </c>
      <c r="F74" s="2">
        <f>COUNTIFS(Table2[Sub-Sector],Table4[[#This Row],[Sub-Sector]],Table2[6M Return vs Nifty],"&gt;=10")/Table4[[#This Row],[Count]]</f>
        <v>0.33333333333333331</v>
      </c>
      <c r="G74" s="2">
        <f>COUNTIFS(Table2[Sub-Sector],Table4[[#This Row],[Sub-Sector]],Table2[1Y Return vs Nifty],"&gt;=10")/Table4[[#This Row],[Count]]</f>
        <v>0.33333333333333331</v>
      </c>
      <c r="H74" s="2">
        <f>COUNTIFS(Table2[Sub-Sector],Table4[[#This Row],[Sub-Sector]],Table2[RSI Exponential â€“ 14D],"&gt;=50")/Table4[[#This Row],[Count]]</f>
        <v>1</v>
      </c>
      <c r="I74" s="2">
        <f>COUNTIFS(Table2[Sub-Sector],Table4[[#This Row],[Sub-Sector]],Table2[Relative Volume],"&gt;=1")/Table4[[#This Row],[Count]]</f>
        <v>0.22222222222222221</v>
      </c>
      <c r="J74" s="2">
        <f>COUNTIFS(Table2[Sub-Sector],Table4[[#This Row],[Sub-Sector]],Table2[% Away From Day Low],"&gt;=0.05")/Table4[[#This Row],[Count]]</f>
        <v>0</v>
      </c>
      <c r="K74" s="2">
        <f>COUNTIFS(Table2[Sub-Sector],Table4[[#This Row],[Sub-Sector]],Table2[% Away From Day High],"&lt;=0.05")/Table4[[#This Row],[Count]]</f>
        <v>1</v>
      </c>
      <c r="L74" s="2">
        <f>COUNTIFS(Table2[Sub-Sector],Table4[[#This Row],[Sub-Sector]],Table2[% Away From Current Week Low],"&gt;=0.05")/Table4[[#This Row],[Count]]</f>
        <v>0.33333333333333331</v>
      </c>
      <c r="M74" s="2">
        <f>COUNTIFS(Table2[Sub-Sector],Table4[[#This Row],[Sub-Sector]],Table2[% Away From Current Week High],"&lt;=0.05")/Table4[[#This Row],[Count]]</f>
        <v>1</v>
      </c>
      <c r="N74" s="2">
        <f>COUNTIFS(Table2[Sub-Sector],Table4[[#This Row],[Sub-Sector]],Table2[% Away From Current Month Low],"&gt;=0.05")/Table4[[#This Row],[Count]]</f>
        <v>0.66666666666666663</v>
      </c>
      <c r="O74" s="2">
        <f>COUNTIFS(Table2[Sub-Sector],Table4[[#This Row],[Sub-Sector]],Table2[% Away From Current Month High],"&lt;=0.05")/Table4[[#This Row],[Count]]</f>
        <v>0.88888888888888884</v>
      </c>
      <c r="P74" s="2">
        <f>COUNTIFS(Table2[Sub-Sector],Table4[[#This Row],[Sub-Sector]],Table2[% Away From 52W High],"&lt;=10")/Table4[[#This Row],[Count]]</f>
        <v>0.77777777777777779</v>
      </c>
      <c r="Q74" s="2">
        <f>COUNTIFS(Table2[Sub-Sector],Table4[[#This Row],[Sub-Sector]],Table2[% Away From 52W Low],"&gt;=10")/Table4[[#This Row],[Count]]</f>
        <v>1</v>
      </c>
      <c r="R74" s="2">
        <f>COUNTIFS(Table2[Sub-Sector],Table4[[#This Row],[Sub-Sector]],Table2[% Price above 20 EMA],"&gt;=0")/Table4[[#This Row],[Count]]</f>
        <v>1</v>
      </c>
      <c r="S74" s="2">
        <f>COUNTIFS(Table2[Sub-Sector],Table4[[#This Row],[Sub-Sector]],Table2[% Price above 50 EMA],"&gt;=0")/Table4[[#This Row],[Count]]</f>
        <v>1</v>
      </c>
      <c r="T74" s="2">
        <f>COUNTIFS(Table2[Sub-Sector],Table4[[#This Row],[Sub-Sector]],Table2[% Price above 200 EMA],"&gt;=0")/Table4[[#This Row],[Count]]</f>
        <v>1</v>
      </c>
      <c r="U74" s="2">
        <f>COUNTIFS(Table2[Sub-Sector],Table4[[#This Row],[Sub-Sector]],Table2[Rate of Change - Zone],"Positive")/Table4[[#This Row],[Count]]</f>
        <v>1</v>
      </c>
      <c r="V74" s="2">
        <f>COUNTIFS(Table2[Sub-Sector],Table4[[#This Row],[Sub-Sector]],Table2[Sharpe Ratio],"&gt;=0.10")/Table4[[#This Row],[Count]]</f>
        <v>0</v>
      </c>
      <c r="W7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402</v>
      </c>
      <c r="X74">
        <f>_xlfn.RANK.AVG(Table4[[#This Row],[Score]],Table4[Score],1)</f>
        <v>53</v>
      </c>
      <c r="Y7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261</v>
      </c>
      <c r="Z74">
        <f>_xlfn.RANK.AVG(Table4[[#This Row],[Score 2 ]],Table4[[Score 2 ]],1)</f>
        <v>73</v>
      </c>
    </row>
    <row r="75" spans="1:26" x14ac:dyDescent="0.3">
      <c r="A75" t="s">
        <v>281</v>
      </c>
      <c r="B75">
        <f>COUNTIFS(Table2[Sub-Sector],Table4[[#This Row],[Sub-Sector]])</f>
        <v>14</v>
      </c>
      <c r="C75" s="2">
        <f>COUNTIFS(Table2[Sub-Sector],Table4[[#This Row],[Sub-Sector]],Table2[Uptrend],"Uptrend")/Table4[[#This Row],[Count]]</f>
        <v>0.7142857142857143</v>
      </c>
      <c r="D75" s="2">
        <f>COUNTIFS(Table2[Sub-Sector],Table4[[#This Row],[Sub-Sector]],Table2[1W Return vs Nifty],"&gt;=5")/Table4[[#This Row],[Count]]</f>
        <v>0.2857142857142857</v>
      </c>
      <c r="E75" s="2">
        <f>COUNTIFS(Table2[Sub-Sector],Table4[[#This Row],[Sub-Sector]],Table2[1M Return vs Nifty],"&gt;=5")/Table4[[#This Row],[Count]]</f>
        <v>0.5714285714285714</v>
      </c>
      <c r="F75" s="2">
        <f>COUNTIFS(Table2[Sub-Sector],Table4[[#This Row],[Sub-Sector]],Table2[6M Return vs Nifty],"&gt;=10")/Table4[[#This Row],[Count]]</f>
        <v>0.14285714285714285</v>
      </c>
      <c r="G75" s="2">
        <f>COUNTIFS(Table2[Sub-Sector],Table4[[#This Row],[Sub-Sector]],Table2[1Y Return vs Nifty],"&gt;=10")/Table4[[#This Row],[Count]]</f>
        <v>0.5</v>
      </c>
      <c r="H75" s="2">
        <f>COUNTIFS(Table2[Sub-Sector],Table4[[#This Row],[Sub-Sector]],Table2[RSI Exponential â€“ 14D],"&gt;=50")/Table4[[#This Row],[Count]]</f>
        <v>0.8571428571428571</v>
      </c>
      <c r="I75" s="2">
        <f>COUNTIFS(Table2[Sub-Sector],Table4[[#This Row],[Sub-Sector]],Table2[Relative Volume],"&gt;=1")/Table4[[#This Row],[Count]]</f>
        <v>0.42857142857142855</v>
      </c>
      <c r="J75" s="2">
        <f>COUNTIFS(Table2[Sub-Sector],Table4[[#This Row],[Sub-Sector]],Table2[% Away From Day Low],"&gt;=0.05")/Table4[[#This Row],[Count]]</f>
        <v>0</v>
      </c>
      <c r="K75" s="2">
        <f>COUNTIFS(Table2[Sub-Sector],Table4[[#This Row],[Sub-Sector]],Table2[% Away From Day High],"&lt;=0.05")/Table4[[#This Row],[Count]]</f>
        <v>1</v>
      </c>
      <c r="L75" s="2">
        <f>COUNTIFS(Table2[Sub-Sector],Table4[[#This Row],[Sub-Sector]],Table2[% Away From Current Week Low],"&gt;=0.05")/Table4[[#This Row],[Count]]</f>
        <v>0.35714285714285715</v>
      </c>
      <c r="M75" s="2">
        <f>COUNTIFS(Table2[Sub-Sector],Table4[[#This Row],[Sub-Sector]],Table2[% Away From Current Week High],"&lt;=0.05")/Table4[[#This Row],[Count]]</f>
        <v>1</v>
      </c>
      <c r="N75" s="2">
        <f>COUNTIFS(Table2[Sub-Sector],Table4[[#This Row],[Sub-Sector]],Table2[% Away From Current Month Low],"&gt;=0.05")/Table4[[#This Row],[Count]]</f>
        <v>0.8571428571428571</v>
      </c>
      <c r="O75" s="2">
        <f>COUNTIFS(Table2[Sub-Sector],Table4[[#This Row],[Sub-Sector]],Table2[% Away From Current Month High],"&lt;=0.05")/Table4[[#This Row],[Count]]</f>
        <v>0.8571428571428571</v>
      </c>
      <c r="P75" s="2">
        <f>COUNTIFS(Table2[Sub-Sector],Table4[[#This Row],[Sub-Sector]],Table2[% Away From 52W High],"&lt;=10")/Table4[[#This Row],[Count]]</f>
        <v>0.5714285714285714</v>
      </c>
      <c r="Q75" s="2">
        <f>COUNTIFS(Table2[Sub-Sector],Table4[[#This Row],[Sub-Sector]],Table2[% Away From 52W Low],"&gt;=10")/Table4[[#This Row],[Count]]</f>
        <v>1</v>
      </c>
      <c r="R75" s="2">
        <f>COUNTIFS(Table2[Sub-Sector],Table4[[#This Row],[Sub-Sector]],Table2[% Price above 20 EMA],"&gt;=0")/Table4[[#This Row],[Count]]</f>
        <v>0.8571428571428571</v>
      </c>
      <c r="S75" s="2">
        <f>COUNTIFS(Table2[Sub-Sector],Table4[[#This Row],[Sub-Sector]],Table2[% Price above 50 EMA],"&gt;=0")/Table4[[#This Row],[Count]]</f>
        <v>0.7857142857142857</v>
      </c>
      <c r="T75" s="2">
        <f>COUNTIFS(Table2[Sub-Sector],Table4[[#This Row],[Sub-Sector]],Table2[% Price above 200 EMA],"&gt;=0")/Table4[[#This Row],[Count]]</f>
        <v>0.9285714285714286</v>
      </c>
      <c r="U75" s="2">
        <f>COUNTIFS(Table2[Sub-Sector],Table4[[#This Row],[Sub-Sector]],Table2[Rate of Change - Zone],"Positive")/Table4[[#This Row],[Count]]</f>
        <v>0.9285714285714286</v>
      </c>
      <c r="V75" s="2">
        <f>COUNTIFS(Table2[Sub-Sector],Table4[[#This Row],[Sub-Sector]],Table2[Sharpe Ratio],"&gt;=0.10")/Table4[[#This Row],[Count]]</f>
        <v>0.2857142857142857</v>
      </c>
      <c r="W7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376.5</v>
      </c>
      <c r="X75">
        <f>_xlfn.RANK.AVG(Table4[[#This Row],[Score]],Table4[Score],1)</f>
        <v>44</v>
      </c>
      <c r="Y7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263</v>
      </c>
      <c r="Z75">
        <f>_xlfn.RANK.AVG(Table4[[#This Row],[Score 2 ]],Table4[[Score 2 ]],1)</f>
        <v>74</v>
      </c>
    </row>
    <row r="76" spans="1:26" x14ac:dyDescent="0.3">
      <c r="A76" t="s">
        <v>133</v>
      </c>
      <c r="B76">
        <f>COUNTIFS(Table2[Sub-Sector],Table4[[#This Row],[Sub-Sector]])</f>
        <v>6</v>
      </c>
      <c r="C76" s="2">
        <f>COUNTIFS(Table2[Sub-Sector],Table4[[#This Row],[Sub-Sector]],Table2[Uptrend],"Uptrend")/Table4[[#This Row],[Count]]</f>
        <v>0.5</v>
      </c>
      <c r="D76" s="2">
        <f>COUNTIFS(Table2[Sub-Sector],Table4[[#This Row],[Sub-Sector]],Table2[1W Return vs Nifty],"&gt;=5")/Table4[[#This Row],[Count]]</f>
        <v>0.33333333333333331</v>
      </c>
      <c r="E76" s="2">
        <f>COUNTIFS(Table2[Sub-Sector],Table4[[#This Row],[Sub-Sector]],Table2[1M Return vs Nifty],"&gt;=5")/Table4[[#This Row],[Count]]</f>
        <v>0.33333333333333331</v>
      </c>
      <c r="F76" s="2">
        <f>COUNTIFS(Table2[Sub-Sector],Table4[[#This Row],[Sub-Sector]],Table2[6M Return vs Nifty],"&gt;=10")/Table4[[#This Row],[Count]]</f>
        <v>0.66666666666666663</v>
      </c>
      <c r="G76" s="2">
        <f>COUNTIFS(Table2[Sub-Sector],Table4[[#This Row],[Sub-Sector]],Table2[1Y Return vs Nifty],"&gt;=10")/Table4[[#This Row],[Count]]</f>
        <v>0.5</v>
      </c>
      <c r="H76" s="2">
        <f>COUNTIFS(Table2[Sub-Sector],Table4[[#This Row],[Sub-Sector]],Table2[RSI Exponential â€“ 14D],"&gt;=50")/Table4[[#This Row],[Count]]</f>
        <v>0.83333333333333337</v>
      </c>
      <c r="I76" s="2">
        <f>COUNTIFS(Table2[Sub-Sector],Table4[[#This Row],[Sub-Sector]],Table2[Relative Volume],"&gt;=1")/Table4[[#This Row],[Count]]</f>
        <v>0.16666666666666666</v>
      </c>
      <c r="J76" s="2">
        <f>COUNTIFS(Table2[Sub-Sector],Table4[[#This Row],[Sub-Sector]],Table2[% Away From Day Low],"&gt;=0.05")/Table4[[#This Row],[Count]]</f>
        <v>0.16666666666666666</v>
      </c>
      <c r="K76" s="2">
        <f>COUNTIFS(Table2[Sub-Sector],Table4[[#This Row],[Sub-Sector]],Table2[% Away From Day High],"&lt;=0.05")/Table4[[#This Row],[Count]]</f>
        <v>0.83333333333333337</v>
      </c>
      <c r="L76" s="2">
        <f>COUNTIFS(Table2[Sub-Sector],Table4[[#This Row],[Sub-Sector]],Table2[% Away From Current Week Low],"&gt;=0.05")/Table4[[#This Row],[Count]]</f>
        <v>0.66666666666666663</v>
      </c>
      <c r="M76" s="2">
        <f>COUNTIFS(Table2[Sub-Sector],Table4[[#This Row],[Sub-Sector]],Table2[% Away From Current Week High],"&lt;=0.05")/Table4[[#This Row],[Count]]</f>
        <v>0.83333333333333337</v>
      </c>
      <c r="N76" s="2">
        <f>COUNTIFS(Table2[Sub-Sector],Table4[[#This Row],[Sub-Sector]],Table2[% Away From Current Month Low],"&gt;=0.05")/Table4[[#This Row],[Count]]</f>
        <v>1</v>
      </c>
      <c r="O76" s="2">
        <f>COUNTIFS(Table2[Sub-Sector],Table4[[#This Row],[Sub-Sector]],Table2[% Away From Current Month High],"&lt;=0.05")/Table4[[#This Row],[Count]]</f>
        <v>0.5</v>
      </c>
      <c r="P76" s="2">
        <f>COUNTIFS(Table2[Sub-Sector],Table4[[#This Row],[Sub-Sector]],Table2[% Away From 52W High],"&lt;=10")/Table4[[#This Row],[Count]]</f>
        <v>0.33333333333333331</v>
      </c>
      <c r="Q76" s="2">
        <f>COUNTIFS(Table2[Sub-Sector],Table4[[#This Row],[Sub-Sector]],Table2[% Away From 52W Low],"&gt;=10")/Table4[[#This Row],[Count]]</f>
        <v>1</v>
      </c>
      <c r="R76" s="2">
        <f>COUNTIFS(Table2[Sub-Sector],Table4[[#This Row],[Sub-Sector]],Table2[% Price above 20 EMA],"&gt;=0")/Table4[[#This Row],[Count]]</f>
        <v>0.83333333333333337</v>
      </c>
      <c r="S76" s="2">
        <f>COUNTIFS(Table2[Sub-Sector],Table4[[#This Row],[Sub-Sector]],Table2[% Price above 50 EMA],"&gt;=0")/Table4[[#This Row],[Count]]</f>
        <v>0.66666666666666663</v>
      </c>
      <c r="T76" s="2">
        <f>COUNTIFS(Table2[Sub-Sector],Table4[[#This Row],[Sub-Sector]],Table2[% Price above 200 EMA],"&gt;=0")/Table4[[#This Row],[Count]]</f>
        <v>0.83333333333333337</v>
      </c>
      <c r="U76" s="2">
        <f>COUNTIFS(Table2[Sub-Sector],Table4[[#This Row],[Sub-Sector]],Table2[Rate of Change - Zone],"Positive")/Table4[[#This Row],[Count]]</f>
        <v>0.66666666666666663</v>
      </c>
      <c r="V76" s="2">
        <f>COUNTIFS(Table2[Sub-Sector],Table4[[#This Row],[Sub-Sector]],Table2[Sharpe Ratio],"&gt;=0.10")/Table4[[#This Row],[Count]]</f>
        <v>0.5</v>
      </c>
      <c r="W7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436</v>
      </c>
      <c r="X76">
        <f>_xlfn.RANK.AVG(Table4[[#This Row],[Score]],Table4[Score],1)</f>
        <v>61</v>
      </c>
      <c r="Y7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266</v>
      </c>
      <c r="Z76">
        <f>_xlfn.RANK.AVG(Table4[[#This Row],[Score 2 ]],Table4[[Score 2 ]],1)</f>
        <v>75</v>
      </c>
    </row>
    <row r="77" spans="1:26" x14ac:dyDescent="0.3">
      <c r="A77" t="s">
        <v>612</v>
      </c>
      <c r="B77">
        <f>COUNTIFS(Table2[Sub-Sector],Table4[[#This Row],[Sub-Sector]])</f>
        <v>3</v>
      </c>
      <c r="C77" s="2">
        <f>COUNTIFS(Table2[Sub-Sector],Table4[[#This Row],[Sub-Sector]],Table2[Uptrend],"Uptrend")/Table4[[#This Row],[Count]]</f>
        <v>0.33333333333333331</v>
      </c>
      <c r="D77" s="2">
        <f>COUNTIFS(Table2[Sub-Sector],Table4[[#This Row],[Sub-Sector]],Table2[1W Return vs Nifty],"&gt;=5")/Table4[[#This Row],[Count]]</f>
        <v>0</v>
      </c>
      <c r="E77" s="2">
        <f>COUNTIFS(Table2[Sub-Sector],Table4[[#This Row],[Sub-Sector]],Table2[1M Return vs Nifty],"&gt;=5")/Table4[[#This Row],[Count]]</f>
        <v>0.33333333333333331</v>
      </c>
      <c r="F77" s="2">
        <f>COUNTIFS(Table2[Sub-Sector],Table4[[#This Row],[Sub-Sector]],Table2[6M Return vs Nifty],"&gt;=10")/Table4[[#This Row],[Count]]</f>
        <v>0.33333333333333331</v>
      </c>
      <c r="G77" s="2">
        <f>COUNTIFS(Table2[Sub-Sector],Table4[[#This Row],[Sub-Sector]],Table2[1Y Return vs Nifty],"&gt;=10")/Table4[[#This Row],[Count]]</f>
        <v>0.33333333333333331</v>
      </c>
      <c r="H77" s="2">
        <f>COUNTIFS(Table2[Sub-Sector],Table4[[#This Row],[Sub-Sector]],Table2[RSI Exponential â€“ 14D],"&gt;=50")/Table4[[#This Row],[Count]]</f>
        <v>0.66666666666666663</v>
      </c>
      <c r="I77" s="2">
        <f>COUNTIFS(Table2[Sub-Sector],Table4[[#This Row],[Sub-Sector]],Table2[Relative Volume],"&gt;=1")/Table4[[#This Row],[Count]]</f>
        <v>0.66666666666666663</v>
      </c>
      <c r="J77" s="2">
        <f>COUNTIFS(Table2[Sub-Sector],Table4[[#This Row],[Sub-Sector]],Table2[% Away From Day Low],"&gt;=0.05")/Table4[[#This Row],[Count]]</f>
        <v>0</v>
      </c>
      <c r="K77" s="2">
        <f>COUNTIFS(Table2[Sub-Sector],Table4[[#This Row],[Sub-Sector]],Table2[% Away From Day High],"&lt;=0.05")/Table4[[#This Row],[Count]]</f>
        <v>1</v>
      </c>
      <c r="L77" s="2">
        <f>COUNTIFS(Table2[Sub-Sector],Table4[[#This Row],[Sub-Sector]],Table2[% Away From Current Week Low],"&gt;=0.05")/Table4[[#This Row],[Count]]</f>
        <v>0.33333333333333331</v>
      </c>
      <c r="M77" s="2">
        <f>COUNTIFS(Table2[Sub-Sector],Table4[[#This Row],[Sub-Sector]],Table2[% Away From Current Week High],"&lt;=0.05")/Table4[[#This Row],[Count]]</f>
        <v>1</v>
      </c>
      <c r="N77" s="2">
        <f>COUNTIFS(Table2[Sub-Sector],Table4[[#This Row],[Sub-Sector]],Table2[% Away From Current Month Low],"&gt;=0.05")/Table4[[#This Row],[Count]]</f>
        <v>0.33333333333333331</v>
      </c>
      <c r="O77" s="2">
        <f>COUNTIFS(Table2[Sub-Sector],Table4[[#This Row],[Sub-Sector]],Table2[% Away From Current Month High],"&lt;=0.05")/Table4[[#This Row],[Count]]</f>
        <v>0.33333333333333331</v>
      </c>
      <c r="P77" s="2">
        <f>COUNTIFS(Table2[Sub-Sector],Table4[[#This Row],[Sub-Sector]],Table2[% Away From 52W High],"&lt;=10")/Table4[[#This Row],[Count]]</f>
        <v>0</v>
      </c>
      <c r="Q77" s="2">
        <f>COUNTIFS(Table2[Sub-Sector],Table4[[#This Row],[Sub-Sector]],Table2[% Away From 52W Low],"&gt;=10")/Table4[[#This Row],[Count]]</f>
        <v>1</v>
      </c>
      <c r="R77" s="2">
        <f>COUNTIFS(Table2[Sub-Sector],Table4[[#This Row],[Sub-Sector]],Table2[% Price above 20 EMA],"&gt;=0")/Table4[[#This Row],[Count]]</f>
        <v>0.66666666666666663</v>
      </c>
      <c r="S77" s="2">
        <f>COUNTIFS(Table2[Sub-Sector],Table4[[#This Row],[Sub-Sector]],Table2[% Price above 50 EMA],"&gt;=0")/Table4[[#This Row],[Count]]</f>
        <v>0.33333333333333331</v>
      </c>
      <c r="T77" s="2">
        <f>COUNTIFS(Table2[Sub-Sector],Table4[[#This Row],[Sub-Sector]],Table2[% Price above 200 EMA],"&gt;=0")/Table4[[#This Row],[Count]]</f>
        <v>0.66666666666666663</v>
      </c>
      <c r="U77" s="2">
        <f>COUNTIFS(Table2[Sub-Sector],Table4[[#This Row],[Sub-Sector]],Table2[Rate of Change - Zone],"Positive")/Table4[[#This Row],[Count]]</f>
        <v>0.66666666666666663</v>
      </c>
      <c r="V77" s="2">
        <f>COUNTIFS(Table2[Sub-Sector],Table4[[#This Row],[Sub-Sector]],Table2[Sharpe Ratio],"&gt;=0.10")/Table4[[#This Row],[Count]]</f>
        <v>0</v>
      </c>
      <c r="W7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522.5</v>
      </c>
      <c r="X77">
        <f>_xlfn.RANK.AVG(Table4[[#This Row],[Score]],Table4[Score],1)</f>
        <v>89</v>
      </c>
      <c r="Y7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269</v>
      </c>
      <c r="Z77">
        <f>_xlfn.RANK.AVG(Table4[[#This Row],[Score 2 ]],Table4[[Score 2 ]],1)</f>
        <v>76</v>
      </c>
    </row>
    <row r="78" spans="1:26" x14ac:dyDescent="0.3">
      <c r="A78" t="s">
        <v>186</v>
      </c>
      <c r="B78">
        <f>COUNTIFS(Table2[Sub-Sector],Table4[[#This Row],[Sub-Sector]])</f>
        <v>9</v>
      </c>
      <c r="C78" s="2">
        <f>COUNTIFS(Table2[Sub-Sector],Table4[[#This Row],[Sub-Sector]],Table2[Uptrend],"Uptrend")/Table4[[#This Row],[Count]]</f>
        <v>1</v>
      </c>
      <c r="D78" s="2">
        <f>COUNTIFS(Table2[Sub-Sector],Table4[[#This Row],[Sub-Sector]],Table2[1W Return vs Nifty],"&gt;=5")/Table4[[#This Row],[Count]]</f>
        <v>0</v>
      </c>
      <c r="E78" s="2">
        <f>COUNTIFS(Table2[Sub-Sector],Table4[[#This Row],[Sub-Sector]],Table2[1M Return vs Nifty],"&gt;=5")/Table4[[#This Row],[Count]]</f>
        <v>0.22222222222222221</v>
      </c>
      <c r="F78" s="2">
        <f>COUNTIFS(Table2[Sub-Sector],Table4[[#This Row],[Sub-Sector]],Table2[6M Return vs Nifty],"&gt;=10")/Table4[[#This Row],[Count]]</f>
        <v>0.44444444444444442</v>
      </c>
      <c r="G78" s="2">
        <f>COUNTIFS(Table2[Sub-Sector],Table4[[#This Row],[Sub-Sector]],Table2[1Y Return vs Nifty],"&gt;=10")/Table4[[#This Row],[Count]]</f>
        <v>0.55555555555555558</v>
      </c>
      <c r="H78" s="2">
        <f>COUNTIFS(Table2[Sub-Sector],Table4[[#This Row],[Sub-Sector]],Table2[RSI Exponential â€“ 14D],"&gt;=50")/Table4[[#This Row],[Count]]</f>
        <v>0.88888888888888884</v>
      </c>
      <c r="I78" s="2">
        <f>COUNTIFS(Table2[Sub-Sector],Table4[[#This Row],[Sub-Sector]],Table2[Relative Volume],"&gt;=1")/Table4[[#This Row],[Count]]</f>
        <v>0.1111111111111111</v>
      </c>
      <c r="J78" s="2">
        <f>COUNTIFS(Table2[Sub-Sector],Table4[[#This Row],[Sub-Sector]],Table2[% Away From Day Low],"&gt;=0.05")/Table4[[#This Row],[Count]]</f>
        <v>0</v>
      </c>
      <c r="K78" s="2">
        <f>COUNTIFS(Table2[Sub-Sector],Table4[[#This Row],[Sub-Sector]],Table2[% Away From Day High],"&lt;=0.05")/Table4[[#This Row],[Count]]</f>
        <v>1</v>
      </c>
      <c r="L78" s="2">
        <f>COUNTIFS(Table2[Sub-Sector],Table4[[#This Row],[Sub-Sector]],Table2[% Away From Current Week Low],"&gt;=0.05")/Table4[[#This Row],[Count]]</f>
        <v>0.22222222222222221</v>
      </c>
      <c r="M78" s="2">
        <f>COUNTIFS(Table2[Sub-Sector],Table4[[#This Row],[Sub-Sector]],Table2[% Away From Current Week High],"&lt;=0.05")/Table4[[#This Row],[Count]]</f>
        <v>1</v>
      </c>
      <c r="N78" s="2">
        <f>COUNTIFS(Table2[Sub-Sector],Table4[[#This Row],[Sub-Sector]],Table2[% Away From Current Month Low],"&gt;=0.05")/Table4[[#This Row],[Count]]</f>
        <v>0.88888888888888884</v>
      </c>
      <c r="O78" s="2">
        <f>COUNTIFS(Table2[Sub-Sector],Table4[[#This Row],[Sub-Sector]],Table2[% Away From Current Month High],"&lt;=0.05")/Table4[[#This Row],[Count]]</f>
        <v>0.88888888888888884</v>
      </c>
      <c r="P78" s="2">
        <f>COUNTIFS(Table2[Sub-Sector],Table4[[#This Row],[Sub-Sector]],Table2[% Away From 52W High],"&lt;=10")/Table4[[#This Row],[Count]]</f>
        <v>0.88888888888888884</v>
      </c>
      <c r="Q78" s="2">
        <f>COUNTIFS(Table2[Sub-Sector],Table4[[#This Row],[Sub-Sector]],Table2[% Away From 52W Low],"&gt;=10")/Table4[[#This Row],[Count]]</f>
        <v>1</v>
      </c>
      <c r="R78" s="2">
        <f>COUNTIFS(Table2[Sub-Sector],Table4[[#This Row],[Sub-Sector]],Table2[% Price above 20 EMA],"&gt;=0")/Table4[[#This Row],[Count]]</f>
        <v>1</v>
      </c>
      <c r="S78" s="2">
        <f>COUNTIFS(Table2[Sub-Sector],Table4[[#This Row],[Sub-Sector]],Table2[% Price above 50 EMA],"&gt;=0")/Table4[[#This Row],[Count]]</f>
        <v>1</v>
      </c>
      <c r="T78" s="2">
        <f>COUNTIFS(Table2[Sub-Sector],Table4[[#This Row],[Sub-Sector]],Table2[% Price above 200 EMA],"&gt;=0")/Table4[[#This Row],[Count]]</f>
        <v>1</v>
      </c>
      <c r="U78" s="2">
        <f>COUNTIFS(Table2[Sub-Sector],Table4[[#This Row],[Sub-Sector]],Table2[Rate of Change - Zone],"Positive")/Table4[[#This Row],[Count]]</f>
        <v>0.88888888888888884</v>
      </c>
      <c r="V78" s="2">
        <f>COUNTIFS(Table2[Sub-Sector],Table4[[#This Row],[Sub-Sector]],Table2[Sharpe Ratio],"&gt;=0.10")/Table4[[#This Row],[Count]]</f>
        <v>0.1111111111111111</v>
      </c>
      <c r="W7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457</v>
      </c>
      <c r="X78">
        <f>_xlfn.RANK.AVG(Table4[[#This Row],[Score]],Table4[Score],1)</f>
        <v>70</v>
      </c>
      <c r="Y7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269.5</v>
      </c>
      <c r="Z78">
        <f>_xlfn.RANK.AVG(Table4[[#This Row],[Score 2 ]],Table4[[Score 2 ]],1)</f>
        <v>77</v>
      </c>
    </row>
    <row r="79" spans="1:26" x14ac:dyDescent="0.3">
      <c r="A79" t="s">
        <v>622</v>
      </c>
      <c r="B79">
        <f>COUNTIFS(Table2[Sub-Sector],Table4[[#This Row],[Sub-Sector]])</f>
        <v>14</v>
      </c>
      <c r="C79" s="2">
        <f>COUNTIFS(Table2[Sub-Sector],Table4[[#This Row],[Sub-Sector]],Table2[Uptrend],"Uptrend")/Table4[[#This Row],[Count]]</f>
        <v>0.6428571428571429</v>
      </c>
      <c r="D79" s="2">
        <f>COUNTIFS(Table2[Sub-Sector],Table4[[#This Row],[Sub-Sector]],Table2[1W Return vs Nifty],"&gt;=5")/Table4[[#This Row],[Count]]</f>
        <v>0.2857142857142857</v>
      </c>
      <c r="E79" s="2">
        <f>COUNTIFS(Table2[Sub-Sector],Table4[[#This Row],[Sub-Sector]],Table2[1M Return vs Nifty],"&gt;=5")/Table4[[#This Row],[Count]]</f>
        <v>0.35714285714285715</v>
      </c>
      <c r="F79" s="2">
        <f>COUNTIFS(Table2[Sub-Sector],Table4[[#This Row],[Sub-Sector]],Table2[6M Return vs Nifty],"&gt;=10")/Table4[[#This Row],[Count]]</f>
        <v>0.2857142857142857</v>
      </c>
      <c r="G79" s="2">
        <f>COUNTIFS(Table2[Sub-Sector],Table4[[#This Row],[Sub-Sector]],Table2[1Y Return vs Nifty],"&gt;=10")/Table4[[#This Row],[Count]]</f>
        <v>0.5714285714285714</v>
      </c>
      <c r="H79" s="2">
        <f>COUNTIFS(Table2[Sub-Sector],Table4[[#This Row],[Sub-Sector]],Table2[RSI Exponential â€“ 14D],"&gt;=50")/Table4[[#This Row],[Count]]</f>
        <v>0.8571428571428571</v>
      </c>
      <c r="I79" s="2">
        <f>COUNTIFS(Table2[Sub-Sector],Table4[[#This Row],[Sub-Sector]],Table2[Relative Volume],"&gt;=1")/Table4[[#This Row],[Count]]</f>
        <v>0.21428571428571427</v>
      </c>
      <c r="J79" s="2">
        <f>COUNTIFS(Table2[Sub-Sector],Table4[[#This Row],[Sub-Sector]],Table2[% Away From Day Low],"&gt;=0.05")/Table4[[#This Row],[Count]]</f>
        <v>7.1428571428571425E-2</v>
      </c>
      <c r="K79" s="2">
        <f>COUNTIFS(Table2[Sub-Sector],Table4[[#This Row],[Sub-Sector]],Table2[% Away From Day High],"&lt;=0.05")/Table4[[#This Row],[Count]]</f>
        <v>1</v>
      </c>
      <c r="L79" s="2">
        <f>COUNTIFS(Table2[Sub-Sector],Table4[[#This Row],[Sub-Sector]],Table2[% Away From Current Week Low],"&gt;=0.05")/Table4[[#This Row],[Count]]</f>
        <v>0.5</v>
      </c>
      <c r="M79" s="2">
        <f>COUNTIFS(Table2[Sub-Sector],Table4[[#This Row],[Sub-Sector]],Table2[% Away From Current Week High],"&lt;=0.05")/Table4[[#This Row],[Count]]</f>
        <v>0.9285714285714286</v>
      </c>
      <c r="N79" s="2">
        <f>COUNTIFS(Table2[Sub-Sector],Table4[[#This Row],[Sub-Sector]],Table2[% Away From Current Month Low],"&gt;=0.05")/Table4[[#This Row],[Count]]</f>
        <v>0.8571428571428571</v>
      </c>
      <c r="O79" s="2">
        <f>COUNTIFS(Table2[Sub-Sector],Table4[[#This Row],[Sub-Sector]],Table2[% Away From Current Month High],"&lt;=0.05")/Table4[[#This Row],[Count]]</f>
        <v>0.5714285714285714</v>
      </c>
      <c r="P79" s="2">
        <f>COUNTIFS(Table2[Sub-Sector],Table4[[#This Row],[Sub-Sector]],Table2[% Away From 52W High],"&lt;=10")/Table4[[#This Row],[Count]]</f>
        <v>0.14285714285714285</v>
      </c>
      <c r="Q79" s="2">
        <f>COUNTIFS(Table2[Sub-Sector],Table4[[#This Row],[Sub-Sector]],Table2[% Away From 52W Low],"&gt;=10")/Table4[[#This Row],[Count]]</f>
        <v>1</v>
      </c>
      <c r="R79" s="2">
        <f>COUNTIFS(Table2[Sub-Sector],Table4[[#This Row],[Sub-Sector]],Table2[% Price above 20 EMA],"&gt;=0")/Table4[[#This Row],[Count]]</f>
        <v>0.8571428571428571</v>
      </c>
      <c r="S79" s="2">
        <f>COUNTIFS(Table2[Sub-Sector],Table4[[#This Row],[Sub-Sector]],Table2[% Price above 50 EMA],"&gt;=0")/Table4[[#This Row],[Count]]</f>
        <v>0.9285714285714286</v>
      </c>
      <c r="T79" s="2">
        <f>COUNTIFS(Table2[Sub-Sector],Table4[[#This Row],[Sub-Sector]],Table2[% Price above 200 EMA],"&gt;=0")/Table4[[#This Row],[Count]]</f>
        <v>0.8571428571428571</v>
      </c>
      <c r="U79" s="2">
        <f>COUNTIFS(Table2[Sub-Sector],Table4[[#This Row],[Sub-Sector]],Table2[Rate of Change - Zone],"Positive")/Table4[[#This Row],[Count]]</f>
        <v>0.9285714285714286</v>
      </c>
      <c r="V79" s="2">
        <f>COUNTIFS(Table2[Sub-Sector],Table4[[#This Row],[Sub-Sector]],Table2[Sharpe Ratio],"&gt;=0.10")/Table4[[#This Row],[Count]]</f>
        <v>0.2857142857142857</v>
      </c>
      <c r="W7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424</v>
      </c>
      <c r="X79">
        <f>_xlfn.RANK.AVG(Table4[[#This Row],[Score]],Table4[Score],1)</f>
        <v>58</v>
      </c>
      <c r="Y7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274</v>
      </c>
      <c r="Z79">
        <f>_xlfn.RANK.AVG(Table4[[#This Row],[Score 2 ]],Table4[[Score 2 ]],1)</f>
        <v>78</v>
      </c>
    </row>
    <row r="80" spans="1:26" x14ac:dyDescent="0.3">
      <c r="A80" t="s">
        <v>527</v>
      </c>
      <c r="B80">
        <f>COUNTIFS(Table2[Sub-Sector],Table4[[#This Row],[Sub-Sector]])</f>
        <v>9</v>
      </c>
      <c r="C80" s="2">
        <f>COUNTIFS(Table2[Sub-Sector],Table4[[#This Row],[Sub-Sector]],Table2[Uptrend],"Uptrend")/Table4[[#This Row],[Count]]</f>
        <v>0.66666666666666663</v>
      </c>
      <c r="D80" s="2">
        <f>COUNTIFS(Table2[Sub-Sector],Table4[[#This Row],[Sub-Sector]],Table2[1W Return vs Nifty],"&gt;=5")/Table4[[#This Row],[Count]]</f>
        <v>0.55555555555555558</v>
      </c>
      <c r="E80" s="2">
        <f>COUNTIFS(Table2[Sub-Sector],Table4[[#This Row],[Sub-Sector]],Table2[1M Return vs Nifty],"&gt;=5")/Table4[[#This Row],[Count]]</f>
        <v>0.44444444444444442</v>
      </c>
      <c r="F80" s="2">
        <f>COUNTIFS(Table2[Sub-Sector],Table4[[#This Row],[Sub-Sector]],Table2[6M Return vs Nifty],"&gt;=10")/Table4[[#This Row],[Count]]</f>
        <v>0.33333333333333331</v>
      </c>
      <c r="G80" s="2">
        <f>COUNTIFS(Table2[Sub-Sector],Table4[[#This Row],[Sub-Sector]],Table2[1Y Return vs Nifty],"&gt;=10")/Table4[[#This Row],[Count]]</f>
        <v>0.33333333333333331</v>
      </c>
      <c r="H80" s="2">
        <f>COUNTIFS(Table2[Sub-Sector],Table4[[#This Row],[Sub-Sector]],Table2[RSI Exponential â€“ 14D],"&gt;=50")/Table4[[#This Row],[Count]]</f>
        <v>0.88888888888888884</v>
      </c>
      <c r="I80" s="2">
        <f>COUNTIFS(Table2[Sub-Sector],Table4[[#This Row],[Sub-Sector]],Table2[Relative Volume],"&gt;=1")/Table4[[#This Row],[Count]]</f>
        <v>0.33333333333333331</v>
      </c>
      <c r="J80" s="2">
        <f>COUNTIFS(Table2[Sub-Sector],Table4[[#This Row],[Sub-Sector]],Table2[% Away From Day Low],"&gt;=0.05")/Table4[[#This Row],[Count]]</f>
        <v>0.1111111111111111</v>
      </c>
      <c r="K80" s="2">
        <f>COUNTIFS(Table2[Sub-Sector],Table4[[#This Row],[Sub-Sector]],Table2[% Away From Day High],"&lt;=0.05")/Table4[[#This Row],[Count]]</f>
        <v>1</v>
      </c>
      <c r="L80" s="2">
        <f>COUNTIFS(Table2[Sub-Sector],Table4[[#This Row],[Sub-Sector]],Table2[% Away From Current Week Low],"&gt;=0.05")/Table4[[#This Row],[Count]]</f>
        <v>0.55555555555555558</v>
      </c>
      <c r="M80" s="2">
        <f>COUNTIFS(Table2[Sub-Sector],Table4[[#This Row],[Sub-Sector]],Table2[% Away From Current Week High],"&lt;=0.05")/Table4[[#This Row],[Count]]</f>
        <v>0.77777777777777779</v>
      </c>
      <c r="N80" s="2">
        <f>COUNTIFS(Table2[Sub-Sector],Table4[[#This Row],[Sub-Sector]],Table2[% Away From Current Month Low],"&gt;=0.05")/Table4[[#This Row],[Count]]</f>
        <v>0.88888888888888884</v>
      </c>
      <c r="O80" s="2">
        <f>COUNTIFS(Table2[Sub-Sector],Table4[[#This Row],[Sub-Sector]],Table2[% Away From Current Month High],"&lt;=0.05")/Table4[[#This Row],[Count]]</f>
        <v>0.55555555555555558</v>
      </c>
      <c r="P80" s="2">
        <f>COUNTIFS(Table2[Sub-Sector],Table4[[#This Row],[Sub-Sector]],Table2[% Away From 52W High],"&lt;=10")/Table4[[#This Row],[Count]]</f>
        <v>0.33333333333333331</v>
      </c>
      <c r="Q80" s="2">
        <f>COUNTIFS(Table2[Sub-Sector],Table4[[#This Row],[Sub-Sector]],Table2[% Away From 52W Low],"&gt;=10")/Table4[[#This Row],[Count]]</f>
        <v>1</v>
      </c>
      <c r="R80" s="2">
        <f>COUNTIFS(Table2[Sub-Sector],Table4[[#This Row],[Sub-Sector]],Table2[% Price above 20 EMA],"&gt;=0")/Table4[[#This Row],[Count]]</f>
        <v>0.88888888888888884</v>
      </c>
      <c r="S80" s="2">
        <f>COUNTIFS(Table2[Sub-Sector],Table4[[#This Row],[Sub-Sector]],Table2[% Price above 50 EMA],"&gt;=0")/Table4[[#This Row],[Count]]</f>
        <v>0.77777777777777779</v>
      </c>
      <c r="T80" s="2">
        <f>COUNTIFS(Table2[Sub-Sector],Table4[[#This Row],[Sub-Sector]],Table2[% Price above 200 EMA],"&gt;=0")/Table4[[#This Row],[Count]]</f>
        <v>0.77777777777777779</v>
      </c>
      <c r="U80" s="2">
        <f>COUNTIFS(Table2[Sub-Sector],Table4[[#This Row],[Sub-Sector]],Table2[Rate of Change - Zone],"Positive")/Table4[[#This Row],[Count]]</f>
        <v>0.88888888888888884</v>
      </c>
      <c r="V80" s="2">
        <f>COUNTIFS(Table2[Sub-Sector],Table4[[#This Row],[Sub-Sector]],Table2[Sharpe Ratio],"&gt;=0.10")/Table4[[#This Row],[Count]]</f>
        <v>0.33333333333333331</v>
      </c>
      <c r="W8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395</v>
      </c>
      <c r="X80">
        <f>_xlfn.RANK.AVG(Table4[[#This Row],[Score]],Table4[Score],1)</f>
        <v>50.5</v>
      </c>
      <c r="Y8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278</v>
      </c>
      <c r="Z80">
        <f>_xlfn.RANK.AVG(Table4[[#This Row],[Score 2 ]],Table4[[Score 2 ]],1)</f>
        <v>79.5</v>
      </c>
    </row>
    <row r="81" spans="1:26" x14ac:dyDescent="0.3">
      <c r="A81" t="s">
        <v>40</v>
      </c>
      <c r="B81">
        <f>COUNTIFS(Table2[Sub-Sector],Table4[[#This Row],[Sub-Sector]])</f>
        <v>3</v>
      </c>
      <c r="C81" s="2">
        <f>COUNTIFS(Table2[Sub-Sector],Table4[[#This Row],[Sub-Sector]],Table2[Uptrend],"Uptrend")/Table4[[#This Row],[Count]]</f>
        <v>0.66666666666666663</v>
      </c>
      <c r="D81" s="2">
        <f>COUNTIFS(Table2[Sub-Sector],Table4[[#This Row],[Sub-Sector]],Table2[1W Return vs Nifty],"&gt;=5")/Table4[[#This Row],[Count]]</f>
        <v>0</v>
      </c>
      <c r="E81" s="2">
        <f>COUNTIFS(Table2[Sub-Sector],Table4[[#This Row],[Sub-Sector]],Table2[1M Return vs Nifty],"&gt;=5")/Table4[[#This Row],[Count]]</f>
        <v>0.33333333333333331</v>
      </c>
      <c r="F81" s="2">
        <f>COUNTIFS(Table2[Sub-Sector],Table4[[#This Row],[Sub-Sector]],Table2[6M Return vs Nifty],"&gt;=10")/Table4[[#This Row],[Count]]</f>
        <v>0</v>
      </c>
      <c r="G81" s="2">
        <f>COUNTIFS(Table2[Sub-Sector],Table4[[#This Row],[Sub-Sector]],Table2[1Y Return vs Nifty],"&gt;=10")/Table4[[#This Row],[Count]]</f>
        <v>0.33333333333333331</v>
      </c>
      <c r="H81" s="2">
        <f>COUNTIFS(Table2[Sub-Sector],Table4[[#This Row],[Sub-Sector]],Table2[RSI Exponential â€“ 14D],"&gt;=50")/Table4[[#This Row],[Count]]</f>
        <v>1</v>
      </c>
      <c r="I81" s="2">
        <f>COUNTIFS(Table2[Sub-Sector],Table4[[#This Row],[Sub-Sector]],Table2[Relative Volume],"&gt;=1")/Table4[[#This Row],[Count]]</f>
        <v>0.33333333333333331</v>
      </c>
      <c r="J81" s="2">
        <f>COUNTIFS(Table2[Sub-Sector],Table4[[#This Row],[Sub-Sector]],Table2[% Away From Day Low],"&gt;=0.05")/Table4[[#This Row],[Count]]</f>
        <v>0</v>
      </c>
      <c r="K81" s="2">
        <f>COUNTIFS(Table2[Sub-Sector],Table4[[#This Row],[Sub-Sector]],Table2[% Away From Day High],"&lt;=0.05")/Table4[[#This Row],[Count]]</f>
        <v>1</v>
      </c>
      <c r="L81" s="2">
        <f>COUNTIFS(Table2[Sub-Sector],Table4[[#This Row],[Sub-Sector]],Table2[% Away From Current Week Low],"&gt;=0.05")/Table4[[#This Row],[Count]]</f>
        <v>0</v>
      </c>
      <c r="M81" s="2">
        <f>COUNTIFS(Table2[Sub-Sector],Table4[[#This Row],[Sub-Sector]],Table2[% Away From Current Week High],"&lt;=0.05")/Table4[[#This Row],[Count]]</f>
        <v>1</v>
      </c>
      <c r="N81" s="2">
        <f>COUNTIFS(Table2[Sub-Sector],Table4[[#This Row],[Sub-Sector]],Table2[% Away From Current Month Low],"&gt;=0.05")/Table4[[#This Row],[Count]]</f>
        <v>0.33333333333333331</v>
      </c>
      <c r="O81" s="2">
        <f>COUNTIFS(Table2[Sub-Sector],Table4[[#This Row],[Sub-Sector]],Table2[% Away From Current Month High],"&lt;=0.05")/Table4[[#This Row],[Count]]</f>
        <v>0.66666666666666663</v>
      </c>
      <c r="P81" s="2">
        <f>COUNTIFS(Table2[Sub-Sector],Table4[[#This Row],[Sub-Sector]],Table2[% Away From 52W High],"&lt;=10")/Table4[[#This Row],[Count]]</f>
        <v>0.66666666666666663</v>
      </c>
      <c r="Q81" s="2">
        <f>COUNTIFS(Table2[Sub-Sector],Table4[[#This Row],[Sub-Sector]],Table2[% Away From 52W Low],"&gt;=10")/Table4[[#This Row],[Count]]</f>
        <v>1</v>
      </c>
      <c r="R81" s="2">
        <f>COUNTIFS(Table2[Sub-Sector],Table4[[#This Row],[Sub-Sector]],Table2[% Price above 20 EMA],"&gt;=0")/Table4[[#This Row],[Count]]</f>
        <v>0.66666666666666663</v>
      </c>
      <c r="S81" s="2">
        <f>COUNTIFS(Table2[Sub-Sector],Table4[[#This Row],[Sub-Sector]],Table2[% Price above 50 EMA],"&gt;=0")/Table4[[#This Row],[Count]]</f>
        <v>0.66666666666666663</v>
      </c>
      <c r="T81" s="2">
        <f>COUNTIFS(Table2[Sub-Sector],Table4[[#This Row],[Sub-Sector]],Table2[% Price above 200 EMA],"&gt;=0")/Table4[[#This Row],[Count]]</f>
        <v>1</v>
      </c>
      <c r="U81" s="2">
        <f>COUNTIFS(Table2[Sub-Sector],Table4[[#This Row],[Sub-Sector]],Table2[Rate of Change - Zone],"Positive")/Table4[[#This Row],[Count]]</f>
        <v>1</v>
      </c>
      <c r="V81" s="2">
        <f>COUNTIFS(Table2[Sub-Sector],Table4[[#This Row],[Sub-Sector]],Table2[Sharpe Ratio],"&gt;=0.10")/Table4[[#This Row],[Count]]</f>
        <v>0.33333333333333331</v>
      </c>
      <c r="W8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491.5</v>
      </c>
      <c r="X81">
        <f>_xlfn.RANK.AVG(Table4[[#This Row],[Score]],Table4[Score],1)</f>
        <v>79</v>
      </c>
      <c r="Y8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278</v>
      </c>
      <c r="Z81">
        <f>_xlfn.RANK.AVG(Table4[[#This Row],[Score 2 ]],Table4[[Score 2 ]],1)</f>
        <v>79.5</v>
      </c>
    </row>
    <row r="82" spans="1:26" x14ac:dyDescent="0.3">
      <c r="A82" t="s">
        <v>92</v>
      </c>
      <c r="B82">
        <f>COUNTIFS(Table2[Sub-Sector],Table4[[#This Row],[Sub-Sector]])</f>
        <v>5</v>
      </c>
      <c r="C82" s="2">
        <f>COUNTIFS(Table2[Sub-Sector],Table4[[#This Row],[Sub-Sector]],Table2[Uptrend],"Uptrend")/Table4[[#This Row],[Count]]</f>
        <v>0.2</v>
      </c>
      <c r="D82" s="2">
        <f>COUNTIFS(Table2[Sub-Sector],Table4[[#This Row],[Sub-Sector]],Table2[1W Return vs Nifty],"&gt;=5")/Table4[[#This Row],[Count]]</f>
        <v>0</v>
      </c>
      <c r="E82" s="2">
        <f>COUNTIFS(Table2[Sub-Sector],Table4[[#This Row],[Sub-Sector]],Table2[1M Return vs Nifty],"&gt;=5")/Table4[[#This Row],[Count]]</f>
        <v>0</v>
      </c>
      <c r="F82" s="2">
        <f>COUNTIFS(Table2[Sub-Sector],Table4[[#This Row],[Sub-Sector]],Table2[6M Return vs Nifty],"&gt;=10")/Table4[[#This Row],[Count]]</f>
        <v>0.8</v>
      </c>
      <c r="G82" s="2">
        <f>COUNTIFS(Table2[Sub-Sector],Table4[[#This Row],[Sub-Sector]],Table2[1Y Return vs Nifty],"&gt;=10")/Table4[[#This Row],[Count]]</f>
        <v>0.6</v>
      </c>
      <c r="H82" s="2">
        <f>COUNTIFS(Table2[Sub-Sector],Table4[[#This Row],[Sub-Sector]],Table2[RSI Exponential â€“ 14D],"&gt;=50")/Table4[[#This Row],[Count]]</f>
        <v>0.6</v>
      </c>
      <c r="I82" s="2">
        <f>COUNTIFS(Table2[Sub-Sector],Table4[[#This Row],[Sub-Sector]],Table2[Relative Volume],"&gt;=1")/Table4[[#This Row],[Count]]</f>
        <v>0</v>
      </c>
      <c r="J82" s="2">
        <f>COUNTIFS(Table2[Sub-Sector],Table4[[#This Row],[Sub-Sector]],Table2[% Away From Day Low],"&gt;=0.05")/Table4[[#This Row],[Count]]</f>
        <v>0</v>
      </c>
      <c r="K82" s="2">
        <f>COUNTIFS(Table2[Sub-Sector],Table4[[#This Row],[Sub-Sector]],Table2[% Away From Day High],"&lt;=0.05")/Table4[[#This Row],[Count]]</f>
        <v>1</v>
      </c>
      <c r="L82" s="2">
        <f>COUNTIFS(Table2[Sub-Sector],Table4[[#This Row],[Sub-Sector]],Table2[% Away From Current Week Low],"&gt;=0.05")/Table4[[#This Row],[Count]]</f>
        <v>0.2</v>
      </c>
      <c r="M82" s="2">
        <f>COUNTIFS(Table2[Sub-Sector],Table4[[#This Row],[Sub-Sector]],Table2[% Away From Current Week High],"&lt;=0.05")/Table4[[#This Row],[Count]]</f>
        <v>1</v>
      </c>
      <c r="N82" s="2">
        <f>COUNTIFS(Table2[Sub-Sector],Table4[[#This Row],[Sub-Sector]],Table2[% Away From Current Month Low],"&gt;=0.05")/Table4[[#This Row],[Count]]</f>
        <v>0.8</v>
      </c>
      <c r="O82" s="2">
        <f>COUNTIFS(Table2[Sub-Sector],Table4[[#This Row],[Sub-Sector]],Table2[% Away From Current Month High],"&lt;=0.05")/Table4[[#This Row],[Count]]</f>
        <v>0.4</v>
      </c>
      <c r="P82" s="2">
        <f>COUNTIFS(Table2[Sub-Sector],Table4[[#This Row],[Sub-Sector]],Table2[% Away From 52W High],"&lt;=10")/Table4[[#This Row],[Count]]</f>
        <v>0</v>
      </c>
      <c r="Q82" s="2">
        <f>COUNTIFS(Table2[Sub-Sector],Table4[[#This Row],[Sub-Sector]],Table2[% Away From 52W Low],"&gt;=10")/Table4[[#This Row],[Count]]</f>
        <v>1</v>
      </c>
      <c r="R82" s="2">
        <f>COUNTIFS(Table2[Sub-Sector],Table4[[#This Row],[Sub-Sector]],Table2[% Price above 20 EMA],"&gt;=0")/Table4[[#This Row],[Count]]</f>
        <v>0.2</v>
      </c>
      <c r="S82" s="2">
        <f>COUNTIFS(Table2[Sub-Sector],Table4[[#This Row],[Sub-Sector]],Table2[% Price above 50 EMA],"&gt;=0")/Table4[[#This Row],[Count]]</f>
        <v>0.2</v>
      </c>
      <c r="T82" s="2">
        <f>COUNTIFS(Table2[Sub-Sector],Table4[[#This Row],[Sub-Sector]],Table2[% Price above 200 EMA],"&gt;=0")/Table4[[#This Row],[Count]]</f>
        <v>0.8</v>
      </c>
      <c r="U82" s="2">
        <f>COUNTIFS(Table2[Sub-Sector],Table4[[#This Row],[Sub-Sector]],Table2[Rate of Change - Zone],"Positive")/Table4[[#This Row],[Count]]</f>
        <v>0.6</v>
      </c>
      <c r="V82" s="2">
        <f>COUNTIFS(Table2[Sub-Sector],Table4[[#This Row],[Sub-Sector]],Table2[Sharpe Ratio],"&gt;=0.10")/Table4[[#This Row],[Count]]</f>
        <v>0.6</v>
      </c>
      <c r="W8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582.5</v>
      </c>
      <c r="X82">
        <f>_xlfn.RANK.AVG(Table4[[#This Row],[Score]],Table4[Score],1)</f>
        <v>110</v>
      </c>
      <c r="Y8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280</v>
      </c>
      <c r="Z82">
        <f>_xlfn.RANK.AVG(Table4[[#This Row],[Score 2 ]],Table4[[Score 2 ]],1)</f>
        <v>81</v>
      </c>
    </row>
    <row r="83" spans="1:26" x14ac:dyDescent="0.3">
      <c r="A83" t="s">
        <v>204</v>
      </c>
      <c r="B83">
        <f>COUNTIFS(Table2[Sub-Sector],Table4[[#This Row],[Sub-Sector]])</f>
        <v>3</v>
      </c>
      <c r="C83" s="2">
        <f>COUNTIFS(Table2[Sub-Sector],Table4[[#This Row],[Sub-Sector]],Table2[Uptrend],"Uptrend")/Table4[[#This Row],[Count]]</f>
        <v>1</v>
      </c>
      <c r="D83" s="2">
        <f>COUNTIFS(Table2[Sub-Sector],Table4[[#This Row],[Sub-Sector]],Table2[1W Return vs Nifty],"&gt;=5")/Table4[[#This Row],[Count]]</f>
        <v>0.33333333333333331</v>
      </c>
      <c r="E83" s="2">
        <f>COUNTIFS(Table2[Sub-Sector],Table4[[#This Row],[Sub-Sector]],Table2[1M Return vs Nifty],"&gt;=5")/Table4[[#This Row],[Count]]</f>
        <v>0.66666666666666663</v>
      </c>
      <c r="F83" s="2">
        <f>COUNTIFS(Table2[Sub-Sector],Table4[[#This Row],[Sub-Sector]],Table2[6M Return vs Nifty],"&gt;=10")/Table4[[#This Row],[Count]]</f>
        <v>0.33333333333333331</v>
      </c>
      <c r="G83" s="2">
        <f>COUNTIFS(Table2[Sub-Sector],Table4[[#This Row],[Sub-Sector]],Table2[1Y Return vs Nifty],"&gt;=10")/Table4[[#This Row],[Count]]</f>
        <v>0.66666666666666663</v>
      </c>
      <c r="H83" s="2">
        <f>COUNTIFS(Table2[Sub-Sector],Table4[[#This Row],[Sub-Sector]],Table2[RSI Exponential â€“ 14D],"&gt;=50")/Table4[[#This Row],[Count]]</f>
        <v>0.66666666666666663</v>
      </c>
      <c r="I83" s="2">
        <f>COUNTIFS(Table2[Sub-Sector],Table4[[#This Row],[Sub-Sector]],Table2[Relative Volume],"&gt;=1")/Table4[[#This Row],[Count]]</f>
        <v>0.33333333333333331</v>
      </c>
      <c r="J83" s="2">
        <f>COUNTIFS(Table2[Sub-Sector],Table4[[#This Row],[Sub-Sector]],Table2[% Away From Day Low],"&gt;=0.05")/Table4[[#This Row],[Count]]</f>
        <v>0</v>
      </c>
      <c r="K83" s="2">
        <f>COUNTIFS(Table2[Sub-Sector],Table4[[#This Row],[Sub-Sector]],Table2[% Away From Day High],"&lt;=0.05")/Table4[[#This Row],[Count]]</f>
        <v>1</v>
      </c>
      <c r="L83" s="2">
        <f>COUNTIFS(Table2[Sub-Sector],Table4[[#This Row],[Sub-Sector]],Table2[% Away From Current Week Low],"&gt;=0.05")/Table4[[#This Row],[Count]]</f>
        <v>0.33333333333333331</v>
      </c>
      <c r="M83" s="2">
        <f>COUNTIFS(Table2[Sub-Sector],Table4[[#This Row],[Sub-Sector]],Table2[% Away From Current Week High],"&lt;=0.05")/Table4[[#This Row],[Count]]</f>
        <v>1</v>
      </c>
      <c r="N83" s="2">
        <f>COUNTIFS(Table2[Sub-Sector],Table4[[#This Row],[Sub-Sector]],Table2[% Away From Current Month Low],"&gt;=0.05")/Table4[[#This Row],[Count]]</f>
        <v>0.66666666666666663</v>
      </c>
      <c r="O83" s="2">
        <f>COUNTIFS(Table2[Sub-Sector],Table4[[#This Row],[Sub-Sector]],Table2[% Away From Current Month High],"&lt;=0.05")/Table4[[#This Row],[Count]]</f>
        <v>0.33333333333333331</v>
      </c>
      <c r="P83" s="2">
        <f>COUNTIFS(Table2[Sub-Sector],Table4[[#This Row],[Sub-Sector]],Table2[% Away From 52W High],"&lt;=10")/Table4[[#This Row],[Count]]</f>
        <v>0</v>
      </c>
      <c r="Q83" s="2">
        <f>COUNTIFS(Table2[Sub-Sector],Table4[[#This Row],[Sub-Sector]],Table2[% Away From 52W Low],"&gt;=10")/Table4[[#This Row],[Count]]</f>
        <v>1</v>
      </c>
      <c r="R83" s="2">
        <f>COUNTIFS(Table2[Sub-Sector],Table4[[#This Row],[Sub-Sector]],Table2[% Price above 20 EMA],"&gt;=0")/Table4[[#This Row],[Count]]</f>
        <v>0.33333333333333331</v>
      </c>
      <c r="S83" s="2">
        <f>COUNTIFS(Table2[Sub-Sector],Table4[[#This Row],[Sub-Sector]],Table2[% Price above 50 EMA],"&gt;=0")/Table4[[#This Row],[Count]]</f>
        <v>1</v>
      </c>
      <c r="T83" s="2">
        <f>COUNTIFS(Table2[Sub-Sector],Table4[[#This Row],[Sub-Sector]],Table2[% Price above 200 EMA],"&gt;=0")/Table4[[#This Row],[Count]]</f>
        <v>1</v>
      </c>
      <c r="U83" s="2">
        <f>COUNTIFS(Table2[Sub-Sector],Table4[[#This Row],[Sub-Sector]],Table2[Rate of Change - Zone],"Positive")/Table4[[#This Row],[Count]]</f>
        <v>0.33333333333333331</v>
      </c>
      <c r="V83" s="2">
        <f>COUNTIFS(Table2[Sub-Sector],Table4[[#This Row],[Sub-Sector]],Table2[Sharpe Ratio],"&gt;=0.10")/Table4[[#This Row],[Count]]</f>
        <v>0.66666666666666663</v>
      </c>
      <c r="W8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349</v>
      </c>
      <c r="X83">
        <f>_xlfn.RANK.AVG(Table4[[#This Row],[Score]],Table4[Score],1)</f>
        <v>34.5</v>
      </c>
      <c r="Y8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283.5</v>
      </c>
      <c r="Z83">
        <f>_xlfn.RANK.AVG(Table4[[#This Row],[Score 2 ]],Table4[[Score 2 ]],1)</f>
        <v>82</v>
      </c>
    </row>
    <row r="84" spans="1:26" x14ac:dyDescent="0.3">
      <c r="A84" t="s">
        <v>290</v>
      </c>
      <c r="B84">
        <f>COUNTIFS(Table2[Sub-Sector],Table4[[#This Row],[Sub-Sector]])</f>
        <v>14</v>
      </c>
      <c r="C84" s="2">
        <f>COUNTIFS(Table2[Sub-Sector],Table4[[#This Row],[Sub-Sector]],Table2[Uptrend],"Uptrend")/Table4[[#This Row],[Count]]</f>
        <v>0.5714285714285714</v>
      </c>
      <c r="D84" s="2">
        <f>COUNTIFS(Table2[Sub-Sector],Table4[[#This Row],[Sub-Sector]],Table2[1W Return vs Nifty],"&gt;=5")/Table4[[#This Row],[Count]]</f>
        <v>0.21428571428571427</v>
      </c>
      <c r="E84" s="2">
        <f>COUNTIFS(Table2[Sub-Sector],Table4[[#This Row],[Sub-Sector]],Table2[1M Return vs Nifty],"&gt;=5")/Table4[[#This Row],[Count]]</f>
        <v>0.35714285714285715</v>
      </c>
      <c r="F84" s="2">
        <f>COUNTIFS(Table2[Sub-Sector],Table4[[#This Row],[Sub-Sector]],Table2[6M Return vs Nifty],"&gt;=10")/Table4[[#This Row],[Count]]</f>
        <v>0.2857142857142857</v>
      </c>
      <c r="G84" s="2">
        <f>COUNTIFS(Table2[Sub-Sector],Table4[[#This Row],[Sub-Sector]],Table2[1Y Return vs Nifty],"&gt;=10")/Table4[[#This Row],[Count]]</f>
        <v>0.5</v>
      </c>
      <c r="H84" s="2">
        <f>COUNTIFS(Table2[Sub-Sector],Table4[[#This Row],[Sub-Sector]],Table2[RSI Exponential â€“ 14D],"&gt;=50")/Table4[[#This Row],[Count]]</f>
        <v>0.7857142857142857</v>
      </c>
      <c r="I84" s="2">
        <f>COUNTIFS(Table2[Sub-Sector],Table4[[#This Row],[Sub-Sector]],Table2[Relative Volume],"&gt;=1")/Table4[[#This Row],[Count]]</f>
        <v>0.21428571428571427</v>
      </c>
      <c r="J84" s="2">
        <f>COUNTIFS(Table2[Sub-Sector],Table4[[#This Row],[Sub-Sector]],Table2[% Away From Day Low],"&gt;=0.05")/Table4[[#This Row],[Count]]</f>
        <v>0</v>
      </c>
      <c r="K84" s="2">
        <f>COUNTIFS(Table2[Sub-Sector],Table4[[#This Row],[Sub-Sector]],Table2[% Away From Day High],"&lt;=0.05")/Table4[[#This Row],[Count]]</f>
        <v>0.9285714285714286</v>
      </c>
      <c r="L84" s="2">
        <f>COUNTIFS(Table2[Sub-Sector],Table4[[#This Row],[Sub-Sector]],Table2[% Away From Current Week Low],"&gt;=0.05")/Table4[[#This Row],[Count]]</f>
        <v>0.21428571428571427</v>
      </c>
      <c r="M84" s="2">
        <f>COUNTIFS(Table2[Sub-Sector],Table4[[#This Row],[Sub-Sector]],Table2[% Away From Current Week High],"&lt;=0.05")/Table4[[#This Row],[Count]]</f>
        <v>0.7857142857142857</v>
      </c>
      <c r="N84" s="2">
        <f>COUNTIFS(Table2[Sub-Sector],Table4[[#This Row],[Sub-Sector]],Table2[% Away From Current Month Low],"&gt;=0.05")/Table4[[#This Row],[Count]]</f>
        <v>0.7142857142857143</v>
      </c>
      <c r="O84" s="2">
        <f>COUNTIFS(Table2[Sub-Sector],Table4[[#This Row],[Sub-Sector]],Table2[% Away From Current Month High],"&lt;=0.05")/Table4[[#This Row],[Count]]</f>
        <v>0.6428571428571429</v>
      </c>
      <c r="P84" s="2">
        <f>COUNTIFS(Table2[Sub-Sector],Table4[[#This Row],[Sub-Sector]],Table2[% Away From 52W High],"&lt;=10")/Table4[[#This Row],[Count]]</f>
        <v>0.42857142857142855</v>
      </c>
      <c r="Q84" s="2">
        <f>COUNTIFS(Table2[Sub-Sector],Table4[[#This Row],[Sub-Sector]],Table2[% Away From 52W Low],"&gt;=10")/Table4[[#This Row],[Count]]</f>
        <v>0.9285714285714286</v>
      </c>
      <c r="R84" s="2">
        <f>COUNTIFS(Table2[Sub-Sector],Table4[[#This Row],[Sub-Sector]],Table2[% Price above 20 EMA],"&gt;=0")/Table4[[#This Row],[Count]]</f>
        <v>0.7857142857142857</v>
      </c>
      <c r="S84" s="2">
        <f>COUNTIFS(Table2[Sub-Sector],Table4[[#This Row],[Sub-Sector]],Table2[% Price above 50 EMA],"&gt;=0")/Table4[[#This Row],[Count]]</f>
        <v>0.6428571428571429</v>
      </c>
      <c r="T84" s="2">
        <f>COUNTIFS(Table2[Sub-Sector],Table4[[#This Row],[Sub-Sector]],Table2[% Price above 200 EMA],"&gt;=0")/Table4[[#This Row],[Count]]</f>
        <v>0.8571428571428571</v>
      </c>
      <c r="U84" s="2">
        <f>COUNTIFS(Table2[Sub-Sector],Table4[[#This Row],[Sub-Sector]],Table2[Rate of Change - Zone],"Positive")/Table4[[#This Row],[Count]]</f>
        <v>0.9285714285714286</v>
      </c>
      <c r="V84" s="2">
        <f>COUNTIFS(Table2[Sub-Sector],Table4[[#This Row],[Sub-Sector]],Table2[Sharpe Ratio],"&gt;=0.10")/Table4[[#This Row],[Count]]</f>
        <v>0.2857142857142857</v>
      </c>
      <c r="W8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444.5</v>
      </c>
      <c r="X84">
        <f>_xlfn.RANK.AVG(Table4[[#This Row],[Score]],Table4[Score],1)</f>
        <v>67</v>
      </c>
      <c r="Y8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285</v>
      </c>
      <c r="Z84">
        <f>_xlfn.RANK.AVG(Table4[[#This Row],[Score 2 ]],Table4[[Score 2 ]],1)</f>
        <v>83</v>
      </c>
    </row>
    <row r="85" spans="1:26" x14ac:dyDescent="0.3">
      <c r="A85" t="s">
        <v>774</v>
      </c>
      <c r="B85">
        <f>COUNTIFS(Table2[Sub-Sector],Table4[[#This Row],[Sub-Sector]])</f>
        <v>2</v>
      </c>
      <c r="C85" s="2">
        <f>COUNTIFS(Table2[Sub-Sector],Table4[[#This Row],[Sub-Sector]],Table2[Uptrend],"Uptrend")/Table4[[#This Row],[Count]]</f>
        <v>1</v>
      </c>
      <c r="D85" s="2">
        <f>COUNTIFS(Table2[Sub-Sector],Table4[[#This Row],[Sub-Sector]],Table2[1W Return vs Nifty],"&gt;=5")/Table4[[#This Row],[Count]]</f>
        <v>0</v>
      </c>
      <c r="E85" s="2">
        <f>COUNTIFS(Table2[Sub-Sector],Table4[[#This Row],[Sub-Sector]],Table2[1M Return vs Nifty],"&gt;=5")/Table4[[#This Row],[Count]]</f>
        <v>0.5</v>
      </c>
      <c r="F85" s="2">
        <f>COUNTIFS(Table2[Sub-Sector],Table4[[#This Row],[Sub-Sector]],Table2[6M Return vs Nifty],"&gt;=10")/Table4[[#This Row],[Count]]</f>
        <v>0.5</v>
      </c>
      <c r="G85" s="2">
        <f>COUNTIFS(Table2[Sub-Sector],Table4[[#This Row],[Sub-Sector]],Table2[1Y Return vs Nifty],"&gt;=10")/Table4[[#This Row],[Count]]</f>
        <v>0</v>
      </c>
      <c r="H85" s="2">
        <f>COUNTIFS(Table2[Sub-Sector],Table4[[#This Row],[Sub-Sector]],Table2[RSI Exponential â€“ 14D],"&gt;=50")/Table4[[#This Row],[Count]]</f>
        <v>0</v>
      </c>
      <c r="I85" s="2">
        <f>COUNTIFS(Table2[Sub-Sector],Table4[[#This Row],[Sub-Sector]],Table2[Relative Volume],"&gt;=1")/Table4[[#This Row],[Count]]</f>
        <v>0.5</v>
      </c>
      <c r="J85" s="2">
        <f>COUNTIFS(Table2[Sub-Sector],Table4[[#This Row],[Sub-Sector]],Table2[% Away From Day Low],"&gt;=0.05")/Table4[[#This Row],[Count]]</f>
        <v>0</v>
      </c>
      <c r="K85" s="2">
        <f>COUNTIFS(Table2[Sub-Sector],Table4[[#This Row],[Sub-Sector]],Table2[% Away From Day High],"&lt;=0.05")/Table4[[#This Row],[Count]]</f>
        <v>1</v>
      </c>
      <c r="L85" s="2">
        <f>COUNTIFS(Table2[Sub-Sector],Table4[[#This Row],[Sub-Sector]],Table2[% Away From Current Week Low],"&gt;=0.05")/Table4[[#This Row],[Count]]</f>
        <v>0</v>
      </c>
      <c r="M85" s="2">
        <f>COUNTIFS(Table2[Sub-Sector],Table4[[#This Row],[Sub-Sector]],Table2[% Away From Current Week High],"&lt;=0.05")/Table4[[#This Row],[Count]]</f>
        <v>1</v>
      </c>
      <c r="N85" s="2">
        <f>COUNTIFS(Table2[Sub-Sector],Table4[[#This Row],[Sub-Sector]],Table2[% Away From Current Month Low],"&gt;=0.05")/Table4[[#This Row],[Count]]</f>
        <v>0.5</v>
      </c>
      <c r="O85" s="2">
        <f>COUNTIFS(Table2[Sub-Sector],Table4[[#This Row],[Sub-Sector]],Table2[% Away From Current Month High],"&lt;=0.05")/Table4[[#This Row],[Count]]</f>
        <v>0</v>
      </c>
      <c r="P85" s="2">
        <f>COUNTIFS(Table2[Sub-Sector],Table4[[#This Row],[Sub-Sector]],Table2[% Away From 52W High],"&lt;=10")/Table4[[#This Row],[Count]]</f>
        <v>0</v>
      </c>
      <c r="Q85" s="2">
        <f>COUNTIFS(Table2[Sub-Sector],Table4[[#This Row],[Sub-Sector]],Table2[% Away From 52W Low],"&gt;=10")/Table4[[#This Row],[Count]]</f>
        <v>1</v>
      </c>
      <c r="R85" s="2">
        <f>COUNTIFS(Table2[Sub-Sector],Table4[[#This Row],[Sub-Sector]],Table2[% Price above 20 EMA],"&gt;=0")/Table4[[#This Row],[Count]]</f>
        <v>0.5</v>
      </c>
      <c r="S85" s="2">
        <f>COUNTIFS(Table2[Sub-Sector],Table4[[#This Row],[Sub-Sector]],Table2[% Price above 50 EMA],"&gt;=0")/Table4[[#This Row],[Count]]</f>
        <v>0.5</v>
      </c>
      <c r="T85" s="2">
        <f>COUNTIFS(Table2[Sub-Sector],Table4[[#This Row],[Sub-Sector]],Table2[% Price above 200 EMA],"&gt;=0")/Table4[[#This Row],[Count]]</f>
        <v>1</v>
      </c>
      <c r="U85" s="2">
        <f>COUNTIFS(Table2[Sub-Sector],Table4[[#This Row],[Sub-Sector]],Table2[Rate of Change - Zone],"Positive")/Table4[[#This Row],[Count]]</f>
        <v>0.5</v>
      </c>
      <c r="V85" s="2">
        <f>COUNTIFS(Table2[Sub-Sector],Table4[[#This Row],[Sub-Sector]],Table2[Sharpe Ratio],"&gt;=0.10")/Table4[[#This Row],[Count]]</f>
        <v>0</v>
      </c>
      <c r="W8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437</v>
      </c>
      <c r="X85">
        <f>_xlfn.RANK.AVG(Table4[[#This Row],[Score]],Table4[Score],1)</f>
        <v>63</v>
      </c>
      <c r="Y8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289</v>
      </c>
      <c r="Z85">
        <f>_xlfn.RANK.AVG(Table4[[#This Row],[Score 2 ]],Table4[[Score 2 ]],1)</f>
        <v>84</v>
      </c>
    </row>
    <row r="86" spans="1:26" x14ac:dyDescent="0.3">
      <c r="A86" t="s">
        <v>27</v>
      </c>
      <c r="B86">
        <f>COUNTIFS(Table2[Sub-Sector],Table4[[#This Row],[Sub-Sector]])</f>
        <v>4</v>
      </c>
      <c r="C86" s="2">
        <f>COUNTIFS(Table2[Sub-Sector],Table4[[#This Row],[Sub-Sector]],Table2[Uptrend],"Uptrend")/Table4[[#This Row],[Count]]</f>
        <v>1</v>
      </c>
      <c r="D86" s="2">
        <f>COUNTIFS(Table2[Sub-Sector],Table4[[#This Row],[Sub-Sector]],Table2[1W Return vs Nifty],"&gt;=5")/Table4[[#This Row],[Count]]</f>
        <v>0</v>
      </c>
      <c r="E86" s="2">
        <f>COUNTIFS(Table2[Sub-Sector],Table4[[#This Row],[Sub-Sector]],Table2[1M Return vs Nifty],"&gt;=5")/Table4[[#This Row],[Count]]</f>
        <v>0</v>
      </c>
      <c r="F86" s="2">
        <f>COUNTIFS(Table2[Sub-Sector],Table4[[#This Row],[Sub-Sector]],Table2[6M Return vs Nifty],"&gt;=10")/Table4[[#This Row],[Count]]</f>
        <v>0.25</v>
      </c>
      <c r="G86" s="2">
        <f>COUNTIFS(Table2[Sub-Sector],Table4[[#This Row],[Sub-Sector]],Table2[1Y Return vs Nifty],"&gt;=10")/Table4[[#This Row],[Count]]</f>
        <v>0.5</v>
      </c>
      <c r="H86" s="2">
        <f>COUNTIFS(Table2[Sub-Sector],Table4[[#This Row],[Sub-Sector]],Table2[RSI Exponential â€“ 14D],"&gt;=50")/Table4[[#This Row],[Count]]</f>
        <v>1</v>
      </c>
      <c r="I86" s="2">
        <f>COUNTIFS(Table2[Sub-Sector],Table4[[#This Row],[Sub-Sector]],Table2[Relative Volume],"&gt;=1")/Table4[[#This Row],[Count]]</f>
        <v>0</v>
      </c>
      <c r="J86" s="2">
        <f>COUNTIFS(Table2[Sub-Sector],Table4[[#This Row],[Sub-Sector]],Table2[% Away From Day Low],"&gt;=0.05")/Table4[[#This Row],[Count]]</f>
        <v>0</v>
      </c>
      <c r="K86" s="2">
        <f>COUNTIFS(Table2[Sub-Sector],Table4[[#This Row],[Sub-Sector]],Table2[% Away From Day High],"&lt;=0.05")/Table4[[#This Row],[Count]]</f>
        <v>1</v>
      </c>
      <c r="L86" s="2">
        <f>COUNTIFS(Table2[Sub-Sector],Table4[[#This Row],[Sub-Sector]],Table2[% Away From Current Week Low],"&gt;=0.05")/Table4[[#This Row],[Count]]</f>
        <v>0.25</v>
      </c>
      <c r="M86" s="2">
        <f>COUNTIFS(Table2[Sub-Sector],Table4[[#This Row],[Sub-Sector]],Table2[% Away From Current Week High],"&lt;=0.05")/Table4[[#This Row],[Count]]</f>
        <v>1</v>
      </c>
      <c r="N86" s="2">
        <f>COUNTIFS(Table2[Sub-Sector],Table4[[#This Row],[Sub-Sector]],Table2[% Away From Current Month Low],"&gt;=0.05")/Table4[[#This Row],[Count]]</f>
        <v>0.75</v>
      </c>
      <c r="O86" s="2">
        <f>COUNTIFS(Table2[Sub-Sector],Table4[[#This Row],[Sub-Sector]],Table2[% Away From Current Month High],"&lt;=0.05")/Table4[[#This Row],[Count]]</f>
        <v>1</v>
      </c>
      <c r="P86" s="2">
        <f>COUNTIFS(Table2[Sub-Sector],Table4[[#This Row],[Sub-Sector]],Table2[% Away From 52W High],"&lt;=10")/Table4[[#This Row],[Count]]</f>
        <v>0.5</v>
      </c>
      <c r="Q86" s="2">
        <f>COUNTIFS(Table2[Sub-Sector],Table4[[#This Row],[Sub-Sector]],Table2[% Away From 52W Low],"&gt;=10")/Table4[[#This Row],[Count]]</f>
        <v>1</v>
      </c>
      <c r="R86" s="2">
        <f>COUNTIFS(Table2[Sub-Sector],Table4[[#This Row],[Sub-Sector]],Table2[% Price above 20 EMA],"&gt;=0")/Table4[[#This Row],[Count]]</f>
        <v>1</v>
      </c>
      <c r="S86" s="2">
        <f>COUNTIFS(Table2[Sub-Sector],Table4[[#This Row],[Sub-Sector]],Table2[% Price above 50 EMA],"&gt;=0")/Table4[[#This Row],[Count]]</f>
        <v>1</v>
      </c>
      <c r="T86" s="2">
        <f>COUNTIFS(Table2[Sub-Sector],Table4[[#This Row],[Sub-Sector]],Table2[% Price above 200 EMA],"&gt;=0")/Table4[[#This Row],[Count]]</f>
        <v>1</v>
      </c>
      <c r="U86" s="2">
        <f>COUNTIFS(Table2[Sub-Sector],Table4[[#This Row],[Sub-Sector]],Table2[Rate of Change - Zone],"Positive")/Table4[[#This Row],[Count]]</f>
        <v>1</v>
      </c>
      <c r="V86" s="2">
        <f>COUNTIFS(Table2[Sub-Sector],Table4[[#This Row],[Sub-Sector]],Table2[Sharpe Ratio],"&gt;=0.10")/Table4[[#This Row],[Count]]</f>
        <v>0.25</v>
      </c>
      <c r="W8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504</v>
      </c>
      <c r="X86">
        <f>_xlfn.RANK.AVG(Table4[[#This Row],[Score]],Table4[Score],1)</f>
        <v>82</v>
      </c>
      <c r="Y8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292</v>
      </c>
      <c r="Z86">
        <f>_xlfn.RANK.AVG(Table4[[#This Row],[Score 2 ]],Table4[[Score 2 ]],1)</f>
        <v>85</v>
      </c>
    </row>
    <row r="87" spans="1:26" x14ac:dyDescent="0.3">
      <c r="A87" t="s">
        <v>405</v>
      </c>
      <c r="B87">
        <f>COUNTIFS(Table2[Sub-Sector],Table4[[#This Row],[Sub-Sector]])</f>
        <v>6</v>
      </c>
      <c r="C87" s="2">
        <f>COUNTIFS(Table2[Sub-Sector],Table4[[#This Row],[Sub-Sector]],Table2[Uptrend],"Uptrend")/Table4[[#This Row],[Count]]</f>
        <v>0.5</v>
      </c>
      <c r="D87" s="2">
        <f>COUNTIFS(Table2[Sub-Sector],Table4[[#This Row],[Sub-Sector]],Table2[1W Return vs Nifty],"&gt;=5")/Table4[[#This Row],[Count]]</f>
        <v>0</v>
      </c>
      <c r="E87" s="2">
        <f>COUNTIFS(Table2[Sub-Sector],Table4[[#This Row],[Sub-Sector]],Table2[1M Return vs Nifty],"&gt;=5")/Table4[[#This Row],[Count]]</f>
        <v>0.33333333333333331</v>
      </c>
      <c r="F87" s="2">
        <f>COUNTIFS(Table2[Sub-Sector],Table4[[#This Row],[Sub-Sector]],Table2[6M Return vs Nifty],"&gt;=10")/Table4[[#This Row],[Count]]</f>
        <v>0.33333333333333331</v>
      </c>
      <c r="G87" s="2">
        <f>COUNTIFS(Table2[Sub-Sector],Table4[[#This Row],[Sub-Sector]],Table2[1Y Return vs Nifty],"&gt;=10")/Table4[[#This Row],[Count]]</f>
        <v>0.33333333333333331</v>
      </c>
      <c r="H87" s="2">
        <f>COUNTIFS(Table2[Sub-Sector],Table4[[#This Row],[Sub-Sector]],Table2[RSI Exponential â€“ 14D],"&gt;=50")/Table4[[#This Row],[Count]]</f>
        <v>0.66666666666666663</v>
      </c>
      <c r="I87" s="2">
        <f>COUNTIFS(Table2[Sub-Sector],Table4[[#This Row],[Sub-Sector]],Table2[Relative Volume],"&gt;=1")/Table4[[#This Row],[Count]]</f>
        <v>0.5</v>
      </c>
      <c r="J87" s="2">
        <f>COUNTIFS(Table2[Sub-Sector],Table4[[#This Row],[Sub-Sector]],Table2[% Away From Day Low],"&gt;=0.05")/Table4[[#This Row],[Count]]</f>
        <v>0</v>
      </c>
      <c r="K87" s="2">
        <f>COUNTIFS(Table2[Sub-Sector],Table4[[#This Row],[Sub-Sector]],Table2[% Away From Day High],"&lt;=0.05")/Table4[[#This Row],[Count]]</f>
        <v>1</v>
      </c>
      <c r="L87" s="2">
        <f>COUNTIFS(Table2[Sub-Sector],Table4[[#This Row],[Sub-Sector]],Table2[% Away From Current Week Low],"&gt;=0.05")/Table4[[#This Row],[Count]]</f>
        <v>0.33333333333333331</v>
      </c>
      <c r="M87" s="2">
        <f>COUNTIFS(Table2[Sub-Sector],Table4[[#This Row],[Sub-Sector]],Table2[% Away From Current Week High],"&lt;=0.05")/Table4[[#This Row],[Count]]</f>
        <v>1</v>
      </c>
      <c r="N87" s="2">
        <f>COUNTIFS(Table2[Sub-Sector],Table4[[#This Row],[Sub-Sector]],Table2[% Away From Current Month Low],"&gt;=0.05")/Table4[[#This Row],[Count]]</f>
        <v>0.66666666666666663</v>
      </c>
      <c r="O87" s="2">
        <f>COUNTIFS(Table2[Sub-Sector],Table4[[#This Row],[Sub-Sector]],Table2[% Away From Current Month High],"&lt;=0.05")/Table4[[#This Row],[Count]]</f>
        <v>0.33333333333333331</v>
      </c>
      <c r="P87" s="2">
        <f>COUNTIFS(Table2[Sub-Sector],Table4[[#This Row],[Sub-Sector]],Table2[% Away From 52W High],"&lt;=10")/Table4[[#This Row],[Count]]</f>
        <v>0.5</v>
      </c>
      <c r="Q87" s="2">
        <f>COUNTIFS(Table2[Sub-Sector],Table4[[#This Row],[Sub-Sector]],Table2[% Away From 52W Low],"&gt;=10")/Table4[[#This Row],[Count]]</f>
        <v>1</v>
      </c>
      <c r="R87" s="2">
        <f>COUNTIFS(Table2[Sub-Sector],Table4[[#This Row],[Sub-Sector]],Table2[% Price above 20 EMA],"&gt;=0")/Table4[[#This Row],[Count]]</f>
        <v>0.33333333333333331</v>
      </c>
      <c r="S87" s="2">
        <f>COUNTIFS(Table2[Sub-Sector],Table4[[#This Row],[Sub-Sector]],Table2[% Price above 50 EMA],"&gt;=0")/Table4[[#This Row],[Count]]</f>
        <v>0.5</v>
      </c>
      <c r="T87" s="2">
        <f>COUNTIFS(Table2[Sub-Sector],Table4[[#This Row],[Sub-Sector]],Table2[% Price above 200 EMA],"&gt;=0")/Table4[[#This Row],[Count]]</f>
        <v>1</v>
      </c>
      <c r="U87" s="2">
        <f>COUNTIFS(Table2[Sub-Sector],Table4[[#This Row],[Sub-Sector]],Table2[Rate of Change - Zone],"Positive")/Table4[[#This Row],[Count]]</f>
        <v>0.5</v>
      </c>
      <c r="V87" s="2">
        <f>COUNTIFS(Table2[Sub-Sector],Table4[[#This Row],[Sub-Sector]],Table2[Sharpe Ratio],"&gt;=0.10")/Table4[[#This Row],[Count]]</f>
        <v>0.5</v>
      </c>
      <c r="W8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528.5</v>
      </c>
      <c r="X87">
        <f>_xlfn.RANK.AVG(Table4[[#This Row],[Score]],Table4[Score],1)</f>
        <v>92</v>
      </c>
      <c r="Y8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292.5</v>
      </c>
      <c r="Z87">
        <f>_xlfn.RANK.AVG(Table4[[#This Row],[Score 2 ]],Table4[[Score 2 ]],1)</f>
        <v>86</v>
      </c>
    </row>
    <row r="88" spans="1:26" x14ac:dyDescent="0.3">
      <c r="A88" t="s">
        <v>308</v>
      </c>
      <c r="B88">
        <f>COUNTIFS(Table2[Sub-Sector],Table4[[#This Row],[Sub-Sector]])</f>
        <v>6</v>
      </c>
      <c r="C88" s="2">
        <f>COUNTIFS(Table2[Sub-Sector],Table4[[#This Row],[Sub-Sector]],Table2[Uptrend],"Uptrend")/Table4[[#This Row],[Count]]</f>
        <v>0.33333333333333331</v>
      </c>
      <c r="D88" s="2">
        <f>COUNTIFS(Table2[Sub-Sector],Table4[[#This Row],[Sub-Sector]],Table2[1W Return vs Nifty],"&gt;=5")/Table4[[#This Row],[Count]]</f>
        <v>0.33333333333333331</v>
      </c>
      <c r="E88" s="2">
        <f>COUNTIFS(Table2[Sub-Sector],Table4[[#This Row],[Sub-Sector]],Table2[1M Return vs Nifty],"&gt;=5")/Table4[[#This Row],[Count]]</f>
        <v>0.33333333333333331</v>
      </c>
      <c r="F88" s="2">
        <f>COUNTIFS(Table2[Sub-Sector],Table4[[#This Row],[Sub-Sector]],Table2[6M Return vs Nifty],"&gt;=10")/Table4[[#This Row],[Count]]</f>
        <v>0</v>
      </c>
      <c r="G88" s="2">
        <f>COUNTIFS(Table2[Sub-Sector],Table4[[#This Row],[Sub-Sector]],Table2[1Y Return vs Nifty],"&gt;=10")/Table4[[#This Row],[Count]]</f>
        <v>0.66666666666666663</v>
      </c>
      <c r="H88" s="2">
        <f>COUNTIFS(Table2[Sub-Sector],Table4[[#This Row],[Sub-Sector]],Table2[RSI Exponential â€“ 14D],"&gt;=50")/Table4[[#This Row],[Count]]</f>
        <v>0.66666666666666663</v>
      </c>
      <c r="I88" s="2">
        <f>COUNTIFS(Table2[Sub-Sector],Table4[[#This Row],[Sub-Sector]],Table2[Relative Volume],"&gt;=1")/Table4[[#This Row],[Count]]</f>
        <v>0.5</v>
      </c>
      <c r="J88" s="2">
        <f>COUNTIFS(Table2[Sub-Sector],Table4[[#This Row],[Sub-Sector]],Table2[% Away From Day Low],"&gt;=0.05")/Table4[[#This Row],[Count]]</f>
        <v>0</v>
      </c>
      <c r="K88" s="2">
        <f>COUNTIFS(Table2[Sub-Sector],Table4[[#This Row],[Sub-Sector]],Table2[% Away From Day High],"&lt;=0.05")/Table4[[#This Row],[Count]]</f>
        <v>1</v>
      </c>
      <c r="L88" s="2">
        <f>COUNTIFS(Table2[Sub-Sector],Table4[[#This Row],[Sub-Sector]],Table2[% Away From Current Week Low],"&gt;=0.05")/Table4[[#This Row],[Count]]</f>
        <v>0.66666666666666663</v>
      </c>
      <c r="M88" s="2">
        <f>COUNTIFS(Table2[Sub-Sector],Table4[[#This Row],[Sub-Sector]],Table2[% Away From Current Week High],"&lt;=0.05")/Table4[[#This Row],[Count]]</f>
        <v>1</v>
      </c>
      <c r="N88" s="2">
        <f>COUNTIFS(Table2[Sub-Sector],Table4[[#This Row],[Sub-Sector]],Table2[% Away From Current Month Low],"&gt;=0.05")/Table4[[#This Row],[Count]]</f>
        <v>0.66666666666666663</v>
      </c>
      <c r="O88" s="2">
        <f>COUNTIFS(Table2[Sub-Sector],Table4[[#This Row],[Sub-Sector]],Table2[% Away From Current Month High],"&lt;=0.05")/Table4[[#This Row],[Count]]</f>
        <v>0.33333333333333331</v>
      </c>
      <c r="P88" s="2">
        <f>COUNTIFS(Table2[Sub-Sector],Table4[[#This Row],[Sub-Sector]],Table2[% Away From 52W High],"&lt;=10")/Table4[[#This Row],[Count]]</f>
        <v>0.16666666666666666</v>
      </c>
      <c r="Q88" s="2">
        <f>COUNTIFS(Table2[Sub-Sector],Table4[[#This Row],[Sub-Sector]],Table2[% Away From 52W Low],"&gt;=10")/Table4[[#This Row],[Count]]</f>
        <v>1</v>
      </c>
      <c r="R88" s="2">
        <f>COUNTIFS(Table2[Sub-Sector],Table4[[#This Row],[Sub-Sector]],Table2[% Price above 20 EMA],"&gt;=0")/Table4[[#This Row],[Count]]</f>
        <v>0.66666666666666663</v>
      </c>
      <c r="S88" s="2">
        <f>COUNTIFS(Table2[Sub-Sector],Table4[[#This Row],[Sub-Sector]],Table2[% Price above 50 EMA],"&gt;=0")/Table4[[#This Row],[Count]]</f>
        <v>0.33333333333333331</v>
      </c>
      <c r="T88" s="2">
        <f>COUNTIFS(Table2[Sub-Sector],Table4[[#This Row],[Sub-Sector]],Table2[% Price above 200 EMA],"&gt;=0")/Table4[[#This Row],[Count]]</f>
        <v>1</v>
      </c>
      <c r="U88" s="2">
        <f>COUNTIFS(Table2[Sub-Sector],Table4[[#This Row],[Sub-Sector]],Table2[Rate of Change - Zone],"Positive")/Table4[[#This Row],[Count]]</f>
        <v>0.33333333333333331</v>
      </c>
      <c r="V88" s="2">
        <f>COUNTIFS(Table2[Sub-Sector],Table4[[#This Row],[Sub-Sector]],Table2[Sharpe Ratio],"&gt;=0.10")/Table4[[#This Row],[Count]]</f>
        <v>0.66666666666666663</v>
      </c>
      <c r="W8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482.5</v>
      </c>
      <c r="X88">
        <f>_xlfn.RANK.AVG(Table4[[#This Row],[Score]],Table4[Score],1)</f>
        <v>77</v>
      </c>
      <c r="Y8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295</v>
      </c>
      <c r="Z88">
        <f>_xlfn.RANK.AVG(Table4[[#This Row],[Score 2 ]],Table4[[Score 2 ]],1)</f>
        <v>87</v>
      </c>
    </row>
    <row r="89" spans="1:26" x14ac:dyDescent="0.3">
      <c r="A89" t="s">
        <v>471</v>
      </c>
      <c r="B89">
        <f>COUNTIFS(Table2[Sub-Sector],Table4[[#This Row],[Sub-Sector]])</f>
        <v>11</v>
      </c>
      <c r="C89" s="2">
        <f>COUNTIFS(Table2[Sub-Sector],Table4[[#This Row],[Sub-Sector]],Table2[Uptrend],"Uptrend")/Table4[[#This Row],[Count]]</f>
        <v>0.72727272727272729</v>
      </c>
      <c r="D89" s="2">
        <f>COUNTIFS(Table2[Sub-Sector],Table4[[#This Row],[Sub-Sector]],Table2[1W Return vs Nifty],"&gt;=5")/Table4[[#This Row],[Count]]</f>
        <v>9.0909090909090912E-2</v>
      </c>
      <c r="E89" s="2">
        <f>COUNTIFS(Table2[Sub-Sector],Table4[[#This Row],[Sub-Sector]],Table2[1M Return vs Nifty],"&gt;=5")/Table4[[#This Row],[Count]]</f>
        <v>0.36363636363636365</v>
      </c>
      <c r="F89" s="2">
        <f>COUNTIFS(Table2[Sub-Sector],Table4[[#This Row],[Sub-Sector]],Table2[6M Return vs Nifty],"&gt;=10")/Table4[[#This Row],[Count]]</f>
        <v>0.36363636363636365</v>
      </c>
      <c r="G89" s="2">
        <f>COUNTIFS(Table2[Sub-Sector],Table4[[#This Row],[Sub-Sector]],Table2[1Y Return vs Nifty],"&gt;=10")/Table4[[#This Row],[Count]]</f>
        <v>0.36363636363636365</v>
      </c>
      <c r="H89" s="2">
        <f>COUNTIFS(Table2[Sub-Sector],Table4[[#This Row],[Sub-Sector]],Table2[RSI Exponential â€“ 14D],"&gt;=50")/Table4[[#This Row],[Count]]</f>
        <v>0.81818181818181823</v>
      </c>
      <c r="I89" s="2">
        <f>COUNTIFS(Table2[Sub-Sector],Table4[[#This Row],[Sub-Sector]],Table2[Relative Volume],"&gt;=1")/Table4[[#This Row],[Count]]</f>
        <v>0.18181818181818182</v>
      </c>
      <c r="J89" s="2">
        <f>COUNTIFS(Table2[Sub-Sector],Table4[[#This Row],[Sub-Sector]],Table2[% Away From Day Low],"&gt;=0.05")/Table4[[#This Row],[Count]]</f>
        <v>9.0909090909090912E-2</v>
      </c>
      <c r="K89" s="2">
        <f>COUNTIFS(Table2[Sub-Sector],Table4[[#This Row],[Sub-Sector]],Table2[% Away From Day High],"&lt;=0.05")/Table4[[#This Row],[Count]]</f>
        <v>1</v>
      </c>
      <c r="L89" s="2">
        <f>COUNTIFS(Table2[Sub-Sector],Table4[[#This Row],[Sub-Sector]],Table2[% Away From Current Week Low],"&gt;=0.05")/Table4[[#This Row],[Count]]</f>
        <v>0.36363636363636365</v>
      </c>
      <c r="M89" s="2">
        <f>COUNTIFS(Table2[Sub-Sector],Table4[[#This Row],[Sub-Sector]],Table2[% Away From Current Week High],"&lt;=0.05")/Table4[[#This Row],[Count]]</f>
        <v>1</v>
      </c>
      <c r="N89" s="2">
        <f>COUNTIFS(Table2[Sub-Sector],Table4[[#This Row],[Sub-Sector]],Table2[% Away From Current Month Low],"&gt;=0.05")/Table4[[#This Row],[Count]]</f>
        <v>0.81818181818181823</v>
      </c>
      <c r="O89" s="2">
        <f>COUNTIFS(Table2[Sub-Sector],Table4[[#This Row],[Sub-Sector]],Table2[% Away From Current Month High],"&lt;=0.05")/Table4[[#This Row],[Count]]</f>
        <v>0.63636363636363635</v>
      </c>
      <c r="P89" s="2">
        <f>COUNTIFS(Table2[Sub-Sector],Table4[[#This Row],[Sub-Sector]],Table2[% Away From 52W High],"&lt;=10")/Table4[[#This Row],[Count]]</f>
        <v>0.36363636363636365</v>
      </c>
      <c r="Q89" s="2">
        <f>COUNTIFS(Table2[Sub-Sector],Table4[[#This Row],[Sub-Sector]],Table2[% Away From 52W Low],"&gt;=10")/Table4[[#This Row],[Count]]</f>
        <v>0.90909090909090906</v>
      </c>
      <c r="R89" s="2">
        <f>COUNTIFS(Table2[Sub-Sector],Table4[[#This Row],[Sub-Sector]],Table2[% Price above 20 EMA],"&gt;=0")/Table4[[#This Row],[Count]]</f>
        <v>0.72727272727272729</v>
      </c>
      <c r="S89" s="2">
        <f>COUNTIFS(Table2[Sub-Sector],Table4[[#This Row],[Sub-Sector]],Table2[% Price above 50 EMA],"&gt;=0")/Table4[[#This Row],[Count]]</f>
        <v>0.81818181818181823</v>
      </c>
      <c r="T89" s="2">
        <f>COUNTIFS(Table2[Sub-Sector],Table4[[#This Row],[Sub-Sector]],Table2[% Price above 200 EMA],"&gt;=0")/Table4[[#This Row],[Count]]</f>
        <v>0.81818181818181823</v>
      </c>
      <c r="U89" s="2">
        <f>COUNTIFS(Table2[Sub-Sector],Table4[[#This Row],[Sub-Sector]],Table2[Rate of Change - Zone],"Positive")/Table4[[#This Row],[Count]]</f>
        <v>0.81818181818181823</v>
      </c>
      <c r="V89" s="2">
        <f>COUNTIFS(Table2[Sub-Sector],Table4[[#This Row],[Sub-Sector]],Table2[Sharpe Ratio],"&gt;=0.10")/Table4[[#This Row],[Count]]</f>
        <v>0.36363636363636365</v>
      </c>
      <c r="W8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445.5</v>
      </c>
      <c r="X89">
        <f>_xlfn.RANK.AVG(Table4[[#This Row],[Score]],Table4[Score],1)</f>
        <v>68</v>
      </c>
      <c r="Y8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296</v>
      </c>
      <c r="Z89">
        <f>_xlfn.RANK.AVG(Table4[[#This Row],[Score 2 ]],Table4[[Score 2 ]],1)</f>
        <v>88</v>
      </c>
    </row>
    <row r="90" spans="1:26" x14ac:dyDescent="0.3">
      <c r="A90" t="s">
        <v>263</v>
      </c>
      <c r="B90">
        <f>COUNTIFS(Table2[Sub-Sector],Table4[[#This Row],[Sub-Sector]])</f>
        <v>23</v>
      </c>
      <c r="C90" s="2">
        <f>COUNTIFS(Table2[Sub-Sector],Table4[[#This Row],[Sub-Sector]],Table2[Uptrend],"Uptrend")/Table4[[#This Row],[Count]]</f>
        <v>0.39130434782608697</v>
      </c>
      <c r="D90" s="2">
        <f>COUNTIFS(Table2[Sub-Sector],Table4[[#This Row],[Sub-Sector]],Table2[1W Return vs Nifty],"&gt;=5")/Table4[[#This Row],[Count]]</f>
        <v>0</v>
      </c>
      <c r="E90" s="2">
        <f>COUNTIFS(Table2[Sub-Sector],Table4[[#This Row],[Sub-Sector]],Table2[1M Return vs Nifty],"&gt;=5")/Table4[[#This Row],[Count]]</f>
        <v>0.17391304347826086</v>
      </c>
      <c r="F90" s="2">
        <f>COUNTIFS(Table2[Sub-Sector],Table4[[#This Row],[Sub-Sector]],Table2[6M Return vs Nifty],"&gt;=10")/Table4[[#This Row],[Count]]</f>
        <v>0.39130434782608697</v>
      </c>
      <c r="G90" s="2">
        <f>COUNTIFS(Table2[Sub-Sector],Table4[[#This Row],[Sub-Sector]],Table2[1Y Return vs Nifty],"&gt;=10")/Table4[[#This Row],[Count]]</f>
        <v>0.43478260869565216</v>
      </c>
      <c r="H90" s="2">
        <f>COUNTIFS(Table2[Sub-Sector],Table4[[#This Row],[Sub-Sector]],Table2[RSI Exponential â€“ 14D],"&gt;=50")/Table4[[#This Row],[Count]]</f>
        <v>0.52173913043478259</v>
      </c>
      <c r="I90" s="2">
        <f>COUNTIFS(Table2[Sub-Sector],Table4[[#This Row],[Sub-Sector]],Table2[Relative Volume],"&gt;=1")/Table4[[#This Row],[Count]]</f>
        <v>0.30434782608695654</v>
      </c>
      <c r="J90" s="2">
        <f>COUNTIFS(Table2[Sub-Sector],Table4[[#This Row],[Sub-Sector]],Table2[% Away From Day Low],"&gt;=0.05")/Table4[[#This Row],[Count]]</f>
        <v>0</v>
      </c>
      <c r="K90" s="2">
        <f>COUNTIFS(Table2[Sub-Sector],Table4[[#This Row],[Sub-Sector]],Table2[% Away From Day High],"&lt;=0.05")/Table4[[#This Row],[Count]]</f>
        <v>0.91304347826086951</v>
      </c>
      <c r="L90" s="2">
        <f>COUNTIFS(Table2[Sub-Sector],Table4[[#This Row],[Sub-Sector]],Table2[% Away From Current Week Low],"&gt;=0.05")/Table4[[#This Row],[Count]]</f>
        <v>0.34782608695652173</v>
      </c>
      <c r="M90" s="2">
        <f>COUNTIFS(Table2[Sub-Sector],Table4[[#This Row],[Sub-Sector]],Table2[% Away From Current Week High],"&lt;=0.05")/Table4[[#This Row],[Count]]</f>
        <v>0.82608695652173914</v>
      </c>
      <c r="N90" s="2">
        <f>COUNTIFS(Table2[Sub-Sector],Table4[[#This Row],[Sub-Sector]],Table2[% Away From Current Month Low],"&gt;=0.05")/Table4[[#This Row],[Count]]</f>
        <v>0.56521739130434778</v>
      </c>
      <c r="O90" s="2">
        <f>COUNTIFS(Table2[Sub-Sector],Table4[[#This Row],[Sub-Sector]],Table2[% Away From Current Month High],"&lt;=0.05")/Table4[[#This Row],[Count]]</f>
        <v>0.2608695652173913</v>
      </c>
      <c r="P90" s="2">
        <f>COUNTIFS(Table2[Sub-Sector],Table4[[#This Row],[Sub-Sector]],Table2[% Away From 52W High],"&lt;=10")/Table4[[#This Row],[Count]]</f>
        <v>0.21739130434782608</v>
      </c>
      <c r="Q90" s="2">
        <f>COUNTIFS(Table2[Sub-Sector],Table4[[#This Row],[Sub-Sector]],Table2[% Away From 52W Low],"&gt;=10")/Table4[[#This Row],[Count]]</f>
        <v>0.86956521739130432</v>
      </c>
      <c r="R90" s="2">
        <f>COUNTIFS(Table2[Sub-Sector],Table4[[#This Row],[Sub-Sector]],Table2[% Price above 20 EMA],"&gt;=0")/Table4[[#This Row],[Count]]</f>
        <v>0.43478260869565216</v>
      </c>
      <c r="S90" s="2">
        <f>COUNTIFS(Table2[Sub-Sector],Table4[[#This Row],[Sub-Sector]],Table2[% Price above 50 EMA],"&gt;=0")/Table4[[#This Row],[Count]]</f>
        <v>0.39130434782608697</v>
      </c>
      <c r="T90" s="2">
        <f>COUNTIFS(Table2[Sub-Sector],Table4[[#This Row],[Sub-Sector]],Table2[% Price above 200 EMA],"&gt;=0")/Table4[[#This Row],[Count]]</f>
        <v>0.82608695652173914</v>
      </c>
      <c r="U90" s="2">
        <f>COUNTIFS(Table2[Sub-Sector],Table4[[#This Row],[Sub-Sector]],Table2[Rate of Change - Zone],"Positive")/Table4[[#This Row],[Count]]</f>
        <v>0.60869565217391308</v>
      </c>
      <c r="V90" s="2">
        <f>COUNTIFS(Table2[Sub-Sector],Table4[[#This Row],[Sub-Sector]],Table2[Sharpe Ratio],"&gt;=0.10")/Table4[[#This Row],[Count]]</f>
        <v>0.47826086956521741</v>
      </c>
      <c r="W9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566</v>
      </c>
      <c r="X90">
        <f>_xlfn.RANK.AVG(Table4[[#This Row],[Score]],Table4[Score],1)</f>
        <v>105.5</v>
      </c>
      <c r="Y9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297</v>
      </c>
      <c r="Z90">
        <f>_xlfn.RANK.AVG(Table4[[#This Row],[Score 2 ]],Table4[[Score 2 ]],1)</f>
        <v>89</v>
      </c>
    </row>
    <row r="91" spans="1:26" x14ac:dyDescent="0.3">
      <c r="A91" t="s">
        <v>397</v>
      </c>
      <c r="B91">
        <f>COUNTIFS(Table2[Sub-Sector],Table4[[#This Row],[Sub-Sector]])</f>
        <v>11</v>
      </c>
      <c r="C91" s="2">
        <f>COUNTIFS(Table2[Sub-Sector],Table4[[#This Row],[Sub-Sector]],Table2[Uptrend],"Uptrend")/Table4[[#This Row],[Count]]</f>
        <v>0.27272727272727271</v>
      </c>
      <c r="D91" s="2">
        <f>COUNTIFS(Table2[Sub-Sector],Table4[[#This Row],[Sub-Sector]],Table2[1W Return vs Nifty],"&gt;=5")/Table4[[#This Row],[Count]]</f>
        <v>9.0909090909090912E-2</v>
      </c>
      <c r="E91" s="2">
        <f>COUNTIFS(Table2[Sub-Sector],Table4[[#This Row],[Sub-Sector]],Table2[1M Return vs Nifty],"&gt;=5")/Table4[[#This Row],[Count]]</f>
        <v>0.27272727272727271</v>
      </c>
      <c r="F91" s="2">
        <f>COUNTIFS(Table2[Sub-Sector],Table4[[#This Row],[Sub-Sector]],Table2[6M Return vs Nifty],"&gt;=10")/Table4[[#This Row],[Count]]</f>
        <v>0.18181818181818182</v>
      </c>
      <c r="G91" s="2">
        <f>COUNTIFS(Table2[Sub-Sector],Table4[[#This Row],[Sub-Sector]],Table2[1Y Return vs Nifty],"&gt;=10")/Table4[[#This Row],[Count]]</f>
        <v>0.18181818181818182</v>
      </c>
      <c r="H91" s="2">
        <f>COUNTIFS(Table2[Sub-Sector],Table4[[#This Row],[Sub-Sector]],Table2[RSI Exponential â€“ 14D],"&gt;=50")/Table4[[#This Row],[Count]]</f>
        <v>0.81818181818181823</v>
      </c>
      <c r="I91" s="2">
        <f>COUNTIFS(Table2[Sub-Sector],Table4[[#This Row],[Sub-Sector]],Table2[Relative Volume],"&gt;=1")/Table4[[#This Row],[Count]]</f>
        <v>0.45454545454545453</v>
      </c>
      <c r="J91" s="2">
        <f>COUNTIFS(Table2[Sub-Sector],Table4[[#This Row],[Sub-Sector]],Table2[% Away From Day Low],"&gt;=0.05")/Table4[[#This Row],[Count]]</f>
        <v>0</v>
      </c>
      <c r="K91" s="2">
        <f>COUNTIFS(Table2[Sub-Sector],Table4[[#This Row],[Sub-Sector]],Table2[% Away From Day High],"&lt;=0.05")/Table4[[#This Row],[Count]]</f>
        <v>1</v>
      </c>
      <c r="L91" s="2">
        <f>COUNTIFS(Table2[Sub-Sector],Table4[[#This Row],[Sub-Sector]],Table2[% Away From Current Week Low],"&gt;=0.05")/Table4[[#This Row],[Count]]</f>
        <v>0.27272727272727271</v>
      </c>
      <c r="M91" s="2">
        <f>COUNTIFS(Table2[Sub-Sector],Table4[[#This Row],[Sub-Sector]],Table2[% Away From Current Week High],"&lt;=0.05")/Table4[[#This Row],[Count]]</f>
        <v>0.90909090909090906</v>
      </c>
      <c r="N91" s="2">
        <f>COUNTIFS(Table2[Sub-Sector],Table4[[#This Row],[Sub-Sector]],Table2[% Away From Current Month Low],"&gt;=0.05")/Table4[[#This Row],[Count]]</f>
        <v>0.72727272727272729</v>
      </c>
      <c r="O91" s="2">
        <f>COUNTIFS(Table2[Sub-Sector],Table4[[#This Row],[Sub-Sector]],Table2[% Away From Current Month High],"&lt;=0.05")/Table4[[#This Row],[Count]]</f>
        <v>0.45454545454545453</v>
      </c>
      <c r="P91" s="2">
        <f>COUNTIFS(Table2[Sub-Sector],Table4[[#This Row],[Sub-Sector]],Table2[% Away From 52W High],"&lt;=10")/Table4[[#This Row],[Count]]</f>
        <v>9.0909090909090912E-2</v>
      </c>
      <c r="Q91" s="2">
        <f>COUNTIFS(Table2[Sub-Sector],Table4[[#This Row],[Sub-Sector]],Table2[% Away From 52W Low],"&gt;=10")/Table4[[#This Row],[Count]]</f>
        <v>0.81818181818181823</v>
      </c>
      <c r="R91" s="2">
        <f>COUNTIFS(Table2[Sub-Sector],Table4[[#This Row],[Sub-Sector]],Table2[% Price above 20 EMA],"&gt;=0")/Table4[[#This Row],[Count]]</f>
        <v>0.63636363636363635</v>
      </c>
      <c r="S91" s="2">
        <f>COUNTIFS(Table2[Sub-Sector],Table4[[#This Row],[Sub-Sector]],Table2[% Price above 50 EMA],"&gt;=0")/Table4[[#This Row],[Count]]</f>
        <v>0.54545454545454541</v>
      </c>
      <c r="T91" s="2">
        <f>COUNTIFS(Table2[Sub-Sector],Table4[[#This Row],[Sub-Sector]],Table2[% Price above 200 EMA],"&gt;=0")/Table4[[#This Row],[Count]]</f>
        <v>0.63636363636363635</v>
      </c>
      <c r="U91" s="2">
        <f>COUNTIFS(Table2[Sub-Sector],Table4[[#This Row],[Sub-Sector]],Table2[Rate of Change - Zone],"Positive")/Table4[[#This Row],[Count]]</f>
        <v>0.81818181818181823</v>
      </c>
      <c r="V91" s="2">
        <f>COUNTIFS(Table2[Sub-Sector],Table4[[#This Row],[Sub-Sector]],Table2[Sharpe Ratio],"&gt;=0.10")/Table4[[#This Row],[Count]]</f>
        <v>9.0909090909090912E-2</v>
      </c>
      <c r="W9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526</v>
      </c>
      <c r="X91">
        <f>_xlfn.RANK.AVG(Table4[[#This Row],[Score]],Table4[Score],1)</f>
        <v>91</v>
      </c>
      <c r="Y9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297.5</v>
      </c>
      <c r="Z91">
        <f>_xlfn.RANK.AVG(Table4[[#This Row],[Score 2 ]],Table4[[Score 2 ]],1)</f>
        <v>90</v>
      </c>
    </row>
    <row r="92" spans="1:26" x14ac:dyDescent="0.3">
      <c r="A92" t="s">
        <v>54</v>
      </c>
      <c r="B92">
        <f>COUNTIFS(Table2[Sub-Sector],Table4[[#This Row],[Sub-Sector]])</f>
        <v>17</v>
      </c>
      <c r="C92" s="2">
        <f>COUNTIFS(Table2[Sub-Sector],Table4[[#This Row],[Sub-Sector]],Table2[Uptrend],"Uptrend")/Table4[[#This Row],[Count]]</f>
        <v>0.29411764705882354</v>
      </c>
      <c r="D92" s="2">
        <f>COUNTIFS(Table2[Sub-Sector],Table4[[#This Row],[Sub-Sector]],Table2[1W Return vs Nifty],"&gt;=5")/Table4[[#This Row],[Count]]</f>
        <v>0.17647058823529413</v>
      </c>
      <c r="E92" s="2">
        <f>COUNTIFS(Table2[Sub-Sector],Table4[[#This Row],[Sub-Sector]],Table2[1M Return vs Nifty],"&gt;=5")/Table4[[#This Row],[Count]]</f>
        <v>0.11764705882352941</v>
      </c>
      <c r="F92" s="2">
        <f>COUNTIFS(Table2[Sub-Sector],Table4[[#This Row],[Sub-Sector]],Table2[6M Return vs Nifty],"&gt;=10")/Table4[[#This Row],[Count]]</f>
        <v>0.17647058823529413</v>
      </c>
      <c r="G92" s="2">
        <f>COUNTIFS(Table2[Sub-Sector],Table4[[#This Row],[Sub-Sector]],Table2[1Y Return vs Nifty],"&gt;=10")/Table4[[#This Row],[Count]]</f>
        <v>0.35294117647058826</v>
      </c>
      <c r="H92" s="2">
        <f>COUNTIFS(Table2[Sub-Sector],Table4[[#This Row],[Sub-Sector]],Table2[RSI Exponential â€“ 14D],"&gt;=50")/Table4[[#This Row],[Count]]</f>
        <v>0.76470588235294112</v>
      </c>
      <c r="I92" s="2">
        <f>COUNTIFS(Table2[Sub-Sector],Table4[[#This Row],[Sub-Sector]],Table2[Relative Volume],"&gt;=1")/Table4[[#This Row],[Count]]</f>
        <v>0.29411764705882354</v>
      </c>
      <c r="J92" s="2">
        <f>COUNTIFS(Table2[Sub-Sector],Table4[[#This Row],[Sub-Sector]],Table2[% Away From Day Low],"&gt;=0.05")/Table4[[#This Row],[Count]]</f>
        <v>5.8823529411764705E-2</v>
      </c>
      <c r="K92" s="2">
        <f>COUNTIFS(Table2[Sub-Sector],Table4[[#This Row],[Sub-Sector]],Table2[% Away From Day High],"&lt;=0.05")/Table4[[#This Row],[Count]]</f>
        <v>1</v>
      </c>
      <c r="L92" s="2">
        <f>COUNTIFS(Table2[Sub-Sector],Table4[[#This Row],[Sub-Sector]],Table2[% Away From Current Week Low],"&gt;=0.05")/Table4[[#This Row],[Count]]</f>
        <v>0.35294117647058826</v>
      </c>
      <c r="M92" s="2">
        <f>COUNTIFS(Table2[Sub-Sector],Table4[[#This Row],[Sub-Sector]],Table2[% Away From Current Week High],"&lt;=0.05")/Table4[[#This Row],[Count]]</f>
        <v>0.82352941176470584</v>
      </c>
      <c r="N92" s="2">
        <f>COUNTIFS(Table2[Sub-Sector],Table4[[#This Row],[Sub-Sector]],Table2[% Away From Current Month Low],"&gt;=0.05")/Table4[[#This Row],[Count]]</f>
        <v>0.82352941176470584</v>
      </c>
      <c r="O92" s="2">
        <f>COUNTIFS(Table2[Sub-Sector],Table4[[#This Row],[Sub-Sector]],Table2[% Away From Current Month High],"&lt;=0.05")/Table4[[#This Row],[Count]]</f>
        <v>0.52941176470588236</v>
      </c>
      <c r="P92" s="2">
        <f>COUNTIFS(Table2[Sub-Sector],Table4[[#This Row],[Sub-Sector]],Table2[% Away From 52W High],"&lt;=10")/Table4[[#This Row],[Count]]</f>
        <v>0.29411764705882354</v>
      </c>
      <c r="Q92" s="2">
        <f>COUNTIFS(Table2[Sub-Sector],Table4[[#This Row],[Sub-Sector]],Table2[% Away From 52W Low],"&gt;=10")/Table4[[#This Row],[Count]]</f>
        <v>0.76470588235294112</v>
      </c>
      <c r="R92" s="2">
        <f>COUNTIFS(Table2[Sub-Sector],Table4[[#This Row],[Sub-Sector]],Table2[% Price above 20 EMA],"&gt;=0")/Table4[[#This Row],[Count]]</f>
        <v>0.58823529411764708</v>
      </c>
      <c r="S92" s="2">
        <f>COUNTIFS(Table2[Sub-Sector],Table4[[#This Row],[Sub-Sector]],Table2[% Price above 50 EMA],"&gt;=0")/Table4[[#This Row],[Count]]</f>
        <v>0.41176470588235292</v>
      </c>
      <c r="T92" s="2">
        <f>COUNTIFS(Table2[Sub-Sector],Table4[[#This Row],[Sub-Sector]],Table2[% Price above 200 EMA],"&gt;=0")/Table4[[#This Row],[Count]]</f>
        <v>0.6470588235294118</v>
      </c>
      <c r="U92" s="2">
        <f>COUNTIFS(Table2[Sub-Sector],Table4[[#This Row],[Sub-Sector]],Table2[Rate of Change - Zone],"Positive")/Table4[[#This Row],[Count]]</f>
        <v>0.88235294117647056</v>
      </c>
      <c r="V92" s="2">
        <f>COUNTIFS(Table2[Sub-Sector],Table4[[#This Row],[Sub-Sector]],Table2[Sharpe Ratio],"&gt;=0.10")/Table4[[#This Row],[Count]]</f>
        <v>0.11764705882352941</v>
      </c>
      <c r="W9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529.5</v>
      </c>
      <c r="X92">
        <f>_xlfn.RANK.AVG(Table4[[#This Row],[Score]],Table4[Score],1)</f>
        <v>93</v>
      </c>
      <c r="Y9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299.5</v>
      </c>
      <c r="Z92">
        <f>_xlfn.RANK.AVG(Table4[[#This Row],[Score 2 ]],Table4[[Score 2 ]],1)</f>
        <v>91</v>
      </c>
    </row>
    <row r="93" spans="1:26" x14ac:dyDescent="0.3">
      <c r="A93" t="s">
        <v>266</v>
      </c>
      <c r="B93">
        <f>COUNTIFS(Table2[Sub-Sector],Table4[[#This Row],[Sub-Sector]])</f>
        <v>6</v>
      </c>
      <c r="C93" s="2">
        <f>COUNTIFS(Table2[Sub-Sector],Table4[[#This Row],[Sub-Sector]],Table2[Uptrend],"Uptrend")/Table4[[#This Row],[Count]]</f>
        <v>0.33333333333333331</v>
      </c>
      <c r="D93" s="2">
        <f>COUNTIFS(Table2[Sub-Sector],Table4[[#This Row],[Sub-Sector]],Table2[1W Return vs Nifty],"&gt;=5")/Table4[[#This Row],[Count]]</f>
        <v>0</v>
      </c>
      <c r="E93" s="2">
        <f>COUNTIFS(Table2[Sub-Sector],Table4[[#This Row],[Sub-Sector]],Table2[1M Return vs Nifty],"&gt;=5")/Table4[[#This Row],[Count]]</f>
        <v>0.33333333333333331</v>
      </c>
      <c r="F93" s="2">
        <f>COUNTIFS(Table2[Sub-Sector],Table4[[#This Row],[Sub-Sector]],Table2[6M Return vs Nifty],"&gt;=10")/Table4[[#This Row],[Count]]</f>
        <v>0.16666666666666666</v>
      </c>
      <c r="G93" s="2">
        <f>COUNTIFS(Table2[Sub-Sector],Table4[[#This Row],[Sub-Sector]],Table2[1Y Return vs Nifty],"&gt;=10")/Table4[[#This Row],[Count]]</f>
        <v>0.33333333333333331</v>
      </c>
      <c r="H93" s="2">
        <f>COUNTIFS(Table2[Sub-Sector],Table4[[#This Row],[Sub-Sector]],Table2[RSI Exponential â€“ 14D],"&gt;=50")/Table4[[#This Row],[Count]]</f>
        <v>0.83333333333333337</v>
      </c>
      <c r="I93" s="2">
        <f>COUNTIFS(Table2[Sub-Sector],Table4[[#This Row],[Sub-Sector]],Table2[Relative Volume],"&gt;=1")/Table4[[#This Row],[Count]]</f>
        <v>0.33333333333333331</v>
      </c>
      <c r="J93" s="2">
        <f>COUNTIFS(Table2[Sub-Sector],Table4[[#This Row],[Sub-Sector]],Table2[% Away From Day Low],"&gt;=0.05")/Table4[[#This Row],[Count]]</f>
        <v>0</v>
      </c>
      <c r="K93" s="2">
        <f>COUNTIFS(Table2[Sub-Sector],Table4[[#This Row],[Sub-Sector]],Table2[% Away From Day High],"&lt;=0.05")/Table4[[#This Row],[Count]]</f>
        <v>1</v>
      </c>
      <c r="L93" s="2">
        <f>COUNTIFS(Table2[Sub-Sector],Table4[[#This Row],[Sub-Sector]],Table2[% Away From Current Week Low],"&gt;=0.05")/Table4[[#This Row],[Count]]</f>
        <v>0.5</v>
      </c>
      <c r="M93" s="2">
        <f>COUNTIFS(Table2[Sub-Sector],Table4[[#This Row],[Sub-Sector]],Table2[% Away From Current Week High],"&lt;=0.05")/Table4[[#This Row],[Count]]</f>
        <v>1</v>
      </c>
      <c r="N93" s="2">
        <f>COUNTIFS(Table2[Sub-Sector],Table4[[#This Row],[Sub-Sector]],Table2[% Away From Current Month Low],"&gt;=0.05")/Table4[[#This Row],[Count]]</f>
        <v>0.83333333333333337</v>
      </c>
      <c r="O93" s="2">
        <f>COUNTIFS(Table2[Sub-Sector],Table4[[#This Row],[Sub-Sector]],Table2[% Away From Current Month High],"&lt;=0.05")/Table4[[#This Row],[Count]]</f>
        <v>0.66666666666666663</v>
      </c>
      <c r="P93" s="2">
        <f>COUNTIFS(Table2[Sub-Sector],Table4[[#This Row],[Sub-Sector]],Table2[% Away From 52W High],"&lt;=10")/Table4[[#This Row],[Count]]</f>
        <v>0.66666666666666663</v>
      </c>
      <c r="Q93" s="2">
        <f>COUNTIFS(Table2[Sub-Sector],Table4[[#This Row],[Sub-Sector]],Table2[% Away From 52W Low],"&gt;=10")/Table4[[#This Row],[Count]]</f>
        <v>0.83333333333333337</v>
      </c>
      <c r="R93" s="2">
        <f>COUNTIFS(Table2[Sub-Sector],Table4[[#This Row],[Sub-Sector]],Table2[% Price above 20 EMA],"&gt;=0")/Table4[[#This Row],[Count]]</f>
        <v>0.83333333333333337</v>
      </c>
      <c r="S93" s="2">
        <f>COUNTIFS(Table2[Sub-Sector],Table4[[#This Row],[Sub-Sector]],Table2[% Price above 50 EMA],"&gt;=0")/Table4[[#This Row],[Count]]</f>
        <v>0.83333333333333337</v>
      </c>
      <c r="T93" s="2">
        <f>COUNTIFS(Table2[Sub-Sector],Table4[[#This Row],[Sub-Sector]],Table2[% Price above 200 EMA],"&gt;=0")/Table4[[#This Row],[Count]]</f>
        <v>0.83333333333333337</v>
      </c>
      <c r="U93" s="2">
        <f>COUNTIFS(Table2[Sub-Sector],Table4[[#This Row],[Sub-Sector]],Table2[Rate of Change - Zone],"Positive")/Table4[[#This Row],[Count]]</f>
        <v>0.83333333333333337</v>
      </c>
      <c r="V93" s="2">
        <f>COUNTIFS(Table2[Sub-Sector],Table4[[#This Row],[Sub-Sector]],Table2[Sharpe Ratio],"&gt;=0.10")/Table4[[#This Row],[Count]]</f>
        <v>0.16666666666666666</v>
      </c>
      <c r="W9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557</v>
      </c>
      <c r="X93">
        <f>_xlfn.RANK.AVG(Table4[[#This Row],[Score]],Table4[Score],1)</f>
        <v>97</v>
      </c>
      <c r="Y9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303.5</v>
      </c>
      <c r="Z93">
        <f>_xlfn.RANK.AVG(Table4[[#This Row],[Score 2 ]],Table4[[Score 2 ]],1)</f>
        <v>92</v>
      </c>
    </row>
    <row r="94" spans="1:26" x14ac:dyDescent="0.3">
      <c r="A94" t="s">
        <v>1589</v>
      </c>
      <c r="B94">
        <f>COUNTIFS(Table2[Sub-Sector],Table4[[#This Row],[Sub-Sector]])</f>
        <v>2</v>
      </c>
      <c r="C94" s="2">
        <f>COUNTIFS(Table2[Sub-Sector],Table4[[#This Row],[Sub-Sector]],Table2[Uptrend],"Uptrend")/Table4[[#This Row],[Count]]</f>
        <v>1</v>
      </c>
      <c r="D94" s="2">
        <f>COUNTIFS(Table2[Sub-Sector],Table4[[#This Row],[Sub-Sector]],Table2[1W Return vs Nifty],"&gt;=5")/Table4[[#This Row],[Count]]</f>
        <v>0</v>
      </c>
      <c r="E94" s="2">
        <f>COUNTIFS(Table2[Sub-Sector],Table4[[#This Row],[Sub-Sector]],Table2[1M Return vs Nifty],"&gt;=5")/Table4[[#This Row],[Count]]</f>
        <v>0</v>
      </c>
      <c r="F94" s="2">
        <f>COUNTIFS(Table2[Sub-Sector],Table4[[#This Row],[Sub-Sector]],Table2[6M Return vs Nifty],"&gt;=10")/Table4[[#This Row],[Count]]</f>
        <v>0</v>
      </c>
      <c r="G94" s="2">
        <f>COUNTIFS(Table2[Sub-Sector],Table4[[#This Row],[Sub-Sector]],Table2[1Y Return vs Nifty],"&gt;=10")/Table4[[#This Row],[Count]]</f>
        <v>0.5</v>
      </c>
      <c r="H94" s="2">
        <f>COUNTIFS(Table2[Sub-Sector],Table4[[#This Row],[Sub-Sector]],Table2[RSI Exponential â€“ 14D],"&gt;=50")/Table4[[#This Row],[Count]]</f>
        <v>0.5</v>
      </c>
      <c r="I94" s="2">
        <f>COUNTIFS(Table2[Sub-Sector],Table4[[#This Row],[Sub-Sector]],Table2[Relative Volume],"&gt;=1")/Table4[[#This Row],[Count]]</f>
        <v>0.5</v>
      </c>
      <c r="J94" s="2">
        <f>COUNTIFS(Table2[Sub-Sector],Table4[[#This Row],[Sub-Sector]],Table2[% Away From Day Low],"&gt;=0.05")/Table4[[#This Row],[Count]]</f>
        <v>0</v>
      </c>
      <c r="K94" s="2">
        <f>COUNTIFS(Table2[Sub-Sector],Table4[[#This Row],[Sub-Sector]],Table2[% Away From Day High],"&lt;=0.05")/Table4[[#This Row],[Count]]</f>
        <v>1</v>
      </c>
      <c r="L94" s="2">
        <f>COUNTIFS(Table2[Sub-Sector],Table4[[#This Row],[Sub-Sector]],Table2[% Away From Current Week Low],"&gt;=0.05")/Table4[[#This Row],[Count]]</f>
        <v>0</v>
      </c>
      <c r="M94" s="2">
        <f>COUNTIFS(Table2[Sub-Sector],Table4[[#This Row],[Sub-Sector]],Table2[% Away From Current Week High],"&lt;=0.05")/Table4[[#This Row],[Count]]</f>
        <v>1</v>
      </c>
      <c r="N94" s="2">
        <f>COUNTIFS(Table2[Sub-Sector],Table4[[#This Row],[Sub-Sector]],Table2[% Away From Current Month Low],"&gt;=0.05")/Table4[[#This Row],[Count]]</f>
        <v>1</v>
      </c>
      <c r="O94" s="2">
        <f>COUNTIFS(Table2[Sub-Sector],Table4[[#This Row],[Sub-Sector]],Table2[% Away From Current Month High],"&lt;=0.05")/Table4[[#This Row],[Count]]</f>
        <v>0.5</v>
      </c>
      <c r="P94" s="2">
        <f>COUNTIFS(Table2[Sub-Sector],Table4[[#This Row],[Sub-Sector]],Table2[% Away From 52W High],"&lt;=10")/Table4[[#This Row],[Count]]</f>
        <v>0</v>
      </c>
      <c r="Q94" s="2">
        <f>COUNTIFS(Table2[Sub-Sector],Table4[[#This Row],[Sub-Sector]],Table2[% Away From 52W Low],"&gt;=10")/Table4[[#This Row],[Count]]</f>
        <v>1</v>
      </c>
      <c r="R94" s="2">
        <f>COUNTIFS(Table2[Sub-Sector],Table4[[#This Row],[Sub-Sector]],Table2[% Price above 20 EMA],"&gt;=0")/Table4[[#This Row],[Count]]</f>
        <v>0.5</v>
      </c>
      <c r="S94" s="2">
        <f>COUNTIFS(Table2[Sub-Sector],Table4[[#This Row],[Sub-Sector]],Table2[% Price above 50 EMA],"&gt;=0")/Table4[[#This Row],[Count]]</f>
        <v>1</v>
      </c>
      <c r="T94" s="2">
        <f>COUNTIFS(Table2[Sub-Sector],Table4[[#This Row],[Sub-Sector]],Table2[% Price above 200 EMA],"&gt;=0")/Table4[[#This Row],[Count]]</f>
        <v>1</v>
      </c>
      <c r="U94" s="2">
        <f>COUNTIFS(Table2[Sub-Sector],Table4[[#This Row],[Sub-Sector]],Table2[Rate of Change - Zone],"Positive")/Table4[[#This Row],[Count]]</f>
        <v>0.5</v>
      </c>
      <c r="V94" s="2">
        <f>COUNTIFS(Table2[Sub-Sector],Table4[[#This Row],[Sub-Sector]],Table2[Sharpe Ratio],"&gt;=0.10")/Table4[[#This Row],[Count]]</f>
        <v>0.5</v>
      </c>
      <c r="W9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522</v>
      </c>
      <c r="X94">
        <f>_xlfn.RANK.AVG(Table4[[#This Row],[Score]],Table4[Score],1)</f>
        <v>88</v>
      </c>
      <c r="Y9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310</v>
      </c>
      <c r="Z94">
        <f>_xlfn.RANK.AVG(Table4[[#This Row],[Score 2 ]],Table4[[Score 2 ]],1)</f>
        <v>93</v>
      </c>
    </row>
    <row r="95" spans="1:26" x14ac:dyDescent="0.3">
      <c r="A95" t="s">
        <v>444</v>
      </c>
      <c r="B95">
        <f>COUNTIFS(Table2[Sub-Sector],Table4[[#This Row],[Sub-Sector]])</f>
        <v>9</v>
      </c>
      <c r="C95" s="2">
        <f>COUNTIFS(Table2[Sub-Sector],Table4[[#This Row],[Sub-Sector]],Table2[Uptrend],"Uptrend")/Table4[[#This Row],[Count]]</f>
        <v>0.33333333333333331</v>
      </c>
      <c r="D95" s="2">
        <f>COUNTIFS(Table2[Sub-Sector],Table4[[#This Row],[Sub-Sector]],Table2[1W Return vs Nifty],"&gt;=5")/Table4[[#This Row],[Count]]</f>
        <v>0.1111111111111111</v>
      </c>
      <c r="E95" s="2">
        <f>COUNTIFS(Table2[Sub-Sector],Table4[[#This Row],[Sub-Sector]],Table2[1M Return vs Nifty],"&gt;=5")/Table4[[#This Row],[Count]]</f>
        <v>0.1111111111111111</v>
      </c>
      <c r="F95" s="2">
        <f>COUNTIFS(Table2[Sub-Sector],Table4[[#This Row],[Sub-Sector]],Table2[6M Return vs Nifty],"&gt;=10")/Table4[[#This Row],[Count]]</f>
        <v>0.33333333333333331</v>
      </c>
      <c r="G95" s="2">
        <f>COUNTIFS(Table2[Sub-Sector],Table4[[#This Row],[Sub-Sector]],Table2[1Y Return vs Nifty],"&gt;=10")/Table4[[#This Row],[Count]]</f>
        <v>0.22222222222222221</v>
      </c>
      <c r="H95" s="2">
        <f>COUNTIFS(Table2[Sub-Sector],Table4[[#This Row],[Sub-Sector]],Table2[RSI Exponential â€“ 14D],"&gt;=50")/Table4[[#This Row],[Count]]</f>
        <v>0.55555555555555558</v>
      </c>
      <c r="I95" s="2">
        <f>COUNTIFS(Table2[Sub-Sector],Table4[[#This Row],[Sub-Sector]],Table2[Relative Volume],"&gt;=1")/Table4[[#This Row],[Count]]</f>
        <v>0.33333333333333331</v>
      </c>
      <c r="J95" s="2">
        <f>COUNTIFS(Table2[Sub-Sector],Table4[[#This Row],[Sub-Sector]],Table2[% Away From Day Low],"&gt;=0.05")/Table4[[#This Row],[Count]]</f>
        <v>0.1111111111111111</v>
      </c>
      <c r="K95" s="2">
        <f>COUNTIFS(Table2[Sub-Sector],Table4[[#This Row],[Sub-Sector]],Table2[% Away From Day High],"&lt;=0.05")/Table4[[#This Row],[Count]]</f>
        <v>1</v>
      </c>
      <c r="L95" s="2">
        <f>COUNTIFS(Table2[Sub-Sector],Table4[[#This Row],[Sub-Sector]],Table2[% Away From Current Week Low],"&gt;=0.05")/Table4[[#This Row],[Count]]</f>
        <v>0.44444444444444442</v>
      </c>
      <c r="M95" s="2">
        <f>COUNTIFS(Table2[Sub-Sector],Table4[[#This Row],[Sub-Sector]],Table2[% Away From Current Week High],"&lt;=0.05")/Table4[[#This Row],[Count]]</f>
        <v>1</v>
      </c>
      <c r="N95" s="2">
        <f>COUNTIFS(Table2[Sub-Sector],Table4[[#This Row],[Sub-Sector]],Table2[% Away From Current Month Low],"&gt;=0.05")/Table4[[#This Row],[Count]]</f>
        <v>0.66666666666666663</v>
      </c>
      <c r="O95" s="2">
        <f>COUNTIFS(Table2[Sub-Sector],Table4[[#This Row],[Sub-Sector]],Table2[% Away From Current Month High],"&lt;=0.05")/Table4[[#This Row],[Count]]</f>
        <v>0.33333333333333331</v>
      </c>
      <c r="P95" s="2">
        <f>COUNTIFS(Table2[Sub-Sector],Table4[[#This Row],[Sub-Sector]],Table2[% Away From 52W High],"&lt;=10")/Table4[[#This Row],[Count]]</f>
        <v>0.22222222222222221</v>
      </c>
      <c r="Q95" s="2">
        <f>COUNTIFS(Table2[Sub-Sector],Table4[[#This Row],[Sub-Sector]],Table2[% Away From 52W Low],"&gt;=10")/Table4[[#This Row],[Count]]</f>
        <v>0.88888888888888884</v>
      </c>
      <c r="R95" s="2">
        <f>COUNTIFS(Table2[Sub-Sector],Table4[[#This Row],[Sub-Sector]],Table2[% Price above 20 EMA],"&gt;=0")/Table4[[#This Row],[Count]]</f>
        <v>0.33333333333333331</v>
      </c>
      <c r="S95" s="2">
        <f>COUNTIFS(Table2[Sub-Sector],Table4[[#This Row],[Sub-Sector]],Table2[% Price above 50 EMA],"&gt;=0")/Table4[[#This Row],[Count]]</f>
        <v>0.33333333333333331</v>
      </c>
      <c r="T95" s="2">
        <f>COUNTIFS(Table2[Sub-Sector],Table4[[#This Row],[Sub-Sector]],Table2[% Price above 200 EMA],"&gt;=0")/Table4[[#This Row],[Count]]</f>
        <v>0.55555555555555558</v>
      </c>
      <c r="U95" s="2">
        <f>COUNTIFS(Table2[Sub-Sector],Table4[[#This Row],[Sub-Sector]],Table2[Rate of Change - Zone],"Positive")/Table4[[#This Row],[Count]]</f>
        <v>0.66666666666666663</v>
      </c>
      <c r="V95" s="2">
        <f>COUNTIFS(Table2[Sub-Sector],Table4[[#This Row],[Sub-Sector]],Table2[Sharpe Ratio],"&gt;=0.10")/Table4[[#This Row],[Count]]</f>
        <v>0.33333333333333331</v>
      </c>
      <c r="W9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546.5</v>
      </c>
      <c r="X95">
        <f>_xlfn.RANK.AVG(Table4[[#This Row],[Score]],Table4[Score],1)</f>
        <v>95</v>
      </c>
      <c r="Y9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311.5</v>
      </c>
      <c r="Z95">
        <f>_xlfn.RANK.AVG(Table4[[#This Row],[Score 2 ]],Table4[[Score 2 ]],1)</f>
        <v>94</v>
      </c>
    </row>
    <row r="96" spans="1:26" x14ac:dyDescent="0.3">
      <c r="A96" t="s">
        <v>95</v>
      </c>
      <c r="B96">
        <f>COUNTIFS(Table2[Sub-Sector],Table4[[#This Row],[Sub-Sector]])</f>
        <v>3</v>
      </c>
      <c r="C96" s="2">
        <f>COUNTIFS(Table2[Sub-Sector],Table4[[#This Row],[Sub-Sector]],Table2[Uptrend],"Uptrend")/Table4[[#This Row],[Count]]</f>
        <v>0.66666666666666663</v>
      </c>
      <c r="D96" s="2">
        <f>COUNTIFS(Table2[Sub-Sector],Table4[[#This Row],[Sub-Sector]],Table2[1W Return vs Nifty],"&gt;=5")/Table4[[#This Row],[Count]]</f>
        <v>0</v>
      </c>
      <c r="E96" s="2">
        <f>COUNTIFS(Table2[Sub-Sector],Table4[[#This Row],[Sub-Sector]],Table2[1M Return vs Nifty],"&gt;=5")/Table4[[#This Row],[Count]]</f>
        <v>0.33333333333333331</v>
      </c>
      <c r="F96" s="2">
        <f>COUNTIFS(Table2[Sub-Sector],Table4[[#This Row],[Sub-Sector]],Table2[6M Return vs Nifty],"&gt;=10")/Table4[[#This Row],[Count]]</f>
        <v>0.33333333333333331</v>
      </c>
      <c r="G96" s="2">
        <f>COUNTIFS(Table2[Sub-Sector],Table4[[#This Row],[Sub-Sector]],Table2[1Y Return vs Nifty],"&gt;=10")/Table4[[#This Row],[Count]]</f>
        <v>1</v>
      </c>
      <c r="H96" s="2">
        <f>COUNTIFS(Table2[Sub-Sector],Table4[[#This Row],[Sub-Sector]],Table2[RSI Exponential â€“ 14D],"&gt;=50")/Table4[[#This Row],[Count]]</f>
        <v>0</v>
      </c>
      <c r="I96" s="2">
        <f>COUNTIFS(Table2[Sub-Sector],Table4[[#This Row],[Sub-Sector]],Table2[Relative Volume],"&gt;=1")/Table4[[#This Row],[Count]]</f>
        <v>0</v>
      </c>
      <c r="J96" s="2">
        <f>COUNTIFS(Table2[Sub-Sector],Table4[[#This Row],[Sub-Sector]],Table2[% Away From Day Low],"&gt;=0.05")/Table4[[#This Row],[Count]]</f>
        <v>0</v>
      </c>
      <c r="K96" s="2">
        <f>COUNTIFS(Table2[Sub-Sector],Table4[[#This Row],[Sub-Sector]],Table2[% Away From Day High],"&lt;=0.05")/Table4[[#This Row],[Count]]</f>
        <v>1</v>
      </c>
      <c r="L96" s="2">
        <f>COUNTIFS(Table2[Sub-Sector],Table4[[#This Row],[Sub-Sector]],Table2[% Away From Current Week Low],"&gt;=0.05")/Table4[[#This Row],[Count]]</f>
        <v>0</v>
      </c>
      <c r="M96" s="2">
        <f>COUNTIFS(Table2[Sub-Sector],Table4[[#This Row],[Sub-Sector]],Table2[% Away From Current Week High],"&lt;=0.05")/Table4[[#This Row],[Count]]</f>
        <v>0.66666666666666663</v>
      </c>
      <c r="N96" s="2">
        <f>COUNTIFS(Table2[Sub-Sector],Table4[[#This Row],[Sub-Sector]],Table2[% Away From Current Month Low],"&gt;=0.05")/Table4[[#This Row],[Count]]</f>
        <v>0</v>
      </c>
      <c r="O96" s="2">
        <f>COUNTIFS(Table2[Sub-Sector],Table4[[#This Row],[Sub-Sector]],Table2[% Away From Current Month High],"&lt;=0.05")/Table4[[#This Row],[Count]]</f>
        <v>0</v>
      </c>
      <c r="P96" s="2">
        <f>COUNTIFS(Table2[Sub-Sector],Table4[[#This Row],[Sub-Sector]],Table2[% Away From 52W High],"&lt;=10")/Table4[[#This Row],[Count]]</f>
        <v>0.33333333333333331</v>
      </c>
      <c r="Q96" s="2">
        <f>COUNTIFS(Table2[Sub-Sector],Table4[[#This Row],[Sub-Sector]],Table2[% Away From 52W Low],"&gt;=10")/Table4[[#This Row],[Count]]</f>
        <v>1</v>
      </c>
      <c r="R96" s="2">
        <f>COUNTIFS(Table2[Sub-Sector],Table4[[#This Row],[Sub-Sector]],Table2[% Price above 20 EMA],"&gt;=0")/Table4[[#This Row],[Count]]</f>
        <v>0.33333333333333331</v>
      </c>
      <c r="S96" s="2">
        <f>COUNTIFS(Table2[Sub-Sector],Table4[[#This Row],[Sub-Sector]],Table2[% Price above 50 EMA],"&gt;=0")/Table4[[#This Row],[Count]]</f>
        <v>0.33333333333333331</v>
      </c>
      <c r="T96" s="2">
        <f>COUNTIFS(Table2[Sub-Sector],Table4[[#This Row],[Sub-Sector]],Table2[% Price above 200 EMA],"&gt;=0")/Table4[[#This Row],[Count]]</f>
        <v>1</v>
      </c>
      <c r="U96" s="2">
        <f>COUNTIFS(Table2[Sub-Sector],Table4[[#This Row],[Sub-Sector]],Table2[Rate of Change - Zone],"Positive")/Table4[[#This Row],[Count]]</f>
        <v>0</v>
      </c>
      <c r="V96" s="2">
        <f>COUNTIFS(Table2[Sub-Sector],Table4[[#This Row],[Sub-Sector]],Table2[Sharpe Ratio],"&gt;=0.10")/Table4[[#This Row],[Count]]</f>
        <v>1</v>
      </c>
      <c r="W9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525.5</v>
      </c>
      <c r="X96">
        <f>_xlfn.RANK.AVG(Table4[[#This Row],[Score]],Table4[Score],1)</f>
        <v>90</v>
      </c>
      <c r="Y9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312</v>
      </c>
      <c r="Z96">
        <f>_xlfn.RANK.AVG(Table4[[#This Row],[Score 2 ]],Table4[[Score 2 ]],1)</f>
        <v>95</v>
      </c>
    </row>
    <row r="97" spans="1:26" x14ac:dyDescent="0.3">
      <c r="A97" t="s">
        <v>101</v>
      </c>
      <c r="B97">
        <f>COUNTIFS(Table2[Sub-Sector],Table4[[#This Row],[Sub-Sector]])</f>
        <v>5</v>
      </c>
      <c r="C97" s="2">
        <f>COUNTIFS(Table2[Sub-Sector],Table4[[#This Row],[Sub-Sector]],Table2[Uptrend],"Uptrend")/Table4[[#This Row],[Count]]</f>
        <v>0.6</v>
      </c>
      <c r="D97" s="2">
        <f>COUNTIFS(Table2[Sub-Sector],Table4[[#This Row],[Sub-Sector]],Table2[1W Return vs Nifty],"&gt;=5")/Table4[[#This Row],[Count]]</f>
        <v>0</v>
      </c>
      <c r="E97" s="2">
        <f>COUNTIFS(Table2[Sub-Sector],Table4[[#This Row],[Sub-Sector]],Table2[1M Return vs Nifty],"&gt;=5")/Table4[[#This Row],[Count]]</f>
        <v>0.2</v>
      </c>
      <c r="F97" s="2">
        <f>COUNTIFS(Table2[Sub-Sector],Table4[[#This Row],[Sub-Sector]],Table2[6M Return vs Nifty],"&gt;=10")/Table4[[#This Row],[Count]]</f>
        <v>0</v>
      </c>
      <c r="G97" s="2">
        <f>COUNTIFS(Table2[Sub-Sector],Table4[[#This Row],[Sub-Sector]],Table2[1Y Return vs Nifty],"&gt;=10")/Table4[[#This Row],[Count]]</f>
        <v>1</v>
      </c>
      <c r="H97" s="2">
        <f>COUNTIFS(Table2[Sub-Sector],Table4[[#This Row],[Sub-Sector]],Table2[RSI Exponential â€“ 14D],"&gt;=50")/Table4[[#This Row],[Count]]</f>
        <v>0.6</v>
      </c>
      <c r="I97" s="2">
        <f>COUNTIFS(Table2[Sub-Sector],Table4[[#This Row],[Sub-Sector]],Table2[Relative Volume],"&gt;=1")/Table4[[#This Row],[Count]]</f>
        <v>0.2</v>
      </c>
      <c r="J97" s="2">
        <f>COUNTIFS(Table2[Sub-Sector],Table4[[#This Row],[Sub-Sector]],Table2[% Away From Day Low],"&gt;=0.05")/Table4[[#This Row],[Count]]</f>
        <v>0</v>
      </c>
      <c r="K97" s="2">
        <f>COUNTIFS(Table2[Sub-Sector],Table4[[#This Row],[Sub-Sector]],Table2[% Away From Day High],"&lt;=0.05")/Table4[[#This Row],[Count]]</f>
        <v>1</v>
      </c>
      <c r="L97" s="2">
        <f>COUNTIFS(Table2[Sub-Sector],Table4[[#This Row],[Sub-Sector]],Table2[% Away From Current Week Low],"&gt;=0.05")/Table4[[#This Row],[Count]]</f>
        <v>0</v>
      </c>
      <c r="M97" s="2">
        <f>COUNTIFS(Table2[Sub-Sector],Table4[[#This Row],[Sub-Sector]],Table2[% Away From Current Week High],"&lt;=0.05")/Table4[[#This Row],[Count]]</f>
        <v>0.4</v>
      </c>
      <c r="N97" s="2">
        <f>COUNTIFS(Table2[Sub-Sector],Table4[[#This Row],[Sub-Sector]],Table2[% Away From Current Month Low],"&gt;=0.05")/Table4[[#This Row],[Count]]</f>
        <v>0.6</v>
      </c>
      <c r="O97" s="2">
        <f>COUNTIFS(Table2[Sub-Sector],Table4[[#This Row],[Sub-Sector]],Table2[% Away From Current Month High],"&lt;=0.05")/Table4[[#This Row],[Count]]</f>
        <v>0</v>
      </c>
      <c r="P97" s="2">
        <f>COUNTIFS(Table2[Sub-Sector],Table4[[#This Row],[Sub-Sector]],Table2[% Away From 52W High],"&lt;=10")/Table4[[#This Row],[Count]]</f>
        <v>0</v>
      </c>
      <c r="Q97" s="2">
        <f>COUNTIFS(Table2[Sub-Sector],Table4[[#This Row],[Sub-Sector]],Table2[% Away From 52W Low],"&gt;=10")/Table4[[#This Row],[Count]]</f>
        <v>1</v>
      </c>
      <c r="R97" s="2">
        <f>COUNTIFS(Table2[Sub-Sector],Table4[[#This Row],[Sub-Sector]],Table2[% Price above 20 EMA],"&gt;=0")/Table4[[#This Row],[Count]]</f>
        <v>0.4</v>
      </c>
      <c r="S97" s="2">
        <f>COUNTIFS(Table2[Sub-Sector],Table4[[#This Row],[Sub-Sector]],Table2[% Price above 50 EMA],"&gt;=0")/Table4[[#This Row],[Count]]</f>
        <v>0.2</v>
      </c>
      <c r="T97" s="2">
        <f>COUNTIFS(Table2[Sub-Sector],Table4[[#This Row],[Sub-Sector]],Table2[% Price above 200 EMA],"&gt;=0")/Table4[[#This Row],[Count]]</f>
        <v>1</v>
      </c>
      <c r="U97" s="2">
        <f>COUNTIFS(Table2[Sub-Sector],Table4[[#This Row],[Sub-Sector]],Table2[Rate of Change - Zone],"Positive")/Table4[[#This Row],[Count]]</f>
        <v>0.2</v>
      </c>
      <c r="V97" s="2">
        <f>COUNTIFS(Table2[Sub-Sector],Table4[[#This Row],[Sub-Sector]],Table2[Sharpe Ratio],"&gt;=0.10")/Table4[[#This Row],[Count]]</f>
        <v>0.8</v>
      </c>
      <c r="W9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554</v>
      </c>
      <c r="X97">
        <f>_xlfn.RANK.AVG(Table4[[#This Row],[Score]],Table4[Score],1)</f>
        <v>96</v>
      </c>
      <c r="Y9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312.5</v>
      </c>
      <c r="Z97">
        <f>_xlfn.RANK.AVG(Table4[[#This Row],[Score 2 ]],Table4[[Score 2 ]],1)</f>
        <v>96</v>
      </c>
    </row>
    <row r="98" spans="1:26" x14ac:dyDescent="0.3">
      <c r="A98" t="s">
        <v>21</v>
      </c>
      <c r="B98">
        <f>COUNTIFS(Table2[Sub-Sector],Table4[[#This Row],[Sub-Sector]])</f>
        <v>20</v>
      </c>
      <c r="C98" s="2">
        <f>COUNTIFS(Table2[Sub-Sector],Table4[[#This Row],[Sub-Sector]],Table2[Uptrend],"Uptrend")/Table4[[#This Row],[Count]]</f>
        <v>0.65</v>
      </c>
      <c r="D98" s="2">
        <f>COUNTIFS(Table2[Sub-Sector],Table4[[#This Row],[Sub-Sector]],Table2[1W Return vs Nifty],"&gt;=5")/Table4[[#This Row],[Count]]</f>
        <v>0.15</v>
      </c>
      <c r="E98" s="2">
        <f>COUNTIFS(Table2[Sub-Sector],Table4[[#This Row],[Sub-Sector]],Table2[1M Return vs Nifty],"&gt;=5")/Table4[[#This Row],[Count]]</f>
        <v>0.3</v>
      </c>
      <c r="F98" s="2">
        <f>COUNTIFS(Table2[Sub-Sector],Table4[[#This Row],[Sub-Sector]],Table2[6M Return vs Nifty],"&gt;=10")/Table4[[#This Row],[Count]]</f>
        <v>0.15</v>
      </c>
      <c r="G98" s="2">
        <f>COUNTIFS(Table2[Sub-Sector],Table4[[#This Row],[Sub-Sector]],Table2[1Y Return vs Nifty],"&gt;=10")/Table4[[#This Row],[Count]]</f>
        <v>0.35</v>
      </c>
      <c r="H98" s="2">
        <f>COUNTIFS(Table2[Sub-Sector],Table4[[#This Row],[Sub-Sector]],Table2[RSI Exponential â€“ 14D],"&gt;=50")/Table4[[#This Row],[Count]]</f>
        <v>0.75</v>
      </c>
      <c r="I98" s="2">
        <f>COUNTIFS(Table2[Sub-Sector],Table4[[#This Row],[Sub-Sector]],Table2[Relative Volume],"&gt;=1")/Table4[[#This Row],[Count]]</f>
        <v>0.2</v>
      </c>
      <c r="J98" s="2">
        <f>COUNTIFS(Table2[Sub-Sector],Table4[[#This Row],[Sub-Sector]],Table2[% Away From Day Low],"&gt;=0.05")/Table4[[#This Row],[Count]]</f>
        <v>0</v>
      </c>
      <c r="K98" s="2">
        <f>COUNTIFS(Table2[Sub-Sector],Table4[[#This Row],[Sub-Sector]],Table2[% Away From Day High],"&lt;=0.05")/Table4[[#This Row],[Count]]</f>
        <v>1</v>
      </c>
      <c r="L98" s="2">
        <f>COUNTIFS(Table2[Sub-Sector],Table4[[#This Row],[Sub-Sector]],Table2[% Away From Current Week Low],"&gt;=0.05")/Table4[[#This Row],[Count]]</f>
        <v>0.1</v>
      </c>
      <c r="M98" s="2">
        <f>COUNTIFS(Table2[Sub-Sector],Table4[[#This Row],[Sub-Sector]],Table2[% Away From Current Week High],"&lt;=0.05")/Table4[[#This Row],[Count]]</f>
        <v>0.9</v>
      </c>
      <c r="N98" s="2">
        <f>COUNTIFS(Table2[Sub-Sector],Table4[[#This Row],[Sub-Sector]],Table2[% Away From Current Month Low],"&gt;=0.05")/Table4[[#This Row],[Count]]</f>
        <v>0.95</v>
      </c>
      <c r="O98" s="2">
        <f>COUNTIFS(Table2[Sub-Sector],Table4[[#This Row],[Sub-Sector]],Table2[% Away From Current Month High],"&lt;=0.05")/Table4[[#This Row],[Count]]</f>
        <v>0.65</v>
      </c>
      <c r="P98" s="2">
        <f>COUNTIFS(Table2[Sub-Sector],Table4[[#This Row],[Sub-Sector]],Table2[% Away From 52W High],"&lt;=10")/Table4[[#This Row],[Count]]</f>
        <v>0.4</v>
      </c>
      <c r="Q98" s="2">
        <f>COUNTIFS(Table2[Sub-Sector],Table4[[#This Row],[Sub-Sector]],Table2[% Away From 52W Low],"&gt;=10")/Table4[[#This Row],[Count]]</f>
        <v>0.95</v>
      </c>
      <c r="R98" s="2">
        <f>COUNTIFS(Table2[Sub-Sector],Table4[[#This Row],[Sub-Sector]],Table2[% Price above 20 EMA],"&gt;=0")/Table4[[#This Row],[Count]]</f>
        <v>0.75</v>
      </c>
      <c r="S98" s="2">
        <f>COUNTIFS(Table2[Sub-Sector],Table4[[#This Row],[Sub-Sector]],Table2[% Price above 50 EMA],"&gt;=0")/Table4[[#This Row],[Count]]</f>
        <v>0.7</v>
      </c>
      <c r="T98" s="2">
        <f>COUNTIFS(Table2[Sub-Sector],Table4[[#This Row],[Sub-Sector]],Table2[% Price above 200 EMA],"&gt;=0")/Table4[[#This Row],[Count]]</f>
        <v>0.75</v>
      </c>
      <c r="U98" s="2">
        <f>COUNTIFS(Table2[Sub-Sector],Table4[[#This Row],[Sub-Sector]],Table2[Rate of Change - Zone],"Positive")/Table4[[#This Row],[Count]]</f>
        <v>0.9</v>
      </c>
      <c r="V98" s="2">
        <f>COUNTIFS(Table2[Sub-Sector],Table4[[#This Row],[Sub-Sector]],Table2[Sharpe Ratio],"&gt;=0.10")/Table4[[#This Row],[Count]]</f>
        <v>0.1</v>
      </c>
      <c r="W9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493.5</v>
      </c>
      <c r="X98">
        <f>_xlfn.RANK.AVG(Table4[[#This Row],[Score]],Table4[Score],1)</f>
        <v>80</v>
      </c>
      <c r="Y9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314</v>
      </c>
      <c r="Z98">
        <f>_xlfn.RANK.AVG(Table4[[#This Row],[Score 2 ]],Table4[[Score 2 ]],1)</f>
        <v>97</v>
      </c>
    </row>
    <row r="99" spans="1:26" x14ac:dyDescent="0.3">
      <c r="A99" t="s">
        <v>72</v>
      </c>
      <c r="B99">
        <f>COUNTIFS(Table2[Sub-Sector],Table4[[#This Row],[Sub-Sector]])</f>
        <v>3</v>
      </c>
      <c r="C99" s="2">
        <f>COUNTIFS(Table2[Sub-Sector],Table4[[#This Row],[Sub-Sector]],Table2[Uptrend],"Uptrend")/Table4[[#This Row],[Count]]</f>
        <v>0.33333333333333331</v>
      </c>
      <c r="D99" s="2">
        <f>COUNTIFS(Table2[Sub-Sector],Table4[[#This Row],[Sub-Sector]],Table2[1W Return vs Nifty],"&gt;=5")/Table4[[#This Row],[Count]]</f>
        <v>0</v>
      </c>
      <c r="E99" s="2">
        <f>COUNTIFS(Table2[Sub-Sector],Table4[[#This Row],[Sub-Sector]],Table2[1M Return vs Nifty],"&gt;=5")/Table4[[#This Row],[Count]]</f>
        <v>0.33333333333333331</v>
      </c>
      <c r="F99" s="2">
        <f>COUNTIFS(Table2[Sub-Sector],Table4[[#This Row],[Sub-Sector]],Table2[6M Return vs Nifty],"&gt;=10")/Table4[[#This Row],[Count]]</f>
        <v>0.33333333333333331</v>
      </c>
      <c r="G99" s="2">
        <f>COUNTIFS(Table2[Sub-Sector],Table4[[#This Row],[Sub-Sector]],Table2[1Y Return vs Nifty],"&gt;=10")/Table4[[#This Row],[Count]]</f>
        <v>0.66666666666666663</v>
      </c>
      <c r="H99" s="2">
        <f>COUNTIFS(Table2[Sub-Sector],Table4[[#This Row],[Sub-Sector]],Table2[RSI Exponential â€“ 14D],"&gt;=50")/Table4[[#This Row],[Count]]</f>
        <v>0.33333333333333331</v>
      </c>
      <c r="I99" s="2">
        <f>COUNTIFS(Table2[Sub-Sector],Table4[[#This Row],[Sub-Sector]],Table2[Relative Volume],"&gt;=1")/Table4[[#This Row],[Count]]</f>
        <v>0</v>
      </c>
      <c r="J99" s="2">
        <f>COUNTIFS(Table2[Sub-Sector],Table4[[#This Row],[Sub-Sector]],Table2[% Away From Day Low],"&gt;=0.05")/Table4[[#This Row],[Count]]</f>
        <v>0</v>
      </c>
      <c r="K99" s="2">
        <f>COUNTIFS(Table2[Sub-Sector],Table4[[#This Row],[Sub-Sector]],Table2[% Away From Day High],"&lt;=0.05")/Table4[[#This Row],[Count]]</f>
        <v>1</v>
      </c>
      <c r="L99" s="2">
        <f>COUNTIFS(Table2[Sub-Sector],Table4[[#This Row],[Sub-Sector]],Table2[% Away From Current Week Low],"&gt;=0.05")/Table4[[#This Row],[Count]]</f>
        <v>0</v>
      </c>
      <c r="M99" s="2">
        <f>COUNTIFS(Table2[Sub-Sector],Table4[[#This Row],[Sub-Sector]],Table2[% Away From Current Week High],"&lt;=0.05")/Table4[[#This Row],[Count]]</f>
        <v>1</v>
      </c>
      <c r="N99" s="2">
        <f>COUNTIFS(Table2[Sub-Sector],Table4[[#This Row],[Sub-Sector]],Table2[% Away From Current Month Low],"&gt;=0.05")/Table4[[#This Row],[Count]]</f>
        <v>0.33333333333333331</v>
      </c>
      <c r="O99" s="2">
        <f>COUNTIFS(Table2[Sub-Sector],Table4[[#This Row],[Sub-Sector]],Table2[% Away From Current Month High],"&lt;=0.05")/Table4[[#This Row],[Count]]</f>
        <v>0</v>
      </c>
      <c r="P99" s="2">
        <f>COUNTIFS(Table2[Sub-Sector],Table4[[#This Row],[Sub-Sector]],Table2[% Away From 52W High],"&lt;=10")/Table4[[#This Row],[Count]]</f>
        <v>0</v>
      </c>
      <c r="Q99" s="2">
        <f>COUNTIFS(Table2[Sub-Sector],Table4[[#This Row],[Sub-Sector]],Table2[% Away From 52W Low],"&gt;=10")/Table4[[#This Row],[Count]]</f>
        <v>1</v>
      </c>
      <c r="R99" s="2">
        <f>COUNTIFS(Table2[Sub-Sector],Table4[[#This Row],[Sub-Sector]],Table2[% Price above 20 EMA],"&gt;=0")/Table4[[#This Row],[Count]]</f>
        <v>0.33333333333333331</v>
      </c>
      <c r="S99" s="2">
        <f>COUNTIFS(Table2[Sub-Sector],Table4[[#This Row],[Sub-Sector]],Table2[% Price above 50 EMA],"&gt;=0")/Table4[[#This Row],[Count]]</f>
        <v>0.33333333333333331</v>
      </c>
      <c r="T99" s="2">
        <f>COUNTIFS(Table2[Sub-Sector],Table4[[#This Row],[Sub-Sector]],Table2[% Price above 200 EMA],"&gt;=0")/Table4[[#This Row],[Count]]</f>
        <v>1</v>
      </c>
      <c r="U99" s="2">
        <f>COUNTIFS(Table2[Sub-Sector],Table4[[#This Row],[Sub-Sector]],Table2[Rate of Change - Zone],"Positive")/Table4[[#This Row],[Count]]</f>
        <v>0.66666666666666663</v>
      </c>
      <c r="V99" s="2">
        <f>COUNTIFS(Table2[Sub-Sector],Table4[[#This Row],[Sub-Sector]],Table2[Sharpe Ratio],"&gt;=0.10")/Table4[[#This Row],[Count]]</f>
        <v>0.33333333333333331</v>
      </c>
      <c r="W9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569.5</v>
      </c>
      <c r="X99">
        <f>_xlfn.RANK.AVG(Table4[[#This Row],[Score]],Table4[Score],1)</f>
        <v>108.5</v>
      </c>
      <c r="Y9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316</v>
      </c>
      <c r="Z99">
        <f>_xlfn.RANK.AVG(Table4[[#This Row],[Score 2 ]],Table4[[Score 2 ]],1)</f>
        <v>98.5</v>
      </c>
    </row>
    <row r="100" spans="1:26" x14ac:dyDescent="0.3">
      <c r="A100" t="s">
        <v>153</v>
      </c>
      <c r="B100">
        <f>COUNTIFS(Table2[Sub-Sector],Table4[[#This Row],[Sub-Sector]])</f>
        <v>3</v>
      </c>
      <c r="C100" s="2">
        <f>COUNTIFS(Table2[Sub-Sector],Table4[[#This Row],[Sub-Sector]],Table2[Uptrend],"Uptrend")/Table4[[#This Row],[Count]]</f>
        <v>0.66666666666666663</v>
      </c>
      <c r="D100" s="2">
        <f>COUNTIFS(Table2[Sub-Sector],Table4[[#This Row],[Sub-Sector]],Table2[1W Return vs Nifty],"&gt;=5")/Table4[[#This Row],[Count]]</f>
        <v>0</v>
      </c>
      <c r="E100" s="2">
        <f>COUNTIFS(Table2[Sub-Sector],Table4[[#This Row],[Sub-Sector]],Table2[1M Return vs Nifty],"&gt;=5")/Table4[[#This Row],[Count]]</f>
        <v>0</v>
      </c>
      <c r="F100" s="2">
        <f>COUNTIFS(Table2[Sub-Sector],Table4[[#This Row],[Sub-Sector]],Table2[6M Return vs Nifty],"&gt;=10")/Table4[[#This Row],[Count]]</f>
        <v>0.33333333333333331</v>
      </c>
      <c r="G100" s="2">
        <f>COUNTIFS(Table2[Sub-Sector],Table4[[#This Row],[Sub-Sector]],Table2[1Y Return vs Nifty],"&gt;=10")/Table4[[#This Row],[Count]]</f>
        <v>0.66666666666666663</v>
      </c>
      <c r="H100" s="2">
        <f>COUNTIFS(Table2[Sub-Sector],Table4[[#This Row],[Sub-Sector]],Table2[RSI Exponential â€“ 14D],"&gt;=50")/Table4[[#This Row],[Count]]</f>
        <v>0.66666666666666663</v>
      </c>
      <c r="I100" s="2">
        <f>COUNTIFS(Table2[Sub-Sector],Table4[[#This Row],[Sub-Sector]],Table2[Relative Volume],"&gt;=1")/Table4[[#This Row],[Count]]</f>
        <v>0</v>
      </c>
      <c r="J100" s="2">
        <f>COUNTIFS(Table2[Sub-Sector],Table4[[#This Row],[Sub-Sector]],Table2[% Away From Day Low],"&gt;=0.05")/Table4[[#This Row],[Count]]</f>
        <v>0</v>
      </c>
      <c r="K100" s="2">
        <f>COUNTIFS(Table2[Sub-Sector],Table4[[#This Row],[Sub-Sector]],Table2[% Away From Day High],"&lt;=0.05")/Table4[[#This Row],[Count]]</f>
        <v>1</v>
      </c>
      <c r="L100" s="2">
        <f>COUNTIFS(Table2[Sub-Sector],Table4[[#This Row],[Sub-Sector]],Table2[% Away From Current Week Low],"&gt;=0.05")/Table4[[#This Row],[Count]]</f>
        <v>0.33333333333333331</v>
      </c>
      <c r="M100" s="2">
        <f>COUNTIFS(Table2[Sub-Sector],Table4[[#This Row],[Sub-Sector]],Table2[% Away From Current Week High],"&lt;=0.05")/Table4[[#This Row],[Count]]</f>
        <v>1</v>
      </c>
      <c r="N100" s="2">
        <f>COUNTIFS(Table2[Sub-Sector],Table4[[#This Row],[Sub-Sector]],Table2[% Away From Current Month Low],"&gt;=0.05")/Table4[[#This Row],[Count]]</f>
        <v>1</v>
      </c>
      <c r="O100" s="2">
        <f>COUNTIFS(Table2[Sub-Sector],Table4[[#This Row],[Sub-Sector]],Table2[% Away From Current Month High],"&lt;=0.05")/Table4[[#This Row],[Count]]</f>
        <v>0.33333333333333331</v>
      </c>
      <c r="P100" s="2">
        <f>COUNTIFS(Table2[Sub-Sector],Table4[[#This Row],[Sub-Sector]],Table2[% Away From 52W High],"&lt;=10")/Table4[[#This Row],[Count]]</f>
        <v>0</v>
      </c>
      <c r="Q100" s="2">
        <f>COUNTIFS(Table2[Sub-Sector],Table4[[#This Row],[Sub-Sector]],Table2[% Away From 52W Low],"&gt;=10")/Table4[[#This Row],[Count]]</f>
        <v>1</v>
      </c>
      <c r="R100" s="2">
        <f>COUNTIFS(Table2[Sub-Sector],Table4[[#This Row],[Sub-Sector]],Table2[% Price above 20 EMA],"&gt;=0")/Table4[[#This Row],[Count]]</f>
        <v>0.66666666666666663</v>
      </c>
      <c r="S100" s="2">
        <f>COUNTIFS(Table2[Sub-Sector],Table4[[#This Row],[Sub-Sector]],Table2[% Price above 50 EMA],"&gt;=0")/Table4[[#This Row],[Count]]</f>
        <v>0.66666666666666663</v>
      </c>
      <c r="T100" s="2">
        <f>COUNTIFS(Table2[Sub-Sector],Table4[[#This Row],[Sub-Sector]],Table2[% Price above 200 EMA],"&gt;=0")/Table4[[#This Row],[Count]]</f>
        <v>1</v>
      </c>
      <c r="U100" s="2">
        <f>COUNTIFS(Table2[Sub-Sector],Table4[[#This Row],[Sub-Sector]],Table2[Rate of Change - Zone],"Positive")/Table4[[#This Row],[Count]]</f>
        <v>0.66666666666666663</v>
      </c>
      <c r="V100" s="2">
        <f>COUNTIFS(Table2[Sub-Sector],Table4[[#This Row],[Sub-Sector]],Table2[Sharpe Ratio],"&gt;=0.10")/Table4[[#This Row],[Count]]</f>
        <v>0.33333333333333331</v>
      </c>
      <c r="W10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569.5</v>
      </c>
      <c r="X100">
        <f>_xlfn.RANK.AVG(Table4[[#This Row],[Score]],Table4[Score],1)</f>
        <v>108.5</v>
      </c>
      <c r="Y10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316</v>
      </c>
      <c r="Z100">
        <f>_xlfn.RANK.AVG(Table4[[#This Row],[Score 2 ]],Table4[[Score 2 ]],1)</f>
        <v>98.5</v>
      </c>
    </row>
    <row r="101" spans="1:26" x14ac:dyDescent="0.3">
      <c r="A101" t="s">
        <v>37</v>
      </c>
      <c r="B101">
        <f>COUNTIFS(Table2[Sub-Sector],Table4[[#This Row],[Sub-Sector]])</f>
        <v>10</v>
      </c>
      <c r="C101" s="2">
        <f>COUNTIFS(Table2[Sub-Sector],Table4[[#This Row],[Sub-Sector]],Table2[Uptrend],"Uptrend")/Table4[[#This Row],[Count]]</f>
        <v>0.9</v>
      </c>
      <c r="D101" s="2">
        <f>COUNTIFS(Table2[Sub-Sector],Table4[[#This Row],[Sub-Sector]],Table2[1W Return vs Nifty],"&gt;=5")/Table4[[#This Row],[Count]]</f>
        <v>0.1</v>
      </c>
      <c r="E101" s="2">
        <f>COUNTIFS(Table2[Sub-Sector],Table4[[#This Row],[Sub-Sector]],Table2[1M Return vs Nifty],"&gt;=5")/Table4[[#This Row],[Count]]</f>
        <v>0.5</v>
      </c>
      <c r="F101" s="2">
        <f>COUNTIFS(Table2[Sub-Sector],Table4[[#This Row],[Sub-Sector]],Table2[6M Return vs Nifty],"&gt;=10")/Table4[[#This Row],[Count]]</f>
        <v>0.3</v>
      </c>
      <c r="G101" s="2">
        <f>COUNTIFS(Table2[Sub-Sector],Table4[[#This Row],[Sub-Sector]],Table2[1Y Return vs Nifty],"&gt;=10")/Table4[[#This Row],[Count]]</f>
        <v>0.5</v>
      </c>
      <c r="H101" s="2">
        <f>COUNTIFS(Table2[Sub-Sector],Table4[[#This Row],[Sub-Sector]],Table2[RSI Exponential â€“ 14D],"&gt;=50")/Table4[[#This Row],[Count]]</f>
        <v>0.9</v>
      </c>
      <c r="I101" s="2">
        <f>COUNTIFS(Table2[Sub-Sector],Table4[[#This Row],[Sub-Sector]],Table2[Relative Volume],"&gt;=1")/Table4[[#This Row],[Count]]</f>
        <v>0.1</v>
      </c>
      <c r="J101" s="2">
        <f>COUNTIFS(Table2[Sub-Sector],Table4[[#This Row],[Sub-Sector]],Table2[% Away From Day Low],"&gt;=0.05")/Table4[[#This Row],[Count]]</f>
        <v>0</v>
      </c>
      <c r="K101" s="2">
        <f>COUNTIFS(Table2[Sub-Sector],Table4[[#This Row],[Sub-Sector]],Table2[% Away From Day High],"&lt;=0.05")/Table4[[#This Row],[Count]]</f>
        <v>1</v>
      </c>
      <c r="L101" s="2">
        <f>COUNTIFS(Table2[Sub-Sector],Table4[[#This Row],[Sub-Sector]],Table2[% Away From Current Week Low],"&gt;=0.05")/Table4[[#This Row],[Count]]</f>
        <v>0.7</v>
      </c>
      <c r="M101" s="2">
        <f>COUNTIFS(Table2[Sub-Sector],Table4[[#This Row],[Sub-Sector]],Table2[% Away From Current Week High],"&lt;=0.05")/Table4[[#This Row],[Count]]</f>
        <v>1</v>
      </c>
      <c r="N101" s="2">
        <f>COUNTIFS(Table2[Sub-Sector],Table4[[#This Row],[Sub-Sector]],Table2[% Away From Current Month Low],"&gt;=0.05")/Table4[[#This Row],[Count]]</f>
        <v>1</v>
      </c>
      <c r="O101" s="2">
        <f>COUNTIFS(Table2[Sub-Sector],Table4[[#This Row],[Sub-Sector]],Table2[% Away From Current Month High],"&lt;=0.05")/Table4[[#This Row],[Count]]</f>
        <v>0.6</v>
      </c>
      <c r="P101" s="2">
        <f>COUNTIFS(Table2[Sub-Sector],Table4[[#This Row],[Sub-Sector]],Table2[% Away From 52W High],"&lt;=10")/Table4[[#This Row],[Count]]</f>
        <v>0.6</v>
      </c>
      <c r="Q101" s="2">
        <f>COUNTIFS(Table2[Sub-Sector],Table4[[#This Row],[Sub-Sector]],Table2[% Away From 52W Low],"&gt;=10")/Table4[[#This Row],[Count]]</f>
        <v>1</v>
      </c>
      <c r="R101" s="2">
        <f>COUNTIFS(Table2[Sub-Sector],Table4[[#This Row],[Sub-Sector]],Table2[% Price above 20 EMA],"&gt;=0")/Table4[[#This Row],[Count]]</f>
        <v>0.9</v>
      </c>
      <c r="S101" s="2">
        <f>COUNTIFS(Table2[Sub-Sector],Table4[[#This Row],[Sub-Sector]],Table2[% Price above 50 EMA],"&gt;=0")/Table4[[#This Row],[Count]]</f>
        <v>1</v>
      </c>
      <c r="T101" s="2">
        <f>COUNTIFS(Table2[Sub-Sector],Table4[[#This Row],[Sub-Sector]],Table2[% Price above 200 EMA],"&gt;=0")/Table4[[#This Row],[Count]]</f>
        <v>1</v>
      </c>
      <c r="U101" s="2">
        <f>COUNTIFS(Table2[Sub-Sector],Table4[[#This Row],[Sub-Sector]],Table2[Rate of Change - Zone],"Positive")/Table4[[#This Row],[Count]]</f>
        <v>0.8</v>
      </c>
      <c r="V101" s="2">
        <f>COUNTIFS(Table2[Sub-Sector],Table4[[#This Row],[Sub-Sector]],Table2[Sharpe Ratio],"&gt;=0.10")/Table4[[#This Row],[Count]]</f>
        <v>0.1</v>
      </c>
      <c r="W10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440.5</v>
      </c>
      <c r="X101">
        <f>_xlfn.RANK.AVG(Table4[[#This Row],[Score]],Table4[Score],1)</f>
        <v>64.5</v>
      </c>
      <c r="Y10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317.5</v>
      </c>
      <c r="Z101">
        <f>_xlfn.RANK.AVG(Table4[[#This Row],[Score 2 ]],Table4[[Score 2 ]],1)</f>
        <v>100</v>
      </c>
    </row>
    <row r="102" spans="1:26" x14ac:dyDescent="0.3">
      <c r="A102" t="s">
        <v>491</v>
      </c>
      <c r="B102">
        <f>COUNTIFS(Table2[Sub-Sector],Table4[[#This Row],[Sub-Sector]])</f>
        <v>6</v>
      </c>
      <c r="C102" s="2">
        <f>COUNTIFS(Table2[Sub-Sector],Table4[[#This Row],[Sub-Sector]],Table2[Uptrend],"Uptrend")/Table4[[#This Row],[Count]]</f>
        <v>0.5</v>
      </c>
      <c r="D102" s="2">
        <f>COUNTIFS(Table2[Sub-Sector],Table4[[#This Row],[Sub-Sector]],Table2[1W Return vs Nifty],"&gt;=5")/Table4[[#This Row],[Count]]</f>
        <v>0.16666666666666666</v>
      </c>
      <c r="E102" s="2">
        <f>COUNTIFS(Table2[Sub-Sector],Table4[[#This Row],[Sub-Sector]],Table2[1M Return vs Nifty],"&gt;=5")/Table4[[#This Row],[Count]]</f>
        <v>0.33333333333333331</v>
      </c>
      <c r="F102" s="2">
        <f>COUNTIFS(Table2[Sub-Sector],Table4[[#This Row],[Sub-Sector]],Table2[6M Return vs Nifty],"&gt;=10")/Table4[[#This Row],[Count]]</f>
        <v>0.16666666666666666</v>
      </c>
      <c r="G102" s="2">
        <f>COUNTIFS(Table2[Sub-Sector],Table4[[#This Row],[Sub-Sector]],Table2[1Y Return vs Nifty],"&gt;=10")/Table4[[#This Row],[Count]]</f>
        <v>0</v>
      </c>
      <c r="H102" s="2">
        <f>COUNTIFS(Table2[Sub-Sector],Table4[[#This Row],[Sub-Sector]],Table2[RSI Exponential â€“ 14D],"&gt;=50")/Table4[[#This Row],[Count]]</f>
        <v>1</v>
      </c>
      <c r="I102" s="2">
        <f>COUNTIFS(Table2[Sub-Sector],Table4[[#This Row],[Sub-Sector]],Table2[Relative Volume],"&gt;=1")/Table4[[#This Row],[Count]]</f>
        <v>0.33333333333333331</v>
      </c>
      <c r="J102" s="2">
        <f>COUNTIFS(Table2[Sub-Sector],Table4[[#This Row],[Sub-Sector]],Table2[% Away From Day Low],"&gt;=0.05")/Table4[[#This Row],[Count]]</f>
        <v>0</v>
      </c>
      <c r="K102" s="2">
        <f>COUNTIFS(Table2[Sub-Sector],Table4[[#This Row],[Sub-Sector]],Table2[% Away From Day High],"&lt;=0.05")/Table4[[#This Row],[Count]]</f>
        <v>1</v>
      </c>
      <c r="L102" s="2">
        <f>COUNTIFS(Table2[Sub-Sector],Table4[[#This Row],[Sub-Sector]],Table2[% Away From Current Week Low],"&gt;=0.05")/Table4[[#This Row],[Count]]</f>
        <v>0.5</v>
      </c>
      <c r="M102" s="2">
        <f>COUNTIFS(Table2[Sub-Sector],Table4[[#This Row],[Sub-Sector]],Table2[% Away From Current Week High],"&lt;=0.05")/Table4[[#This Row],[Count]]</f>
        <v>1</v>
      </c>
      <c r="N102" s="2">
        <f>COUNTIFS(Table2[Sub-Sector],Table4[[#This Row],[Sub-Sector]],Table2[% Away From Current Month Low],"&gt;=0.05")/Table4[[#This Row],[Count]]</f>
        <v>0.83333333333333337</v>
      </c>
      <c r="O102" s="2">
        <f>COUNTIFS(Table2[Sub-Sector],Table4[[#This Row],[Sub-Sector]],Table2[% Away From Current Month High],"&lt;=0.05")/Table4[[#This Row],[Count]]</f>
        <v>0.66666666666666663</v>
      </c>
      <c r="P102" s="2">
        <f>COUNTIFS(Table2[Sub-Sector],Table4[[#This Row],[Sub-Sector]],Table2[% Away From 52W High],"&lt;=10")/Table4[[#This Row],[Count]]</f>
        <v>0.16666666666666666</v>
      </c>
      <c r="Q102" s="2">
        <f>COUNTIFS(Table2[Sub-Sector],Table4[[#This Row],[Sub-Sector]],Table2[% Away From 52W Low],"&gt;=10")/Table4[[#This Row],[Count]]</f>
        <v>1</v>
      </c>
      <c r="R102" s="2">
        <f>COUNTIFS(Table2[Sub-Sector],Table4[[#This Row],[Sub-Sector]],Table2[% Price above 20 EMA],"&gt;=0")/Table4[[#This Row],[Count]]</f>
        <v>1</v>
      </c>
      <c r="S102" s="2">
        <f>COUNTIFS(Table2[Sub-Sector],Table4[[#This Row],[Sub-Sector]],Table2[% Price above 50 EMA],"&gt;=0")/Table4[[#This Row],[Count]]</f>
        <v>1</v>
      </c>
      <c r="T102" s="2">
        <f>COUNTIFS(Table2[Sub-Sector],Table4[[#This Row],[Sub-Sector]],Table2[% Price above 200 EMA],"&gt;=0")/Table4[[#This Row],[Count]]</f>
        <v>1</v>
      </c>
      <c r="U102" s="2">
        <f>COUNTIFS(Table2[Sub-Sector],Table4[[#This Row],[Sub-Sector]],Table2[Rate of Change - Zone],"Positive")/Table4[[#This Row],[Count]]</f>
        <v>0.83333333333333337</v>
      </c>
      <c r="V102" s="2">
        <f>COUNTIFS(Table2[Sub-Sector],Table4[[#This Row],[Sub-Sector]],Table2[Sharpe Ratio],"&gt;=0.10")/Table4[[#This Row],[Count]]</f>
        <v>0</v>
      </c>
      <c r="W10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509</v>
      </c>
      <c r="X102">
        <f>_xlfn.RANK.AVG(Table4[[#This Row],[Score]],Table4[Score],1)</f>
        <v>85</v>
      </c>
      <c r="Y10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324</v>
      </c>
      <c r="Z102">
        <f>_xlfn.RANK.AVG(Table4[[#This Row],[Score 2 ]],Table4[[Score 2 ]],1)</f>
        <v>101</v>
      </c>
    </row>
    <row r="103" spans="1:26" x14ac:dyDescent="0.3">
      <c r="A103" t="s">
        <v>497</v>
      </c>
      <c r="B103">
        <f>COUNTIFS(Table2[Sub-Sector],Table4[[#This Row],[Sub-Sector]])</f>
        <v>5</v>
      </c>
      <c r="C103" s="2">
        <f>COUNTIFS(Table2[Sub-Sector],Table4[[#This Row],[Sub-Sector]],Table2[Uptrend],"Uptrend")/Table4[[#This Row],[Count]]</f>
        <v>0.6</v>
      </c>
      <c r="D103" s="2">
        <f>COUNTIFS(Table2[Sub-Sector],Table4[[#This Row],[Sub-Sector]],Table2[1W Return vs Nifty],"&gt;=5")/Table4[[#This Row],[Count]]</f>
        <v>0</v>
      </c>
      <c r="E103" s="2">
        <f>COUNTIFS(Table2[Sub-Sector],Table4[[#This Row],[Sub-Sector]],Table2[1M Return vs Nifty],"&gt;=5")/Table4[[#This Row],[Count]]</f>
        <v>0.2</v>
      </c>
      <c r="F103" s="2">
        <f>COUNTIFS(Table2[Sub-Sector],Table4[[#This Row],[Sub-Sector]],Table2[6M Return vs Nifty],"&gt;=10")/Table4[[#This Row],[Count]]</f>
        <v>0.4</v>
      </c>
      <c r="G103" s="2">
        <f>COUNTIFS(Table2[Sub-Sector],Table4[[#This Row],[Sub-Sector]],Table2[1Y Return vs Nifty],"&gt;=10")/Table4[[#This Row],[Count]]</f>
        <v>0.4</v>
      </c>
      <c r="H103" s="2">
        <f>COUNTIFS(Table2[Sub-Sector],Table4[[#This Row],[Sub-Sector]],Table2[RSI Exponential â€“ 14D],"&gt;=50")/Table4[[#This Row],[Count]]</f>
        <v>0.4</v>
      </c>
      <c r="I103" s="2">
        <f>COUNTIFS(Table2[Sub-Sector],Table4[[#This Row],[Sub-Sector]],Table2[Relative Volume],"&gt;=1")/Table4[[#This Row],[Count]]</f>
        <v>0.2</v>
      </c>
      <c r="J103" s="2">
        <f>COUNTIFS(Table2[Sub-Sector],Table4[[#This Row],[Sub-Sector]],Table2[% Away From Day Low],"&gt;=0.05")/Table4[[#This Row],[Count]]</f>
        <v>0</v>
      </c>
      <c r="K103" s="2">
        <f>COUNTIFS(Table2[Sub-Sector],Table4[[#This Row],[Sub-Sector]],Table2[% Away From Day High],"&lt;=0.05")/Table4[[#This Row],[Count]]</f>
        <v>1</v>
      </c>
      <c r="L103" s="2">
        <f>COUNTIFS(Table2[Sub-Sector],Table4[[#This Row],[Sub-Sector]],Table2[% Away From Current Week Low],"&gt;=0.05")/Table4[[#This Row],[Count]]</f>
        <v>0.4</v>
      </c>
      <c r="M103" s="2">
        <f>COUNTIFS(Table2[Sub-Sector],Table4[[#This Row],[Sub-Sector]],Table2[% Away From Current Week High],"&lt;=0.05")/Table4[[#This Row],[Count]]</f>
        <v>1</v>
      </c>
      <c r="N103" s="2">
        <f>COUNTIFS(Table2[Sub-Sector],Table4[[#This Row],[Sub-Sector]],Table2[% Away From Current Month Low],"&gt;=0.05")/Table4[[#This Row],[Count]]</f>
        <v>0.6</v>
      </c>
      <c r="O103" s="2">
        <f>COUNTIFS(Table2[Sub-Sector],Table4[[#This Row],[Sub-Sector]],Table2[% Away From Current Month High],"&lt;=0.05")/Table4[[#This Row],[Count]]</f>
        <v>0.4</v>
      </c>
      <c r="P103" s="2">
        <f>COUNTIFS(Table2[Sub-Sector],Table4[[#This Row],[Sub-Sector]],Table2[% Away From 52W High],"&lt;=10")/Table4[[#This Row],[Count]]</f>
        <v>0.2</v>
      </c>
      <c r="Q103" s="2">
        <f>COUNTIFS(Table2[Sub-Sector],Table4[[#This Row],[Sub-Sector]],Table2[% Away From 52W Low],"&gt;=10")/Table4[[#This Row],[Count]]</f>
        <v>1</v>
      </c>
      <c r="R103" s="2">
        <f>COUNTIFS(Table2[Sub-Sector],Table4[[#This Row],[Sub-Sector]],Table2[% Price above 20 EMA],"&gt;=0")/Table4[[#This Row],[Count]]</f>
        <v>0.4</v>
      </c>
      <c r="S103" s="2">
        <f>COUNTIFS(Table2[Sub-Sector],Table4[[#This Row],[Sub-Sector]],Table2[% Price above 50 EMA],"&gt;=0")/Table4[[#This Row],[Count]]</f>
        <v>0.4</v>
      </c>
      <c r="T103" s="2">
        <f>COUNTIFS(Table2[Sub-Sector],Table4[[#This Row],[Sub-Sector]],Table2[% Price above 200 EMA],"&gt;=0")/Table4[[#This Row],[Count]]</f>
        <v>1</v>
      </c>
      <c r="U103" s="2">
        <f>COUNTIFS(Table2[Sub-Sector],Table4[[#This Row],[Sub-Sector]],Table2[Rate of Change - Zone],"Positive")/Table4[[#This Row],[Count]]</f>
        <v>0.4</v>
      </c>
      <c r="V103" s="2">
        <f>COUNTIFS(Table2[Sub-Sector],Table4[[#This Row],[Sub-Sector]],Table2[Sharpe Ratio],"&gt;=0.10")/Table4[[#This Row],[Count]]</f>
        <v>0.4</v>
      </c>
      <c r="W10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566</v>
      </c>
      <c r="X103">
        <f>_xlfn.RANK.AVG(Table4[[#This Row],[Score]],Table4[Score],1)</f>
        <v>105.5</v>
      </c>
      <c r="Y10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324.5</v>
      </c>
      <c r="Z103">
        <f>_xlfn.RANK.AVG(Table4[[#This Row],[Score 2 ]],Table4[[Score 2 ]],1)</f>
        <v>102</v>
      </c>
    </row>
    <row r="104" spans="1:26" x14ac:dyDescent="0.3">
      <c r="A104" t="s">
        <v>34</v>
      </c>
      <c r="B104">
        <f>COUNTIFS(Table2[Sub-Sector],Table4[[#This Row],[Sub-Sector]])</f>
        <v>11</v>
      </c>
      <c r="C104" s="2">
        <f>COUNTIFS(Table2[Sub-Sector],Table4[[#This Row],[Sub-Sector]],Table2[Uptrend],"Uptrend")/Table4[[#This Row],[Count]]</f>
        <v>9.0909090909090912E-2</v>
      </c>
      <c r="D104" s="2">
        <f>COUNTIFS(Table2[Sub-Sector],Table4[[#This Row],[Sub-Sector]],Table2[1W Return vs Nifty],"&gt;=5")/Table4[[#This Row],[Count]]</f>
        <v>0</v>
      </c>
      <c r="E104" s="2">
        <f>COUNTIFS(Table2[Sub-Sector],Table4[[#This Row],[Sub-Sector]],Table2[1M Return vs Nifty],"&gt;=5")/Table4[[#This Row],[Count]]</f>
        <v>0</v>
      </c>
      <c r="F104" s="2">
        <f>COUNTIFS(Table2[Sub-Sector],Table4[[#This Row],[Sub-Sector]],Table2[6M Return vs Nifty],"&gt;=10")/Table4[[#This Row],[Count]]</f>
        <v>0</v>
      </c>
      <c r="G104" s="2">
        <f>COUNTIFS(Table2[Sub-Sector],Table4[[#This Row],[Sub-Sector]],Table2[1Y Return vs Nifty],"&gt;=10")/Table4[[#This Row],[Count]]</f>
        <v>0.72727272727272729</v>
      </c>
      <c r="H104" s="2">
        <f>COUNTIFS(Table2[Sub-Sector],Table4[[#This Row],[Sub-Sector]],Table2[RSI Exponential â€“ 14D],"&gt;=50")/Table4[[#This Row],[Count]]</f>
        <v>0.81818181818181823</v>
      </c>
      <c r="I104" s="2">
        <f>COUNTIFS(Table2[Sub-Sector],Table4[[#This Row],[Sub-Sector]],Table2[Relative Volume],"&gt;=1")/Table4[[#This Row],[Count]]</f>
        <v>0</v>
      </c>
      <c r="J104" s="2">
        <f>COUNTIFS(Table2[Sub-Sector],Table4[[#This Row],[Sub-Sector]],Table2[% Away From Day Low],"&gt;=0.05")/Table4[[#This Row],[Count]]</f>
        <v>0</v>
      </c>
      <c r="K104" s="2">
        <f>COUNTIFS(Table2[Sub-Sector],Table4[[#This Row],[Sub-Sector]],Table2[% Away From Day High],"&lt;=0.05")/Table4[[#This Row],[Count]]</f>
        <v>1</v>
      </c>
      <c r="L104" s="2">
        <f>COUNTIFS(Table2[Sub-Sector],Table4[[#This Row],[Sub-Sector]],Table2[% Away From Current Week Low],"&gt;=0.05")/Table4[[#This Row],[Count]]</f>
        <v>9.0909090909090912E-2</v>
      </c>
      <c r="M104" s="2">
        <f>COUNTIFS(Table2[Sub-Sector],Table4[[#This Row],[Sub-Sector]],Table2[% Away From Current Week High],"&lt;=0.05")/Table4[[#This Row],[Count]]</f>
        <v>1</v>
      </c>
      <c r="N104" s="2">
        <f>COUNTIFS(Table2[Sub-Sector],Table4[[#This Row],[Sub-Sector]],Table2[% Away From Current Month Low],"&gt;=0.05")/Table4[[#This Row],[Count]]</f>
        <v>0.72727272727272729</v>
      </c>
      <c r="O104" s="2">
        <f>COUNTIFS(Table2[Sub-Sector],Table4[[#This Row],[Sub-Sector]],Table2[% Away From Current Month High],"&lt;=0.05")/Table4[[#This Row],[Count]]</f>
        <v>0.18181818181818182</v>
      </c>
      <c r="P104" s="2">
        <f>COUNTIFS(Table2[Sub-Sector],Table4[[#This Row],[Sub-Sector]],Table2[% Away From 52W High],"&lt;=10")/Table4[[#This Row],[Count]]</f>
        <v>0</v>
      </c>
      <c r="Q104" s="2">
        <f>COUNTIFS(Table2[Sub-Sector],Table4[[#This Row],[Sub-Sector]],Table2[% Away From 52W Low],"&gt;=10")/Table4[[#This Row],[Count]]</f>
        <v>1</v>
      </c>
      <c r="R104" s="2">
        <f>COUNTIFS(Table2[Sub-Sector],Table4[[#This Row],[Sub-Sector]],Table2[% Price above 20 EMA],"&gt;=0")/Table4[[#This Row],[Count]]</f>
        <v>0.54545454545454541</v>
      </c>
      <c r="S104" s="2">
        <f>COUNTIFS(Table2[Sub-Sector],Table4[[#This Row],[Sub-Sector]],Table2[% Price above 50 EMA],"&gt;=0")/Table4[[#This Row],[Count]]</f>
        <v>0</v>
      </c>
      <c r="T104" s="2">
        <f>COUNTIFS(Table2[Sub-Sector],Table4[[#This Row],[Sub-Sector]],Table2[% Price above 200 EMA],"&gt;=0")/Table4[[#This Row],[Count]]</f>
        <v>0.90909090909090906</v>
      </c>
      <c r="U104" s="2">
        <f>COUNTIFS(Table2[Sub-Sector],Table4[[#This Row],[Sub-Sector]],Table2[Rate of Change - Zone],"Positive")/Table4[[#This Row],[Count]]</f>
        <v>0.81818181818181823</v>
      </c>
      <c r="V104" s="2">
        <f>COUNTIFS(Table2[Sub-Sector],Table4[[#This Row],[Sub-Sector]],Table2[Sharpe Ratio],"&gt;=0.10")/Table4[[#This Row],[Count]]</f>
        <v>0.81818181818181823</v>
      </c>
      <c r="W10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633.5</v>
      </c>
      <c r="X104">
        <f>_xlfn.RANK.AVG(Table4[[#This Row],[Score]],Table4[Score],1)</f>
        <v>113</v>
      </c>
      <c r="Y10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330</v>
      </c>
      <c r="Z104">
        <f>_xlfn.RANK.AVG(Table4[[#This Row],[Score 2 ]],Table4[[Score 2 ]],1)</f>
        <v>103.5</v>
      </c>
    </row>
    <row r="105" spans="1:26" x14ac:dyDescent="0.3">
      <c r="A105" t="s">
        <v>177</v>
      </c>
      <c r="B105">
        <f>COUNTIFS(Table2[Sub-Sector],Table4[[#This Row],[Sub-Sector]])</f>
        <v>6</v>
      </c>
      <c r="C105" s="2">
        <f>COUNTIFS(Table2[Sub-Sector],Table4[[#This Row],[Sub-Sector]],Table2[Uptrend],"Uptrend")/Table4[[#This Row],[Count]]</f>
        <v>0.66666666666666663</v>
      </c>
      <c r="D105" s="2">
        <f>COUNTIFS(Table2[Sub-Sector],Table4[[#This Row],[Sub-Sector]],Table2[1W Return vs Nifty],"&gt;=5")/Table4[[#This Row],[Count]]</f>
        <v>0</v>
      </c>
      <c r="E105" s="2">
        <f>COUNTIFS(Table2[Sub-Sector],Table4[[#This Row],[Sub-Sector]],Table2[1M Return vs Nifty],"&gt;=5")/Table4[[#This Row],[Count]]</f>
        <v>0.5</v>
      </c>
      <c r="F105" s="2">
        <f>COUNTIFS(Table2[Sub-Sector],Table4[[#This Row],[Sub-Sector]],Table2[6M Return vs Nifty],"&gt;=10")/Table4[[#This Row],[Count]]</f>
        <v>0.33333333333333331</v>
      </c>
      <c r="G105" s="2">
        <f>COUNTIFS(Table2[Sub-Sector],Table4[[#This Row],[Sub-Sector]],Table2[1Y Return vs Nifty],"&gt;=10")/Table4[[#This Row],[Count]]</f>
        <v>0.33333333333333331</v>
      </c>
      <c r="H105" s="2">
        <f>COUNTIFS(Table2[Sub-Sector],Table4[[#This Row],[Sub-Sector]],Table2[RSI Exponential â€“ 14D],"&gt;=50")/Table4[[#This Row],[Count]]</f>
        <v>0.5</v>
      </c>
      <c r="I105" s="2">
        <f>COUNTIFS(Table2[Sub-Sector],Table4[[#This Row],[Sub-Sector]],Table2[Relative Volume],"&gt;=1")/Table4[[#This Row],[Count]]</f>
        <v>0.16666666666666666</v>
      </c>
      <c r="J105" s="2">
        <f>COUNTIFS(Table2[Sub-Sector],Table4[[#This Row],[Sub-Sector]],Table2[% Away From Day Low],"&gt;=0.05")/Table4[[#This Row],[Count]]</f>
        <v>0</v>
      </c>
      <c r="K105" s="2">
        <f>COUNTIFS(Table2[Sub-Sector],Table4[[#This Row],[Sub-Sector]],Table2[% Away From Day High],"&lt;=0.05")/Table4[[#This Row],[Count]]</f>
        <v>1</v>
      </c>
      <c r="L105" s="2">
        <f>COUNTIFS(Table2[Sub-Sector],Table4[[#This Row],[Sub-Sector]],Table2[% Away From Current Week Low],"&gt;=0.05")/Table4[[#This Row],[Count]]</f>
        <v>0</v>
      </c>
      <c r="M105" s="2">
        <f>COUNTIFS(Table2[Sub-Sector],Table4[[#This Row],[Sub-Sector]],Table2[% Away From Current Week High],"&lt;=0.05")/Table4[[#This Row],[Count]]</f>
        <v>1</v>
      </c>
      <c r="N105" s="2">
        <f>COUNTIFS(Table2[Sub-Sector],Table4[[#This Row],[Sub-Sector]],Table2[% Away From Current Month Low],"&gt;=0.05")/Table4[[#This Row],[Count]]</f>
        <v>0.83333333333333337</v>
      </c>
      <c r="O105" s="2">
        <f>COUNTIFS(Table2[Sub-Sector],Table4[[#This Row],[Sub-Sector]],Table2[% Away From Current Month High],"&lt;=0.05")/Table4[[#This Row],[Count]]</f>
        <v>0.66666666666666663</v>
      </c>
      <c r="P105" s="2">
        <f>COUNTIFS(Table2[Sub-Sector],Table4[[#This Row],[Sub-Sector]],Table2[% Away From 52W High],"&lt;=10")/Table4[[#This Row],[Count]]</f>
        <v>0.5</v>
      </c>
      <c r="Q105" s="2">
        <f>COUNTIFS(Table2[Sub-Sector],Table4[[#This Row],[Sub-Sector]],Table2[% Away From 52W Low],"&gt;=10")/Table4[[#This Row],[Count]]</f>
        <v>1</v>
      </c>
      <c r="R105" s="2">
        <f>COUNTIFS(Table2[Sub-Sector],Table4[[#This Row],[Sub-Sector]],Table2[% Price above 20 EMA],"&gt;=0")/Table4[[#This Row],[Count]]</f>
        <v>0.66666666666666663</v>
      </c>
      <c r="S105" s="2">
        <f>COUNTIFS(Table2[Sub-Sector],Table4[[#This Row],[Sub-Sector]],Table2[% Price above 50 EMA],"&gt;=0")/Table4[[#This Row],[Count]]</f>
        <v>0.66666666666666663</v>
      </c>
      <c r="T105" s="2">
        <f>COUNTIFS(Table2[Sub-Sector],Table4[[#This Row],[Sub-Sector]],Table2[% Price above 200 EMA],"&gt;=0")/Table4[[#This Row],[Count]]</f>
        <v>0.83333333333333337</v>
      </c>
      <c r="U105" s="2">
        <f>COUNTIFS(Table2[Sub-Sector],Table4[[#This Row],[Sub-Sector]],Table2[Rate of Change - Zone],"Positive")/Table4[[#This Row],[Count]]</f>
        <v>0.66666666666666663</v>
      </c>
      <c r="V105" s="2">
        <f>COUNTIFS(Table2[Sub-Sector],Table4[[#This Row],[Sub-Sector]],Table2[Sharpe Ratio],"&gt;=0.10")/Table4[[#This Row],[Count]]</f>
        <v>0.16666666666666666</v>
      </c>
      <c r="W10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519.5</v>
      </c>
      <c r="X105">
        <f>_xlfn.RANK.AVG(Table4[[#This Row],[Score]],Table4[Score],1)</f>
        <v>87</v>
      </c>
      <c r="Y10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330</v>
      </c>
      <c r="Z105">
        <f>_xlfn.RANK.AVG(Table4[[#This Row],[Score 2 ]],Table4[[Score 2 ]],1)</f>
        <v>103.5</v>
      </c>
    </row>
    <row r="106" spans="1:26" x14ac:dyDescent="0.3">
      <c r="A106" t="s">
        <v>24</v>
      </c>
      <c r="B106">
        <f>COUNTIFS(Table2[Sub-Sector],Table4[[#This Row],[Sub-Sector]])</f>
        <v>20</v>
      </c>
      <c r="C106" s="2">
        <f>COUNTIFS(Table2[Sub-Sector],Table4[[#This Row],[Sub-Sector]],Table2[Uptrend],"Uptrend")/Table4[[#This Row],[Count]]</f>
        <v>0.35</v>
      </c>
      <c r="D106" s="2">
        <f>COUNTIFS(Table2[Sub-Sector],Table4[[#This Row],[Sub-Sector]],Table2[1W Return vs Nifty],"&gt;=5")/Table4[[#This Row],[Count]]</f>
        <v>0.05</v>
      </c>
      <c r="E106" s="2">
        <f>COUNTIFS(Table2[Sub-Sector],Table4[[#This Row],[Sub-Sector]],Table2[1M Return vs Nifty],"&gt;=5")/Table4[[#This Row],[Count]]</f>
        <v>0.2</v>
      </c>
      <c r="F106" s="2">
        <f>COUNTIFS(Table2[Sub-Sector],Table4[[#This Row],[Sub-Sector]],Table2[6M Return vs Nifty],"&gt;=10")/Table4[[#This Row],[Count]]</f>
        <v>0.15</v>
      </c>
      <c r="G106" s="2">
        <f>COUNTIFS(Table2[Sub-Sector],Table4[[#This Row],[Sub-Sector]],Table2[1Y Return vs Nifty],"&gt;=10")/Table4[[#This Row],[Count]]</f>
        <v>0.15</v>
      </c>
      <c r="H106" s="2">
        <f>COUNTIFS(Table2[Sub-Sector],Table4[[#This Row],[Sub-Sector]],Table2[RSI Exponential â€“ 14D],"&gt;=50")/Table4[[#This Row],[Count]]</f>
        <v>0.95</v>
      </c>
      <c r="I106" s="2">
        <f>COUNTIFS(Table2[Sub-Sector],Table4[[#This Row],[Sub-Sector]],Table2[Relative Volume],"&gt;=1")/Table4[[#This Row],[Count]]</f>
        <v>0.15</v>
      </c>
      <c r="J106" s="2">
        <f>COUNTIFS(Table2[Sub-Sector],Table4[[#This Row],[Sub-Sector]],Table2[% Away From Day Low],"&gt;=0.05")/Table4[[#This Row],[Count]]</f>
        <v>0</v>
      </c>
      <c r="K106" s="2">
        <f>COUNTIFS(Table2[Sub-Sector],Table4[[#This Row],[Sub-Sector]],Table2[% Away From Day High],"&lt;=0.05")/Table4[[#This Row],[Count]]</f>
        <v>1</v>
      </c>
      <c r="L106" s="2">
        <f>COUNTIFS(Table2[Sub-Sector],Table4[[#This Row],[Sub-Sector]],Table2[% Away From Current Week Low],"&gt;=0.05")/Table4[[#This Row],[Count]]</f>
        <v>0.25</v>
      </c>
      <c r="M106" s="2">
        <f>COUNTIFS(Table2[Sub-Sector],Table4[[#This Row],[Sub-Sector]],Table2[% Away From Current Week High],"&lt;=0.05")/Table4[[#This Row],[Count]]</f>
        <v>1</v>
      </c>
      <c r="N106" s="2">
        <f>COUNTIFS(Table2[Sub-Sector],Table4[[#This Row],[Sub-Sector]],Table2[% Away From Current Month Low],"&gt;=0.05")/Table4[[#This Row],[Count]]</f>
        <v>0.65</v>
      </c>
      <c r="O106" s="2">
        <f>COUNTIFS(Table2[Sub-Sector],Table4[[#This Row],[Sub-Sector]],Table2[% Away From Current Month High],"&lt;=0.05")/Table4[[#This Row],[Count]]</f>
        <v>0.8</v>
      </c>
      <c r="P106" s="2">
        <f>COUNTIFS(Table2[Sub-Sector],Table4[[#This Row],[Sub-Sector]],Table2[% Away From 52W High],"&lt;=10")/Table4[[#This Row],[Count]]</f>
        <v>0.3</v>
      </c>
      <c r="Q106" s="2">
        <f>COUNTIFS(Table2[Sub-Sector],Table4[[#This Row],[Sub-Sector]],Table2[% Away From 52W Low],"&gt;=10")/Table4[[#This Row],[Count]]</f>
        <v>0.75</v>
      </c>
      <c r="R106" s="2">
        <f>COUNTIFS(Table2[Sub-Sector],Table4[[#This Row],[Sub-Sector]],Table2[% Price above 20 EMA],"&gt;=0")/Table4[[#This Row],[Count]]</f>
        <v>0.8</v>
      </c>
      <c r="S106" s="2">
        <f>COUNTIFS(Table2[Sub-Sector],Table4[[#This Row],[Sub-Sector]],Table2[% Price above 50 EMA],"&gt;=0")/Table4[[#This Row],[Count]]</f>
        <v>0.45</v>
      </c>
      <c r="T106" s="2">
        <f>COUNTIFS(Table2[Sub-Sector],Table4[[#This Row],[Sub-Sector]],Table2[% Price above 200 EMA],"&gt;=0")/Table4[[#This Row],[Count]]</f>
        <v>0.45</v>
      </c>
      <c r="U106" s="2">
        <f>COUNTIFS(Table2[Sub-Sector],Table4[[#This Row],[Sub-Sector]],Table2[Rate of Change - Zone],"Positive")/Table4[[#This Row],[Count]]</f>
        <v>0.9</v>
      </c>
      <c r="V106" s="2">
        <f>COUNTIFS(Table2[Sub-Sector],Table4[[#This Row],[Sub-Sector]],Table2[Sharpe Ratio],"&gt;=0.10")/Table4[[#This Row],[Count]]</f>
        <v>0.25</v>
      </c>
      <c r="W10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567.5</v>
      </c>
      <c r="X106">
        <f>_xlfn.RANK.AVG(Table4[[#This Row],[Score]],Table4[Score],1)</f>
        <v>107</v>
      </c>
      <c r="Y10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337</v>
      </c>
      <c r="Z106">
        <f>_xlfn.RANK.AVG(Table4[[#This Row],[Score 2 ]],Table4[[Score 2 ]],1)</f>
        <v>105</v>
      </c>
    </row>
    <row r="107" spans="1:26" x14ac:dyDescent="0.3">
      <c r="A107" t="s">
        <v>545</v>
      </c>
      <c r="B107">
        <f>COUNTIFS(Table2[Sub-Sector],Table4[[#This Row],[Sub-Sector]])</f>
        <v>7</v>
      </c>
      <c r="C107" s="2">
        <f>COUNTIFS(Table2[Sub-Sector],Table4[[#This Row],[Sub-Sector]],Table2[Uptrend],"Uptrend")/Table4[[#This Row],[Count]]</f>
        <v>0.42857142857142855</v>
      </c>
      <c r="D107" s="2">
        <f>COUNTIFS(Table2[Sub-Sector],Table4[[#This Row],[Sub-Sector]],Table2[1W Return vs Nifty],"&gt;=5")/Table4[[#This Row],[Count]]</f>
        <v>0.14285714285714285</v>
      </c>
      <c r="E107" s="2">
        <f>COUNTIFS(Table2[Sub-Sector],Table4[[#This Row],[Sub-Sector]],Table2[1M Return vs Nifty],"&gt;=5")/Table4[[#This Row],[Count]]</f>
        <v>0.14285714285714285</v>
      </c>
      <c r="F107" s="2">
        <f>COUNTIFS(Table2[Sub-Sector],Table4[[#This Row],[Sub-Sector]],Table2[6M Return vs Nifty],"&gt;=10")/Table4[[#This Row],[Count]]</f>
        <v>0</v>
      </c>
      <c r="G107" s="2">
        <f>COUNTIFS(Table2[Sub-Sector],Table4[[#This Row],[Sub-Sector]],Table2[1Y Return vs Nifty],"&gt;=10")/Table4[[#This Row],[Count]]</f>
        <v>0.14285714285714285</v>
      </c>
      <c r="H107" s="2">
        <f>COUNTIFS(Table2[Sub-Sector],Table4[[#This Row],[Sub-Sector]],Table2[RSI Exponential â€“ 14D],"&gt;=50")/Table4[[#This Row],[Count]]</f>
        <v>1</v>
      </c>
      <c r="I107" s="2">
        <f>COUNTIFS(Table2[Sub-Sector],Table4[[#This Row],[Sub-Sector]],Table2[Relative Volume],"&gt;=1")/Table4[[#This Row],[Count]]</f>
        <v>0.2857142857142857</v>
      </c>
      <c r="J107" s="2">
        <f>COUNTIFS(Table2[Sub-Sector],Table4[[#This Row],[Sub-Sector]],Table2[% Away From Day Low],"&gt;=0.05")/Table4[[#This Row],[Count]]</f>
        <v>0</v>
      </c>
      <c r="K107" s="2">
        <f>COUNTIFS(Table2[Sub-Sector],Table4[[#This Row],[Sub-Sector]],Table2[% Away From Day High],"&lt;=0.05")/Table4[[#This Row],[Count]]</f>
        <v>1</v>
      </c>
      <c r="L107" s="2">
        <f>COUNTIFS(Table2[Sub-Sector],Table4[[#This Row],[Sub-Sector]],Table2[% Away From Current Week Low],"&gt;=0.05")/Table4[[#This Row],[Count]]</f>
        <v>0.2857142857142857</v>
      </c>
      <c r="M107" s="2">
        <f>COUNTIFS(Table2[Sub-Sector],Table4[[#This Row],[Sub-Sector]],Table2[% Away From Current Week High],"&lt;=0.05")/Table4[[#This Row],[Count]]</f>
        <v>1</v>
      </c>
      <c r="N107" s="2">
        <f>COUNTIFS(Table2[Sub-Sector],Table4[[#This Row],[Sub-Sector]],Table2[% Away From Current Month Low],"&gt;=0.05")/Table4[[#This Row],[Count]]</f>
        <v>1</v>
      </c>
      <c r="O107" s="2">
        <f>COUNTIFS(Table2[Sub-Sector],Table4[[#This Row],[Sub-Sector]],Table2[% Away From Current Month High],"&lt;=0.05")/Table4[[#This Row],[Count]]</f>
        <v>0.7142857142857143</v>
      </c>
      <c r="P107" s="2">
        <f>COUNTIFS(Table2[Sub-Sector],Table4[[#This Row],[Sub-Sector]],Table2[% Away From 52W High],"&lt;=10")/Table4[[#This Row],[Count]]</f>
        <v>0.14285714285714285</v>
      </c>
      <c r="Q107" s="2">
        <f>COUNTIFS(Table2[Sub-Sector],Table4[[#This Row],[Sub-Sector]],Table2[% Away From 52W Low],"&gt;=10")/Table4[[#This Row],[Count]]</f>
        <v>1</v>
      </c>
      <c r="R107" s="2">
        <f>COUNTIFS(Table2[Sub-Sector],Table4[[#This Row],[Sub-Sector]],Table2[% Price above 20 EMA],"&gt;=0")/Table4[[#This Row],[Count]]</f>
        <v>0.7142857142857143</v>
      </c>
      <c r="S107" s="2">
        <f>COUNTIFS(Table2[Sub-Sector],Table4[[#This Row],[Sub-Sector]],Table2[% Price above 50 EMA],"&gt;=0")/Table4[[#This Row],[Count]]</f>
        <v>0.5714285714285714</v>
      </c>
      <c r="T107" s="2">
        <f>COUNTIFS(Table2[Sub-Sector],Table4[[#This Row],[Sub-Sector]],Table2[% Price above 200 EMA],"&gt;=0")/Table4[[#This Row],[Count]]</f>
        <v>0.8571428571428571</v>
      </c>
      <c r="U107" s="2">
        <f>COUNTIFS(Table2[Sub-Sector],Table4[[#This Row],[Sub-Sector]],Table2[Rate of Change - Zone],"Positive")/Table4[[#This Row],[Count]]</f>
        <v>0.8571428571428571</v>
      </c>
      <c r="V107" s="2">
        <f>COUNTIFS(Table2[Sub-Sector],Table4[[#This Row],[Sub-Sector]],Table2[Sharpe Ratio],"&gt;=0.10")/Table4[[#This Row],[Count]]</f>
        <v>0</v>
      </c>
      <c r="W10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565</v>
      </c>
      <c r="X107">
        <f>_xlfn.RANK.AVG(Table4[[#This Row],[Score]],Table4[Score],1)</f>
        <v>101</v>
      </c>
      <c r="Y10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343.5</v>
      </c>
      <c r="Z107">
        <f>_xlfn.RANK.AVG(Table4[[#This Row],[Score 2 ]],Table4[[Score 2 ]],1)</f>
        <v>106</v>
      </c>
    </row>
    <row r="108" spans="1:26" x14ac:dyDescent="0.3">
      <c r="A108" t="s">
        <v>1465</v>
      </c>
      <c r="B108">
        <f>COUNTIFS(Table2[Sub-Sector],Table4[[#This Row],[Sub-Sector]])</f>
        <v>1</v>
      </c>
      <c r="C108" s="2">
        <f>COUNTIFS(Table2[Sub-Sector],Table4[[#This Row],[Sub-Sector]],Table2[Uptrend],"Uptrend")/Table4[[#This Row],[Count]]</f>
        <v>0</v>
      </c>
      <c r="D108" s="2">
        <f>COUNTIFS(Table2[Sub-Sector],Table4[[#This Row],[Sub-Sector]],Table2[1W Return vs Nifty],"&gt;=5")/Table4[[#This Row],[Count]]</f>
        <v>0</v>
      </c>
      <c r="E108" s="2">
        <f>COUNTIFS(Table2[Sub-Sector],Table4[[#This Row],[Sub-Sector]],Table2[1M Return vs Nifty],"&gt;=5")/Table4[[#This Row],[Count]]</f>
        <v>0</v>
      </c>
      <c r="F108" s="2">
        <f>COUNTIFS(Table2[Sub-Sector],Table4[[#This Row],[Sub-Sector]],Table2[6M Return vs Nifty],"&gt;=10")/Table4[[#This Row],[Count]]</f>
        <v>0</v>
      </c>
      <c r="G108" s="2">
        <f>COUNTIFS(Table2[Sub-Sector],Table4[[#This Row],[Sub-Sector]],Table2[1Y Return vs Nifty],"&gt;=10")/Table4[[#This Row],[Count]]</f>
        <v>0</v>
      </c>
      <c r="H108" s="2">
        <f>COUNTIFS(Table2[Sub-Sector],Table4[[#This Row],[Sub-Sector]],Table2[RSI Exponential â€“ 14D],"&gt;=50")/Table4[[#This Row],[Count]]</f>
        <v>0</v>
      </c>
      <c r="I108" s="2">
        <f>COUNTIFS(Table2[Sub-Sector],Table4[[#This Row],[Sub-Sector]],Table2[Relative Volume],"&gt;=1")/Table4[[#This Row],[Count]]</f>
        <v>1</v>
      </c>
      <c r="J108" s="2">
        <f>COUNTIFS(Table2[Sub-Sector],Table4[[#This Row],[Sub-Sector]],Table2[% Away From Day Low],"&gt;=0.05")/Table4[[#This Row],[Count]]</f>
        <v>0</v>
      </c>
      <c r="K108" s="2">
        <f>COUNTIFS(Table2[Sub-Sector],Table4[[#This Row],[Sub-Sector]],Table2[% Away From Day High],"&lt;=0.05")/Table4[[#This Row],[Count]]</f>
        <v>1</v>
      </c>
      <c r="L108" s="2">
        <f>COUNTIFS(Table2[Sub-Sector],Table4[[#This Row],[Sub-Sector]],Table2[% Away From Current Week Low],"&gt;=0.05")/Table4[[#This Row],[Count]]</f>
        <v>0</v>
      </c>
      <c r="M108" s="2">
        <f>COUNTIFS(Table2[Sub-Sector],Table4[[#This Row],[Sub-Sector]],Table2[% Away From Current Week High],"&lt;=0.05")/Table4[[#This Row],[Count]]</f>
        <v>0</v>
      </c>
      <c r="N108" s="2">
        <f>COUNTIFS(Table2[Sub-Sector],Table4[[#This Row],[Sub-Sector]],Table2[% Away From Current Month Low],"&gt;=0.05")/Table4[[#This Row],[Count]]</f>
        <v>0</v>
      </c>
      <c r="O108" s="2">
        <f>COUNTIFS(Table2[Sub-Sector],Table4[[#This Row],[Sub-Sector]],Table2[% Away From Current Month High],"&lt;=0.05")/Table4[[#This Row],[Count]]</f>
        <v>0</v>
      </c>
      <c r="P108" s="2">
        <f>COUNTIFS(Table2[Sub-Sector],Table4[[#This Row],[Sub-Sector]],Table2[% Away From 52W High],"&lt;=10")/Table4[[#This Row],[Count]]</f>
        <v>0</v>
      </c>
      <c r="Q108" s="2">
        <f>COUNTIFS(Table2[Sub-Sector],Table4[[#This Row],[Sub-Sector]],Table2[% Away From 52W Low],"&gt;=10")/Table4[[#This Row],[Count]]</f>
        <v>1</v>
      </c>
      <c r="R108" s="2">
        <f>COUNTIFS(Table2[Sub-Sector],Table4[[#This Row],[Sub-Sector]],Table2[% Price above 20 EMA],"&gt;=0")/Table4[[#This Row],[Count]]</f>
        <v>0</v>
      </c>
      <c r="S108" s="2">
        <f>COUNTIFS(Table2[Sub-Sector],Table4[[#This Row],[Sub-Sector]],Table2[% Price above 50 EMA],"&gt;=0")/Table4[[#This Row],[Count]]</f>
        <v>0</v>
      </c>
      <c r="T108" s="2">
        <f>COUNTIFS(Table2[Sub-Sector],Table4[[#This Row],[Sub-Sector]],Table2[% Price above 200 EMA],"&gt;=0")/Table4[[#This Row],[Count]]</f>
        <v>0</v>
      </c>
      <c r="U108" s="2">
        <f>COUNTIFS(Table2[Sub-Sector],Table4[[#This Row],[Sub-Sector]],Table2[Rate of Change - Zone],"Positive")/Table4[[#This Row],[Count]]</f>
        <v>0</v>
      </c>
      <c r="V108" s="2">
        <f>COUNTIFS(Table2[Sub-Sector],Table4[[#This Row],[Sub-Sector]],Table2[Sharpe Ratio],"&gt;=0.10")/Table4[[#This Row],[Count]]</f>
        <v>0</v>
      </c>
      <c r="W10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655.5</v>
      </c>
      <c r="X108">
        <f>_xlfn.RANK.AVG(Table4[[#This Row],[Score]],Table4[Score],1)</f>
        <v>116.5</v>
      </c>
      <c r="Y10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345.5</v>
      </c>
      <c r="Z108">
        <f>_xlfn.RANK.AVG(Table4[[#This Row],[Score 2 ]],Table4[[Score 2 ]],1)</f>
        <v>107</v>
      </c>
    </row>
    <row r="109" spans="1:26" x14ac:dyDescent="0.3">
      <c r="A109" t="s">
        <v>80</v>
      </c>
      <c r="B109">
        <f>COUNTIFS(Table2[Sub-Sector],Table4[[#This Row],[Sub-Sector]])</f>
        <v>19</v>
      </c>
      <c r="C109" s="2">
        <f>COUNTIFS(Table2[Sub-Sector],Table4[[#This Row],[Sub-Sector]],Table2[Uptrend],"Uptrend")/Table4[[#This Row],[Count]]</f>
        <v>0.36842105263157893</v>
      </c>
      <c r="D109" s="2">
        <f>COUNTIFS(Table2[Sub-Sector],Table4[[#This Row],[Sub-Sector]],Table2[1W Return vs Nifty],"&gt;=5")/Table4[[#This Row],[Count]]</f>
        <v>0</v>
      </c>
      <c r="E109" s="2">
        <f>COUNTIFS(Table2[Sub-Sector],Table4[[#This Row],[Sub-Sector]],Table2[1M Return vs Nifty],"&gt;=5")/Table4[[#This Row],[Count]]</f>
        <v>0.15789473684210525</v>
      </c>
      <c r="F109" s="2">
        <f>COUNTIFS(Table2[Sub-Sector],Table4[[#This Row],[Sub-Sector]],Table2[6M Return vs Nifty],"&gt;=10")/Table4[[#This Row],[Count]]</f>
        <v>0.15789473684210525</v>
      </c>
      <c r="G109" s="2">
        <f>COUNTIFS(Table2[Sub-Sector],Table4[[#This Row],[Sub-Sector]],Table2[1Y Return vs Nifty],"&gt;=10")/Table4[[#This Row],[Count]]</f>
        <v>0.26315789473684209</v>
      </c>
      <c r="H109" s="2">
        <f>COUNTIFS(Table2[Sub-Sector],Table4[[#This Row],[Sub-Sector]],Table2[RSI Exponential â€“ 14D],"&gt;=50")/Table4[[#This Row],[Count]]</f>
        <v>0.63157894736842102</v>
      </c>
      <c r="I109" s="2">
        <f>COUNTIFS(Table2[Sub-Sector],Table4[[#This Row],[Sub-Sector]],Table2[Relative Volume],"&gt;=1")/Table4[[#This Row],[Count]]</f>
        <v>0.26315789473684209</v>
      </c>
      <c r="J109" s="2">
        <f>COUNTIFS(Table2[Sub-Sector],Table4[[#This Row],[Sub-Sector]],Table2[% Away From Day Low],"&gt;=0.05")/Table4[[#This Row],[Count]]</f>
        <v>0</v>
      </c>
      <c r="K109" s="2">
        <f>COUNTIFS(Table2[Sub-Sector],Table4[[#This Row],[Sub-Sector]],Table2[% Away From Day High],"&lt;=0.05")/Table4[[#This Row],[Count]]</f>
        <v>1</v>
      </c>
      <c r="L109" s="2">
        <f>COUNTIFS(Table2[Sub-Sector],Table4[[#This Row],[Sub-Sector]],Table2[% Away From Current Week Low],"&gt;=0.05")/Table4[[#This Row],[Count]]</f>
        <v>0.15789473684210525</v>
      </c>
      <c r="M109" s="2">
        <f>COUNTIFS(Table2[Sub-Sector],Table4[[#This Row],[Sub-Sector]],Table2[% Away From Current Week High],"&lt;=0.05")/Table4[[#This Row],[Count]]</f>
        <v>1</v>
      </c>
      <c r="N109" s="2">
        <f>COUNTIFS(Table2[Sub-Sector],Table4[[#This Row],[Sub-Sector]],Table2[% Away From Current Month Low],"&gt;=0.05")/Table4[[#This Row],[Count]]</f>
        <v>0.52631578947368418</v>
      </c>
      <c r="O109" s="2">
        <f>COUNTIFS(Table2[Sub-Sector],Table4[[#This Row],[Sub-Sector]],Table2[% Away From Current Month High],"&lt;=0.05")/Table4[[#This Row],[Count]]</f>
        <v>0.42105263157894735</v>
      </c>
      <c r="P109" s="2">
        <f>COUNTIFS(Table2[Sub-Sector],Table4[[#This Row],[Sub-Sector]],Table2[% Away From 52W High],"&lt;=10")/Table4[[#This Row],[Count]]</f>
        <v>0.26315789473684209</v>
      </c>
      <c r="Q109" s="2">
        <f>COUNTIFS(Table2[Sub-Sector],Table4[[#This Row],[Sub-Sector]],Table2[% Away From 52W Low],"&gt;=10")/Table4[[#This Row],[Count]]</f>
        <v>0.89473684210526316</v>
      </c>
      <c r="R109" s="2">
        <f>COUNTIFS(Table2[Sub-Sector],Table4[[#This Row],[Sub-Sector]],Table2[% Price above 20 EMA],"&gt;=0")/Table4[[#This Row],[Count]]</f>
        <v>0.57894736842105265</v>
      </c>
      <c r="S109" s="2">
        <f>COUNTIFS(Table2[Sub-Sector],Table4[[#This Row],[Sub-Sector]],Table2[% Price above 50 EMA],"&gt;=0")/Table4[[#This Row],[Count]]</f>
        <v>0.57894736842105265</v>
      </c>
      <c r="T109" s="2">
        <f>COUNTIFS(Table2[Sub-Sector],Table4[[#This Row],[Sub-Sector]],Table2[% Price above 200 EMA],"&gt;=0")/Table4[[#This Row],[Count]]</f>
        <v>0.57894736842105265</v>
      </c>
      <c r="U109" s="2">
        <f>COUNTIFS(Table2[Sub-Sector],Table4[[#This Row],[Sub-Sector]],Table2[Rate of Change - Zone],"Positive")/Table4[[#This Row],[Count]]</f>
        <v>0.57894736842105265</v>
      </c>
      <c r="V109" s="2">
        <f>COUNTIFS(Table2[Sub-Sector],Table4[[#This Row],[Sub-Sector]],Table2[Sharpe Ratio],"&gt;=0.10")/Table4[[#This Row],[Count]]</f>
        <v>0</v>
      </c>
      <c r="W10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620</v>
      </c>
      <c r="X109">
        <f>_xlfn.RANK.AVG(Table4[[#This Row],[Score]],Table4[Score],1)</f>
        <v>112</v>
      </c>
      <c r="Y10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349</v>
      </c>
      <c r="Z109">
        <f>_xlfn.RANK.AVG(Table4[[#This Row],[Score 2 ]],Table4[[Score 2 ]],1)</f>
        <v>108.5</v>
      </c>
    </row>
    <row r="110" spans="1:26" x14ac:dyDescent="0.3">
      <c r="A110" t="s">
        <v>548</v>
      </c>
      <c r="B110">
        <f>COUNTIFS(Table2[Sub-Sector],Table4[[#This Row],[Sub-Sector]])</f>
        <v>2</v>
      </c>
      <c r="C110" s="2">
        <f>COUNTIFS(Table2[Sub-Sector],Table4[[#This Row],[Sub-Sector]],Table2[Uptrend],"Uptrend")/Table4[[#This Row],[Count]]</f>
        <v>0.5</v>
      </c>
      <c r="D110" s="2">
        <f>COUNTIFS(Table2[Sub-Sector],Table4[[#This Row],[Sub-Sector]],Table2[1W Return vs Nifty],"&gt;=5")/Table4[[#This Row],[Count]]</f>
        <v>0</v>
      </c>
      <c r="E110" s="2">
        <f>COUNTIFS(Table2[Sub-Sector],Table4[[#This Row],[Sub-Sector]],Table2[1M Return vs Nifty],"&gt;=5")/Table4[[#This Row],[Count]]</f>
        <v>0.5</v>
      </c>
      <c r="F110" s="2">
        <f>COUNTIFS(Table2[Sub-Sector],Table4[[#This Row],[Sub-Sector]],Table2[6M Return vs Nifty],"&gt;=10")/Table4[[#This Row],[Count]]</f>
        <v>0</v>
      </c>
      <c r="G110" s="2">
        <f>COUNTIFS(Table2[Sub-Sector],Table4[[#This Row],[Sub-Sector]],Table2[1Y Return vs Nifty],"&gt;=10")/Table4[[#This Row],[Count]]</f>
        <v>0</v>
      </c>
      <c r="H110" s="2">
        <f>COUNTIFS(Table2[Sub-Sector],Table4[[#This Row],[Sub-Sector]],Table2[RSI Exponential â€“ 14D],"&gt;=50")/Table4[[#This Row],[Count]]</f>
        <v>0.5</v>
      </c>
      <c r="I110" s="2">
        <f>COUNTIFS(Table2[Sub-Sector],Table4[[#This Row],[Sub-Sector]],Table2[Relative Volume],"&gt;=1")/Table4[[#This Row],[Count]]</f>
        <v>0.5</v>
      </c>
      <c r="J110" s="2">
        <f>COUNTIFS(Table2[Sub-Sector],Table4[[#This Row],[Sub-Sector]],Table2[% Away From Day Low],"&gt;=0.05")/Table4[[#This Row],[Count]]</f>
        <v>0</v>
      </c>
      <c r="K110" s="2">
        <f>COUNTIFS(Table2[Sub-Sector],Table4[[#This Row],[Sub-Sector]],Table2[% Away From Day High],"&lt;=0.05")/Table4[[#This Row],[Count]]</f>
        <v>1</v>
      </c>
      <c r="L110" s="2">
        <f>COUNTIFS(Table2[Sub-Sector],Table4[[#This Row],[Sub-Sector]],Table2[% Away From Current Week Low],"&gt;=0.05")/Table4[[#This Row],[Count]]</f>
        <v>0.5</v>
      </c>
      <c r="M110" s="2">
        <f>COUNTIFS(Table2[Sub-Sector],Table4[[#This Row],[Sub-Sector]],Table2[% Away From Current Week High],"&lt;=0.05")/Table4[[#This Row],[Count]]</f>
        <v>1</v>
      </c>
      <c r="N110" s="2">
        <f>COUNTIFS(Table2[Sub-Sector],Table4[[#This Row],[Sub-Sector]],Table2[% Away From Current Month Low],"&gt;=0.05")/Table4[[#This Row],[Count]]</f>
        <v>0.5</v>
      </c>
      <c r="O110" s="2">
        <f>COUNTIFS(Table2[Sub-Sector],Table4[[#This Row],[Sub-Sector]],Table2[% Away From Current Month High],"&lt;=0.05")/Table4[[#This Row],[Count]]</f>
        <v>0.5</v>
      </c>
      <c r="P110" s="2">
        <f>COUNTIFS(Table2[Sub-Sector],Table4[[#This Row],[Sub-Sector]],Table2[% Away From 52W High],"&lt;=10")/Table4[[#This Row],[Count]]</f>
        <v>0.5</v>
      </c>
      <c r="Q110" s="2">
        <f>COUNTIFS(Table2[Sub-Sector],Table4[[#This Row],[Sub-Sector]],Table2[% Away From 52W Low],"&gt;=10")/Table4[[#This Row],[Count]]</f>
        <v>1</v>
      </c>
      <c r="R110" s="2">
        <f>COUNTIFS(Table2[Sub-Sector],Table4[[#This Row],[Sub-Sector]],Table2[% Price above 20 EMA],"&gt;=0")/Table4[[#This Row],[Count]]</f>
        <v>0.5</v>
      </c>
      <c r="S110" s="2">
        <f>COUNTIFS(Table2[Sub-Sector],Table4[[#This Row],[Sub-Sector]],Table2[% Price above 50 EMA],"&gt;=0")/Table4[[#This Row],[Count]]</f>
        <v>0.5</v>
      </c>
      <c r="T110" s="2">
        <f>COUNTIFS(Table2[Sub-Sector],Table4[[#This Row],[Sub-Sector]],Table2[% Price above 200 EMA],"&gt;=0")/Table4[[#This Row],[Count]]</f>
        <v>0.5</v>
      </c>
      <c r="U110" s="2">
        <f>COUNTIFS(Table2[Sub-Sector],Table4[[#This Row],[Sub-Sector]],Table2[Rate of Change - Zone],"Positive")/Table4[[#This Row],[Count]]</f>
        <v>0.5</v>
      </c>
      <c r="V110" s="2">
        <f>COUNTIFS(Table2[Sub-Sector],Table4[[#This Row],[Sub-Sector]],Table2[Sharpe Ratio],"&gt;=0.10")/Table4[[#This Row],[Count]]</f>
        <v>0.5</v>
      </c>
      <c r="W11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561</v>
      </c>
      <c r="X110">
        <f>_xlfn.RANK.AVG(Table4[[#This Row],[Score]],Table4[Score],1)</f>
        <v>99</v>
      </c>
      <c r="Y11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349</v>
      </c>
      <c r="Z110">
        <f>_xlfn.RANK.AVG(Table4[[#This Row],[Score 2 ]],Table4[[Score 2 ]],1)</f>
        <v>108.5</v>
      </c>
    </row>
    <row r="111" spans="1:26" x14ac:dyDescent="0.3">
      <c r="A111" t="s">
        <v>571</v>
      </c>
      <c r="B111">
        <f>COUNTIFS(Table2[Sub-Sector],Table4[[#This Row],[Sub-Sector]])</f>
        <v>17</v>
      </c>
      <c r="C111" s="2">
        <f>COUNTIFS(Table2[Sub-Sector],Table4[[#This Row],[Sub-Sector]],Table2[Uptrend],"Uptrend")/Table4[[#This Row],[Count]]</f>
        <v>0.58823529411764708</v>
      </c>
      <c r="D111" s="2">
        <f>COUNTIFS(Table2[Sub-Sector],Table4[[#This Row],[Sub-Sector]],Table2[1W Return vs Nifty],"&gt;=5")/Table4[[#This Row],[Count]]</f>
        <v>0</v>
      </c>
      <c r="E111" s="2">
        <f>COUNTIFS(Table2[Sub-Sector],Table4[[#This Row],[Sub-Sector]],Table2[1M Return vs Nifty],"&gt;=5")/Table4[[#This Row],[Count]]</f>
        <v>0.35294117647058826</v>
      </c>
      <c r="F111" s="2">
        <f>COUNTIFS(Table2[Sub-Sector],Table4[[#This Row],[Sub-Sector]],Table2[6M Return vs Nifty],"&gt;=10")/Table4[[#This Row],[Count]]</f>
        <v>0.11764705882352941</v>
      </c>
      <c r="G111" s="2">
        <f>COUNTIFS(Table2[Sub-Sector],Table4[[#This Row],[Sub-Sector]],Table2[1Y Return vs Nifty],"&gt;=10")/Table4[[#This Row],[Count]]</f>
        <v>0.23529411764705882</v>
      </c>
      <c r="H111" s="2">
        <f>COUNTIFS(Table2[Sub-Sector],Table4[[#This Row],[Sub-Sector]],Table2[RSI Exponential â€“ 14D],"&gt;=50")/Table4[[#This Row],[Count]]</f>
        <v>0.70588235294117652</v>
      </c>
      <c r="I111" s="2">
        <f>COUNTIFS(Table2[Sub-Sector],Table4[[#This Row],[Sub-Sector]],Table2[Relative Volume],"&gt;=1")/Table4[[#This Row],[Count]]</f>
        <v>0.29411764705882354</v>
      </c>
      <c r="J111" s="2">
        <f>COUNTIFS(Table2[Sub-Sector],Table4[[#This Row],[Sub-Sector]],Table2[% Away From Day Low],"&gt;=0.05")/Table4[[#This Row],[Count]]</f>
        <v>5.8823529411764705E-2</v>
      </c>
      <c r="K111" s="2">
        <f>COUNTIFS(Table2[Sub-Sector],Table4[[#This Row],[Sub-Sector]],Table2[% Away From Day High],"&lt;=0.05")/Table4[[#This Row],[Count]]</f>
        <v>1</v>
      </c>
      <c r="L111" s="2">
        <f>COUNTIFS(Table2[Sub-Sector],Table4[[#This Row],[Sub-Sector]],Table2[% Away From Current Week Low],"&gt;=0.05")/Table4[[#This Row],[Count]]</f>
        <v>0.29411764705882354</v>
      </c>
      <c r="M111" s="2">
        <f>COUNTIFS(Table2[Sub-Sector],Table4[[#This Row],[Sub-Sector]],Table2[% Away From Current Week High],"&lt;=0.05")/Table4[[#This Row],[Count]]</f>
        <v>0.94117647058823528</v>
      </c>
      <c r="N111" s="2">
        <f>COUNTIFS(Table2[Sub-Sector],Table4[[#This Row],[Sub-Sector]],Table2[% Away From Current Month Low],"&gt;=0.05")/Table4[[#This Row],[Count]]</f>
        <v>0.76470588235294112</v>
      </c>
      <c r="O111" s="2">
        <f>COUNTIFS(Table2[Sub-Sector],Table4[[#This Row],[Sub-Sector]],Table2[% Away From Current Month High],"&lt;=0.05")/Table4[[#This Row],[Count]]</f>
        <v>0.52941176470588236</v>
      </c>
      <c r="P111" s="2">
        <f>COUNTIFS(Table2[Sub-Sector],Table4[[#This Row],[Sub-Sector]],Table2[% Away From 52W High],"&lt;=10")/Table4[[#This Row],[Count]]</f>
        <v>0.41176470588235292</v>
      </c>
      <c r="Q111" s="2">
        <f>COUNTIFS(Table2[Sub-Sector],Table4[[#This Row],[Sub-Sector]],Table2[% Away From 52W Low],"&gt;=10")/Table4[[#This Row],[Count]]</f>
        <v>1</v>
      </c>
      <c r="R111" s="2">
        <f>COUNTIFS(Table2[Sub-Sector],Table4[[#This Row],[Sub-Sector]],Table2[% Price above 20 EMA],"&gt;=0")/Table4[[#This Row],[Count]]</f>
        <v>0.76470588235294112</v>
      </c>
      <c r="S111" s="2">
        <f>COUNTIFS(Table2[Sub-Sector],Table4[[#This Row],[Sub-Sector]],Table2[% Price above 50 EMA],"&gt;=0")/Table4[[#This Row],[Count]]</f>
        <v>0.76470588235294112</v>
      </c>
      <c r="T111" s="2">
        <f>COUNTIFS(Table2[Sub-Sector],Table4[[#This Row],[Sub-Sector]],Table2[% Price above 200 EMA],"&gt;=0")/Table4[[#This Row],[Count]]</f>
        <v>0.58823529411764708</v>
      </c>
      <c r="U111" s="2">
        <f>COUNTIFS(Table2[Sub-Sector],Table4[[#This Row],[Sub-Sector]],Table2[Rate of Change - Zone],"Positive")/Table4[[#This Row],[Count]]</f>
        <v>0.6470588235294118</v>
      </c>
      <c r="V111" s="2">
        <f>COUNTIFS(Table2[Sub-Sector],Table4[[#This Row],[Sub-Sector]],Table2[Sharpe Ratio],"&gt;=0.10")/Table4[[#This Row],[Count]]</f>
        <v>0.11764705882352941</v>
      </c>
      <c r="W11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565.5</v>
      </c>
      <c r="X111">
        <f>_xlfn.RANK.AVG(Table4[[#This Row],[Score]],Table4[Score],1)</f>
        <v>103</v>
      </c>
      <c r="Y11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349.5</v>
      </c>
      <c r="Z111">
        <f>_xlfn.RANK.AVG(Table4[[#This Row],[Score 2 ]],Table4[[Score 2 ]],1)</f>
        <v>110</v>
      </c>
    </row>
    <row r="112" spans="1:26" x14ac:dyDescent="0.3">
      <c r="A112" t="s">
        <v>1449</v>
      </c>
      <c r="B112">
        <f>COUNTIFS(Table2[Sub-Sector],Table4[[#This Row],[Sub-Sector]])</f>
        <v>3</v>
      </c>
      <c r="C112" s="2">
        <f>COUNTIFS(Table2[Sub-Sector],Table4[[#This Row],[Sub-Sector]],Table2[Uptrend],"Uptrend")/Table4[[#This Row],[Count]]</f>
        <v>0.33333333333333331</v>
      </c>
      <c r="D112" s="2">
        <f>COUNTIFS(Table2[Sub-Sector],Table4[[#This Row],[Sub-Sector]],Table2[1W Return vs Nifty],"&gt;=5")/Table4[[#This Row],[Count]]</f>
        <v>0</v>
      </c>
      <c r="E112" s="2">
        <f>COUNTIFS(Table2[Sub-Sector],Table4[[#This Row],[Sub-Sector]],Table2[1M Return vs Nifty],"&gt;=5")/Table4[[#This Row],[Count]]</f>
        <v>0.33333333333333331</v>
      </c>
      <c r="F112" s="2">
        <f>COUNTIFS(Table2[Sub-Sector],Table4[[#This Row],[Sub-Sector]],Table2[6M Return vs Nifty],"&gt;=10")/Table4[[#This Row],[Count]]</f>
        <v>0</v>
      </c>
      <c r="G112" s="2">
        <f>COUNTIFS(Table2[Sub-Sector],Table4[[#This Row],[Sub-Sector]],Table2[1Y Return vs Nifty],"&gt;=10")/Table4[[#This Row],[Count]]</f>
        <v>0</v>
      </c>
      <c r="H112" s="2">
        <f>COUNTIFS(Table2[Sub-Sector],Table4[[#This Row],[Sub-Sector]],Table2[RSI Exponential â€“ 14D],"&gt;=50")/Table4[[#This Row],[Count]]</f>
        <v>0.66666666666666663</v>
      </c>
      <c r="I112" s="2">
        <f>COUNTIFS(Table2[Sub-Sector],Table4[[#This Row],[Sub-Sector]],Table2[Relative Volume],"&gt;=1")/Table4[[#This Row],[Count]]</f>
        <v>0</v>
      </c>
      <c r="J112" s="2">
        <f>COUNTIFS(Table2[Sub-Sector],Table4[[#This Row],[Sub-Sector]],Table2[% Away From Day Low],"&gt;=0.05")/Table4[[#This Row],[Count]]</f>
        <v>0</v>
      </c>
      <c r="K112" s="2">
        <f>COUNTIFS(Table2[Sub-Sector],Table4[[#This Row],[Sub-Sector]],Table2[% Away From Day High],"&lt;=0.05")/Table4[[#This Row],[Count]]</f>
        <v>1</v>
      </c>
      <c r="L112" s="2">
        <f>COUNTIFS(Table2[Sub-Sector],Table4[[#This Row],[Sub-Sector]],Table2[% Away From Current Week Low],"&gt;=0.05")/Table4[[#This Row],[Count]]</f>
        <v>0.33333333333333331</v>
      </c>
      <c r="M112" s="2">
        <f>COUNTIFS(Table2[Sub-Sector],Table4[[#This Row],[Sub-Sector]],Table2[% Away From Current Week High],"&lt;=0.05")/Table4[[#This Row],[Count]]</f>
        <v>1</v>
      </c>
      <c r="N112" s="2">
        <f>COUNTIFS(Table2[Sub-Sector],Table4[[#This Row],[Sub-Sector]],Table2[% Away From Current Month Low],"&gt;=0.05")/Table4[[#This Row],[Count]]</f>
        <v>0.66666666666666663</v>
      </c>
      <c r="O112" s="2">
        <f>COUNTIFS(Table2[Sub-Sector],Table4[[#This Row],[Sub-Sector]],Table2[% Away From Current Month High],"&lt;=0.05")/Table4[[#This Row],[Count]]</f>
        <v>0.33333333333333331</v>
      </c>
      <c r="P112" s="2">
        <f>COUNTIFS(Table2[Sub-Sector],Table4[[#This Row],[Sub-Sector]],Table2[% Away From 52W High],"&lt;=10")/Table4[[#This Row],[Count]]</f>
        <v>0.33333333333333331</v>
      </c>
      <c r="Q112" s="2">
        <f>COUNTIFS(Table2[Sub-Sector],Table4[[#This Row],[Sub-Sector]],Table2[% Away From 52W Low],"&gt;=10")/Table4[[#This Row],[Count]]</f>
        <v>1</v>
      </c>
      <c r="R112" s="2">
        <f>COUNTIFS(Table2[Sub-Sector],Table4[[#This Row],[Sub-Sector]],Table2[% Price above 20 EMA],"&gt;=0")/Table4[[#This Row],[Count]]</f>
        <v>0.66666666666666663</v>
      </c>
      <c r="S112" s="2">
        <f>COUNTIFS(Table2[Sub-Sector],Table4[[#This Row],[Sub-Sector]],Table2[% Price above 50 EMA],"&gt;=0")/Table4[[#This Row],[Count]]</f>
        <v>0.33333333333333331</v>
      </c>
      <c r="T112" s="2">
        <f>COUNTIFS(Table2[Sub-Sector],Table4[[#This Row],[Sub-Sector]],Table2[% Price above 200 EMA],"&gt;=0")/Table4[[#This Row],[Count]]</f>
        <v>0.33333333333333331</v>
      </c>
      <c r="U112" s="2">
        <f>COUNTIFS(Table2[Sub-Sector],Table4[[#This Row],[Sub-Sector]],Table2[Rate of Change - Zone],"Positive")/Table4[[#This Row],[Count]]</f>
        <v>1</v>
      </c>
      <c r="V112" s="2">
        <f>COUNTIFS(Table2[Sub-Sector],Table4[[#This Row],[Sub-Sector]],Table2[Sharpe Ratio],"&gt;=0.10")/Table4[[#This Row],[Count]]</f>
        <v>0.33333333333333331</v>
      </c>
      <c r="W11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607</v>
      </c>
      <c r="X112">
        <f>_xlfn.RANK.AVG(Table4[[#This Row],[Score]],Table4[Score],1)</f>
        <v>111</v>
      </c>
      <c r="Y11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353.5</v>
      </c>
      <c r="Z112">
        <f>_xlfn.RANK.AVG(Table4[[#This Row],[Score 2 ]],Table4[[Score 2 ]],1)</f>
        <v>113.5</v>
      </c>
    </row>
    <row r="113" spans="1:26" x14ac:dyDescent="0.3">
      <c r="A113" t="s">
        <v>1763</v>
      </c>
      <c r="B113">
        <f>COUNTIFS(Table2[Sub-Sector],Table4[[#This Row],[Sub-Sector]])</f>
        <v>1</v>
      </c>
      <c r="C113" s="2">
        <f>COUNTIFS(Table2[Sub-Sector],Table4[[#This Row],[Sub-Sector]],Table2[Uptrend],"Uptrend")/Table4[[#This Row],[Count]]</f>
        <v>0</v>
      </c>
      <c r="D113" s="2">
        <f>COUNTIFS(Table2[Sub-Sector],Table4[[#This Row],[Sub-Sector]],Table2[1W Return vs Nifty],"&gt;=5")/Table4[[#This Row],[Count]]</f>
        <v>0</v>
      </c>
      <c r="E113" s="2">
        <f>COUNTIFS(Table2[Sub-Sector],Table4[[#This Row],[Sub-Sector]],Table2[1M Return vs Nifty],"&gt;=5")/Table4[[#This Row],[Count]]</f>
        <v>0</v>
      </c>
      <c r="F113" s="2">
        <f>COUNTIFS(Table2[Sub-Sector],Table4[[#This Row],[Sub-Sector]],Table2[6M Return vs Nifty],"&gt;=10")/Table4[[#This Row],[Count]]</f>
        <v>0</v>
      </c>
      <c r="G113" s="2">
        <f>COUNTIFS(Table2[Sub-Sector],Table4[[#This Row],[Sub-Sector]],Table2[1Y Return vs Nifty],"&gt;=10")/Table4[[#This Row],[Count]]</f>
        <v>0</v>
      </c>
      <c r="H113" s="2">
        <f>COUNTIFS(Table2[Sub-Sector],Table4[[#This Row],[Sub-Sector]],Table2[RSI Exponential â€“ 14D],"&gt;=50")/Table4[[#This Row],[Count]]</f>
        <v>0</v>
      </c>
      <c r="I113" s="2">
        <f>COUNTIFS(Table2[Sub-Sector],Table4[[#This Row],[Sub-Sector]],Table2[Relative Volume],"&gt;=1")/Table4[[#This Row],[Count]]</f>
        <v>0</v>
      </c>
      <c r="J113" s="2">
        <f>COUNTIFS(Table2[Sub-Sector],Table4[[#This Row],[Sub-Sector]],Table2[% Away From Day Low],"&gt;=0.05")/Table4[[#This Row],[Count]]</f>
        <v>0</v>
      </c>
      <c r="K113" s="2">
        <f>COUNTIFS(Table2[Sub-Sector],Table4[[#This Row],[Sub-Sector]],Table2[% Away From Day High],"&lt;=0.05")/Table4[[#This Row],[Count]]</f>
        <v>1</v>
      </c>
      <c r="L113" s="2">
        <f>COUNTIFS(Table2[Sub-Sector],Table4[[#This Row],[Sub-Sector]],Table2[% Away From Current Week Low],"&gt;=0.05")/Table4[[#This Row],[Count]]</f>
        <v>0</v>
      </c>
      <c r="M113" s="2">
        <f>COUNTIFS(Table2[Sub-Sector],Table4[[#This Row],[Sub-Sector]],Table2[% Away From Current Week High],"&lt;=0.05")/Table4[[#This Row],[Count]]</f>
        <v>1</v>
      </c>
      <c r="N113" s="2">
        <f>COUNTIFS(Table2[Sub-Sector],Table4[[#This Row],[Sub-Sector]],Table2[% Away From Current Month Low],"&gt;=0.05")/Table4[[#This Row],[Count]]</f>
        <v>0</v>
      </c>
      <c r="O113" s="2">
        <f>COUNTIFS(Table2[Sub-Sector],Table4[[#This Row],[Sub-Sector]],Table2[% Away From Current Month High],"&lt;=0.05")/Table4[[#This Row],[Count]]</f>
        <v>0</v>
      </c>
      <c r="P113" s="2">
        <f>COUNTIFS(Table2[Sub-Sector],Table4[[#This Row],[Sub-Sector]],Table2[% Away From 52W High],"&lt;=10")/Table4[[#This Row],[Count]]</f>
        <v>0</v>
      </c>
      <c r="Q113" s="2">
        <f>COUNTIFS(Table2[Sub-Sector],Table4[[#This Row],[Sub-Sector]],Table2[% Away From 52W Low],"&gt;=10")/Table4[[#This Row],[Count]]</f>
        <v>1</v>
      </c>
      <c r="R113" s="2">
        <f>COUNTIFS(Table2[Sub-Sector],Table4[[#This Row],[Sub-Sector]],Table2[% Price above 20 EMA],"&gt;=0")/Table4[[#This Row],[Count]]</f>
        <v>0</v>
      </c>
      <c r="S113" s="2">
        <f>COUNTIFS(Table2[Sub-Sector],Table4[[#This Row],[Sub-Sector]],Table2[% Price above 50 EMA],"&gt;=0")/Table4[[#This Row],[Count]]</f>
        <v>0</v>
      </c>
      <c r="T113" s="2">
        <f>COUNTIFS(Table2[Sub-Sector],Table4[[#This Row],[Sub-Sector]],Table2[% Price above 200 EMA],"&gt;=0")/Table4[[#This Row],[Count]]</f>
        <v>1</v>
      </c>
      <c r="U113" s="2">
        <f>COUNTIFS(Table2[Sub-Sector],Table4[[#This Row],[Sub-Sector]],Table2[Rate of Change - Zone],"Positive")/Table4[[#This Row],[Count]]</f>
        <v>1</v>
      </c>
      <c r="V113" s="2">
        <f>COUNTIFS(Table2[Sub-Sector],Table4[[#This Row],[Sub-Sector]],Table2[Sharpe Ratio],"&gt;=0.10")/Table4[[#This Row],[Count]]</f>
        <v>0</v>
      </c>
      <c r="W11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663.5</v>
      </c>
      <c r="X113">
        <f>_xlfn.RANK.AVG(Table4[[#This Row],[Score]],Table4[Score],1)</f>
        <v>118.5</v>
      </c>
      <c r="Y11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353.5</v>
      </c>
      <c r="Z113">
        <f>_xlfn.RANK.AVG(Table4[[#This Row],[Score 2 ]],Table4[[Score 2 ]],1)</f>
        <v>113.5</v>
      </c>
    </row>
    <row r="114" spans="1:26" x14ac:dyDescent="0.3">
      <c r="A114" t="s">
        <v>1561</v>
      </c>
      <c r="B114">
        <f>COUNTIFS(Table2[Sub-Sector],Table4[[#This Row],[Sub-Sector]])</f>
        <v>1</v>
      </c>
      <c r="C114" s="2">
        <f>COUNTIFS(Table2[Sub-Sector],Table4[[#This Row],[Sub-Sector]],Table2[Uptrend],"Uptrend")/Table4[[#This Row],[Count]]</f>
        <v>1</v>
      </c>
      <c r="D114" s="2">
        <f>COUNTIFS(Table2[Sub-Sector],Table4[[#This Row],[Sub-Sector]],Table2[1W Return vs Nifty],"&gt;=5")/Table4[[#This Row],[Count]]</f>
        <v>0</v>
      </c>
      <c r="E114" s="2">
        <f>COUNTIFS(Table2[Sub-Sector],Table4[[#This Row],[Sub-Sector]],Table2[1M Return vs Nifty],"&gt;=5")/Table4[[#This Row],[Count]]</f>
        <v>0</v>
      </c>
      <c r="F114" s="2">
        <f>COUNTIFS(Table2[Sub-Sector],Table4[[#This Row],[Sub-Sector]],Table2[6M Return vs Nifty],"&gt;=10")/Table4[[#This Row],[Count]]</f>
        <v>0</v>
      </c>
      <c r="G114" s="2">
        <f>COUNTIFS(Table2[Sub-Sector],Table4[[#This Row],[Sub-Sector]],Table2[1Y Return vs Nifty],"&gt;=10")/Table4[[#This Row],[Count]]</f>
        <v>0</v>
      </c>
      <c r="H114" s="2">
        <f>COUNTIFS(Table2[Sub-Sector],Table4[[#This Row],[Sub-Sector]],Table2[RSI Exponential â€“ 14D],"&gt;=50")/Table4[[#This Row],[Count]]</f>
        <v>1</v>
      </c>
      <c r="I114" s="2">
        <f>COUNTIFS(Table2[Sub-Sector],Table4[[#This Row],[Sub-Sector]],Table2[Relative Volume],"&gt;=1")/Table4[[#This Row],[Count]]</f>
        <v>0</v>
      </c>
      <c r="J114" s="2">
        <f>COUNTIFS(Table2[Sub-Sector],Table4[[#This Row],[Sub-Sector]],Table2[% Away From Day Low],"&gt;=0.05")/Table4[[#This Row],[Count]]</f>
        <v>0</v>
      </c>
      <c r="K114" s="2">
        <f>COUNTIFS(Table2[Sub-Sector],Table4[[#This Row],[Sub-Sector]],Table2[% Away From Day High],"&lt;=0.05")/Table4[[#This Row],[Count]]</f>
        <v>1</v>
      </c>
      <c r="L114" s="2">
        <f>COUNTIFS(Table2[Sub-Sector],Table4[[#This Row],[Sub-Sector]],Table2[% Away From Current Week Low],"&gt;=0.05")/Table4[[#This Row],[Count]]</f>
        <v>0</v>
      </c>
      <c r="M114" s="2">
        <f>COUNTIFS(Table2[Sub-Sector],Table4[[#This Row],[Sub-Sector]],Table2[% Away From Current Week High],"&lt;=0.05")/Table4[[#This Row],[Count]]</f>
        <v>1</v>
      </c>
      <c r="N114" s="2">
        <f>COUNTIFS(Table2[Sub-Sector],Table4[[#This Row],[Sub-Sector]],Table2[% Away From Current Month Low],"&gt;=0.05")/Table4[[#This Row],[Count]]</f>
        <v>0</v>
      </c>
      <c r="O114" s="2">
        <f>COUNTIFS(Table2[Sub-Sector],Table4[[#This Row],[Sub-Sector]],Table2[% Away From Current Month High],"&lt;=0.05")/Table4[[#This Row],[Count]]</f>
        <v>0</v>
      </c>
      <c r="P114" s="2">
        <f>COUNTIFS(Table2[Sub-Sector],Table4[[#This Row],[Sub-Sector]],Table2[% Away From 52W High],"&lt;=10")/Table4[[#This Row],[Count]]</f>
        <v>0</v>
      </c>
      <c r="Q114" s="2">
        <f>COUNTIFS(Table2[Sub-Sector],Table4[[#This Row],[Sub-Sector]],Table2[% Away From 52W Low],"&gt;=10")/Table4[[#This Row],[Count]]</f>
        <v>1</v>
      </c>
      <c r="R114" s="2">
        <f>COUNTIFS(Table2[Sub-Sector],Table4[[#This Row],[Sub-Sector]],Table2[% Price above 20 EMA],"&gt;=0")/Table4[[#This Row],[Count]]</f>
        <v>1</v>
      </c>
      <c r="S114" s="2">
        <f>COUNTIFS(Table2[Sub-Sector],Table4[[#This Row],[Sub-Sector]],Table2[% Price above 50 EMA],"&gt;=0")/Table4[[#This Row],[Count]]</f>
        <v>1</v>
      </c>
      <c r="T114" s="2">
        <f>COUNTIFS(Table2[Sub-Sector],Table4[[#This Row],[Sub-Sector]],Table2[% Price above 200 EMA],"&gt;=0")/Table4[[#This Row],[Count]]</f>
        <v>1</v>
      </c>
      <c r="U114" s="2">
        <f>COUNTIFS(Table2[Sub-Sector],Table4[[#This Row],[Sub-Sector]],Table2[Rate of Change - Zone],"Positive")/Table4[[#This Row],[Count]]</f>
        <v>1</v>
      </c>
      <c r="V114" s="2">
        <f>COUNTIFS(Table2[Sub-Sector],Table4[[#This Row],[Sub-Sector]],Table2[Sharpe Ratio],"&gt;=0.10")/Table4[[#This Row],[Count]]</f>
        <v>0</v>
      </c>
      <c r="W11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565.5</v>
      </c>
      <c r="X114">
        <f>_xlfn.RANK.AVG(Table4[[#This Row],[Score]],Table4[Score],1)</f>
        <v>103</v>
      </c>
      <c r="Y11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353.5</v>
      </c>
      <c r="Z114">
        <f>_xlfn.RANK.AVG(Table4[[#This Row],[Score 2 ]],Table4[[Score 2 ]],1)</f>
        <v>113.5</v>
      </c>
    </row>
    <row r="115" spans="1:26" x14ac:dyDescent="0.3">
      <c r="A115" t="s">
        <v>978</v>
      </c>
      <c r="B115">
        <f>COUNTIFS(Table2[Sub-Sector],Table4[[#This Row],[Sub-Sector]])</f>
        <v>1</v>
      </c>
      <c r="C115" s="2">
        <f>COUNTIFS(Table2[Sub-Sector],Table4[[#This Row],[Sub-Sector]],Table2[Uptrend],"Uptrend")/Table4[[#This Row],[Count]]</f>
        <v>0</v>
      </c>
      <c r="D115" s="2">
        <f>COUNTIFS(Table2[Sub-Sector],Table4[[#This Row],[Sub-Sector]],Table2[1W Return vs Nifty],"&gt;=5")/Table4[[#This Row],[Count]]</f>
        <v>0</v>
      </c>
      <c r="E115" s="2">
        <f>COUNTIFS(Table2[Sub-Sector],Table4[[#This Row],[Sub-Sector]],Table2[1M Return vs Nifty],"&gt;=5")/Table4[[#This Row],[Count]]</f>
        <v>1</v>
      </c>
      <c r="F115" s="2">
        <f>COUNTIFS(Table2[Sub-Sector],Table4[[#This Row],[Sub-Sector]],Table2[6M Return vs Nifty],"&gt;=10")/Table4[[#This Row],[Count]]</f>
        <v>0</v>
      </c>
      <c r="G115" s="2">
        <f>COUNTIFS(Table2[Sub-Sector],Table4[[#This Row],[Sub-Sector]],Table2[1Y Return vs Nifty],"&gt;=10")/Table4[[#This Row],[Count]]</f>
        <v>0</v>
      </c>
      <c r="H115" s="2">
        <f>COUNTIFS(Table2[Sub-Sector],Table4[[#This Row],[Sub-Sector]],Table2[RSI Exponential â€“ 14D],"&gt;=50")/Table4[[#This Row],[Count]]</f>
        <v>1</v>
      </c>
      <c r="I115" s="2">
        <f>COUNTIFS(Table2[Sub-Sector],Table4[[#This Row],[Sub-Sector]],Table2[Relative Volume],"&gt;=1")/Table4[[#This Row],[Count]]</f>
        <v>0</v>
      </c>
      <c r="J115" s="2">
        <f>COUNTIFS(Table2[Sub-Sector],Table4[[#This Row],[Sub-Sector]],Table2[% Away From Day Low],"&gt;=0.05")/Table4[[#This Row],[Count]]</f>
        <v>0</v>
      </c>
      <c r="K115" s="2">
        <f>COUNTIFS(Table2[Sub-Sector],Table4[[#This Row],[Sub-Sector]],Table2[% Away From Day High],"&lt;=0.05")/Table4[[#This Row],[Count]]</f>
        <v>1</v>
      </c>
      <c r="L115" s="2">
        <f>COUNTIFS(Table2[Sub-Sector],Table4[[#This Row],[Sub-Sector]],Table2[% Away From Current Week Low],"&gt;=0.05")/Table4[[#This Row],[Count]]</f>
        <v>0</v>
      </c>
      <c r="M115" s="2">
        <f>COUNTIFS(Table2[Sub-Sector],Table4[[#This Row],[Sub-Sector]],Table2[% Away From Current Week High],"&lt;=0.05")/Table4[[#This Row],[Count]]</f>
        <v>1</v>
      </c>
      <c r="N115" s="2">
        <f>COUNTIFS(Table2[Sub-Sector],Table4[[#This Row],[Sub-Sector]],Table2[% Away From Current Month Low],"&gt;=0.05")/Table4[[#This Row],[Count]]</f>
        <v>1</v>
      </c>
      <c r="O115" s="2">
        <f>COUNTIFS(Table2[Sub-Sector],Table4[[#This Row],[Sub-Sector]],Table2[% Away From Current Month High],"&lt;=0.05")/Table4[[#This Row],[Count]]</f>
        <v>1</v>
      </c>
      <c r="P115" s="2">
        <f>COUNTIFS(Table2[Sub-Sector],Table4[[#This Row],[Sub-Sector]],Table2[% Away From 52W High],"&lt;=10")/Table4[[#This Row],[Count]]</f>
        <v>0</v>
      </c>
      <c r="Q115" s="2">
        <f>COUNTIFS(Table2[Sub-Sector],Table4[[#This Row],[Sub-Sector]],Table2[% Away From 52W Low],"&gt;=10")/Table4[[#This Row],[Count]]</f>
        <v>1</v>
      </c>
      <c r="R115" s="2">
        <f>COUNTIFS(Table2[Sub-Sector],Table4[[#This Row],[Sub-Sector]],Table2[% Price above 20 EMA],"&gt;=0")/Table4[[#This Row],[Count]]</f>
        <v>1</v>
      </c>
      <c r="S115" s="2">
        <f>COUNTIFS(Table2[Sub-Sector],Table4[[#This Row],[Sub-Sector]],Table2[% Price above 50 EMA],"&gt;=0")/Table4[[#This Row],[Count]]</f>
        <v>1</v>
      </c>
      <c r="T115" s="2">
        <f>COUNTIFS(Table2[Sub-Sector],Table4[[#This Row],[Sub-Sector]],Table2[% Price above 200 EMA],"&gt;=0")/Table4[[#This Row],[Count]]</f>
        <v>1</v>
      </c>
      <c r="U115" s="2">
        <f>COUNTIFS(Table2[Sub-Sector],Table4[[#This Row],[Sub-Sector]],Table2[Rate of Change - Zone],"Positive")/Table4[[#This Row],[Count]]</f>
        <v>1</v>
      </c>
      <c r="V115" s="2">
        <f>COUNTIFS(Table2[Sub-Sector],Table4[[#This Row],[Sub-Sector]],Table2[Sharpe Ratio],"&gt;=0.10")/Table4[[#This Row],[Count]]</f>
        <v>0</v>
      </c>
      <c r="W11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563.5</v>
      </c>
      <c r="X115">
        <f>_xlfn.RANK.AVG(Table4[[#This Row],[Score]],Table4[Score],1)</f>
        <v>100</v>
      </c>
      <c r="Y11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353.5</v>
      </c>
      <c r="Z115">
        <f>_xlfn.RANK.AVG(Table4[[#This Row],[Score 2 ]],Table4[[Score 2 ]],1)</f>
        <v>113.5</v>
      </c>
    </row>
    <row r="116" spans="1:26" x14ac:dyDescent="0.3">
      <c r="A116" t="s">
        <v>98</v>
      </c>
      <c r="B116">
        <f>COUNTIFS(Table2[Sub-Sector],Table4[[#This Row],[Sub-Sector]])</f>
        <v>4</v>
      </c>
      <c r="C116" s="2">
        <f>COUNTIFS(Table2[Sub-Sector],Table4[[#This Row],[Sub-Sector]],Table2[Uptrend],"Uptrend")/Table4[[#This Row],[Count]]</f>
        <v>0.5</v>
      </c>
      <c r="D116" s="2">
        <f>COUNTIFS(Table2[Sub-Sector],Table4[[#This Row],[Sub-Sector]],Table2[1W Return vs Nifty],"&gt;=5")/Table4[[#This Row],[Count]]</f>
        <v>0</v>
      </c>
      <c r="E116" s="2">
        <f>COUNTIFS(Table2[Sub-Sector],Table4[[#This Row],[Sub-Sector]],Table2[1M Return vs Nifty],"&gt;=5")/Table4[[#This Row],[Count]]</f>
        <v>0.75</v>
      </c>
      <c r="F116" s="2">
        <f>COUNTIFS(Table2[Sub-Sector],Table4[[#This Row],[Sub-Sector]],Table2[6M Return vs Nifty],"&gt;=10")/Table4[[#This Row],[Count]]</f>
        <v>0</v>
      </c>
      <c r="G116" s="2">
        <f>COUNTIFS(Table2[Sub-Sector],Table4[[#This Row],[Sub-Sector]],Table2[1Y Return vs Nifty],"&gt;=10")/Table4[[#This Row],[Count]]</f>
        <v>0</v>
      </c>
      <c r="H116" s="2">
        <f>COUNTIFS(Table2[Sub-Sector],Table4[[#This Row],[Sub-Sector]],Table2[RSI Exponential â€“ 14D],"&gt;=50")/Table4[[#This Row],[Count]]</f>
        <v>1</v>
      </c>
      <c r="I116" s="2">
        <f>COUNTIFS(Table2[Sub-Sector],Table4[[#This Row],[Sub-Sector]],Table2[Relative Volume],"&gt;=1")/Table4[[#This Row],[Count]]</f>
        <v>0</v>
      </c>
      <c r="J116" s="2">
        <f>COUNTIFS(Table2[Sub-Sector],Table4[[#This Row],[Sub-Sector]],Table2[% Away From Day Low],"&gt;=0.05")/Table4[[#This Row],[Count]]</f>
        <v>0</v>
      </c>
      <c r="K116" s="2">
        <f>COUNTIFS(Table2[Sub-Sector],Table4[[#This Row],[Sub-Sector]],Table2[% Away From Day High],"&lt;=0.05")/Table4[[#This Row],[Count]]</f>
        <v>1</v>
      </c>
      <c r="L116" s="2">
        <f>COUNTIFS(Table2[Sub-Sector],Table4[[#This Row],[Sub-Sector]],Table2[% Away From Current Week Low],"&gt;=0.05")/Table4[[#This Row],[Count]]</f>
        <v>0.25</v>
      </c>
      <c r="M116" s="2">
        <f>COUNTIFS(Table2[Sub-Sector],Table4[[#This Row],[Sub-Sector]],Table2[% Away From Current Week High],"&lt;=0.05")/Table4[[#This Row],[Count]]</f>
        <v>1</v>
      </c>
      <c r="N116" s="2">
        <f>COUNTIFS(Table2[Sub-Sector],Table4[[#This Row],[Sub-Sector]],Table2[% Away From Current Month Low],"&gt;=0.05")/Table4[[#This Row],[Count]]</f>
        <v>0.75</v>
      </c>
      <c r="O116" s="2">
        <f>COUNTIFS(Table2[Sub-Sector],Table4[[#This Row],[Sub-Sector]],Table2[% Away From Current Month High],"&lt;=0.05")/Table4[[#This Row],[Count]]</f>
        <v>1</v>
      </c>
      <c r="P116" s="2">
        <f>COUNTIFS(Table2[Sub-Sector],Table4[[#This Row],[Sub-Sector]],Table2[% Away From 52W High],"&lt;=10")/Table4[[#This Row],[Count]]</f>
        <v>0.5</v>
      </c>
      <c r="Q116" s="2">
        <f>COUNTIFS(Table2[Sub-Sector],Table4[[#This Row],[Sub-Sector]],Table2[% Away From 52W Low],"&gt;=10")/Table4[[#This Row],[Count]]</f>
        <v>1</v>
      </c>
      <c r="R116" s="2">
        <f>COUNTIFS(Table2[Sub-Sector],Table4[[#This Row],[Sub-Sector]],Table2[% Price above 20 EMA],"&gt;=0")/Table4[[#This Row],[Count]]</f>
        <v>1</v>
      </c>
      <c r="S116" s="2">
        <f>COUNTIFS(Table2[Sub-Sector],Table4[[#This Row],[Sub-Sector]],Table2[% Price above 50 EMA],"&gt;=0")/Table4[[#This Row],[Count]]</f>
        <v>1</v>
      </c>
      <c r="T116" s="2">
        <f>COUNTIFS(Table2[Sub-Sector],Table4[[#This Row],[Sub-Sector]],Table2[% Price above 200 EMA],"&gt;=0")/Table4[[#This Row],[Count]]</f>
        <v>1</v>
      </c>
      <c r="U116" s="2">
        <f>COUNTIFS(Table2[Sub-Sector],Table4[[#This Row],[Sub-Sector]],Table2[Rate of Change - Zone],"Positive")/Table4[[#This Row],[Count]]</f>
        <v>1</v>
      </c>
      <c r="V116" s="2">
        <f>COUNTIFS(Table2[Sub-Sector],Table4[[#This Row],[Sub-Sector]],Table2[Sharpe Ratio],"&gt;=0.10")/Table4[[#This Row],[Count]]</f>
        <v>0</v>
      </c>
      <c r="W11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542</v>
      </c>
      <c r="X116">
        <f>_xlfn.RANK.AVG(Table4[[#This Row],[Score]],Table4[Score],1)</f>
        <v>94</v>
      </c>
      <c r="Y11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353.5</v>
      </c>
      <c r="Z116">
        <f>_xlfn.RANK.AVG(Table4[[#This Row],[Score 2 ]],Table4[[Score 2 ]],1)</f>
        <v>113.5</v>
      </c>
    </row>
    <row r="117" spans="1:26" x14ac:dyDescent="0.3">
      <c r="A117" t="s">
        <v>366</v>
      </c>
      <c r="B117">
        <f>COUNTIFS(Table2[Sub-Sector],Table4[[#This Row],[Sub-Sector]])</f>
        <v>1</v>
      </c>
      <c r="C117" s="2">
        <f>COUNTIFS(Table2[Sub-Sector],Table4[[#This Row],[Sub-Sector]],Table2[Uptrend],"Uptrend")/Table4[[#This Row],[Count]]</f>
        <v>0</v>
      </c>
      <c r="D117" s="2">
        <f>COUNTIFS(Table2[Sub-Sector],Table4[[#This Row],[Sub-Sector]],Table2[1W Return vs Nifty],"&gt;=5")/Table4[[#This Row],[Count]]</f>
        <v>0</v>
      </c>
      <c r="E117" s="2">
        <f>COUNTIFS(Table2[Sub-Sector],Table4[[#This Row],[Sub-Sector]],Table2[1M Return vs Nifty],"&gt;=5")/Table4[[#This Row],[Count]]</f>
        <v>0</v>
      </c>
      <c r="F117" s="2">
        <f>COUNTIFS(Table2[Sub-Sector],Table4[[#This Row],[Sub-Sector]],Table2[6M Return vs Nifty],"&gt;=10")/Table4[[#This Row],[Count]]</f>
        <v>0</v>
      </c>
      <c r="G117" s="2">
        <f>COUNTIFS(Table2[Sub-Sector],Table4[[#This Row],[Sub-Sector]],Table2[1Y Return vs Nifty],"&gt;=10")/Table4[[#This Row],[Count]]</f>
        <v>0</v>
      </c>
      <c r="H117" s="2">
        <f>COUNTIFS(Table2[Sub-Sector],Table4[[#This Row],[Sub-Sector]],Table2[RSI Exponential â€“ 14D],"&gt;=50")/Table4[[#This Row],[Count]]</f>
        <v>1</v>
      </c>
      <c r="I117" s="2">
        <f>COUNTIFS(Table2[Sub-Sector],Table4[[#This Row],[Sub-Sector]],Table2[Relative Volume],"&gt;=1")/Table4[[#This Row],[Count]]</f>
        <v>0</v>
      </c>
      <c r="J117" s="2">
        <f>COUNTIFS(Table2[Sub-Sector],Table4[[#This Row],[Sub-Sector]],Table2[% Away From Day Low],"&gt;=0.05")/Table4[[#This Row],[Count]]</f>
        <v>0</v>
      </c>
      <c r="K117" s="2">
        <f>COUNTIFS(Table2[Sub-Sector],Table4[[#This Row],[Sub-Sector]],Table2[% Away From Day High],"&lt;=0.05")/Table4[[#This Row],[Count]]</f>
        <v>1</v>
      </c>
      <c r="L117" s="2">
        <f>COUNTIFS(Table2[Sub-Sector],Table4[[#This Row],[Sub-Sector]],Table2[% Away From Current Week Low],"&gt;=0.05")/Table4[[#This Row],[Count]]</f>
        <v>0</v>
      </c>
      <c r="M117" s="2">
        <f>COUNTIFS(Table2[Sub-Sector],Table4[[#This Row],[Sub-Sector]],Table2[% Away From Current Week High],"&lt;=0.05")/Table4[[#This Row],[Count]]</f>
        <v>1</v>
      </c>
      <c r="N117" s="2">
        <f>COUNTIFS(Table2[Sub-Sector],Table4[[#This Row],[Sub-Sector]],Table2[% Away From Current Month Low],"&gt;=0.05")/Table4[[#This Row],[Count]]</f>
        <v>0</v>
      </c>
      <c r="O117" s="2">
        <f>COUNTIFS(Table2[Sub-Sector],Table4[[#This Row],[Sub-Sector]],Table2[% Away From Current Month High],"&lt;=0.05")/Table4[[#This Row],[Count]]</f>
        <v>1</v>
      </c>
      <c r="P117" s="2">
        <f>COUNTIFS(Table2[Sub-Sector],Table4[[#This Row],[Sub-Sector]],Table2[% Away From 52W High],"&lt;=10")/Table4[[#This Row],[Count]]</f>
        <v>0</v>
      </c>
      <c r="Q117" s="2">
        <f>COUNTIFS(Table2[Sub-Sector],Table4[[#This Row],[Sub-Sector]],Table2[% Away From 52W Low],"&gt;=10")/Table4[[#This Row],[Count]]</f>
        <v>1</v>
      </c>
      <c r="R117" s="2">
        <f>COUNTIFS(Table2[Sub-Sector],Table4[[#This Row],[Sub-Sector]],Table2[% Price above 20 EMA],"&gt;=0")/Table4[[#This Row],[Count]]</f>
        <v>1</v>
      </c>
      <c r="S117" s="2">
        <f>COUNTIFS(Table2[Sub-Sector],Table4[[#This Row],[Sub-Sector]],Table2[% Price above 50 EMA],"&gt;=0")/Table4[[#This Row],[Count]]</f>
        <v>0</v>
      </c>
      <c r="T117" s="2">
        <f>COUNTIFS(Table2[Sub-Sector],Table4[[#This Row],[Sub-Sector]],Table2[% Price above 200 EMA],"&gt;=0")/Table4[[#This Row],[Count]]</f>
        <v>0</v>
      </c>
      <c r="U117" s="2">
        <f>COUNTIFS(Table2[Sub-Sector],Table4[[#This Row],[Sub-Sector]],Table2[Rate of Change - Zone],"Positive")/Table4[[#This Row],[Count]]</f>
        <v>1</v>
      </c>
      <c r="V117" s="2">
        <f>COUNTIFS(Table2[Sub-Sector],Table4[[#This Row],[Sub-Sector]],Table2[Sharpe Ratio],"&gt;=0.10")/Table4[[#This Row],[Count]]</f>
        <v>0</v>
      </c>
      <c r="W11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663.5</v>
      </c>
      <c r="X117">
        <f>_xlfn.RANK.AVG(Table4[[#This Row],[Score]],Table4[Score],1)</f>
        <v>118.5</v>
      </c>
      <c r="Y11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353.5</v>
      </c>
      <c r="Z117">
        <f>_xlfn.RANK.AVG(Table4[[#This Row],[Score 2 ]],Table4[[Score 2 ]],1)</f>
        <v>113.5</v>
      </c>
    </row>
    <row r="118" spans="1:26" x14ac:dyDescent="0.3">
      <c r="A118" t="s">
        <v>1184</v>
      </c>
      <c r="B118">
        <f>COUNTIFS(Table2[Sub-Sector],Table4[[#This Row],[Sub-Sector]])</f>
        <v>2</v>
      </c>
      <c r="C118" s="2">
        <f>COUNTIFS(Table2[Sub-Sector],Table4[[#This Row],[Sub-Sector]],Table2[Uptrend],"Uptrend")/Table4[[#This Row],[Count]]</f>
        <v>0</v>
      </c>
      <c r="D118" s="2">
        <f>COUNTIFS(Table2[Sub-Sector],Table4[[#This Row],[Sub-Sector]],Table2[1W Return vs Nifty],"&gt;=5")/Table4[[#This Row],[Count]]</f>
        <v>0</v>
      </c>
      <c r="E118" s="2">
        <f>COUNTIFS(Table2[Sub-Sector],Table4[[#This Row],[Sub-Sector]],Table2[1M Return vs Nifty],"&gt;=5")/Table4[[#This Row],[Count]]</f>
        <v>0</v>
      </c>
      <c r="F118" s="2">
        <f>COUNTIFS(Table2[Sub-Sector],Table4[[#This Row],[Sub-Sector]],Table2[6M Return vs Nifty],"&gt;=10")/Table4[[#This Row],[Count]]</f>
        <v>0</v>
      </c>
      <c r="G118" s="2">
        <f>COUNTIFS(Table2[Sub-Sector],Table4[[#This Row],[Sub-Sector]],Table2[1Y Return vs Nifty],"&gt;=10")/Table4[[#This Row],[Count]]</f>
        <v>0</v>
      </c>
      <c r="H118" s="2">
        <f>COUNTIFS(Table2[Sub-Sector],Table4[[#This Row],[Sub-Sector]],Table2[RSI Exponential â€“ 14D],"&gt;=50")/Table4[[#This Row],[Count]]</f>
        <v>0</v>
      </c>
      <c r="I118" s="2">
        <f>COUNTIFS(Table2[Sub-Sector],Table4[[#This Row],[Sub-Sector]],Table2[Relative Volume],"&gt;=1")/Table4[[#This Row],[Count]]</f>
        <v>0.5</v>
      </c>
      <c r="J118" s="2">
        <f>COUNTIFS(Table2[Sub-Sector],Table4[[#This Row],[Sub-Sector]],Table2[% Away From Day Low],"&gt;=0.05")/Table4[[#This Row],[Count]]</f>
        <v>0</v>
      </c>
      <c r="K118" s="2">
        <f>COUNTIFS(Table2[Sub-Sector],Table4[[#This Row],[Sub-Sector]],Table2[% Away From Day High],"&lt;=0.05")/Table4[[#This Row],[Count]]</f>
        <v>1</v>
      </c>
      <c r="L118" s="2">
        <f>COUNTIFS(Table2[Sub-Sector],Table4[[#This Row],[Sub-Sector]],Table2[% Away From Current Week Low],"&gt;=0.05")/Table4[[#This Row],[Count]]</f>
        <v>0.5</v>
      </c>
      <c r="M118" s="2">
        <f>COUNTIFS(Table2[Sub-Sector],Table4[[#This Row],[Sub-Sector]],Table2[% Away From Current Week High],"&lt;=0.05")/Table4[[#This Row],[Count]]</f>
        <v>1</v>
      </c>
      <c r="N118" s="2">
        <f>COUNTIFS(Table2[Sub-Sector],Table4[[#This Row],[Sub-Sector]],Table2[% Away From Current Month Low],"&gt;=0.05")/Table4[[#This Row],[Count]]</f>
        <v>0.5</v>
      </c>
      <c r="O118" s="2">
        <f>COUNTIFS(Table2[Sub-Sector],Table4[[#This Row],[Sub-Sector]],Table2[% Away From Current Month High],"&lt;=0.05")/Table4[[#This Row],[Count]]</f>
        <v>0</v>
      </c>
      <c r="P118" s="2">
        <f>COUNTIFS(Table2[Sub-Sector],Table4[[#This Row],[Sub-Sector]],Table2[% Away From 52W High],"&lt;=10")/Table4[[#This Row],[Count]]</f>
        <v>0</v>
      </c>
      <c r="Q118" s="2">
        <f>COUNTIFS(Table2[Sub-Sector],Table4[[#This Row],[Sub-Sector]],Table2[% Away From 52W Low],"&gt;=10")/Table4[[#This Row],[Count]]</f>
        <v>1</v>
      </c>
      <c r="R118" s="2">
        <f>COUNTIFS(Table2[Sub-Sector],Table4[[#This Row],[Sub-Sector]],Table2[% Price above 20 EMA],"&gt;=0")/Table4[[#This Row],[Count]]</f>
        <v>0</v>
      </c>
      <c r="S118" s="2">
        <f>COUNTIFS(Table2[Sub-Sector],Table4[[#This Row],[Sub-Sector]],Table2[% Price above 50 EMA],"&gt;=0")/Table4[[#This Row],[Count]]</f>
        <v>0</v>
      </c>
      <c r="T118" s="2">
        <f>COUNTIFS(Table2[Sub-Sector],Table4[[#This Row],[Sub-Sector]],Table2[% Price above 200 EMA],"&gt;=0")/Table4[[#This Row],[Count]]</f>
        <v>0</v>
      </c>
      <c r="U118" s="2">
        <f>COUNTIFS(Table2[Sub-Sector],Table4[[#This Row],[Sub-Sector]],Table2[Rate of Change - Zone],"Positive")/Table4[[#This Row],[Count]]</f>
        <v>0</v>
      </c>
      <c r="V118" s="2">
        <f>COUNTIFS(Table2[Sub-Sector],Table4[[#This Row],[Sub-Sector]],Table2[Sharpe Ratio],"&gt;=0.10")/Table4[[#This Row],[Count]]</f>
        <v>0</v>
      </c>
      <c r="W11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674</v>
      </c>
      <c r="X118">
        <f>_xlfn.RANK.AVG(Table4[[#This Row],[Score]],Table4[Score],1)</f>
        <v>120</v>
      </c>
      <c r="Y11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364</v>
      </c>
      <c r="Z118">
        <f>_xlfn.RANK.AVG(Table4[[#This Row],[Score 2 ]],Table4[[Score 2 ]],1)</f>
        <v>117</v>
      </c>
    </row>
    <row r="119" spans="1:26" x14ac:dyDescent="0.3">
      <c r="A119" t="s">
        <v>508</v>
      </c>
      <c r="B119">
        <f>COUNTIFS(Table2[Sub-Sector],Table4[[#This Row],[Sub-Sector]])</f>
        <v>2</v>
      </c>
      <c r="C119" s="2">
        <f>COUNTIFS(Table2[Sub-Sector],Table4[[#This Row],[Sub-Sector]],Table2[Uptrend],"Uptrend")/Table4[[#This Row],[Count]]</f>
        <v>0.5</v>
      </c>
      <c r="D119" s="2">
        <f>COUNTIFS(Table2[Sub-Sector],Table4[[#This Row],[Sub-Sector]],Table2[1W Return vs Nifty],"&gt;=5")/Table4[[#This Row],[Count]]</f>
        <v>0</v>
      </c>
      <c r="E119" s="2">
        <f>COUNTIFS(Table2[Sub-Sector],Table4[[#This Row],[Sub-Sector]],Table2[1M Return vs Nifty],"&gt;=5")/Table4[[#This Row],[Count]]</f>
        <v>0</v>
      </c>
      <c r="F119" s="2">
        <f>COUNTIFS(Table2[Sub-Sector],Table4[[#This Row],[Sub-Sector]],Table2[6M Return vs Nifty],"&gt;=10")/Table4[[#This Row],[Count]]</f>
        <v>0.5</v>
      </c>
      <c r="G119" s="2">
        <f>COUNTIFS(Table2[Sub-Sector],Table4[[#This Row],[Sub-Sector]],Table2[1Y Return vs Nifty],"&gt;=10")/Table4[[#This Row],[Count]]</f>
        <v>0</v>
      </c>
      <c r="H119" s="2">
        <f>COUNTIFS(Table2[Sub-Sector],Table4[[#This Row],[Sub-Sector]],Table2[RSI Exponential â€“ 14D],"&gt;=50")/Table4[[#This Row],[Count]]</f>
        <v>0.5</v>
      </c>
      <c r="I119" s="2">
        <f>COUNTIFS(Table2[Sub-Sector],Table4[[#This Row],[Sub-Sector]],Table2[Relative Volume],"&gt;=1")/Table4[[#This Row],[Count]]</f>
        <v>0</v>
      </c>
      <c r="J119" s="2">
        <f>COUNTIFS(Table2[Sub-Sector],Table4[[#This Row],[Sub-Sector]],Table2[% Away From Day Low],"&gt;=0.05")/Table4[[#This Row],[Count]]</f>
        <v>0</v>
      </c>
      <c r="K119" s="2">
        <f>COUNTIFS(Table2[Sub-Sector],Table4[[#This Row],[Sub-Sector]],Table2[% Away From Day High],"&lt;=0.05")/Table4[[#This Row],[Count]]</f>
        <v>1</v>
      </c>
      <c r="L119" s="2">
        <f>COUNTIFS(Table2[Sub-Sector],Table4[[#This Row],[Sub-Sector]],Table2[% Away From Current Week Low],"&gt;=0.05")/Table4[[#This Row],[Count]]</f>
        <v>0</v>
      </c>
      <c r="M119" s="2">
        <f>COUNTIFS(Table2[Sub-Sector],Table4[[#This Row],[Sub-Sector]],Table2[% Away From Current Week High],"&lt;=0.05")/Table4[[#This Row],[Count]]</f>
        <v>1</v>
      </c>
      <c r="N119" s="2">
        <f>COUNTIFS(Table2[Sub-Sector],Table4[[#This Row],[Sub-Sector]],Table2[% Away From Current Month Low],"&gt;=0.05")/Table4[[#This Row],[Count]]</f>
        <v>0.5</v>
      </c>
      <c r="O119" s="2">
        <f>COUNTIFS(Table2[Sub-Sector],Table4[[#This Row],[Sub-Sector]],Table2[% Away From Current Month High],"&lt;=0.05")/Table4[[#This Row],[Count]]</f>
        <v>0</v>
      </c>
      <c r="P119" s="2">
        <f>COUNTIFS(Table2[Sub-Sector],Table4[[#This Row],[Sub-Sector]],Table2[% Away From 52W High],"&lt;=10")/Table4[[#This Row],[Count]]</f>
        <v>0</v>
      </c>
      <c r="Q119" s="2">
        <f>COUNTIFS(Table2[Sub-Sector],Table4[[#This Row],[Sub-Sector]],Table2[% Away From 52W Low],"&gt;=10")/Table4[[#This Row],[Count]]</f>
        <v>1</v>
      </c>
      <c r="R119" s="2">
        <f>COUNTIFS(Table2[Sub-Sector],Table4[[#This Row],[Sub-Sector]],Table2[% Price above 20 EMA],"&gt;=0")/Table4[[#This Row],[Count]]</f>
        <v>0</v>
      </c>
      <c r="S119" s="2">
        <f>COUNTIFS(Table2[Sub-Sector],Table4[[#This Row],[Sub-Sector]],Table2[% Price above 50 EMA],"&gt;=0")/Table4[[#This Row],[Count]]</f>
        <v>0</v>
      </c>
      <c r="T119" s="2">
        <f>COUNTIFS(Table2[Sub-Sector],Table4[[#This Row],[Sub-Sector]],Table2[% Price above 200 EMA],"&gt;=0")/Table4[[#This Row],[Count]]</f>
        <v>1</v>
      </c>
      <c r="U119" s="2">
        <f>COUNTIFS(Table2[Sub-Sector],Table4[[#This Row],[Sub-Sector]],Table2[Rate of Change - Zone],"Positive")/Table4[[#This Row],[Count]]</f>
        <v>0.5</v>
      </c>
      <c r="V119" s="2">
        <f>COUNTIFS(Table2[Sub-Sector],Table4[[#This Row],[Sub-Sector]],Table2[Sharpe Ratio],"&gt;=0.10")/Table4[[#This Row],[Count]]</f>
        <v>0.5</v>
      </c>
      <c r="W11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644.5</v>
      </c>
      <c r="X119">
        <f>_xlfn.RANK.AVG(Table4[[#This Row],[Score]],Table4[Score],1)</f>
        <v>115</v>
      </c>
      <c r="Y11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368.5</v>
      </c>
      <c r="Z119">
        <f>_xlfn.RANK.AVG(Table4[[#This Row],[Score 2 ]],Table4[[Score 2 ]],1)</f>
        <v>118</v>
      </c>
    </row>
    <row r="120" spans="1:26" x14ac:dyDescent="0.3">
      <c r="A120" t="s">
        <v>1888</v>
      </c>
      <c r="B120">
        <f>COUNTIFS(Table2[Sub-Sector],Table4[[#This Row],[Sub-Sector]])</f>
        <v>3</v>
      </c>
      <c r="C120" s="2">
        <f>COUNTIFS(Table2[Sub-Sector],Table4[[#This Row],[Sub-Sector]],Table2[Uptrend],"Uptrend")/Table4[[#This Row],[Count]]</f>
        <v>0</v>
      </c>
      <c r="D120" s="2">
        <f>COUNTIFS(Table2[Sub-Sector],Table4[[#This Row],[Sub-Sector]],Table2[1W Return vs Nifty],"&gt;=5")/Table4[[#This Row],[Count]]</f>
        <v>0</v>
      </c>
      <c r="E120" s="2">
        <f>COUNTIFS(Table2[Sub-Sector],Table4[[#This Row],[Sub-Sector]],Table2[1M Return vs Nifty],"&gt;=5")/Table4[[#This Row],[Count]]</f>
        <v>0</v>
      </c>
      <c r="F120" s="2">
        <f>COUNTIFS(Table2[Sub-Sector],Table4[[#This Row],[Sub-Sector]],Table2[6M Return vs Nifty],"&gt;=10")/Table4[[#This Row],[Count]]</f>
        <v>0</v>
      </c>
      <c r="G120" s="2">
        <f>COUNTIFS(Table2[Sub-Sector],Table4[[#This Row],[Sub-Sector]],Table2[1Y Return vs Nifty],"&gt;=10")/Table4[[#This Row],[Count]]</f>
        <v>0</v>
      </c>
      <c r="H120" s="2">
        <f>COUNTIFS(Table2[Sub-Sector],Table4[[#This Row],[Sub-Sector]],Table2[RSI Exponential â€“ 14D],"&gt;=50")/Table4[[#This Row],[Count]]</f>
        <v>0.66666666666666663</v>
      </c>
      <c r="I120" s="2">
        <f>COUNTIFS(Table2[Sub-Sector],Table4[[#This Row],[Sub-Sector]],Table2[Relative Volume],"&gt;=1")/Table4[[#This Row],[Count]]</f>
        <v>0</v>
      </c>
      <c r="J120" s="2">
        <f>COUNTIFS(Table2[Sub-Sector],Table4[[#This Row],[Sub-Sector]],Table2[% Away From Day Low],"&gt;=0.05")/Table4[[#This Row],[Count]]</f>
        <v>0</v>
      </c>
      <c r="K120" s="2">
        <f>COUNTIFS(Table2[Sub-Sector],Table4[[#This Row],[Sub-Sector]],Table2[% Away From Day High],"&lt;=0.05")/Table4[[#This Row],[Count]]</f>
        <v>1</v>
      </c>
      <c r="L120" s="2">
        <f>COUNTIFS(Table2[Sub-Sector],Table4[[#This Row],[Sub-Sector]],Table2[% Away From Current Week Low],"&gt;=0.05")/Table4[[#This Row],[Count]]</f>
        <v>0.66666666666666663</v>
      </c>
      <c r="M120" s="2">
        <f>COUNTIFS(Table2[Sub-Sector],Table4[[#This Row],[Sub-Sector]],Table2[% Away From Current Week High],"&lt;=0.05")/Table4[[#This Row],[Count]]</f>
        <v>1</v>
      </c>
      <c r="N120" s="2">
        <f>COUNTIFS(Table2[Sub-Sector],Table4[[#This Row],[Sub-Sector]],Table2[% Away From Current Month Low],"&gt;=0.05")/Table4[[#This Row],[Count]]</f>
        <v>0.66666666666666663</v>
      </c>
      <c r="O120" s="2">
        <f>COUNTIFS(Table2[Sub-Sector],Table4[[#This Row],[Sub-Sector]],Table2[% Away From Current Month High],"&lt;=0.05")/Table4[[#This Row],[Count]]</f>
        <v>0</v>
      </c>
      <c r="P120" s="2">
        <f>COUNTIFS(Table2[Sub-Sector],Table4[[#This Row],[Sub-Sector]],Table2[% Away From 52W High],"&lt;=10")/Table4[[#This Row],[Count]]</f>
        <v>0</v>
      </c>
      <c r="Q120" s="2">
        <f>COUNTIFS(Table2[Sub-Sector],Table4[[#This Row],[Sub-Sector]],Table2[% Away From 52W Low],"&gt;=10")/Table4[[#This Row],[Count]]</f>
        <v>1</v>
      </c>
      <c r="R120" s="2">
        <f>COUNTIFS(Table2[Sub-Sector],Table4[[#This Row],[Sub-Sector]],Table2[% Price above 20 EMA],"&gt;=0")/Table4[[#This Row],[Count]]</f>
        <v>0.66666666666666663</v>
      </c>
      <c r="S120" s="2">
        <f>COUNTIFS(Table2[Sub-Sector],Table4[[#This Row],[Sub-Sector]],Table2[% Price above 50 EMA],"&gt;=0")/Table4[[#This Row],[Count]]</f>
        <v>0.33333333333333331</v>
      </c>
      <c r="T120" s="2">
        <f>COUNTIFS(Table2[Sub-Sector],Table4[[#This Row],[Sub-Sector]],Table2[% Price above 200 EMA],"&gt;=0")/Table4[[#This Row],[Count]]</f>
        <v>0.66666666666666663</v>
      </c>
      <c r="U120" s="2">
        <f>COUNTIFS(Table2[Sub-Sector],Table4[[#This Row],[Sub-Sector]],Table2[Rate of Change - Zone],"Positive")/Table4[[#This Row],[Count]]</f>
        <v>0.66666666666666663</v>
      </c>
      <c r="V120" s="2">
        <f>COUNTIFS(Table2[Sub-Sector],Table4[[#This Row],[Sub-Sector]],Table2[Sharpe Ratio],"&gt;=0.10")/Table4[[#This Row],[Count]]</f>
        <v>0</v>
      </c>
      <c r="W12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724.5</v>
      </c>
      <c r="X120">
        <f>_xlfn.RANK.AVG(Table4[[#This Row],[Score]],Table4[Score],1)</f>
        <v>121</v>
      </c>
      <c r="Y12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414.5</v>
      </c>
      <c r="Z120">
        <f>_xlfn.RANK.AVG(Table4[[#This Row],[Score 2 ]],Table4[[Score 2 ]],1)</f>
        <v>119</v>
      </c>
    </row>
    <row r="121" spans="1:26" x14ac:dyDescent="0.3">
      <c r="A121" t="s">
        <v>1538</v>
      </c>
      <c r="B121">
        <f>COUNTIFS(Table2[Sub-Sector],Table4[[#This Row],[Sub-Sector]])</f>
        <v>2</v>
      </c>
      <c r="C121" s="2">
        <f>COUNTIFS(Table2[Sub-Sector],Table4[[#This Row],[Sub-Sector]],Table2[Uptrend],"Uptrend")/Table4[[#This Row],[Count]]</f>
        <v>0.5</v>
      </c>
      <c r="D121" s="2">
        <f>COUNTIFS(Table2[Sub-Sector],Table4[[#This Row],[Sub-Sector]],Table2[1W Return vs Nifty],"&gt;=5")/Table4[[#This Row],[Count]]</f>
        <v>0</v>
      </c>
      <c r="E121" s="2">
        <f>COUNTIFS(Table2[Sub-Sector],Table4[[#This Row],[Sub-Sector]],Table2[1M Return vs Nifty],"&gt;=5")/Table4[[#This Row],[Count]]</f>
        <v>0.5</v>
      </c>
      <c r="F121" s="2">
        <f>COUNTIFS(Table2[Sub-Sector],Table4[[#This Row],[Sub-Sector]],Table2[6M Return vs Nifty],"&gt;=10")/Table4[[#This Row],[Count]]</f>
        <v>0</v>
      </c>
      <c r="G121" s="2">
        <f>COUNTIFS(Table2[Sub-Sector],Table4[[#This Row],[Sub-Sector]],Table2[1Y Return vs Nifty],"&gt;=10")/Table4[[#This Row],[Count]]</f>
        <v>0</v>
      </c>
      <c r="H121" s="2">
        <f>COUNTIFS(Table2[Sub-Sector],Table4[[#This Row],[Sub-Sector]],Table2[RSI Exponential â€“ 14D],"&gt;=50")/Table4[[#This Row],[Count]]</f>
        <v>0.5</v>
      </c>
      <c r="I121" s="2">
        <f>COUNTIFS(Table2[Sub-Sector],Table4[[#This Row],[Sub-Sector]],Table2[Relative Volume],"&gt;=1")/Table4[[#This Row],[Count]]</f>
        <v>0</v>
      </c>
      <c r="J121" s="2">
        <f>COUNTIFS(Table2[Sub-Sector],Table4[[#This Row],[Sub-Sector]],Table2[% Away From Day Low],"&gt;=0.05")/Table4[[#This Row],[Count]]</f>
        <v>0</v>
      </c>
      <c r="K121" s="2">
        <f>COUNTIFS(Table2[Sub-Sector],Table4[[#This Row],[Sub-Sector]],Table2[% Away From Day High],"&lt;=0.05")/Table4[[#This Row],[Count]]</f>
        <v>1</v>
      </c>
      <c r="L121" s="2">
        <f>COUNTIFS(Table2[Sub-Sector],Table4[[#This Row],[Sub-Sector]],Table2[% Away From Current Week Low],"&gt;=0.05")/Table4[[#This Row],[Count]]</f>
        <v>0</v>
      </c>
      <c r="M121" s="2">
        <f>COUNTIFS(Table2[Sub-Sector],Table4[[#This Row],[Sub-Sector]],Table2[% Away From Current Week High],"&lt;=0.05")/Table4[[#This Row],[Count]]</f>
        <v>1</v>
      </c>
      <c r="N121" s="2">
        <f>COUNTIFS(Table2[Sub-Sector],Table4[[#This Row],[Sub-Sector]],Table2[% Away From Current Month Low],"&gt;=0.05")/Table4[[#This Row],[Count]]</f>
        <v>0.5</v>
      </c>
      <c r="O121" s="2">
        <f>COUNTIFS(Table2[Sub-Sector],Table4[[#This Row],[Sub-Sector]],Table2[% Away From Current Month High],"&lt;=0.05")/Table4[[#This Row],[Count]]</f>
        <v>0.5</v>
      </c>
      <c r="P121" s="2">
        <f>COUNTIFS(Table2[Sub-Sector],Table4[[#This Row],[Sub-Sector]],Table2[% Away From 52W High],"&lt;=10")/Table4[[#This Row],[Count]]</f>
        <v>0</v>
      </c>
      <c r="Q121" s="2">
        <f>COUNTIFS(Table2[Sub-Sector],Table4[[#This Row],[Sub-Sector]],Table2[% Away From 52W Low],"&gt;=10")/Table4[[#This Row],[Count]]</f>
        <v>1</v>
      </c>
      <c r="R121" s="2">
        <f>COUNTIFS(Table2[Sub-Sector],Table4[[#This Row],[Sub-Sector]],Table2[% Price above 20 EMA],"&gt;=0")/Table4[[#This Row],[Count]]</f>
        <v>0.5</v>
      </c>
      <c r="S121" s="2">
        <f>COUNTIFS(Table2[Sub-Sector],Table4[[#This Row],[Sub-Sector]],Table2[% Price above 50 EMA],"&gt;=0")/Table4[[#This Row],[Count]]</f>
        <v>0.5</v>
      </c>
      <c r="T121" s="2">
        <f>COUNTIFS(Table2[Sub-Sector],Table4[[#This Row],[Sub-Sector]],Table2[% Price above 200 EMA],"&gt;=0")/Table4[[#This Row],[Count]]</f>
        <v>0</v>
      </c>
      <c r="U121" s="2">
        <f>COUNTIFS(Table2[Sub-Sector],Table4[[#This Row],[Sub-Sector]],Table2[Rate of Change - Zone],"Positive")/Table4[[#This Row],[Count]]</f>
        <v>0.5</v>
      </c>
      <c r="V121" s="2">
        <f>COUNTIFS(Table2[Sub-Sector],Table4[[#This Row],[Sub-Sector]],Table2[Sharpe Ratio],"&gt;=0.10")/Table4[[#This Row],[Count]]</f>
        <v>0</v>
      </c>
      <c r="W12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640.5</v>
      </c>
      <c r="X121">
        <f>_xlfn.RANK.AVG(Table4[[#This Row],[Score]],Table4[Score],1)</f>
        <v>114</v>
      </c>
      <c r="Y12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428.5</v>
      </c>
      <c r="Z121">
        <f>_xlfn.RANK.AVG(Table4[[#This Row],[Score 2 ]],Table4[[Score 2 ]],1)</f>
        <v>120</v>
      </c>
    </row>
    <row r="122" spans="1:26" x14ac:dyDescent="0.3">
      <c r="A122" t="s">
        <v>530</v>
      </c>
      <c r="B122">
        <f>COUNTIFS(Table2[Sub-Sector],Table4[[#This Row],[Sub-Sector]])</f>
        <v>1</v>
      </c>
      <c r="C122" s="2">
        <f>COUNTIFS(Table2[Sub-Sector],Table4[[#This Row],[Sub-Sector]],Table2[Uptrend],"Uptrend")/Table4[[#This Row],[Count]]</f>
        <v>1</v>
      </c>
      <c r="D122" s="2">
        <f>COUNTIFS(Table2[Sub-Sector],Table4[[#This Row],[Sub-Sector]],Table2[1W Return vs Nifty],"&gt;=5")/Table4[[#This Row],[Count]]</f>
        <v>0</v>
      </c>
      <c r="E122" s="2">
        <f>COUNTIFS(Table2[Sub-Sector],Table4[[#This Row],[Sub-Sector]],Table2[1M Return vs Nifty],"&gt;=5")/Table4[[#This Row],[Count]]</f>
        <v>0</v>
      </c>
      <c r="F122" s="2">
        <f>COUNTIFS(Table2[Sub-Sector],Table4[[#This Row],[Sub-Sector]],Table2[6M Return vs Nifty],"&gt;=10")/Table4[[#This Row],[Count]]</f>
        <v>0</v>
      </c>
      <c r="G122" s="2">
        <f>COUNTIFS(Table2[Sub-Sector],Table4[[#This Row],[Sub-Sector]],Table2[1Y Return vs Nifty],"&gt;=10")/Table4[[#This Row],[Count]]</f>
        <v>0</v>
      </c>
      <c r="H122" s="2">
        <f>COUNTIFS(Table2[Sub-Sector],Table4[[#This Row],[Sub-Sector]],Table2[RSI Exponential â€“ 14D],"&gt;=50")/Table4[[#This Row],[Count]]</f>
        <v>0</v>
      </c>
      <c r="I122" s="2">
        <f>COUNTIFS(Table2[Sub-Sector],Table4[[#This Row],[Sub-Sector]],Table2[Relative Volume],"&gt;=1")/Table4[[#This Row],[Count]]</f>
        <v>0</v>
      </c>
      <c r="J122" s="2">
        <f>COUNTIFS(Table2[Sub-Sector],Table4[[#This Row],[Sub-Sector]],Table2[% Away From Day Low],"&gt;=0.05")/Table4[[#This Row],[Count]]</f>
        <v>0</v>
      </c>
      <c r="K122" s="2">
        <f>COUNTIFS(Table2[Sub-Sector],Table4[[#This Row],[Sub-Sector]],Table2[% Away From Day High],"&lt;=0.05")/Table4[[#This Row],[Count]]</f>
        <v>1</v>
      </c>
      <c r="L122" s="2">
        <f>COUNTIFS(Table2[Sub-Sector],Table4[[#This Row],[Sub-Sector]],Table2[% Away From Current Week Low],"&gt;=0.05")/Table4[[#This Row],[Count]]</f>
        <v>0</v>
      </c>
      <c r="M122" s="2">
        <f>COUNTIFS(Table2[Sub-Sector],Table4[[#This Row],[Sub-Sector]],Table2[% Away From Current Week High],"&lt;=0.05")/Table4[[#This Row],[Count]]</f>
        <v>1</v>
      </c>
      <c r="N122" s="2">
        <f>COUNTIFS(Table2[Sub-Sector],Table4[[#This Row],[Sub-Sector]],Table2[% Away From Current Month Low],"&gt;=0.05")/Table4[[#This Row],[Count]]</f>
        <v>0</v>
      </c>
      <c r="O122" s="2">
        <f>COUNTIFS(Table2[Sub-Sector],Table4[[#This Row],[Sub-Sector]],Table2[% Away From Current Month High],"&lt;=0.05")/Table4[[#This Row],[Count]]</f>
        <v>0</v>
      </c>
      <c r="P122" s="2">
        <f>COUNTIFS(Table2[Sub-Sector],Table4[[#This Row],[Sub-Sector]],Table2[% Away From 52W High],"&lt;=10")/Table4[[#This Row],[Count]]</f>
        <v>0</v>
      </c>
      <c r="Q122" s="2">
        <f>COUNTIFS(Table2[Sub-Sector],Table4[[#This Row],[Sub-Sector]],Table2[% Away From 52W Low],"&gt;=10")/Table4[[#This Row],[Count]]</f>
        <v>1</v>
      </c>
      <c r="R122" s="2">
        <f>COUNTIFS(Table2[Sub-Sector],Table4[[#This Row],[Sub-Sector]],Table2[% Price above 20 EMA],"&gt;=0")/Table4[[#This Row],[Count]]</f>
        <v>0</v>
      </c>
      <c r="S122" s="2">
        <f>COUNTIFS(Table2[Sub-Sector],Table4[[#This Row],[Sub-Sector]],Table2[% Price above 50 EMA],"&gt;=0")/Table4[[#This Row],[Count]]</f>
        <v>0</v>
      </c>
      <c r="T122" s="2">
        <f>COUNTIFS(Table2[Sub-Sector],Table4[[#This Row],[Sub-Sector]],Table2[% Price above 200 EMA],"&gt;=0")/Table4[[#This Row],[Count]]</f>
        <v>1</v>
      </c>
      <c r="U122" s="2">
        <f>COUNTIFS(Table2[Sub-Sector],Table4[[#This Row],[Sub-Sector]],Table2[Rate of Change - Zone],"Positive")/Table4[[#This Row],[Count]]</f>
        <v>0</v>
      </c>
      <c r="V122" s="2">
        <f>COUNTIFS(Table2[Sub-Sector],Table4[[#This Row],[Sub-Sector]],Table2[Sharpe Ratio],"&gt;=0.10")/Table4[[#This Row],[Count]]</f>
        <v>0</v>
      </c>
      <c r="W12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655.5</v>
      </c>
      <c r="X122">
        <f>_xlfn.RANK.AVG(Table4[[#This Row],[Score]],Table4[Score],1)</f>
        <v>116.5</v>
      </c>
      <c r="Y12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443.5</v>
      </c>
      <c r="Z122">
        <f>_xlfn.RANK.AVG(Table4[[#This Row],[Score 2 ]],Table4[[Score 2 ]],1)</f>
        <v>121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9CEAF-2441-4996-900A-F8B9BF7B9D80}">
  <dimension ref="A1:AV738"/>
  <sheetViews>
    <sheetView tabSelected="1" topLeftCell="AL1" workbookViewId="0">
      <selection activeCell="AV1" sqref="AV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10284</v>
      </c>
      <c r="D1" t="s">
        <v>2</v>
      </c>
      <c r="E1" t="s">
        <v>3</v>
      </c>
      <c r="F1" t="s">
        <v>4</v>
      </c>
      <c r="G1" t="s">
        <v>5</v>
      </c>
      <c r="H1" t="s">
        <v>10306</v>
      </c>
      <c r="I1" t="s">
        <v>6</v>
      </c>
      <c r="J1" t="s">
        <v>10307</v>
      </c>
      <c r="K1" t="s">
        <v>7</v>
      </c>
      <c r="L1" t="s">
        <v>10308</v>
      </c>
      <c r="M1" t="s">
        <v>8</v>
      </c>
      <c r="N1" t="s">
        <v>10309</v>
      </c>
      <c r="O1" t="s">
        <v>10310</v>
      </c>
      <c r="P1" t="s">
        <v>9</v>
      </c>
      <c r="Q1" t="s">
        <v>10</v>
      </c>
      <c r="R1" t="s">
        <v>11</v>
      </c>
      <c r="S1" s="2" t="s">
        <v>10311</v>
      </c>
      <c r="T1" s="2" t="s">
        <v>10312</v>
      </c>
      <c r="U1" s="2" t="s">
        <v>10313</v>
      </c>
      <c r="V1" t="s">
        <v>12</v>
      </c>
      <c r="W1" t="s">
        <v>10314</v>
      </c>
      <c r="X1" t="s">
        <v>10315</v>
      </c>
      <c r="Y1" t="s">
        <v>10316</v>
      </c>
      <c r="Z1" t="s">
        <v>10317</v>
      </c>
      <c r="AA1" t="s">
        <v>10318</v>
      </c>
      <c r="AB1" t="s">
        <v>10319</v>
      </c>
      <c r="AC1" s="2" t="s">
        <v>10320</v>
      </c>
      <c r="AD1" s="2" t="s">
        <v>10321</v>
      </c>
      <c r="AE1" s="2" t="s">
        <v>10322</v>
      </c>
      <c r="AF1" s="2" t="s">
        <v>10323</v>
      </c>
      <c r="AG1" s="2" t="s">
        <v>10324</v>
      </c>
      <c r="AH1" s="2" t="s">
        <v>10325</v>
      </c>
      <c r="AI1" t="s">
        <v>13</v>
      </c>
      <c r="AJ1" t="s">
        <v>14</v>
      </c>
      <c r="AK1" t="s">
        <v>10326</v>
      </c>
      <c r="AL1" t="s">
        <v>10327</v>
      </c>
      <c r="AM1" t="s">
        <v>10328</v>
      </c>
      <c r="AN1" t="s">
        <v>10329</v>
      </c>
      <c r="AO1" t="s">
        <v>10330</v>
      </c>
      <c r="AP1" t="s">
        <v>15</v>
      </c>
      <c r="AQ1" s="3" t="s">
        <v>10334</v>
      </c>
      <c r="AR1" s="3" t="s">
        <v>10335</v>
      </c>
      <c r="AS1" s="3" t="s">
        <v>10336</v>
      </c>
      <c r="AT1" s="3" t="s">
        <v>10337</v>
      </c>
      <c r="AU1" s="3" t="s">
        <v>10338</v>
      </c>
      <c r="AV1" s="3" t="s">
        <v>10339</v>
      </c>
    </row>
    <row r="2" spans="1:48" x14ac:dyDescent="0.3">
      <c r="A2" t="s">
        <v>994</v>
      </c>
      <c r="B2" t="s">
        <v>995</v>
      </c>
      <c r="C2" t="s">
        <v>10297</v>
      </c>
      <c r="D2" t="s">
        <v>133</v>
      </c>
      <c r="E2">
        <v>14534.87853865</v>
      </c>
      <c r="F2">
        <v>555.54999999999995</v>
      </c>
      <c r="G2">
        <v>213.76994314503301</v>
      </c>
      <c r="H2">
        <f>(Table2[[#This Row],[1Y Return vs Nifty]]-AVERAGE(Table2[1Y Return vs Nifty]))/_xlfn.STDEV.P(Table2[1Y Return vs Nifty])</f>
        <v>2.8046027596299807</v>
      </c>
      <c r="I2">
        <v>50.3229880949199</v>
      </c>
      <c r="J2">
        <f>(Table2[[#This Row],[1M Return vs Nifty]]-AVERAGE(Table2[1M Return vs Nifty]))/_xlfn.STDEV.P(Table2[1M Return vs Nifty])</f>
        <v>3.8298496886764322</v>
      </c>
      <c r="K2">
        <v>183.21001301188201</v>
      </c>
      <c r="L2">
        <f>(Table2[[#This Row],[6M Return vs Nifty]]-AVERAGE(Table2[6M Return vs Nifty]))/_xlfn.STDEV.P(Table2[6M Return vs Nifty])</f>
        <v>5.9454765254596502</v>
      </c>
      <c r="M2">
        <v>14.806373142643899</v>
      </c>
      <c r="N2">
        <f>(Table2[[#This Row],[1W Return vs Nifty]]-AVERAGE(Table2[1W Return vs Nifty]))/_xlfn.STDEV.P(Table2[1W Return vs Nifty])</f>
        <v>3.2695222568208764</v>
      </c>
      <c r="O2">
        <v>461.2</v>
      </c>
      <c r="P2">
        <v>399.60205328283598</v>
      </c>
      <c r="Q2">
        <v>278.60600043361302</v>
      </c>
      <c r="R2">
        <v>84.791425382972903</v>
      </c>
      <c r="S2" s="2">
        <f>(Table2[[#This Row],[Close Price]]-Table2[[#This Row],[20D EMA]])/Table2[[#This Row],[20D EMA]]</f>
        <v>0.20457502168256714</v>
      </c>
      <c r="T2" s="2">
        <f>(Table2[[#This Row],[Close Price]]-Table2[[#This Row],[50D EMA]])/Table2[[#This Row],[50D EMA]]</f>
        <v>0.39025812163879181</v>
      </c>
      <c r="U2" s="2">
        <f>(Table2[[#This Row],[Close Price]]-Table2[[#This Row],[200D EMA]])/Table2[[#This Row],[200D EMA]]</f>
        <v>0.99403458337351169</v>
      </c>
      <c r="V2">
        <v>0.68364653273244602</v>
      </c>
      <c r="W2">
        <v>527.25</v>
      </c>
      <c r="X2">
        <v>560</v>
      </c>
      <c r="Y2">
        <v>499.05</v>
      </c>
      <c r="Z2">
        <v>560</v>
      </c>
      <c r="AA2">
        <v>404</v>
      </c>
      <c r="AB2">
        <v>560</v>
      </c>
      <c r="AC2" s="2">
        <f>(Table2[[#This Row],[Close Price]]/Table2[[#This Row],[Day Low]])-1</f>
        <v>5.3674727358937746E-2</v>
      </c>
      <c r="AD2" s="2">
        <f>(Table2[[#This Row],[Day High]]/Table2[[#This Row],[Close Price]])-1</f>
        <v>8.0100801008011757E-3</v>
      </c>
      <c r="AE2" s="2">
        <f>(Table2[[#This Row],[Close Price]]/Table2[[#This Row],[Current Week Low]])-1</f>
        <v>0.11321510870654228</v>
      </c>
      <c r="AF2" s="2">
        <f>(Table2[[#This Row],[Current Week High]]/Table2[[#This Row],[Close Price]])-1</f>
        <v>8.0100801008011757E-3</v>
      </c>
      <c r="AG2" s="2">
        <f>(Table2[[#This Row],[Close Price]]/Table2[[#This Row],[Current Month Low]])-1</f>
        <v>0.37512376237623757</v>
      </c>
      <c r="AH2" s="2">
        <f>(Table2[[#This Row],[Current Month High]]/Table2[[#This Row],[Close Price]])-1</f>
        <v>8.0100801008011757E-3</v>
      </c>
      <c r="AI2">
        <v>0.80100801008011702</v>
      </c>
      <c r="AJ2">
        <v>278.68511639003401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0.8</v>
      </c>
      <c r="AM2" t="s">
        <v>10332</v>
      </c>
      <c r="AN2">
        <v>35.35</v>
      </c>
      <c r="AO2" t="s">
        <v>10332</v>
      </c>
      <c r="AP2">
        <v>0.27847789601023298</v>
      </c>
      <c r="AQ2">
        <f>(Table2[[#This Row],[Sharpe Ratio]]-AVERAGE(Table2[Sharpe Ratio]))/_xlfn.STDEV.P(Table2[Sharpe Ratio])</f>
        <v>2.4415262311535235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18.290977461740464</v>
      </c>
      <c r="AS2">
        <f>_xlfn.RANK.AVG(Table2[[#This Row],[1Y Return vs Nifty Z-Score]],Table2[1Y Return vs Nifty Z-Score])</f>
        <v>17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3</v>
      </c>
      <c r="AV2">
        <f>(Table2[[#This Row],[Rank 1Y]]+Table2[[#This Row],[Rank 6M]]+Table2[[#This Row],[Rank Sharpe]])/3</f>
        <v>7</v>
      </c>
    </row>
    <row r="3" spans="1:48" x14ac:dyDescent="0.3">
      <c r="A3" t="s">
        <v>220</v>
      </c>
      <c r="B3" t="s">
        <v>221</v>
      </c>
      <c r="C3" t="s">
        <v>10290</v>
      </c>
      <c r="D3" t="s">
        <v>124</v>
      </c>
      <c r="E3">
        <v>119002.52220750001</v>
      </c>
      <c r="F3">
        <v>570.75</v>
      </c>
      <c r="G3">
        <v>330.33196139196298</v>
      </c>
      <c r="H3">
        <f>(Table2[[#This Row],[1Y Return vs Nifty]]-AVERAGE(Table2[1Y Return vs Nifty]))/_xlfn.STDEV.P(Table2[1Y Return vs Nifty])</f>
        <v>4.6088450073618707</v>
      </c>
      <c r="I3">
        <v>-9.2729991294672196</v>
      </c>
      <c r="J3">
        <f>(Table2[[#This Row],[1M Return vs Nifty]]-AVERAGE(Table2[1M Return vs Nifty]))/_xlfn.STDEV.P(Table2[1M Return vs Nifty])</f>
        <v>-1.1282360970404182</v>
      </c>
      <c r="K3">
        <v>106.709574695973</v>
      </c>
      <c r="L3">
        <f>(Table2[[#This Row],[6M Return vs Nifty]]-AVERAGE(Table2[6M Return vs Nifty]))/_xlfn.STDEV.P(Table2[6M Return vs Nifty])</f>
        <v>3.3429230028947892</v>
      </c>
      <c r="M3">
        <v>-2.96041638508289</v>
      </c>
      <c r="N3">
        <f>(Table2[[#This Row],[1W Return vs Nifty]]-AVERAGE(Table2[1W Return vs Nifty]))/_xlfn.STDEV.P(Table2[1W Return vs Nifty])</f>
        <v>-0.83788602232738119</v>
      </c>
      <c r="O3">
        <v>563.29</v>
      </c>
      <c r="P3">
        <v>517.37282684568595</v>
      </c>
      <c r="Q3">
        <v>350.11246213684399</v>
      </c>
      <c r="R3">
        <v>52.655391512496799</v>
      </c>
      <c r="S3" s="2">
        <f>(Table2[[#This Row],[Close Price]]-Table2[[#This Row],[20D EMA]])/Table2[[#This Row],[20D EMA]]</f>
        <v>1.3243622290472113E-2</v>
      </c>
      <c r="T3" s="2">
        <f>(Table2[[#This Row],[Close Price]]-Table2[[#This Row],[50D EMA]])/Table2[[#This Row],[50D EMA]]</f>
        <v>0.10316964939914515</v>
      </c>
      <c r="U3" s="2">
        <f>(Table2[[#This Row],[Close Price]]-Table2[[#This Row],[200D EMA]])/Table2[[#This Row],[200D EMA]]</f>
        <v>0.63019047227435809</v>
      </c>
      <c r="V3">
        <v>0.58828617080034296</v>
      </c>
      <c r="W3">
        <v>567</v>
      </c>
      <c r="X3">
        <v>576.75</v>
      </c>
      <c r="Y3">
        <v>553</v>
      </c>
      <c r="Z3">
        <v>590</v>
      </c>
      <c r="AA3">
        <v>514</v>
      </c>
      <c r="AB3">
        <v>607</v>
      </c>
      <c r="AC3" s="2">
        <f>(Table2[[#This Row],[Close Price]]/Table2[[#This Row],[Day Low]])-1</f>
        <v>6.6137566137565162E-3</v>
      </c>
      <c r="AD3" s="2">
        <f>(Table2[[#This Row],[Day High]]/Table2[[#This Row],[Close Price]])-1</f>
        <v>1.0512483574244502E-2</v>
      </c>
      <c r="AE3" s="2">
        <f>(Table2[[#This Row],[Close Price]]/Table2[[#This Row],[Current Week Low]])-1</f>
        <v>3.2097649186256794E-2</v>
      </c>
      <c r="AF3" s="2">
        <f>(Table2[[#This Row],[Current Week High]]/Table2[[#This Row],[Close Price]])-1</f>
        <v>3.3727551467367389E-2</v>
      </c>
      <c r="AG3" s="2">
        <f>(Table2[[#This Row],[Close Price]]/Table2[[#This Row],[Current Month Low]])-1</f>
        <v>0.1104085603112841</v>
      </c>
      <c r="AH3" s="2">
        <f>(Table2[[#This Row],[Current Month High]]/Table2[[#This Row],[Close Price]])-1</f>
        <v>6.3512921594393257E-2</v>
      </c>
      <c r="AI3">
        <v>13.359614542268901</v>
      </c>
      <c r="AJ3">
        <v>364.02439024390202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0.39</v>
      </c>
      <c r="AM3" t="s">
        <v>10332</v>
      </c>
      <c r="AN3">
        <v>3.62</v>
      </c>
      <c r="AO3" t="s">
        <v>10332</v>
      </c>
      <c r="AP3">
        <v>0.22714844631929201</v>
      </c>
      <c r="AQ3">
        <f>(Table2[[#This Row],[Sharpe Ratio]]-AVERAGE(Table2[Sharpe Ratio]))/_xlfn.STDEV.P(Table2[Sharpe Ratio])</f>
        <v>1.8505458304346554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7.8361917213235168</v>
      </c>
      <c r="AS3">
        <f>_xlfn.RANK.AVG(Table2[[#This Row],[1Y Return vs Nifty Z-Score]],Table2[1Y Return vs Nifty Z-Score])</f>
        <v>3</v>
      </c>
      <c r="AT3">
        <f>_xlfn.RANK.AVG(Table2[[#This Row],[6M Return vs Nifty Z-Score]],Table2[6M Return vs Nifty Z-Score])</f>
        <v>5</v>
      </c>
      <c r="AU3">
        <f>_xlfn.RANK.AVG(Table2[[#This Row],[Sharpe Ratio Z-Score]],Table2[Sharpe Ratio Z-Score])</f>
        <v>23</v>
      </c>
      <c r="AV3">
        <f>(Table2[[#This Row],[Rank 1Y]]+Table2[[#This Row],[Rank 6M]]+Table2[[#This Row],[Rank Sharpe]])/3</f>
        <v>10.333333333333334</v>
      </c>
    </row>
    <row r="4" spans="1:48" x14ac:dyDescent="0.3">
      <c r="A4" t="s">
        <v>436</v>
      </c>
      <c r="B4" t="s">
        <v>437</v>
      </c>
      <c r="C4" t="s">
        <v>10298</v>
      </c>
      <c r="D4" t="s">
        <v>313</v>
      </c>
      <c r="E4">
        <v>54456.406056100001</v>
      </c>
      <c r="F4">
        <v>2069.9499999999998</v>
      </c>
      <c r="G4">
        <v>373.79710220197501</v>
      </c>
      <c r="H4">
        <f>(Table2[[#This Row],[1Y Return vs Nifty]]-AVERAGE(Table2[1Y Return vs Nifty]))/_xlfn.STDEV.P(Table2[1Y Return vs Nifty])</f>
        <v>5.2816340044338617</v>
      </c>
      <c r="I4">
        <v>-16.641183575764298</v>
      </c>
      <c r="J4">
        <f>(Table2[[#This Row],[1M Return vs Nifty]]-AVERAGE(Table2[1M Return vs Nifty]))/_xlfn.STDEV.P(Table2[1M Return vs Nifty])</f>
        <v>-1.7412319088587065</v>
      </c>
      <c r="K4">
        <v>135.83712187538401</v>
      </c>
      <c r="L4">
        <f>(Table2[[#This Row],[6M Return vs Nifty]]-AVERAGE(Table2[6M Return vs Nifty]))/_xlfn.STDEV.P(Table2[6M Return vs Nifty])</f>
        <v>4.3338454365991419</v>
      </c>
      <c r="M4">
        <v>-8.0305326888575692</v>
      </c>
      <c r="N4">
        <f>(Table2[[#This Row],[1W Return vs Nifty]]-AVERAGE(Table2[1W Return vs Nifty]))/_xlfn.STDEV.P(Table2[1W Return vs Nifty])</f>
        <v>-2.0100188744596812</v>
      </c>
      <c r="O4">
        <v>2297.9899999999998</v>
      </c>
      <c r="P4">
        <v>2260.3048417206901</v>
      </c>
      <c r="Q4">
        <v>1516.37586959398</v>
      </c>
      <c r="R4">
        <v>26.197842982106899</v>
      </c>
      <c r="S4" s="2">
        <f>(Table2[[#This Row],[Close Price]]-Table2[[#This Row],[20D EMA]])/Table2[[#This Row],[20D EMA]]</f>
        <v>-9.9234548453213459E-2</v>
      </c>
      <c r="T4" s="2">
        <f>(Table2[[#This Row],[Close Price]]-Table2[[#This Row],[50D EMA]])/Table2[[#This Row],[50D EMA]]</f>
        <v>-8.4216446475325807E-2</v>
      </c>
      <c r="U4" s="2">
        <f>(Table2[[#This Row],[Close Price]]-Table2[[#This Row],[200D EMA]])/Table2[[#This Row],[200D EMA]]</f>
        <v>0.36506392742469784</v>
      </c>
      <c r="V4">
        <v>0.40478884969037199</v>
      </c>
      <c r="W4">
        <v>2065</v>
      </c>
      <c r="X4">
        <v>2136.8000000000002</v>
      </c>
      <c r="Y4">
        <v>2038</v>
      </c>
      <c r="Z4">
        <v>2219.6999999999998</v>
      </c>
      <c r="AA4">
        <v>2038</v>
      </c>
      <c r="AB4">
        <v>2689.8</v>
      </c>
      <c r="AC4" s="2">
        <f>(Table2[[#This Row],[Close Price]]/Table2[[#This Row],[Day Low]])-1</f>
        <v>2.3970944309925635E-3</v>
      </c>
      <c r="AD4" s="2">
        <f>(Table2[[#This Row],[Day High]]/Table2[[#This Row],[Close Price]])-1</f>
        <v>3.2295466074059975E-2</v>
      </c>
      <c r="AE4" s="2">
        <f>(Table2[[#This Row],[Close Price]]/Table2[[#This Row],[Current Week Low]])-1</f>
        <v>1.5677134445534646E-2</v>
      </c>
      <c r="AF4" s="2">
        <f>(Table2[[#This Row],[Current Week High]]/Table2[[#This Row],[Close Price]])-1</f>
        <v>7.2344742626633485E-2</v>
      </c>
      <c r="AG4" s="2">
        <f>(Table2[[#This Row],[Close Price]]/Table2[[#This Row],[Current Month Low]])-1</f>
        <v>1.5677134445534646E-2</v>
      </c>
      <c r="AH4" s="2">
        <f>(Table2[[#This Row],[Current Month High]]/Table2[[#This Row],[Close Price]])-1</f>
        <v>0.29945167757675328</v>
      </c>
      <c r="AI4">
        <v>43.938259378245803</v>
      </c>
      <c r="AJ4">
        <v>406.65769183698399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0.02</v>
      </c>
      <c r="AM4" t="s">
        <v>10332</v>
      </c>
      <c r="AN4">
        <v>-14.15</v>
      </c>
      <c r="AO4" t="s">
        <v>10331</v>
      </c>
      <c r="AP4">
        <v>0.22225017948947701</v>
      </c>
      <c r="AQ4">
        <f>(Table2[[#This Row],[Sharpe Ratio]]-AVERAGE(Table2[Sharpe Ratio]))/_xlfn.STDEV.P(Table2[Sharpe Ratio])</f>
        <v>1.794149751549303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7.6583784092639187</v>
      </c>
      <c r="AS4">
        <f>_xlfn.RANK.AVG(Table2[[#This Row],[1Y Return vs Nifty Z-Score]],Table2[1Y Return vs Nifty Z-Score])</f>
        <v>1</v>
      </c>
      <c r="AT4">
        <f>_xlfn.RANK.AVG(Table2[[#This Row],[6M Return vs Nifty Z-Score]],Table2[6M Return vs Nifty Z-Score])</f>
        <v>2</v>
      </c>
      <c r="AU4">
        <f>_xlfn.RANK.AVG(Table2[[#This Row],[Sharpe Ratio Z-Score]],Table2[Sharpe Ratio Z-Score])</f>
        <v>29</v>
      </c>
      <c r="AV4">
        <f>(Table2[[#This Row],[Rank 1Y]]+Table2[[#This Row],[Rank 6M]]+Table2[[#This Row],[Rank Sharpe]])/3</f>
        <v>10.666666666666666</v>
      </c>
    </row>
    <row r="5" spans="1:48" x14ac:dyDescent="0.3">
      <c r="A5" t="s">
        <v>971</v>
      </c>
      <c r="B5" t="s">
        <v>972</v>
      </c>
      <c r="C5" t="s">
        <v>10294</v>
      </c>
      <c r="D5" t="s">
        <v>973</v>
      </c>
      <c r="E5">
        <v>14890.777858039901</v>
      </c>
      <c r="F5">
        <v>2188.6</v>
      </c>
      <c r="G5">
        <v>168.17913049994701</v>
      </c>
      <c r="H5">
        <f>(Table2[[#This Row],[1Y Return vs Nifty]]-AVERAGE(Table2[1Y Return vs Nifty]))/_xlfn.STDEV.P(Table2[1Y Return vs Nifty])</f>
        <v>2.0989108754311592</v>
      </c>
      <c r="I5">
        <v>63.838170116009202</v>
      </c>
      <c r="J5">
        <f>(Table2[[#This Row],[1M Return vs Nifty]]-AVERAGE(Table2[1M Return vs Nifty]))/_xlfn.STDEV.P(Table2[1M Return vs Nifty])</f>
        <v>4.9542447191310677</v>
      </c>
      <c r="K5">
        <v>124.152078638037</v>
      </c>
      <c r="L5">
        <f>(Table2[[#This Row],[6M Return vs Nifty]]-AVERAGE(Table2[6M Return vs Nifty]))/_xlfn.STDEV.P(Table2[6M Return vs Nifty])</f>
        <v>3.9363189503704232</v>
      </c>
      <c r="M5">
        <v>8.6340978019231294</v>
      </c>
      <c r="N5">
        <f>(Table2[[#This Row],[1W Return vs Nifty]]-AVERAGE(Table2[1W Return vs Nifty]))/_xlfn.STDEV.P(Table2[1W Return vs Nifty])</f>
        <v>1.8425871993590432</v>
      </c>
      <c r="O5">
        <v>1898.08</v>
      </c>
      <c r="P5">
        <v>1633.92159290721</v>
      </c>
      <c r="Q5">
        <v>1197.96435731776</v>
      </c>
      <c r="R5">
        <v>66.5552476037589</v>
      </c>
      <c r="S5" s="2">
        <f>(Table2[[#This Row],[Close Price]]-Table2[[#This Row],[20D EMA]])/Table2[[#This Row],[20D EMA]]</f>
        <v>0.15305993424934669</v>
      </c>
      <c r="T5" s="2">
        <f>(Table2[[#This Row],[Close Price]]-Table2[[#This Row],[50D EMA]])/Table2[[#This Row],[50D EMA]]</f>
        <v>0.33947675916679682</v>
      </c>
      <c r="U5" s="2">
        <f>(Table2[[#This Row],[Close Price]]-Table2[[#This Row],[200D EMA]])/Table2[[#This Row],[200D EMA]]</f>
        <v>0.82693248478633474</v>
      </c>
      <c r="V5">
        <v>1.94481316270396</v>
      </c>
      <c r="W5">
        <v>2167</v>
      </c>
      <c r="X5">
        <v>2247.3000000000002</v>
      </c>
      <c r="Y5">
        <v>2110</v>
      </c>
      <c r="Z5">
        <v>2544</v>
      </c>
      <c r="AA5">
        <v>1550</v>
      </c>
      <c r="AB5">
        <v>2544</v>
      </c>
      <c r="AC5" s="2">
        <f>(Table2[[#This Row],[Close Price]]/Table2[[#This Row],[Day Low]])-1</f>
        <v>9.9676972773419248E-3</v>
      </c>
      <c r="AD5" s="2">
        <f>(Table2[[#This Row],[Day High]]/Table2[[#This Row],[Close Price]])-1</f>
        <v>2.6820798684090486E-2</v>
      </c>
      <c r="AE5" s="2">
        <f>(Table2[[#This Row],[Close Price]]/Table2[[#This Row],[Current Week Low]])-1</f>
        <v>3.7251184834123263E-2</v>
      </c>
      <c r="AF5" s="2">
        <f>(Table2[[#This Row],[Current Week High]]/Table2[[#This Row],[Close Price]])-1</f>
        <v>0.16238691400895555</v>
      </c>
      <c r="AG5" s="2">
        <f>(Table2[[#This Row],[Close Price]]/Table2[[#This Row],[Current Month Low]])-1</f>
        <v>0.41199999999999992</v>
      </c>
      <c r="AH5" s="2">
        <f>(Table2[[#This Row],[Current Month High]]/Table2[[#This Row],[Close Price]])-1</f>
        <v>0.16238691400895555</v>
      </c>
      <c r="AI5">
        <v>16.238691400895501</v>
      </c>
      <c r="AJ5">
        <v>209.736767619586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1.2</v>
      </c>
      <c r="AM5" t="s">
        <v>10332</v>
      </c>
      <c r="AN5">
        <v>35.21</v>
      </c>
      <c r="AO5" t="s">
        <v>10332</v>
      </c>
      <c r="AP5">
        <v>0.243236456651268</v>
      </c>
      <c r="AQ5">
        <f>(Table2[[#This Row],[Sharpe Ratio]]-AVERAGE(Table2[Sharpe Ratio]))/_xlfn.STDEV.P(Table2[Sharpe Ratio])</f>
        <v>2.0357747555450381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14.867836499836733</v>
      </c>
      <c r="AS5">
        <f>_xlfn.RANK.AVG(Table2[[#This Row],[1Y Return vs Nifty Z-Score]],Table2[1Y Return vs Nifty Z-Score])</f>
        <v>31</v>
      </c>
      <c r="AT5">
        <f>_xlfn.RANK.AVG(Table2[[#This Row],[6M Return vs Nifty Z-Score]],Table2[6M Return vs Nifty Z-Score])</f>
        <v>3</v>
      </c>
      <c r="AU5">
        <f>_xlfn.RANK.AVG(Table2[[#This Row],[Sharpe Ratio Z-Score]],Table2[Sharpe Ratio Z-Score])</f>
        <v>13</v>
      </c>
      <c r="AV5">
        <f>(Table2[[#This Row],[Rank 1Y]]+Table2[[#This Row],[Rank 6M]]+Table2[[#This Row],[Rank Sharpe]])/3</f>
        <v>15.666666666666666</v>
      </c>
    </row>
    <row r="6" spans="1:48" x14ac:dyDescent="0.3">
      <c r="A6" t="s">
        <v>114</v>
      </c>
      <c r="B6" t="s">
        <v>115</v>
      </c>
      <c r="C6" t="s">
        <v>10295</v>
      </c>
      <c r="D6" t="s">
        <v>116</v>
      </c>
      <c r="E6">
        <v>248478.62548977899</v>
      </c>
      <c r="F6">
        <v>6989.8</v>
      </c>
      <c r="G6">
        <v>216.77245159241701</v>
      </c>
      <c r="H6">
        <f>(Table2[[#This Row],[1Y Return vs Nifty]]-AVERAGE(Table2[1Y Return vs Nifty]))/_xlfn.STDEV.P(Table2[1Y Return vs Nifty])</f>
        <v>2.8510780409558922</v>
      </c>
      <c r="I6">
        <v>30.994201753377599</v>
      </c>
      <c r="J6">
        <f>(Table2[[#This Row],[1M Return vs Nifty]]-AVERAGE(Table2[1M Return vs Nifty]))/_xlfn.STDEV.P(Table2[1M Return vs Nifty])</f>
        <v>2.2217920781139715</v>
      </c>
      <c r="K6">
        <v>65.102214019884102</v>
      </c>
      <c r="L6">
        <f>(Table2[[#This Row],[6M Return vs Nifty]]-AVERAGE(Table2[6M Return vs Nifty]))/_xlfn.STDEV.P(Table2[6M Return vs Nifty])</f>
        <v>1.9274359092781921</v>
      </c>
      <c r="M6">
        <v>2.39201359050382</v>
      </c>
      <c r="N6">
        <f>(Table2[[#This Row],[1W Return vs Nifty]]-AVERAGE(Table2[1W Return vs Nifty]))/_xlfn.STDEV.P(Table2[1W Return vs Nifty])</f>
        <v>0.39951340546327541</v>
      </c>
      <c r="O6">
        <v>6164.52</v>
      </c>
      <c r="P6">
        <v>5662.21499100648</v>
      </c>
      <c r="Q6">
        <v>4306.7720516096897</v>
      </c>
      <c r="R6">
        <v>86.826594099350899</v>
      </c>
      <c r="S6" s="2">
        <f>(Table2[[#This Row],[Close Price]]-Table2[[#This Row],[20D EMA]])/Table2[[#This Row],[20D EMA]]</f>
        <v>0.1338757924380162</v>
      </c>
      <c r="T6" s="2">
        <f>(Table2[[#This Row],[Close Price]]-Table2[[#This Row],[50D EMA]])/Table2[[#This Row],[50D EMA]]</f>
        <v>0.23446389992294112</v>
      </c>
      <c r="U6" s="2">
        <f>(Table2[[#This Row],[Close Price]]-Table2[[#This Row],[200D EMA]])/Table2[[#This Row],[200D EMA]]</f>
        <v>0.62297886125352464</v>
      </c>
      <c r="V6">
        <v>1.94070856138848</v>
      </c>
      <c r="W6">
        <v>6790</v>
      </c>
      <c r="X6">
        <v>7010.05</v>
      </c>
      <c r="Y6">
        <v>6522.3</v>
      </c>
      <c r="Z6">
        <v>7010.05</v>
      </c>
      <c r="AA6">
        <v>5194.55</v>
      </c>
      <c r="AB6">
        <v>7010.05</v>
      </c>
      <c r="AC6" s="2">
        <f>(Table2[[#This Row],[Close Price]]/Table2[[#This Row],[Day Low]])-1</f>
        <v>2.9425625920471266E-2</v>
      </c>
      <c r="AD6" s="2">
        <f>(Table2[[#This Row],[Day High]]/Table2[[#This Row],[Close Price]])-1</f>
        <v>2.8970786002460169E-3</v>
      </c>
      <c r="AE6" s="2">
        <f>(Table2[[#This Row],[Close Price]]/Table2[[#This Row],[Current Week Low]])-1</f>
        <v>7.1677169096791005E-2</v>
      </c>
      <c r="AF6" s="2">
        <f>(Table2[[#This Row],[Current Week High]]/Table2[[#This Row],[Close Price]])-1</f>
        <v>2.8970786002460169E-3</v>
      </c>
      <c r="AG6" s="2">
        <f>(Table2[[#This Row],[Close Price]]/Table2[[#This Row],[Current Month Low]])-1</f>
        <v>0.34560260272785892</v>
      </c>
      <c r="AH6" s="2">
        <f>(Table2[[#This Row],[Current Month High]]/Table2[[#This Row],[Close Price]])-1</f>
        <v>2.8970786002460169E-3</v>
      </c>
      <c r="AI6">
        <v>0.28970786002460103</v>
      </c>
      <c r="AJ6">
        <v>259.372750642673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0.33</v>
      </c>
      <c r="AM6" t="s">
        <v>10332</v>
      </c>
      <c r="AN6">
        <v>30.73</v>
      </c>
      <c r="AO6" t="s">
        <v>10332</v>
      </c>
      <c r="AP6">
        <v>0.27729398473044098</v>
      </c>
      <c r="AQ6">
        <f>(Table2[[#This Row],[Sharpe Ratio]]-AVERAGE(Table2[Sharpe Ratio]))/_xlfn.STDEV.P(Table2[Sharpe Ratio])</f>
        <v>2.4278952967336176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9.8277147305449493</v>
      </c>
      <c r="AS6">
        <f>_xlfn.RANK.AVG(Table2[[#This Row],[1Y Return vs Nifty Z-Score]],Table2[1Y Return vs Nifty Z-Score])</f>
        <v>16</v>
      </c>
      <c r="AT6">
        <f>_xlfn.RANK.AVG(Table2[[#This Row],[6M Return vs Nifty Z-Score]],Table2[6M Return vs Nifty Z-Score])</f>
        <v>31</v>
      </c>
      <c r="AU6">
        <f>_xlfn.RANK.AVG(Table2[[#This Row],[Sharpe Ratio Z-Score]],Table2[Sharpe Ratio Z-Score])</f>
        <v>5</v>
      </c>
      <c r="AV6">
        <f>(Table2[[#This Row],[Rank 1Y]]+Table2[[#This Row],[Rank 6M]]+Table2[[#This Row],[Rank Sharpe]])/3</f>
        <v>17.333333333333332</v>
      </c>
    </row>
    <row r="7" spans="1:48" x14ac:dyDescent="0.3">
      <c r="A7" t="s">
        <v>816</v>
      </c>
      <c r="B7" t="s">
        <v>817</v>
      </c>
      <c r="C7" t="s">
        <v>10290</v>
      </c>
      <c r="D7" t="s">
        <v>46</v>
      </c>
      <c r="E7">
        <v>19829.658864870002</v>
      </c>
      <c r="F7">
        <v>1705.05</v>
      </c>
      <c r="G7">
        <v>227.00524332515701</v>
      </c>
      <c r="H7">
        <f>(Table2[[#This Row],[1Y Return vs Nifty]]-AVERAGE(Table2[1Y Return vs Nifty]))/_xlfn.STDEV.P(Table2[1Y Return vs Nifty])</f>
        <v>3.009469560201377</v>
      </c>
      <c r="I7">
        <v>11.680125462835401</v>
      </c>
      <c r="J7">
        <f>(Table2[[#This Row],[1M Return vs Nifty]]-AVERAGE(Table2[1M Return vs Nifty]))/_xlfn.STDEV.P(Table2[1M Return vs Nifty])</f>
        <v>0.61495826965912881</v>
      </c>
      <c r="K7">
        <v>111.308639571347</v>
      </c>
      <c r="L7">
        <f>(Table2[[#This Row],[6M Return vs Nifty]]-AVERAGE(Table2[6M Return vs Nifty]))/_xlfn.STDEV.P(Table2[6M Return vs Nifty])</f>
        <v>3.4993837076358729</v>
      </c>
      <c r="M7">
        <v>1.4683805946631601</v>
      </c>
      <c r="N7">
        <f>(Table2[[#This Row],[1W Return vs Nifty]]-AVERAGE(Table2[1W Return vs Nifty]))/_xlfn.STDEV.P(Table2[1W Return vs Nifty])</f>
        <v>0.18598367303244201</v>
      </c>
      <c r="O7">
        <v>1645</v>
      </c>
      <c r="P7">
        <v>1532.46150384764</v>
      </c>
      <c r="Q7">
        <v>1099.69421720529</v>
      </c>
      <c r="R7">
        <v>58.115486287956003</v>
      </c>
      <c r="S7" s="2">
        <f>(Table2[[#This Row],[Close Price]]-Table2[[#This Row],[20D EMA]])/Table2[[#This Row],[20D EMA]]</f>
        <v>3.6504559270516691E-2</v>
      </c>
      <c r="T7" s="2">
        <f>(Table2[[#This Row],[Close Price]]-Table2[[#This Row],[50D EMA]])/Table2[[#This Row],[50D EMA]]</f>
        <v>0.11262174985735827</v>
      </c>
      <c r="U7" s="2">
        <f>(Table2[[#This Row],[Close Price]]-Table2[[#This Row],[200D EMA]])/Table2[[#This Row],[200D EMA]]</f>
        <v>0.55047646275082907</v>
      </c>
      <c r="V7">
        <v>0.36922777676212398</v>
      </c>
      <c r="W7">
        <v>1650.1</v>
      </c>
      <c r="X7">
        <v>1714.5</v>
      </c>
      <c r="Y7">
        <v>1650.1</v>
      </c>
      <c r="Z7">
        <v>1796.7</v>
      </c>
      <c r="AA7">
        <v>1550</v>
      </c>
      <c r="AB7">
        <v>1796.7</v>
      </c>
      <c r="AC7" s="2">
        <f>(Table2[[#This Row],[Close Price]]/Table2[[#This Row],[Day Low]])-1</f>
        <v>3.3301012059875124E-2</v>
      </c>
      <c r="AD7" s="2">
        <f>(Table2[[#This Row],[Day High]]/Table2[[#This Row],[Close Price]])-1</f>
        <v>5.542359461599311E-3</v>
      </c>
      <c r="AE7" s="2">
        <f>(Table2[[#This Row],[Close Price]]/Table2[[#This Row],[Current Week Low]])-1</f>
        <v>3.3301012059875124E-2</v>
      </c>
      <c r="AF7" s="2">
        <f>(Table2[[#This Row],[Current Week High]]/Table2[[#This Row],[Close Price]])-1</f>
        <v>5.3752089381543078E-2</v>
      </c>
      <c r="AG7" s="2">
        <f>(Table2[[#This Row],[Close Price]]/Table2[[#This Row],[Current Month Low]])-1</f>
        <v>0.1000322580645161</v>
      </c>
      <c r="AH7" s="2">
        <f>(Table2[[#This Row],[Current Month High]]/Table2[[#This Row],[Close Price]])-1</f>
        <v>5.3752089381543078E-2</v>
      </c>
      <c r="AI7">
        <v>5.3752089381542998</v>
      </c>
      <c r="AJ7">
        <v>262.583732057416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0.12</v>
      </c>
      <c r="AM7" t="s">
        <v>10332</v>
      </c>
      <c r="AN7">
        <v>4.93</v>
      </c>
      <c r="AO7" t="s">
        <v>10332</v>
      </c>
      <c r="AP7">
        <v>0.190466472049999</v>
      </c>
      <c r="AQ7">
        <f>(Table2[[#This Row],[Sharpe Ratio]]-AVERAGE(Table2[Sharpe Ratio]))/_xlfn.STDEV.P(Table2[Sharpe Ratio])</f>
        <v>1.4282087903270155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8.7380040008558364</v>
      </c>
      <c r="AS7">
        <f>_xlfn.RANK.AVG(Table2[[#This Row],[1Y Return vs Nifty Z-Score]],Table2[1Y Return vs Nifty Z-Score])</f>
        <v>13</v>
      </c>
      <c r="AT7">
        <f>_xlfn.RANK.AVG(Table2[[#This Row],[6M Return vs Nifty Z-Score]],Table2[6M Return vs Nifty Z-Score])</f>
        <v>4</v>
      </c>
      <c r="AU7">
        <f>_xlfn.RANK.AVG(Table2[[#This Row],[Sharpe Ratio Z-Score]],Table2[Sharpe Ratio Z-Score])</f>
        <v>56</v>
      </c>
      <c r="AV7">
        <f>(Table2[[#This Row],[Rank 1Y]]+Table2[[#This Row],[Rank 6M]]+Table2[[#This Row],[Rank Sharpe]])/3</f>
        <v>24.333333333333332</v>
      </c>
    </row>
    <row r="8" spans="1:48" x14ac:dyDescent="0.3">
      <c r="A8" t="s">
        <v>256</v>
      </c>
      <c r="B8" t="s">
        <v>257</v>
      </c>
      <c r="C8" t="s">
        <v>10298</v>
      </c>
      <c r="D8" t="s">
        <v>258</v>
      </c>
      <c r="E8">
        <v>105809.374564746</v>
      </c>
      <c r="F8">
        <v>77.569999999999993</v>
      </c>
      <c r="G8">
        <v>244.12063178042101</v>
      </c>
      <c r="H8">
        <f>(Table2[[#This Row],[1Y Return vs Nifty]]-AVERAGE(Table2[1Y Return vs Nifty]))/_xlfn.STDEV.P(Table2[1Y Return vs Nifty])</f>
        <v>3.2743955403942708</v>
      </c>
      <c r="I8">
        <v>42.837685606571299</v>
      </c>
      <c r="J8">
        <f>(Table2[[#This Row],[1M Return vs Nifty]]-AVERAGE(Table2[1M Return vs Nifty]))/_xlfn.STDEV.P(Table2[1M Return vs Nifty])</f>
        <v>3.2071102460099747</v>
      </c>
      <c r="K8">
        <v>61.471589065046302</v>
      </c>
      <c r="L8">
        <f>(Table2[[#This Row],[6M Return vs Nifty]]-AVERAGE(Table2[6M Return vs Nifty]))/_xlfn.STDEV.P(Table2[6M Return vs Nifty])</f>
        <v>1.8039216396434778</v>
      </c>
      <c r="M8">
        <v>-2.8164296308143202</v>
      </c>
      <c r="N8">
        <f>(Table2[[#This Row],[1W Return vs Nifty]]-AVERAGE(Table2[1W Return vs Nifty]))/_xlfn.STDEV.P(Table2[1W Return vs Nifty])</f>
        <v>-0.80459850092980656</v>
      </c>
      <c r="O8">
        <v>72.81</v>
      </c>
      <c r="P8">
        <v>63.712998676194097</v>
      </c>
      <c r="Q8">
        <v>47.037965786198001</v>
      </c>
      <c r="R8">
        <v>58.863051472138999</v>
      </c>
      <c r="S8" s="2">
        <f>(Table2[[#This Row],[Close Price]]-Table2[[#This Row],[20D EMA]])/Table2[[#This Row],[20D EMA]]</f>
        <v>6.537563521494287E-2</v>
      </c>
      <c r="T8" s="2">
        <f>(Table2[[#This Row],[Close Price]]-Table2[[#This Row],[50D EMA]])/Table2[[#This Row],[50D EMA]]</f>
        <v>0.21749096121233838</v>
      </c>
      <c r="U8" s="2">
        <f>(Table2[[#This Row],[Close Price]]-Table2[[#This Row],[200D EMA]])/Table2[[#This Row],[200D EMA]]</f>
        <v>0.64909342280190141</v>
      </c>
      <c r="V8">
        <v>1.44764073496248</v>
      </c>
      <c r="W8">
        <v>77.3</v>
      </c>
      <c r="X8">
        <v>79.59</v>
      </c>
      <c r="Y8">
        <v>77.3</v>
      </c>
      <c r="Z8">
        <v>82.45</v>
      </c>
      <c r="AA8">
        <v>65.599999999999994</v>
      </c>
      <c r="AB8">
        <v>84.29</v>
      </c>
      <c r="AC8" s="2">
        <f>(Table2[[#This Row],[Close Price]]/Table2[[#This Row],[Day Low]])-1</f>
        <v>3.4928848641655463E-3</v>
      </c>
      <c r="AD8" s="2">
        <f>(Table2[[#This Row],[Day High]]/Table2[[#This Row],[Close Price]])-1</f>
        <v>2.6040995230114827E-2</v>
      </c>
      <c r="AE8" s="2">
        <f>(Table2[[#This Row],[Close Price]]/Table2[[#This Row],[Current Week Low]])-1</f>
        <v>3.4928848641655463E-3</v>
      </c>
      <c r="AF8" s="2">
        <f>(Table2[[#This Row],[Current Week High]]/Table2[[#This Row],[Close Price]])-1</f>
        <v>6.2910919169782309E-2</v>
      </c>
      <c r="AG8" s="2">
        <f>(Table2[[#This Row],[Close Price]]/Table2[[#This Row],[Current Month Low]])-1</f>
        <v>0.18246951219512186</v>
      </c>
      <c r="AH8" s="2">
        <f>(Table2[[#This Row],[Current Month High]]/Table2[[#This Row],[Close Price]])-1</f>
        <v>8.6631429676421456E-2</v>
      </c>
      <c r="AI8">
        <v>8.6631429676421394</v>
      </c>
      <c r="AJ8">
        <v>288.82205513784402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0.53</v>
      </c>
      <c r="AM8" t="s">
        <v>10332</v>
      </c>
      <c r="AN8">
        <v>14.33</v>
      </c>
      <c r="AO8" t="s">
        <v>10332</v>
      </c>
      <c r="AP8">
        <v>0.22497555681110001</v>
      </c>
      <c r="AQ8">
        <f>(Table2[[#This Row],[Sharpe Ratio]]-AVERAGE(Table2[Sharpe Ratio]))/_xlfn.STDEV.P(Table2[Sharpe Ratio])</f>
        <v>1.8255283186553353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9.3063572437732525</v>
      </c>
      <c r="AS8">
        <f>_xlfn.RANK.AVG(Table2[[#This Row],[1Y Return vs Nifty Z-Score]],Table2[1Y Return vs Nifty Z-Score])</f>
        <v>10</v>
      </c>
      <c r="AT8">
        <f>_xlfn.RANK.AVG(Table2[[#This Row],[6M Return vs Nifty Z-Score]],Table2[6M Return vs Nifty Z-Score])</f>
        <v>41</v>
      </c>
      <c r="AU8">
        <f>_xlfn.RANK.AVG(Table2[[#This Row],[Sharpe Ratio Z-Score]],Table2[Sharpe Ratio Z-Score])</f>
        <v>27</v>
      </c>
      <c r="AV8">
        <f>(Table2[[#This Row],[Rank 1Y]]+Table2[[#This Row],[Rank 6M]]+Table2[[#This Row],[Rank Sharpe]])/3</f>
        <v>26</v>
      </c>
    </row>
    <row r="9" spans="1:48" x14ac:dyDescent="0.3">
      <c r="A9" t="s">
        <v>990</v>
      </c>
      <c r="B9" t="s">
        <v>991</v>
      </c>
      <c r="C9" t="s">
        <v>10298</v>
      </c>
      <c r="D9" t="s">
        <v>163</v>
      </c>
      <c r="E9">
        <v>14642.3054336</v>
      </c>
      <c r="F9">
        <v>14472.8</v>
      </c>
      <c r="G9">
        <v>130.823133657851</v>
      </c>
      <c r="H9">
        <f>(Table2[[#This Row],[1Y Return vs Nifty]]-AVERAGE(Table2[1Y Return vs Nifty]))/_xlfn.STDEV.P(Table2[1Y Return vs Nifty])</f>
        <v>1.5206842050086622</v>
      </c>
      <c r="I9">
        <v>26.533159842506599</v>
      </c>
      <c r="J9">
        <f>(Table2[[#This Row],[1M Return vs Nifty]]-AVERAGE(Table2[1M Return vs Nifty]))/_xlfn.STDEV.P(Table2[1M Return vs Nifty])</f>
        <v>1.8506558738507808</v>
      </c>
      <c r="K9">
        <v>84.744065961733099</v>
      </c>
      <c r="L9">
        <f>(Table2[[#This Row],[6M Return vs Nifty]]-AVERAGE(Table2[6M Return vs Nifty]))/_xlfn.STDEV.P(Table2[6M Return vs Nifty])</f>
        <v>2.5956539232699609</v>
      </c>
      <c r="M9">
        <v>5.2358659352918204</v>
      </c>
      <c r="N9">
        <f>(Table2[[#This Row],[1W Return vs Nifty]]-AVERAGE(Table2[1W Return vs Nifty]))/_xlfn.STDEV.P(Table2[1W Return vs Nifty])</f>
        <v>1.0569682960853715</v>
      </c>
      <c r="O9">
        <v>13415.39</v>
      </c>
      <c r="P9">
        <v>12554.2820221481</v>
      </c>
      <c r="Q9">
        <v>9623.9259586282496</v>
      </c>
      <c r="R9">
        <v>72.658943865137203</v>
      </c>
      <c r="S9" s="2">
        <f>(Table2[[#This Row],[Close Price]]-Table2[[#This Row],[20D EMA]])/Table2[[#This Row],[20D EMA]]</f>
        <v>7.8820667904548419E-2</v>
      </c>
      <c r="T9" s="2">
        <f>(Table2[[#This Row],[Close Price]]-Table2[[#This Row],[50D EMA]])/Table2[[#This Row],[50D EMA]]</f>
        <v>0.15281781741618319</v>
      </c>
      <c r="U9" s="2">
        <f>(Table2[[#This Row],[Close Price]]-Table2[[#This Row],[200D EMA]])/Table2[[#This Row],[200D EMA]]</f>
        <v>0.50383534351950543</v>
      </c>
      <c r="V9">
        <v>0.71439914520473902</v>
      </c>
      <c r="W9">
        <v>14245.95</v>
      </c>
      <c r="X9">
        <v>14590</v>
      </c>
      <c r="Y9">
        <v>13739.1</v>
      </c>
      <c r="Z9">
        <v>14599.95</v>
      </c>
      <c r="AA9">
        <v>12900.1</v>
      </c>
      <c r="AB9">
        <v>14599.95</v>
      </c>
      <c r="AC9" s="2">
        <f>(Table2[[#This Row],[Close Price]]/Table2[[#This Row],[Day Low]])-1</f>
        <v>1.5923823964003603E-2</v>
      </c>
      <c r="AD9" s="2">
        <f>(Table2[[#This Row],[Day High]]/Table2[[#This Row],[Close Price]])-1</f>
        <v>8.0979492565365074E-3</v>
      </c>
      <c r="AE9" s="2">
        <f>(Table2[[#This Row],[Close Price]]/Table2[[#This Row],[Current Week Low]])-1</f>
        <v>5.340233348618173E-2</v>
      </c>
      <c r="AF9" s="2">
        <f>(Table2[[#This Row],[Current Week High]]/Table2[[#This Row],[Close Price]])-1</f>
        <v>8.7854458017799786E-3</v>
      </c>
      <c r="AG9" s="2">
        <f>(Table2[[#This Row],[Close Price]]/Table2[[#This Row],[Current Month Low]])-1</f>
        <v>0.12191378361408045</v>
      </c>
      <c r="AH9" s="2">
        <f>(Table2[[#This Row],[Current Month High]]/Table2[[#This Row],[Close Price]])-1</f>
        <v>8.7854458017799786E-3</v>
      </c>
      <c r="AI9">
        <v>0.87854458017799697</v>
      </c>
      <c r="AJ9">
        <v>243.60465806436201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0.21</v>
      </c>
      <c r="AM9" t="s">
        <v>10332</v>
      </c>
      <c r="AN9">
        <v>10.42</v>
      </c>
      <c r="AO9" t="s">
        <v>10332</v>
      </c>
      <c r="AP9">
        <v>0.23638551614633799</v>
      </c>
      <c r="AQ9">
        <f>(Table2[[#This Row],[Sharpe Ratio]]-AVERAGE(Table2[Sharpe Ratio]))/_xlfn.STDEV.P(Table2[Sharpe Ratio])</f>
        <v>1.9568966146477038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8.9808589128624785</v>
      </c>
      <c r="AS9">
        <f>_xlfn.RANK.AVG(Table2[[#This Row],[1Y Return vs Nifty Z-Score]],Table2[1Y Return vs Nifty Z-Score])</f>
        <v>56</v>
      </c>
      <c r="AT9">
        <f>_xlfn.RANK.AVG(Table2[[#This Row],[6M Return vs Nifty Z-Score]],Table2[6M Return vs Nifty Z-Score])</f>
        <v>14</v>
      </c>
      <c r="AU9">
        <f>_xlfn.RANK.AVG(Table2[[#This Row],[Sharpe Ratio Z-Score]],Table2[Sharpe Ratio Z-Score])</f>
        <v>16</v>
      </c>
      <c r="AV9">
        <f>(Table2[[#This Row],[Rank 1Y]]+Table2[[#This Row],[Rank 6M]]+Table2[[#This Row],[Rank Sharpe]])/3</f>
        <v>28.666666666666668</v>
      </c>
    </row>
    <row r="10" spans="1:48" x14ac:dyDescent="0.3">
      <c r="A10" t="s">
        <v>311</v>
      </c>
      <c r="B10" t="s">
        <v>312</v>
      </c>
      <c r="C10" t="s">
        <v>10298</v>
      </c>
      <c r="D10" t="s">
        <v>313</v>
      </c>
      <c r="E10">
        <v>90114.083549999996</v>
      </c>
      <c r="F10">
        <v>4467.95</v>
      </c>
      <c r="G10">
        <v>111.349137994648</v>
      </c>
      <c r="H10">
        <f>(Table2[[#This Row],[1Y Return vs Nifty]]-AVERAGE(Table2[1Y Return vs Nifty]))/_xlfn.STDEV.P(Table2[1Y Return vs Nifty])</f>
        <v>1.2192497734834182</v>
      </c>
      <c r="I10">
        <v>-10.8307465036028</v>
      </c>
      <c r="J10">
        <f>(Table2[[#This Row],[1M Return vs Nifty]]-AVERAGE(Table2[1M Return vs Nifty]))/_xlfn.STDEV.P(Table2[1M Return vs Nifty])</f>
        <v>-1.2578328278464628</v>
      </c>
      <c r="K10">
        <v>105.28877013732399</v>
      </c>
      <c r="L10">
        <f>(Table2[[#This Row],[6M Return vs Nifty]]-AVERAGE(Table2[6M Return vs Nifty]))/_xlfn.STDEV.P(Table2[6M Return vs Nifty])</f>
        <v>3.2945870718806631</v>
      </c>
      <c r="M10">
        <v>-13.769558739010201</v>
      </c>
      <c r="N10">
        <f>(Table2[[#This Row],[1W Return vs Nifty]]-AVERAGE(Table2[1W Return vs Nifty]))/_xlfn.STDEV.P(Table2[1W Return vs Nifty])</f>
        <v>-3.3367933643503416</v>
      </c>
      <c r="O10">
        <v>4808.1899999999996</v>
      </c>
      <c r="P10">
        <v>4550.3527520683201</v>
      </c>
      <c r="Q10">
        <v>3178.74743849585</v>
      </c>
      <c r="R10">
        <v>36.3512182720022</v>
      </c>
      <c r="S10" s="2">
        <f>(Table2[[#This Row],[Close Price]]-Table2[[#This Row],[20D EMA]])/Table2[[#This Row],[20D EMA]]</f>
        <v>-7.0762594656201147E-2</v>
      </c>
      <c r="T10" s="2">
        <f>(Table2[[#This Row],[Close Price]]-Table2[[#This Row],[50D EMA]])/Table2[[#This Row],[50D EMA]]</f>
        <v>-1.8109090999783455E-2</v>
      </c>
      <c r="U10" s="2">
        <f>(Table2[[#This Row],[Close Price]]-Table2[[#This Row],[200D EMA]])/Table2[[#This Row],[200D EMA]]</f>
        <v>0.40556935914172121</v>
      </c>
      <c r="V10">
        <v>0.72592926384632706</v>
      </c>
      <c r="W10">
        <v>4450</v>
      </c>
      <c r="X10">
        <v>4630.3999999999996</v>
      </c>
      <c r="Y10">
        <v>4111.1000000000004</v>
      </c>
      <c r="Z10">
        <v>4900.1000000000004</v>
      </c>
      <c r="AA10">
        <v>4111.1000000000004</v>
      </c>
      <c r="AB10">
        <v>5359.6</v>
      </c>
      <c r="AC10" s="2">
        <f>(Table2[[#This Row],[Close Price]]/Table2[[#This Row],[Day Low]])-1</f>
        <v>4.0337078651684344E-3</v>
      </c>
      <c r="AD10" s="2">
        <f>(Table2[[#This Row],[Day High]]/Table2[[#This Row],[Close Price]])-1</f>
        <v>3.6358956568448564E-2</v>
      </c>
      <c r="AE10" s="2">
        <f>(Table2[[#This Row],[Close Price]]/Table2[[#This Row],[Current Week Low]])-1</f>
        <v>8.6801585950232241E-2</v>
      </c>
      <c r="AF10" s="2">
        <f>(Table2[[#This Row],[Current Week High]]/Table2[[#This Row],[Close Price]])-1</f>
        <v>9.6722210409695863E-2</v>
      </c>
      <c r="AG10" s="2">
        <f>(Table2[[#This Row],[Close Price]]/Table2[[#This Row],[Current Month Low]])-1</f>
        <v>8.6801585950232241E-2</v>
      </c>
      <c r="AH10" s="2">
        <f>(Table2[[#This Row],[Current Month High]]/Table2[[#This Row],[Close Price]])-1</f>
        <v>0.19956579639431959</v>
      </c>
      <c r="AI10">
        <v>31.156346870488701</v>
      </c>
      <c r="AJ10">
        <v>156.483926521239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0.35</v>
      </c>
      <c r="AM10" t="s">
        <v>10332</v>
      </c>
      <c r="AN10">
        <v>-6.91</v>
      </c>
      <c r="AO10" t="s">
        <v>10331</v>
      </c>
      <c r="AP10">
        <v>0.26448725986704202</v>
      </c>
      <c r="AQ10">
        <f>(Table2[[#This Row],[Sharpe Ratio]]-AVERAGE(Table2[Sharpe Ratio]))/_xlfn.STDEV.P(Table2[Sharpe Ratio])</f>
        <v>2.2804453739848149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2.1996560271520917</v>
      </c>
      <c r="AS10">
        <f>_xlfn.RANK.AVG(Table2[[#This Row],[1Y Return vs Nifty Z-Score]],Table2[1Y Return vs Nifty Z-Score])</f>
        <v>75</v>
      </c>
      <c r="AT10">
        <f>_xlfn.RANK.AVG(Table2[[#This Row],[6M Return vs Nifty Z-Score]],Table2[6M Return vs Nifty Z-Score])</f>
        <v>7</v>
      </c>
      <c r="AU10">
        <f>_xlfn.RANK.AVG(Table2[[#This Row],[Sharpe Ratio Z-Score]],Table2[Sharpe Ratio Z-Score])</f>
        <v>8</v>
      </c>
      <c r="AV10">
        <f>(Table2[[#This Row],[Rank 1Y]]+Table2[[#This Row],[Rank 6M]]+Table2[[#This Row],[Rank Sharpe]])/3</f>
        <v>30</v>
      </c>
    </row>
    <row r="11" spans="1:48" x14ac:dyDescent="0.3">
      <c r="A11" t="s">
        <v>810</v>
      </c>
      <c r="B11" t="s">
        <v>811</v>
      </c>
      <c r="C11" t="s">
        <v>10299</v>
      </c>
      <c r="D11" t="s">
        <v>139</v>
      </c>
      <c r="E11">
        <v>20009.156319325</v>
      </c>
      <c r="F11">
        <v>585.25</v>
      </c>
      <c r="G11">
        <v>163.32386486451901</v>
      </c>
      <c r="H11">
        <f>(Table2[[#This Row],[1Y Return vs Nifty]]-AVERAGE(Table2[1Y Return vs Nifty]))/_xlfn.STDEV.P(Table2[1Y Return vs Nifty])</f>
        <v>2.0237571030861896</v>
      </c>
      <c r="I11">
        <v>14.6922846202374</v>
      </c>
      <c r="J11">
        <f>(Table2[[#This Row],[1M Return vs Nifty]]-AVERAGE(Table2[1M Return vs Nifty]))/_xlfn.STDEV.P(Table2[1M Return vs Nifty])</f>
        <v>0.86555473090074031</v>
      </c>
      <c r="K11">
        <v>60.684744738521701</v>
      </c>
      <c r="L11">
        <f>(Table2[[#This Row],[6M Return vs Nifty]]-AVERAGE(Table2[6M Return vs Nifty]))/_xlfn.STDEV.P(Table2[6M Return vs Nifty])</f>
        <v>1.7771531070861826</v>
      </c>
      <c r="M11">
        <v>10.314563073706699</v>
      </c>
      <c r="N11">
        <f>(Table2[[#This Row],[1W Return vs Nifty]]-AVERAGE(Table2[1W Return vs Nifty]))/_xlfn.STDEV.P(Table2[1W Return vs Nifty])</f>
        <v>2.2310849051135446</v>
      </c>
      <c r="O11">
        <v>544.24</v>
      </c>
      <c r="P11">
        <v>500.54396837122903</v>
      </c>
      <c r="Q11">
        <v>381.34918896054597</v>
      </c>
      <c r="R11">
        <v>66.496538356192801</v>
      </c>
      <c r="S11" s="2">
        <f>(Table2[[#This Row],[Close Price]]-Table2[[#This Row],[20D EMA]])/Table2[[#This Row],[20D EMA]]</f>
        <v>7.5352785535793013E-2</v>
      </c>
      <c r="T11" s="2">
        <f>(Table2[[#This Row],[Close Price]]-Table2[[#This Row],[50D EMA]])/Table2[[#This Row],[50D EMA]]</f>
        <v>0.16922795394859028</v>
      </c>
      <c r="U11" s="2">
        <f>(Table2[[#This Row],[Close Price]]-Table2[[#This Row],[200D EMA]])/Table2[[#This Row],[200D EMA]]</f>
        <v>0.53468269224652631</v>
      </c>
      <c r="V11">
        <v>1.1217907724224401</v>
      </c>
      <c r="W11">
        <v>583.79999999999995</v>
      </c>
      <c r="X11">
        <v>606</v>
      </c>
      <c r="Y11">
        <v>583.79999999999995</v>
      </c>
      <c r="Z11">
        <v>616</v>
      </c>
      <c r="AA11">
        <v>493.8</v>
      </c>
      <c r="AB11">
        <v>616</v>
      </c>
      <c r="AC11" s="2">
        <f>(Table2[[#This Row],[Close Price]]/Table2[[#This Row],[Day Low]])-1</f>
        <v>2.4837273038713636E-3</v>
      </c>
      <c r="AD11" s="2">
        <f>(Table2[[#This Row],[Day High]]/Table2[[#This Row],[Close Price]])-1</f>
        <v>3.5454933788979126E-2</v>
      </c>
      <c r="AE11" s="2">
        <f>(Table2[[#This Row],[Close Price]]/Table2[[#This Row],[Current Week Low]])-1</f>
        <v>2.4837273038713636E-3</v>
      </c>
      <c r="AF11" s="2">
        <f>(Table2[[#This Row],[Current Week High]]/Table2[[#This Row],[Close Price]])-1</f>
        <v>5.2541648868005053E-2</v>
      </c>
      <c r="AG11" s="2">
        <f>(Table2[[#This Row],[Close Price]]/Table2[[#This Row],[Current Month Low]])-1</f>
        <v>0.18519643580396927</v>
      </c>
      <c r="AH11" s="2">
        <f>(Table2[[#This Row],[Current Month High]]/Table2[[#This Row],[Close Price]])-1</f>
        <v>5.2541648868005053E-2</v>
      </c>
      <c r="AI11">
        <v>5.2541648868005</v>
      </c>
      <c r="AJ11">
        <v>194.76202467892199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0.52</v>
      </c>
      <c r="AM11" t="s">
        <v>10332</v>
      </c>
      <c r="AN11">
        <v>16.989999999999998</v>
      </c>
      <c r="AO11" t="s">
        <v>10332</v>
      </c>
      <c r="AP11">
        <v>0.231764999595132</v>
      </c>
      <c r="AQ11">
        <f>(Table2[[#This Row],[Sharpe Ratio]]-AVERAGE(Table2[Sharpe Ratio]))/_xlfn.STDEV.P(Table2[Sharpe Ratio])</f>
        <v>1.9036984070027503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8.8012482531894083</v>
      </c>
      <c r="AS11">
        <f>_xlfn.RANK.AVG(Table2[[#This Row],[1Y Return vs Nifty Z-Score]],Table2[1Y Return vs Nifty Z-Score])</f>
        <v>33</v>
      </c>
      <c r="AT11">
        <f>_xlfn.RANK.AVG(Table2[[#This Row],[6M Return vs Nifty Z-Score]],Table2[6M Return vs Nifty Z-Score])</f>
        <v>42</v>
      </c>
      <c r="AU11">
        <f>_xlfn.RANK.AVG(Table2[[#This Row],[Sharpe Ratio Z-Score]],Table2[Sharpe Ratio Z-Score])</f>
        <v>19</v>
      </c>
      <c r="AV11">
        <f>(Table2[[#This Row],[Rank 1Y]]+Table2[[#This Row],[Rank 6M]]+Table2[[#This Row],[Rank Sharpe]])/3</f>
        <v>31.333333333333332</v>
      </c>
    </row>
    <row r="12" spans="1:48" x14ac:dyDescent="0.3">
      <c r="A12" t="s">
        <v>1025</v>
      </c>
      <c r="B12" t="s">
        <v>1026</v>
      </c>
      <c r="C12" t="s">
        <v>10293</v>
      </c>
      <c r="D12" t="s">
        <v>127</v>
      </c>
      <c r="E12">
        <v>13536.438519019999</v>
      </c>
      <c r="F12">
        <v>932.9</v>
      </c>
      <c r="G12">
        <v>112.39653347019799</v>
      </c>
      <c r="H12">
        <f>(Table2[[#This Row],[1Y Return vs Nifty]]-AVERAGE(Table2[1Y Return vs Nifty]))/_xlfn.STDEV.P(Table2[1Y Return vs Nifty])</f>
        <v>1.2354622172579177</v>
      </c>
      <c r="I12">
        <v>18.7485677087783</v>
      </c>
      <c r="J12">
        <f>(Table2[[#This Row],[1M Return vs Nifty]]-AVERAGE(Table2[1M Return vs Nifty]))/_xlfn.STDEV.P(Table2[1M Return vs Nifty])</f>
        <v>1.2030170410461545</v>
      </c>
      <c r="K12">
        <v>71.120387946066302</v>
      </c>
      <c r="L12">
        <f>(Table2[[#This Row],[6M Return vs Nifty]]-AVERAGE(Table2[6M Return vs Nifty]))/_xlfn.STDEV.P(Table2[6M Return vs Nifty])</f>
        <v>2.1321748636658073</v>
      </c>
      <c r="M12">
        <v>-3.7646520057400901</v>
      </c>
      <c r="N12">
        <f>(Table2[[#This Row],[1W Return vs Nifty]]-AVERAGE(Table2[1W Return vs Nifty]))/_xlfn.STDEV.P(Table2[1W Return vs Nifty])</f>
        <v>-1.0238129193347536</v>
      </c>
      <c r="O12">
        <v>898.71</v>
      </c>
      <c r="P12">
        <v>810.78412293401198</v>
      </c>
      <c r="Q12">
        <v>598.55593887316502</v>
      </c>
      <c r="R12">
        <v>59.343069100214599</v>
      </c>
      <c r="S12" s="2">
        <f>(Table2[[#This Row],[Close Price]]-Table2[[#This Row],[20D EMA]])/Table2[[#This Row],[20D EMA]]</f>
        <v>3.8043417787717887E-2</v>
      </c>
      <c r="T12" s="2">
        <f>(Table2[[#This Row],[Close Price]]-Table2[[#This Row],[50D EMA]])/Table2[[#This Row],[50D EMA]]</f>
        <v>0.15061453919951359</v>
      </c>
      <c r="U12" s="2">
        <f>(Table2[[#This Row],[Close Price]]-Table2[[#This Row],[200D EMA]])/Table2[[#This Row],[200D EMA]]</f>
        <v>0.55858448544720396</v>
      </c>
      <c r="V12">
        <v>1.0950999237781101</v>
      </c>
      <c r="W12">
        <v>916.5</v>
      </c>
      <c r="X12">
        <v>938.4</v>
      </c>
      <c r="Y12">
        <v>916.5</v>
      </c>
      <c r="Z12">
        <v>961.55</v>
      </c>
      <c r="AA12">
        <v>853.2</v>
      </c>
      <c r="AB12">
        <v>999</v>
      </c>
      <c r="AC12" s="2">
        <f>(Table2[[#This Row],[Close Price]]/Table2[[#This Row],[Day Low]])-1</f>
        <v>1.7894162575013528E-2</v>
      </c>
      <c r="AD12" s="2">
        <f>(Table2[[#This Row],[Day High]]/Table2[[#This Row],[Close Price]])-1</f>
        <v>5.895594383106495E-3</v>
      </c>
      <c r="AE12" s="2">
        <f>(Table2[[#This Row],[Close Price]]/Table2[[#This Row],[Current Week Low]])-1</f>
        <v>1.7894162575013528E-2</v>
      </c>
      <c r="AF12" s="2">
        <f>(Table2[[#This Row],[Current Week High]]/Table2[[#This Row],[Close Price]])-1</f>
        <v>3.071068710472713E-2</v>
      </c>
      <c r="AG12" s="2">
        <f>(Table2[[#This Row],[Close Price]]/Table2[[#This Row],[Current Month Low]])-1</f>
        <v>9.3413033286450897E-2</v>
      </c>
      <c r="AH12" s="2">
        <f>(Table2[[#This Row],[Current Month High]]/Table2[[#This Row],[Close Price]])-1</f>
        <v>7.0854325222424741E-2</v>
      </c>
      <c r="AI12">
        <v>7.0854325222424697</v>
      </c>
      <c r="AJ12">
        <v>149.371825715049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0.81</v>
      </c>
      <c r="AM12" t="s">
        <v>10332</v>
      </c>
      <c r="AN12">
        <v>8.14</v>
      </c>
      <c r="AO12" t="s">
        <v>10332</v>
      </c>
      <c r="AP12">
        <v>0.19778810440101699</v>
      </c>
      <c r="AQ12">
        <f>(Table2[[#This Row],[Sharpe Ratio]]-AVERAGE(Table2[Sharpe Ratio]))/_xlfn.STDEV.P(Table2[Sharpe Ratio])</f>
        <v>1.5125062306224744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5.0593474332576003</v>
      </c>
      <c r="AS12">
        <f>_xlfn.RANK.AVG(Table2[[#This Row],[1Y Return vs Nifty Z-Score]],Table2[1Y Return vs Nifty Z-Score])</f>
        <v>72</v>
      </c>
      <c r="AT12">
        <f>_xlfn.RANK.AVG(Table2[[#This Row],[6M Return vs Nifty Z-Score]],Table2[6M Return vs Nifty Z-Score])</f>
        <v>25</v>
      </c>
      <c r="AU12">
        <f>_xlfn.RANK.AVG(Table2[[#This Row],[Sharpe Ratio Z-Score]],Table2[Sharpe Ratio Z-Score])</f>
        <v>44</v>
      </c>
      <c r="AV12">
        <f>(Table2[[#This Row],[Rank 1Y]]+Table2[[#This Row],[Rank 6M]]+Table2[[#This Row],[Rank Sharpe]])/3</f>
        <v>47</v>
      </c>
    </row>
    <row r="13" spans="1:48" x14ac:dyDescent="0.3">
      <c r="A13" t="s">
        <v>393</v>
      </c>
      <c r="B13" t="s">
        <v>394</v>
      </c>
      <c r="C13" t="s">
        <v>10297</v>
      </c>
      <c r="D13" t="s">
        <v>89</v>
      </c>
      <c r="E13">
        <v>61502.693715959998</v>
      </c>
      <c r="F13">
        <v>596.4</v>
      </c>
      <c r="G13">
        <v>138.80855943472</v>
      </c>
      <c r="H13">
        <f>(Table2[[#This Row],[1Y Return vs Nifty]]-AVERAGE(Table2[1Y Return vs Nifty]))/_xlfn.STDEV.P(Table2[1Y Return vs Nifty])</f>
        <v>1.6442891559990658</v>
      </c>
      <c r="I13">
        <v>1.03012796721814</v>
      </c>
      <c r="J13">
        <f>(Table2[[#This Row],[1M Return vs Nifty]]-AVERAGE(Table2[1M Return vs Nifty]))/_xlfn.STDEV.P(Table2[1M Return vs Nifty])</f>
        <v>-0.2710678482089609</v>
      </c>
      <c r="K13">
        <v>43.697460289855101</v>
      </c>
      <c r="L13">
        <f>(Table2[[#This Row],[6M Return vs Nifty]]-AVERAGE(Table2[6M Return vs Nifty]))/_xlfn.STDEV.P(Table2[6M Return vs Nifty])</f>
        <v>1.1992437780164358</v>
      </c>
      <c r="M13">
        <v>-6.8780896278737096</v>
      </c>
      <c r="N13">
        <f>(Table2[[#This Row],[1W Return vs Nifty]]-AVERAGE(Table2[1W Return vs Nifty]))/_xlfn.STDEV.P(Table2[1W Return vs Nifty])</f>
        <v>-1.743591776725175</v>
      </c>
      <c r="O13">
        <v>551.54999999999995</v>
      </c>
      <c r="P13">
        <v>516.99379432988098</v>
      </c>
      <c r="Q13">
        <v>409.09118281883298</v>
      </c>
      <c r="R13">
        <v>71.548256438783696</v>
      </c>
      <c r="S13" s="2">
        <f>(Table2[[#This Row],[Close Price]]-Table2[[#This Row],[20D EMA]])/Table2[[#This Row],[20D EMA]]</f>
        <v>8.1316290454174642E-2</v>
      </c>
      <c r="T13" s="2">
        <f>(Table2[[#This Row],[Close Price]]-Table2[[#This Row],[50D EMA]])/Table2[[#This Row],[50D EMA]]</f>
        <v>0.15359218338982972</v>
      </c>
      <c r="U13" s="2">
        <f>(Table2[[#This Row],[Close Price]]-Table2[[#This Row],[200D EMA]])/Table2[[#This Row],[200D EMA]]</f>
        <v>0.45786569119021359</v>
      </c>
      <c r="V13">
        <v>2.0843771115079099</v>
      </c>
      <c r="W13">
        <v>571.65</v>
      </c>
      <c r="X13">
        <v>605</v>
      </c>
      <c r="Y13">
        <v>530.65</v>
      </c>
      <c r="Z13">
        <v>605</v>
      </c>
      <c r="AA13">
        <v>515.95000000000005</v>
      </c>
      <c r="AB13">
        <v>605</v>
      </c>
      <c r="AC13" s="2">
        <f>(Table2[[#This Row],[Close Price]]/Table2[[#This Row],[Day Low]])-1</f>
        <v>4.329572290737338E-2</v>
      </c>
      <c r="AD13" s="2">
        <f>(Table2[[#This Row],[Day High]]/Table2[[#This Row],[Close Price]])-1</f>
        <v>1.4419852448021464E-2</v>
      </c>
      <c r="AE13" s="2">
        <f>(Table2[[#This Row],[Close Price]]/Table2[[#This Row],[Current Week Low]])-1</f>
        <v>0.12390464524639588</v>
      </c>
      <c r="AF13" s="2">
        <f>(Table2[[#This Row],[Current Week High]]/Table2[[#This Row],[Close Price]])-1</f>
        <v>1.4419852448021464E-2</v>
      </c>
      <c r="AG13" s="2">
        <f>(Table2[[#This Row],[Close Price]]/Table2[[#This Row],[Current Month Low]])-1</f>
        <v>0.15592596181800555</v>
      </c>
      <c r="AH13" s="2">
        <f>(Table2[[#This Row],[Current Month High]]/Table2[[#This Row],[Close Price]])-1</f>
        <v>1.4419852448021464E-2</v>
      </c>
      <c r="AI13">
        <v>6.2374245472837098</v>
      </c>
      <c r="AJ13">
        <v>194.082840236686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0.35</v>
      </c>
      <c r="AM13" t="s">
        <v>10332</v>
      </c>
      <c r="AN13">
        <v>9.51</v>
      </c>
      <c r="AO13" t="s">
        <v>10332</v>
      </c>
      <c r="AP13">
        <v>0.23800712871496699</v>
      </c>
      <c r="AQ13">
        <f>(Table2[[#This Row],[Sharpe Ratio]]-AVERAGE(Table2[Sharpe Ratio]))/_xlfn.STDEV.P(Table2[Sharpe Ratio])</f>
        <v>1.975567012467851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2.8044403215492171</v>
      </c>
      <c r="AS13">
        <f>_xlfn.RANK.AVG(Table2[[#This Row],[1Y Return vs Nifty Z-Score]],Table2[1Y Return vs Nifty Z-Score])</f>
        <v>48</v>
      </c>
      <c r="AT13">
        <f>_xlfn.RANK.AVG(Table2[[#This Row],[6M Return vs Nifty Z-Score]],Table2[6M Return vs Nifty Z-Score])</f>
        <v>83</v>
      </c>
      <c r="AU13">
        <f>_xlfn.RANK.AVG(Table2[[#This Row],[Sharpe Ratio Z-Score]],Table2[Sharpe Ratio Z-Score])</f>
        <v>15</v>
      </c>
      <c r="AV13">
        <f>(Table2[[#This Row],[Rank 1Y]]+Table2[[#This Row],[Rank 6M]]+Table2[[#This Row],[Rank Sharpe]])/3</f>
        <v>48.666666666666664</v>
      </c>
    </row>
    <row r="14" spans="1:48" x14ac:dyDescent="0.3">
      <c r="A14" t="s">
        <v>90</v>
      </c>
      <c r="B14" t="s">
        <v>91</v>
      </c>
      <c r="C14" t="s">
        <v>10298</v>
      </c>
      <c r="D14" t="s">
        <v>92</v>
      </c>
      <c r="E14">
        <v>318878.60775000002</v>
      </c>
      <c r="F14">
        <v>4768.1000000000004</v>
      </c>
      <c r="G14">
        <v>117.13744756111601</v>
      </c>
      <c r="H14">
        <f>(Table2[[#This Row],[1Y Return vs Nifty]]-AVERAGE(Table2[1Y Return vs Nifty]))/_xlfn.STDEV.P(Table2[1Y Return vs Nifty])</f>
        <v>1.3088459628754743</v>
      </c>
      <c r="I14">
        <v>-1.4199167312573699</v>
      </c>
      <c r="J14">
        <f>(Table2[[#This Row],[1M Return vs Nifty]]-AVERAGE(Table2[1M Return vs Nifty]))/_xlfn.STDEV.P(Table2[1M Return vs Nifty])</f>
        <v>-0.47489921940758234</v>
      </c>
      <c r="K14">
        <v>46.962166260732502</v>
      </c>
      <c r="L14">
        <f>(Table2[[#This Row],[6M Return vs Nifty]]-AVERAGE(Table2[6M Return vs Nifty]))/_xlfn.STDEV.P(Table2[6M Return vs Nifty])</f>
        <v>1.3103094426281712</v>
      </c>
      <c r="M14">
        <v>-2.6503992897085298</v>
      </c>
      <c r="N14">
        <f>(Table2[[#This Row],[1W Return vs Nifty]]-AVERAGE(Table2[1W Return vs Nifty]))/_xlfn.STDEV.P(Table2[1W Return vs Nifty])</f>
        <v>-0.76621484154196517</v>
      </c>
      <c r="O14">
        <v>4802.1499999999996</v>
      </c>
      <c r="P14">
        <v>4841.2346459034998</v>
      </c>
      <c r="Q14">
        <v>3887.7735394771098</v>
      </c>
      <c r="R14">
        <v>50.582970585054703</v>
      </c>
      <c r="S14" s="2">
        <f>(Table2[[#This Row],[Close Price]]-Table2[[#This Row],[20D EMA]])/Table2[[#This Row],[20D EMA]]</f>
        <v>-7.0905740137228689E-3</v>
      </c>
      <c r="T14" s="2">
        <f>(Table2[[#This Row],[Close Price]]-Table2[[#This Row],[50D EMA]])/Table2[[#This Row],[50D EMA]]</f>
        <v>-1.5106610452229089E-2</v>
      </c>
      <c r="U14" s="2">
        <f>(Table2[[#This Row],[Close Price]]-Table2[[#This Row],[200D EMA]])/Table2[[#This Row],[200D EMA]]</f>
        <v>0.22643460365782803</v>
      </c>
      <c r="V14">
        <v>0.463769567481988</v>
      </c>
      <c r="W14">
        <v>4722</v>
      </c>
      <c r="X14">
        <v>4814</v>
      </c>
      <c r="Y14">
        <v>4683.6000000000004</v>
      </c>
      <c r="Z14">
        <v>4858</v>
      </c>
      <c r="AA14">
        <v>4480.1000000000004</v>
      </c>
      <c r="AB14">
        <v>4946.8999999999996</v>
      </c>
      <c r="AC14" s="2">
        <f>(Table2[[#This Row],[Close Price]]/Table2[[#This Row],[Day Low]])-1</f>
        <v>9.7628123676409828E-3</v>
      </c>
      <c r="AD14" s="2">
        <f>(Table2[[#This Row],[Day High]]/Table2[[#This Row],[Close Price]])-1</f>
        <v>9.6264759547828316E-3</v>
      </c>
      <c r="AE14" s="2">
        <f>(Table2[[#This Row],[Close Price]]/Table2[[#This Row],[Current Week Low]])-1</f>
        <v>1.8041677342215401E-2</v>
      </c>
      <c r="AF14" s="2">
        <f>(Table2[[#This Row],[Current Week High]]/Table2[[#This Row],[Close Price]])-1</f>
        <v>1.8854470334095375E-2</v>
      </c>
      <c r="AG14" s="2">
        <f>(Table2[[#This Row],[Close Price]]/Table2[[#This Row],[Current Month Low]])-1</f>
        <v>6.428427936876413E-2</v>
      </c>
      <c r="AH14" s="2">
        <f>(Table2[[#This Row],[Current Month High]]/Table2[[#This Row],[Close Price]])-1</f>
        <v>3.7499213523206176E-2</v>
      </c>
      <c r="AI14">
        <v>19.0149116000083</v>
      </c>
      <c r="AJ14">
        <v>169.71942527435201</v>
      </c>
      <c r="AK14" t="str">
        <f>IF(AND(Table2[[#This Row],[20D EMA]]&gt;Table2[[#This Row],[50D EMA]],Table2[[#This Row],[50D EMA]]&gt;Table2[[#This Row],[200D EMA]]),"Uptrend","Downtrend/NoTrend")</f>
        <v>Downtrend/NoTrend</v>
      </c>
      <c r="AL14">
        <v>0</v>
      </c>
      <c r="AM14">
        <v>0</v>
      </c>
      <c r="AN14">
        <v>3.86</v>
      </c>
      <c r="AO14" t="s">
        <v>10332</v>
      </c>
      <c r="AP14">
        <v>0.24804361771644101</v>
      </c>
      <c r="AQ14">
        <f>(Table2[[#This Row],[Sharpe Ratio]]-AVERAGE(Table2[Sharpe Ratio]))/_xlfn.STDEV.P(Table2[Sharpe Ratio])</f>
        <v>2.0911218903715674</v>
      </c>
      <c r="AR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">
        <f>_xlfn.RANK.AVG(Table2[[#This Row],[1Y Return vs Nifty Z-Score]],Table2[1Y Return vs Nifty Z-Score])</f>
        <v>66</v>
      </c>
      <c r="AT14">
        <f>_xlfn.RANK.AVG(Table2[[#This Row],[6M Return vs Nifty Z-Score]],Table2[6M Return vs Nifty Z-Score])</f>
        <v>71</v>
      </c>
      <c r="AU14">
        <f>_xlfn.RANK.AVG(Table2[[#This Row],[Sharpe Ratio Z-Score]],Table2[Sharpe Ratio Z-Score])</f>
        <v>10</v>
      </c>
      <c r="AV14">
        <f>(Table2[[#This Row],[Rank 1Y]]+Table2[[#This Row],[Rank 6M]]+Table2[[#This Row],[Rank Sharpe]])/3</f>
        <v>49</v>
      </c>
    </row>
    <row r="15" spans="1:48" x14ac:dyDescent="0.3">
      <c r="A15" t="s">
        <v>451</v>
      </c>
      <c r="B15" t="s">
        <v>452</v>
      </c>
      <c r="C15" t="s">
        <v>10298</v>
      </c>
      <c r="D15" t="s">
        <v>163</v>
      </c>
      <c r="E15">
        <v>51069.706466625001</v>
      </c>
      <c r="F15">
        <v>12049.95</v>
      </c>
      <c r="G15">
        <v>142.9528734546</v>
      </c>
      <c r="H15">
        <f>(Table2[[#This Row],[1Y Return vs Nifty]]-AVERAGE(Table2[1Y Return vs Nifty]))/_xlfn.STDEV.P(Table2[1Y Return vs Nifty])</f>
        <v>1.7084382377925427</v>
      </c>
      <c r="I15">
        <v>10.595296383565801</v>
      </c>
      <c r="J15">
        <f>(Table2[[#This Row],[1M Return vs Nifty]]-AVERAGE(Table2[1M Return vs Nifty]))/_xlfn.STDEV.P(Table2[1M Return vs Nifty])</f>
        <v>0.52470595757631289</v>
      </c>
      <c r="K15">
        <v>95.389428993315803</v>
      </c>
      <c r="L15">
        <f>(Table2[[#This Row],[6M Return vs Nifty]]-AVERAGE(Table2[6M Return vs Nifty]))/_xlfn.STDEV.P(Table2[6M Return vs Nifty])</f>
        <v>2.9578103718698872</v>
      </c>
      <c r="M15">
        <v>7.1440123033273402</v>
      </c>
      <c r="N15">
        <f>(Table2[[#This Row],[1W Return vs Nifty]]-AVERAGE(Table2[1W Return vs Nifty]))/_xlfn.STDEV.P(Table2[1W Return vs Nifty])</f>
        <v>1.4981023669125482</v>
      </c>
      <c r="O15">
        <v>11814.79</v>
      </c>
      <c r="P15">
        <v>11547.5501191434</v>
      </c>
      <c r="Q15">
        <v>8798.0311490776094</v>
      </c>
      <c r="R15">
        <v>55.592820485732901</v>
      </c>
      <c r="S15" s="2">
        <f>(Table2[[#This Row],[Close Price]]-Table2[[#This Row],[20D EMA]])/Table2[[#This Row],[20D EMA]]</f>
        <v>1.9903866255769238E-2</v>
      </c>
      <c r="T15" s="2">
        <f>(Table2[[#This Row],[Close Price]]-Table2[[#This Row],[50D EMA]])/Table2[[#This Row],[50D EMA]]</f>
        <v>4.3507053502519835E-2</v>
      </c>
      <c r="U15" s="2">
        <f>(Table2[[#This Row],[Close Price]]-Table2[[#This Row],[200D EMA]])/Table2[[#This Row],[200D EMA]]</f>
        <v>0.36961892903315358</v>
      </c>
      <c r="V15">
        <v>0.47883892399377098</v>
      </c>
      <c r="W15">
        <v>11976</v>
      </c>
      <c r="X15">
        <v>12395.95</v>
      </c>
      <c r="Y15">
        <v>11883.15</v>
      </c>
      <c r="Z15">
        <v>12518.2</v>
      </c>
      <c r="AA15">
        <v>10804.95</v>
      </c>
      <c r="AB15">
        <v>12673.7</v>
      </c>
      <c r="AC15" s="2">
        <f>(Table2[[#This Row],[Close Price]]/Table2[[#This Row],[Day Low]])-1</f>
        <v>6.1748496993989654E-3</v>
      </c>
      <c r="AD15" s="2">
        <f>(Table2[[#This Row],[Day High]]/Table2[[#This Row],[Close Price]])-1</f>
        <v>2.8713812090506607E-2</v>
      </c>
      <c r="AE15" s="2">
        <f>(Table2[[#This Row],[Close Price]]/Table2[[#This Row],[Current Week Low]])-1</f>
        <v>1.4036682192853034E-2</v>
      </c>
      <c r="AF15" s="2">
        <f>(Table2[[#This Row],[Current Week High]]/Table2[[#This Row],[Close Price]])-1</f>
        <v>3.8859082402831646E-2</v>
      </c>
      <c r="AG15" s="2">
        <f>(Table2[[#This Row],[Close Price]]/Table2[[#This Row],[Current Month Low]])-1</f>
        <v>0.11522496633487433</v>
      </c>
      <c r="AH15" s="2">
        <f>(Table2[[#This Row],[Current Month High]]/Table2[[#This Row],[Close Price]])-1</f>
        <v>5.1763700264316537E-2</v>
      </c>
      <c r="AI15">
        <v>19.3531923368976</v>
      </c>
      <c r="AJ15">
        <v>209.29823660771501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7.0000000000000007E-2</v>
      </c>
      <c r="AM15" t="s">
        <v>10332</v>
      </c>
      <c r="AN15">
        <v>3.98</v>
      </c>
      <c r="AO15" t="s">
        <v>10332</v>
      </c>
      <c r="AP15">
        <v>0.16557280138889499</v>
      </c>
      <c r="AQ15">
        <f>(Table2[[#This Row],[Sharpe Ratio]]-AVERAGE(Table2[Sharpe Ratio]))/_xlfn.STDEV.P(Table2[Sharpe Ratio])</f>
        <v>1.1415961040184144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7.8306530381697055</v>
      </c>
      <c r="AS15">
        <f>_xlfn.RANK.AVG(Table2[[#This Row],[1Y Return vs Nifty Z-Score]],Table2[1Y Return vs Nifty Z-Score])</f>
        <v>42</v>
      </c>
      <c r="AT15">
        <f>_xlfn.RANK.AVG(Table2[[#This Row],[6M Return vs Nifty Z-Score]],Table2[6M Return vs Nifty Z-Score])</f>
        <v>10</v>
      </c>
      <c r="AU15">
        <f>_xlfn.RANK.AVG(Table2[[#This Row],[Sharpe Ratio Z-Score]],Table2[Sharpe Ratio Z-Score])</f>
        <v>96</v>
      </c>
      <c r="AV15">
        <f>(Table2[[#This Row],[Rank 1Y]]+Table2[[#This Row],[Rank 6M]]+Table2[[#This Row],[Rank Sharpe]])/3</f>
        <v>49.333333333333336</v>
      </c>
    </row>
    <row r="16" spans="1:48" x14ac:dyDescent="0.3">
      <c r="A16" t="s">
        <v>1238</v>
      </c>
      <c r="B16" t="s">
        <v>1239</v>
      </c>
      <c r="C16" t="s">
        <v>10290</v>
      </c>
      <c r="D16" t="s">
        <v>46</v>
      </c>
      <c r="E16">
        <v>9455.1886233599998</v>
      </c>
      <c r="F16">
        <v>550.4</v>
      </c>
      <c r="G16">
        <v>135.81010147921899</v>
      </c>
      <c r="H16">
        <f>(Table2[[#This Row],[1Y Return vs Nifty]]-AVERAGE(Table2[1Y Return vs Nifty]))/_xlfn.STDEV.P(Table2[1Y Return vs Nifty])</f>
        <v>1.5978765714991812</v>
      </c>
      <c r="I16">
        <v>6.7995952122014698</v>
      </c>
      <c r="J16">
        <f>(Table2[[#This Row],[1M Return vs Nifty]]-AVERAGE(Table2[1M Return vs Nifty]))/_xlfn.STDEV.P(Table2[1M Return vs Nifty])</f>
        <v>0.20892274966144764</v>
      </c>
      <c r="K16">
        <v>45.919113735258001</v>
      </c>
      <c r="L16">
        <f>(Table2[[#This Row],[6M Return vs Nifty]]-AVERAGE(Table2[6M Return vs Nifty]))/_xlfn.STDEV.P(Table2[6M Return vs Nifty])</f>
        <v>1.2748246783032418</v>
      </c>
      <c r="M16">
        <v>-4.94858530728626</v>
      </c>
      <c r="N16">
        <f>(Table2[[#This Row],[1W Return vs Nifty]]-AVERAGE(Table2[1W Return vs Nifty]))/_xlfn.STDEV.P(Table2[1W Return vs Nifty])</f>
        <v>-1.2975200760014687</v>
      </c>
      <c r="O16">
        <v>531.32000000000005</v>
      </c>
      <c r="P16">
        <v>500.61055057142698</v>
      </c>
      <c r="Q16">
        <v>385.93050051893999</v>
      </c>
      <c r="R16">
        <v>56.583148839441598</v>
      </c>
      <c r="S16" s="2">
        <f>(Table2[[#This Row],[Close Price]]-Table2[[#This Row],[20D EMA]])/Table2[[#This Row],[20D EMA]]</f>
        <v>3.5910562372957776E-2</v>
      </c>
      <c r="T16" s="2">
        <f>(Table2[[#This Row],[Close Price]]-Table2[[#This Row],[50D EMA]])/Table2[[#This Row],[50D EMA]]</f>
        <v>9.9457451249759563E-2</v>
      </c>
      <c r="U16" s="2">
        <f>(Table2[[#This Row],[Close Price]]-Table2[[#This Row],[200D EMA]])/Table2[[#This Row],[200D EMA]]</f>
        <v>0.42616351716152701</v>
      </c>
      <c r="V16">
        <v>1.65014301237341</v>
      </c>
      <c r="W16">
        <v>541</v>
      </c>
      <c r="X16">
        <v>559</v>
      </c>
      <c r="Y16">
        <v>541</v>
      </c>
      <c r="Z16">
        <v>578.35</v>
      </c>
      <c r="AA16">
        <v>463</v>
      </c>
      <c r="AB16">
        <v>582.70000000000005</v>
      </c>
      <c r="AC16" s="2">
        <f>(Table2[[#This Row],[Close Price]]/Table2[[#This Row],[Day Low]])-1</f>
        <v>1.737523105360439E-2</v>
      </c>
      <c r="AD16" s="2">
        <f>(Table2[[#This Row],[Day High]]/Table2[[#This Row],[Close Price]])-1</f>
        <v>1.5625E-2</v>
      </c>
      <c r="AE16" s="2">
        <f>(Table2[[#This Row],[Close Price]]/Table2[[#This Row],[Current Week Low]])-1</f>
        <v>1.737523105360439E-2</v>
      </c>
      <c r="AF16" s="2">
        <f>(Table2[[#This Row],[Current Week High]]/Table2[[#This Row],[Close Price]])-1</f>
        <v>5.078125E-2</v>
      </c>
      <c r="AG16" s="2">
        <f>(Table2[[#This Row],[Close Price]]/Table2[[#This Row],[Current Month Low]])-1</f>
        <v>0.18876889848812084</v>
      </c>
      <c r="AH16" s="2">
        <f>(Table2[[#This Row],[Current Month High]]/Table2[[#This Row],[Close Price]])-1</f>
        <v>5.8684593023256015E-2</v>
      </c>
      <c r="AI16">
        <v>7.1856831395348904</v>
      </c>
      <c r="AJ16">
        <v>192.76595744680799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0.28999999999999998</v>
      </c>
      <c r="AM16" t="s">
        <v>10332</v>
      </c>
      <c r="AN16">
        <v>13.4</v>
      </c>
      <c r="AO16" t="s">
        <v>10332</v>
      </c>
      <c r="AP16">
        <v>0.230745132318083</v>
      </c>
      <c r="AQ16">
        <f>(Table2[[#This Row],[Sharpe Ratio]]-AVERAGE(Table2[Sharpe Ratio]))/_xlfn.STDEV.P(Table2[Sharpe Ratio])</f>
        <v>1.8919561893148631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3.6760601127772654</v>
      </c>
      <c r="AS16">
        <f>_xlfn.RANK.AVG(Table2[[#This Row],[1Y Return vs Nifty Z-Score]],Table2[1Y Return vs Nifty Z-Score])</f>
        <v>52</v>
      </c>
      <c r="AT16">
        <f>_xlfn.RANK.AVG(Table2[[#This Row],[6M Return vs Nifty Z-Score]],Table2[6M Return vs Nifty Z-Score])</f>
        <v>76</v>
      </c>
      <c r="AU16">
        <f>_xlfn.RANK.AVG(Table2[[#This Row],[Sharpe Ratio Z-Score]],Table2[Sharpe Ratio Z-Score])</f>
        <v>20</v>
      </c>
      <c r="AV16">
        <f>(Table2[[#This Row],[Rank 1Y]]+Table2[[#This Row],[Rank 6M]]+Table2[[#This Row],[Rank Sharpe]])/3</f>
        <v>49.333333333333336</v>
      </c>
    </row>
    <row r="17" spans="1:48" x14ac:dyDescent="0.3">
      <c r="A17" t="s">
        <v>244</v>
      </c>
      <c r="B17" t="s">
        <v>245</v>
      </c>
      <c r="C17" t="s">
        <v>10285</v>
      </c>
      <c r="D17" t="s">
        <v>57</v>
      </c>
      <c r="E17">
        <v>110796.389683965</v>
      </c>
      <c r="F17">
        <v>681.15</v>
      </c>
      <c r="G17">
        <v>222.828915410983</v>
      </c>
      <c r="H17">
        <f>(Table2[[#This Row],[1Y Return vs Nifty]]-AVERAGE(Table2[1Y Return vs Nifty]))/_xlfn.STDEV.P(Table2[1Y Return vs Nifty])</f>
        <v>2.9448249411697121</v>
      </c>
      <c r="I17">
        <v>18.5348563578696</v>
      </c>
      <c r="J17">
        <f>(Table2[[#This Row],[1M Return vs Nifty]]-AVERAGE(Table2[1M Return vs Nifty]))/_xlfn.STDEV.P(Table2[1M Return vs Nifty])</f>
        <v>1.1852373337112088</v>
      </c>
      <c r="K17">
        <v>59.038553350760601</v>
      </c>
      <c r="L17">
        <f>(Table2[[#This Row],[6M Return vs Nifty]]-AVERAGE(Table2[6M Return vs Nifty]))/_xlfn.STDEV.P(Table2[6M Return vs Nifty])</f>
        <v>1.7211494907756257</v>
      </c>
      <c r="M17">
        <v>-1.452716762518</v>
      </c>
      <c r="N17">
        <f>(Table2[[#This Row],[1W Return vs Nifty]]-AVERAGE(Table2[1W Return vs Nifty]))/_xlfn.STDEV.P(Table2[1W Return vs Nifty])</f>
        <v>-0.48932907552912214</v>
      </c>
      <c r="O17">
        <v>632.52</v>
      </c>
      <c r="P17">
        <v>568.77642664868597</v>
      </c>
      <c r="Q17">
        <v>416.60914111760201</v>
      </c>
      <c r="R17">
        <v>65.696285708132194</v>
      </c>
      <c r="S17" s="2">
        <f>(Table2[[#This Row],[Close Price]]-Table2[[#This Row],[20D EMA]])/Table2[[#This Row],[20D EMA]]</f>
        <v>7.688294441282488E-2</v>
      </c>
      <c r="T17" s="2">
        <f>(Table2[[#This Row],[Close Price]]-Table2[[#This Row],[50D EMA]])/Table2[[#This Row],[50D EMA]]</f>
        <v>0.19757072917637528</v>
      </c>
      <c r="U17" s="2">
        <f>(Table2[[#This Row],[Close Price]]-Table2[[#This Row],[200D EMA]])/Table2[[#This Row],[200D EMA]]</f>
        <v>0.63498572828415778</v>
      </c>
      <c r="V17">
        <v>1.20031745263283</v>
      </c>
      <c r="W17">
        <v>672.75</v>
      </c>
      <c r="X17">
        <v>684.7</v>
      </c>
      <c r="Y17">
        <v>670.05</v>
      </c>
      <c r="Z17">
        <v>702.3</v>
      </c>
      <c r="AA17">
        <v>568.29999999999995</v>
      </c>
      <c r="AB17">
        <v>714.3</v>
      </c>
      <c r="AC17" s="2">
        <f>(Table2[[#This Row],[Close Price]]/Table2[[#This Row],[Day Low]])-1</f>
        <v>1.2486064659977592E-2</v>
      </c>
      <c r="AD17" s="2">
        <f>(Table2[[#This Row],[Day High]]/Table2[[#This Row],[Close Price]])-1</f>
        <v>5.2117742053880978E-3</v>
      </c>
      <c r="AE17" s="2">
        <f>(Table2[[#This Row],[Close Price]]/Table2[[#This Row],[Current Week Low]])-1</f>
        <v>1.6565927915827228E-2</v>
      </c>
      <c r="AF17" s="2">
        <f>(Table2[[#This Row],[Current Week High]]/Table2[[#This Row],[Close Price]])-1</f>
        <v>3.105042942083247E-2</v>
      </c>
      <c r="AG17" s="2">
        <f>(Table2[[#This Row],[Close Price]]/Table2[[#This Row],[Current Month Low]])-1</f>
        <v>0.19857469646313564</v>
      </c>
      <c r="AH17" s="2">
        <f>(Table2[[#This Row],[Current Month High]]/Table2[[#This Row],[Close Price]])-1</f>
        <v>4.8667694340453593E-2</v>
      </c>
      <c r="AI17">
        <v>4.8667694340453496</v>
      </c>
      <c r="AJ17">
        <v>277.71719038817002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0.51</v>
      </c>
      <c r="AM17" t="s">
        <v>10332</v>
      </c>
      <c r="AN17">
        <v>18.329999999999998</v>
      </c>
      <c r="AO17" t="s">
        <v>10332</v>
      </c>
      <c r="AP17">
        <v>0.17033119370144301</v>
      </c>
      <c r="AQ17">
        <f>(Table2[[#This Row],[Sharpe Ratio]]-AVERAGE(Table2[Sharpe Ratio]))/_xlfn.STDEV.P(Table2[Sharpe Ratio])</f>
        <v>1.1963817409691164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6.558264431096541</v>
      </c>
      <c r="AS17">
        <f>_xlfn.RANK.AVG(Table2[[#This Row],[1Y Return vs Nifty Z-Score]],Table2[1Y Return vs Nifty Z-Score])</f>
        <v>15</v>
      </c>
      <c r="AT17">
        <f>_xlfn.RANK.AVG(Table2[[#This Row],[6M Return vs Nifty Z-Score]],Table2[6M Return vs Nifty Z-Score])</f>
        <v>45</v>
      </c>
      <c r="AU17">
        <f>_xlfn.RANK.AVG(Table2[[#This Row],[Sharpe Ratio Z-Score]],Table2[Sharpe Ratio Z-Score])</f>
        <v>89</v>
      </c>
      <c r="AV17">
        <f>(Table2[[#This Row],[Rank 1Y]]+Table2[[#This Row],[Rank 6M]]+Table2[[#This Row],[Rank Sharpe]])/3</f>
        <v>49.666666666666664</v>
      </c>
    </row>
    <row r="18" spans="1:48" x14ac:dyDescent="0.3">
      <c r="A18" t="s">
        <v>1137</v>
      </c>
      <c r="B18" t="s">
        <v>1138</v>
      </c>
      <c r="C18" t="s">
        <v>10299</v>
      </c>
      <c r="D18" t="s">
        <v>139</v>
      </c>
      <c r="E18">
        <v>11114.02003439</v>
      </c>
      <c r="F18">
        <v>468.65</v>
      </c>
      <c r="G18">
        <v>328.41137639991598</v>
      </c>
      <c r="H18">
        <f>(Table2[[#This Row],[1Y Return vs Nifty]]-AVERAGE(Table2[1Y Return vs Nifty]))/_xlfn.STDEV.P(Table2[1Y Return vs Nifty])</f>
        <v>4.579116622120031</v>
      </c>
      <c r="I18">
        <v>20.1417921295021</v>
      </c>
      <c r="J18">
        <f>(Table2[[#This Row],[1M Return vs Nifty]]-AVERAGE(Table2[1M Return vs Nifty]))/_xlfn.STDEV.P(Table2[1M Return vs Nifty])</f>
        <v>1.3189262912897277</v>
      </c>
      <c r="K18">
        <v>75.821767136374902</v>
      </c>
      <c r="L18">
        <f>(Table2[[#This Row],[6M Return vs Nifty]]-AVERAGE(Table2[6M Return vs Nifty]))/_xlfn.STDEV.P(Table2[6M Return vs Nifty])</f>
        <v>2.2921163129176905</v>
      </c>
      <c r="M18">
        <v>1.9807679472862401</v>
      </c>
      <c r="N18">
        <f>(Table2[[#This Row],[1W Return vs Nifty]]-AVERAGE(Table2[1W Return vs Nifty]))/_xlfn.STDEV.P(Table2[1W Return vs Nifty])</f>
        <v>0.30443974248778677</v>
      </c>
      <c r="O18">
        <v>469.87</v>
      </c>
      <c r="P18">
        <v>453.16371634980197</v>
      </c>
      <c r="Q18">
        <v>334.60422229572799</v>
      </c>
      <c r="R18">
        <v>46.581517702632098</v>
      </c>
      <c r="S18" s="2">
        <f>(Table2[[#This Row],[Close Price]]-Table2[[#This Row],[20D EMA]])/Table2[[#This Row],[20D EMA]]</f>
        <v>-2.5964628514270486E-3</v>
      </c>
      <c r="T18" s="2">
        <f>(Table2[[#This Row],[Close Price]]-Table2[[#This Row],[50D EMA]])/Table2[[#This Row],[50D EMA]]</f>
        <v>3.4173706083396961E-2</v>
      </c>
      <c r="U18" s="2">
        <f>(Table2[[#This Row],[Close Price]]-Table2[[#This Row],[200D EMA]])/Table2[[#This Row],[200D EMA]]</f>
        <v>0.40060994085663515</v>
      </c>
      <c r="V18">
        <v>0.33796391374319101</v>
      </c>
      <c r="W18">
        <v>461.25</v>
      </c>
      <c r="X18">
        <v>485</v>
      </c>
      <c r="Y18">
        <v>461.25</v>
      </c>
      <c r="Z18">
        <v>491</v>
      </c>
      <c r="AA18">
        <v>445</v>
      </c>
      <c r="AB18">
        <v>500</v>
      </c>
      <c r="AC18" s="2">
        <f>(Table2[[#This Row],[Close Price]]/Table2[[#This Row],[Day Low]])-1</f>
        <v>1.6043360433604326E-2</v>
      </c>
      <c r="AD18" s="2">
        <f>(Table2[[#This Row],[Day High]]/Table2[[#This Row],[Close Price]])-1</f>
        <v>3.4887442654432999E-2</v>
      </c>
      <c r="AE18" s="2">
        <f>(Table2[[#This Row],[Close Price]]/Table2[[#This Row],[Current Week Low]])-1</f>
        <v>1.6043360433604326E-2</v>
      </c>
      <c r="AF18" s="2">
        <f>(Table2[[#This Row],[Current Week High]]/Table2[[#This Row],[Close Price]])-1</f>
        <v>4.7690173903766286E-2</v>
      </c>
      <c r="AG18" s="2">
        <f>(Table2[[#This Row],[Close Price]]/Table2[[#This Row],[Current Month Low]])-1</f>
        <v>5.3146067415730247E-2</v>
      </c>
      <c r="AH18" s="2">
        <f>(Table2[[#This Row],[Current Month High]]/Table2[[#This Row],[Close Price]])-1</f>
        <v>6.6894270777765996E-2</v>
      </c>
      <c r="AI18">
        <v>21.540595327003</v>
      </c>
      <c r="AJ18">
        <v>364.009900990098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0.16</v>
      </c>
      <c r="AM18" t="s">
        <v>10332</v>
      </c>
      <c r="AN18">
        <v>-5.5</v>
      </c>
      <c r="AO18" t="s">
        <v>10331</v>
      </c>
      <c r="AP18">
        <v>0.149031485901989</v>
      </c>
      <c r="AQ18">
        <f>(Table2[[#This Row],[Sharpe Ratio]]-AVERAGE(Table2[Sharpe Ratio]))/_xlfn.STDEV.P(Table2[Sharpe Ratio])</f>
        <v>0.95114806076588376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9.4457470295811206</v>
      </c>
      <c r="AS18">
        <f>_xlfn.RANK.AVG(Table2[[#This Row],[1Y Return vs Nifty Z-Score]],Table2[1Y Return vs Nifty Z-Score])</f>
        <v>4</v>
      </c>
      <c r="AT18">
        <f>_xlfn.RANK.AVG(Table2[[#This Row],[6M Return vs Nifty Z-Score]],Table2[6M Return vs Nifty Z-Score])</f>
        <v>19</v>
      </c>
      <c r="AU18">
        <f>_xlfn.RANK.AVG(Table2[[#This Row],[Sharpe Ratio Z-Score]],Table2[Sharpe Ratio Z-Score])</f>
        <v>126</v>
      </c>
      <c r="AV18">
        <f>(Table2[[#This Row],[Rank 1Y]]+Table2[[#This Row],[Rank 6M]]+Table2[[#This Row],[Rank Sharpe]])/3</f>
        <v>49.666666666666664</v>
      </c>
    </row>
    <row r="19" spans="1:48" x14ac:dyDescent="0.3">
      <c r="A19" t="s">
        <v>808</v>
      </c>
      <c r="B19" t="s">
        <v>809</v>
      </c>
      <c r="C19" t="s">
        <v>10298</v>
      </c>
      <c r="D19" t="s">
        <v>313</v>
      </c>
      <c r="E19">
        <v>20059.77348</v>
      </c>
      <c r="F19">
        <v>1751.15</v>
      </c>
      <c r="G19">
        <v>101.36540486539</v>
      </c>
      <c r="H19">
        <f>(Table2[[#This Row],[1Y Return vs Nifty]]-AVERAGE(Table2[1Y Return vs Nifty]))/_xlfn.STDEV.P(Table2[1Y Return vs Nifty])</f>
        <v>1.0647133869931968</v>
      </c>
      <c r="I19">
        <v>-26.381241362426099</v>
      </c>
      <c r="J19">
        <f>(Table2[[#This Row],[1M Return vs Nifty]]-AVERAGE(Table2[1M Return vs Nifty]))/_xlfn.STDEV.P(Table2[1M Return vs Nifty])</f>
        <v>-2.5515556288481482</v>
      </c>
      <c r="K19">
        <v>103.242038868679</v>
      </c>
      <c r="L19">
        <f>(Table2[[#This Row],[6M Return vs Nifty]]-AVERAGE(Table2[6M Return vs Nifty]))/_xlfn.STDEV.P(Table2[6M Return vs Nifty])</f>
        <v>3.224957043736786</v>
      </c>
      <c r="M19">
        <v>-12.236527205132401</v>
      </c>
      <c r="N19">
        <f>(Table2[[#This Row],[1W Return vs Nifty]]-AVERAGE(Table2[1W Return vs Nifty]))/_xlfn.STDEV.P(Table2[1W Return vs Nifty])</f>
        <v>-2.982380069555675</v>
      </c>
      <c r="O19">
        <v>2045.94</v>
      </c>
      <c r="P19">
        <v>2007.88558781248</v>
      </c>
      <c r="Q19">
        <v>1384.54235393164</v>
      </c>
      <c r="R19">
        <v>19.438018591346399</v>
      </c>
      <c r="S19" s="2">
        <f>(Table2[[#This Row],[Close Price]]-Table2[[#This Row],[20D EMA]])/Table2[[#This Row],[20D EMA]]</f>
        <v>-0.14408535929694904</v>
      </c>
      <c r="T19" s="2">
        <f>(Table2[[#This Row],[Close Price]]-Table2[[#This Row],[50D EMA]])/Table2[[#This Row],[50D EMA]]</f>
        <v>-0.1278636538709281</v>
      </c>
      <c r="U19" s="2">
        <f>(Table2[[#This Row],[Close Price]]-Table2[[#This Row],[200D EMA]])/Table2[[#This Row],[200D EMA]]</f>
        <v>0.26478615480943302</v>
      </c>
      <c r="V19">
        <v>0.386266424606518</v>
      </c>
      <c r="W19">
        <v>1747</v>
      </c>
      <c r="X19">
        <v>1828.7</v>
      </c>
      <c r="Y19">
        <v>1732</v>
      </c>
      <c r="Z19">
        <v>2012.6</v>
      </c>
      <c r="AA19">
        <v>1732</v>
      </c>
      <c r="AB19">
        <v>2474</v>
      </c>
      <c r="AC19" s="2">
        <f>(Table2[[#This Row],[Close Price]]/Table2[[#This Row],[Day Low]])-1</f>
        <v>2.3755008586148207E-3</v>
      </c>
      <c r="AD19" s="2">
        <f>(Table2[[#This Row],[Day High]]/Table2[[#This Row],[Close Price]])-1</f>
        <v>4.4285184021928492E-2</v>
      </c>
      <c r="AE19" s="2">
        <f>(Table2[[#This Row],[Close Price]]/Table2[[#This Row],[Current Week Low]])-1</f>
        <v>1.1056581986143232E-2</v>
      </c>
      <c r="AF19" s="2">
        <f>(Table2[[#This Row],[Current Week High]]/Table2[[#This Row],[Close Price]])-1</f>
        <v>0.14930188733118221</v>
      </c>
      <c r="AG19" s="2">
        <f>(Table2[[#This Row],[Close Price]]/Table2[[#This Row],[Current Month Low]])-1</f>
        <v>1.1056581986143232E-2</v>
      </c>
      <c r="AH19" s="2">
        <f>(Table2[[#This Row],[Current Month High]]/Table2[[#This Row],[Close Price]])-1</f>
        <v>0.41278588356223045</v>
      </c>
      <c r="AI19">
        <v>61.825086371812802</v>
      </c>
      <c r="AJ19">
        <v>170.11414468610201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0.22</v>
      </c>
      <c r="AM19" t="s">
        <v>10332</v>
      </c>
      <c r="AN19">
        <v>-20.77</v>
      </c>
      <c r="AO19" t="s">
        <v>10331</v>
      </c>
      <c r="AP19">
        <v>0.193030303805374</v>
      </c>
      <c r="AQ19">
        <f>(Table2[[#This Row],[Sharpe Ratio]]-AVERAGE(Table2[Sharpe Ratio]))/_xlfn.STDEV.P(Table2[Sharpe Ratio])</f>
        <v>1.4577274063903138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0.21346213871647324</v>
      </c>
      <c r="AS19">
        <f>_xlfn.RANK.AVG(Table2[[#This Row],[1Y Return vs Nifty Z-Score]],Table2[1Y Return vs Nifty Z-Score])</f>
        <v>95</v>
      </c>
      <c r="AT19">
        <f>_xlfn.RANK.AVG(Table2[[#This Row],[6M Return vs Nifty Z-Score]],Table2[6M Return vs Nifty Z-Score])</f>
        <v>8</v>
      </c>
      <c r="AU19">
        <f>_xlfn.RANK.AVG(Table2[[#This Row],[Sharpe Ratio Z-Score]],Table2[Sharpe Ratio Z-Score])</f>
        <v>50</v>
      </c>
      <c r="AV19">
        <f>(Table2[[#This Row],[Rank 1Y]]+Table2[[#This Row],[Rank 6M]]+Table2[[#This Row],[Rank Sharpe]])/3</f>
        <v>51</v>
      </c>
    </row>
    <row r="20" spans="1:48" x14ac:dyDescent="0.3">
      <c r="A20" t="s">
        <v>988</v>
      </c>
      <c r="B20" t="s">
        <v>989</v>
      </c>
      <c r="C20" t="s">
        <v>10298</v>
      </c>
      <c r="D20" t="s">
        <v>133</v>
      </c>
      <c r="E20">
        <v>14661.022558500001</v>
      </c>
      <c r="F20">
        <v>1753.65</v>
      </c>
      <c r="G20">
        <v>80.193577968656001</v>
      </c>
      <c r="H20">
        <f>(Table2[[#This Row],[1Y Return vs Nifty]]-AVERAGE(Table2[1Y Return vs Nifty]))/_xlfn.STDEV.P(Table2[1Y Return vs Nifty])</f>
        <v>0.73699853507778823</v>
      </c>
      <c r="I20">
        <v>27.285177133106998</v>
      </c>
      <c r="J20">
        <f>(Table2[[#This Row],[1M Return vs Nifty]]-AVERAGE(Table2[1M Return vs Nifty]))/_xlfn.STDEV.P(Table2[1M Return vs Nifty])</f>
        <v>1.9132199224183557</v>
      </c>
      <c r="K20">
        <v>106.03376484317801</v>
      </c>
      <c r="L20">
        <f>(Table2[[#This Row],[6M Return vs Nifty]]-AVERAGE(Table2[6M Return vs Nifty]))/_xlfn.STDEV.P(Table2[6M Return vs Nifty])</f>
        <v>3.3199318756320597</v>
      </c>
      <c r="M20">
        <v>3.0926977773098101</v>
      </c>
      <c r="N20">
        <f>(Table2[[#This Row],[1W Return vs Nifty]]-AVERAGE(Table2[1W Return vs Nifty]))/_xlfn.STDEV.P(Table2[1W Return vs Nifty])</f>
        <v>0.56150080478850506</v>
      </c>
      <c r="O20">
        <v>1643.9</v>
      </c>
      <c r="P20">
        <v>1462.06282106309</v>
      </c>
      <c r="Q20">
        <v>1064.0666770405201</v>
      </c>
      <c r="R20">
        <v>64.667370646943894</v>
      </c>
      <c r="S20" s="2">
        <f>(Table2[[#This Row],[Close Price]]-Table2[[#This Row],[20D EMA]])/Table2[[#This Row],[20D EMA]]</f>
        <v>6.6761968489567489E-2</v>
      </c>
      <c r="T20" s="2">
        <f>(Table2[[#This Row],[Close Price]]-Table2[[#This Row],[50D EMA]])/Table2[[#This Row],[50D EMA]]</f>
        <v>0.19943546524553041</v>
      </c>
      <c r="U20" s="2">
        <f>(Table2[[#This Row],[Close Price]]-Table2[[#This Row],[200D EMA]])/Table2[[#This Row],[200D EMA]]</f>
        <v>0.64806401500835686</v>
      </c>
      <c r="V20">
        <v>0.958361022927118</v>
      </c>
      <c r="W20">
        <v>1731</v>
      </c>
      <c r="X20">
        <v>1863.35</v>
      </c>
      <c r="Y20">
        <v>1665.25</v>
      </c>
      <c r="Z20">
        <v>1863.35</v>
      </c>
      <c r="AA20">
        <v>1557</v>
      </c>
      <c r="AB20">
        <v>1863.35</v>
      </c>
      <c r="AC20" s="2">
        <f>(Table2[[#This Row],[Close Price]]/Table2[[#This Row],[Day Low]])-1</f>
        <v>1.308492201039857E-2</v>
      </c>
      <c r="AD20" s="2">
        <f>(Table2[[#This Row],[Day High]]/Table2[[#This Row],[Close Price]])-1</f>
        <v>6.2555241923986982E-2</v>
      </c>
      <c r="AE20" s="2">
        <f>(Table2[[#This Row],[Close Price]]/Table2[[#This Row],[Current Week Low]])-1</f>
        <v>5.308512235400098E-2</v>
      </c>
      <c r="AF20" s="2">
        <f>(Table2[[#This Row],[Current Week High]]/Table2[[#This Row],[Close Price]])-1</f>
        <v>6.2555241923986982E-2</v>
      </c>
      <c r="AG20" s="2">
        <f>(Table2[[#This Row],[Close Price]]/Table2[[#This Row],[Current Month Low]])-1</f>
        <v>0.1263005780346822</v>
      </c>
      <c r="AH20" s="2">
        <f>(Table2[[#This Row],[Current Month High]]/Table2[[#This Row],[Close Price]])-1</f>
        <v>6.2555241923986982E-2</v>
      </c>
      <c r="AI20">
        <v>6.2555241923986902</v>
      </c>
      <c r="AJ20">
        <v>169.79230769230699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0.39</v>
      </c>
      <c r="AM20" t="s">
        <v>10332</v>
      </c>
      <c r="AN20">
        <v>7</v>
      </c>
      <c r="AO20" t="s">
        <v>10332</v>
      </c>
      <c r="AP20">
        <v>0.23525884536913599</v>
      </c>
      <c r="AQ20">
        <f>(Table2[[#This Row],[Sharpe Ratio]]-AVERAGE(Table2[Sharpe Ratio]))/_xlfn.STDEV.P(Table2[Sharpe Ratio])</f>
        <v>1.9439247173957721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8.4755758553124814</v>
      </c>
      <c r="AS20">
        <f>_xlfn.RANK.AVG(Table2[[#This Row],[1Y Return vs Nifty Z-Score]],Table2[1Y Return vs Nifty Z-Score])</f>
        <v>129</v>
      </c>
      <c r="AT20">
        <f>_xlfn.RANK.AVG(Table2[[#This Row],[6M Return vs Nifty Z-Score]],Table2[6M Return vs Nifty Z-Score])</f>
        <v>6</v>
      </c>
      <c r="AU20">
        <f>_xlfn.RANK.AVG(Table2[[#This Row],[Sharpe Ratio Z-Score]],Table2[Sharpe Ratio Z-Score])</f>
        <v>18</v>
      </c>
      <c r="AV20">
        <f>(Table2[[#This Row],[Rank 1Y]]+Table2[[#This Row],[Rank 6M]]+Table2[[#This Row],[Rank Sharpe]])/3</f>
        <v>51</v>
      </c>
    </row>
    <row r="21" spans="1:48" x14ac:dyDescent="0.3">
      <c r="A21" t="s">
        <v>639</v>
      </c>
      <c r="B21" t="s">
        <v>640</v>
      </c>
      <c r="C21" t="s">
        <v>10289</v>
      </c>
      <c r="D21" t="s">
        <v>43</v>
      </c>
      <c r="E21">
        <v>29156.609405200001</v>
      </c>
      <c r="F21">
        <v>5630.6</v>
      </c>
      <c r="G21">
        <v>132.03009378169801</v>
      </c>
      <c r="H21">
        <f>(Table2[[#This Row],[1Y Return vs Nifty]]-AVERAGE(Table2[1Y Return vs Nifty]))/_xlfn.STDEV.P(Table2[1Y Return vs Nifty])</f>
        <v>1.5393665209081628</v>
      </c>
      <c r="I21">
        <v>34.272181351058997</v>
      </c>
      <c r="J21">
        <f>(Table2[[#This Row],[1M Return vs Nifty]]-AVERAGE(Table2[1M Return vs Nifty]))/_xlfn.STDEV.P(Table2[1M Return vs Nifty])</f>
        <v>2.4945034603072229</v>
      </c>
      <c r="K21">
        <v>91.896341825708106</v>
      </c>
      <c r="L21">
        <f>(Table2[[#This Row],[6M Return vs Nifty]]-AVERAGE(Table2[6M Return vs Nifty]))/_xlfn.STDEV.P(Table2[6M Return vs Nifty])</f>
        <v>2.8389751532382967</v>
      </c>
      <c r="M21">
        <v>26.441765030340999</v>
      </c>
      <c r="N21">
        <f>(Table2[[#This Row],[1W Return vs Nifty]]-AVERAGE(Table2[1W Return vs Nifty]))/_xlfn.STDEV.P(Table2[1W Return vs Nifty])</f>
        <v>5.9594457737330684</v>
      </c>
      <c r="O21">
        <v>4719.6099999999997</v>
      </c>
      <c r="P21">
        <v>4353.0628924929697</v>
      </c>
      <c r="Q21">
        <v>3392.47589017375</v>
      </c>
      <c r="R21">
        <v>78.233690503287406</v>
      </c>
      <c r="S21" s="2">
        <f>(Table2[[#This Row],[Close Price]]-Table2[[#This Row],[20D EMA]])/Table2[[#This Row],[20D EMA]]</f>
        <v>0.19302230480908397</v>
      </c>
      <c r="T21" s="2">
        <f>(Table2[[#This Row],[Close Price]]-Table2[[#This Row],[50D EMA]])/Table2[[#This Row],[50D EMA]]</f>
        <v>0.29348004820012924</v>
      </c>
      <c r="U21" s="2">
        <f>(Table2[[#This Row],[Close Price]]-Table2[[#This Row],[200D EMA]])/Table2[[#This Row],[200D EMA]]</f>
        <v>0.65973176590847393</v>
      </c>
      <c r="V21">
        <v>2.0716598244328002</v>
      </c>
      <c r="W21">
        <v>5547</v>
      </c>
      <c r="X21">
        <v>5687.9</v>
      </c>
      <c r="Y21">
        <v>4520</v>
      </c>
      <c r="Z21">
        <v>5990</v>
      </c>
      <c r="AA21">
        <v>3965.5</v>
      </c>
      <c r="AB21">
        <v>5990</v>
      </c>
      <c r="AC21" s="2">
        <f>(Table2[[#This Row],[Close Price]]/Table2[[#This Row],[Day Low]])-1</f>
        <v>1.5071209662880891E-2</v>
      </c>
      <c r="AD21" s="2">
        <f>(Table2[[#This Row],[Day High]]/Table2[[#This Row],[Close Price]])-1</f>
        <v>1.0176535360352235E-2</v>
      </c>
      <c r="AE21" s="2">
        <f>(Table2[[#This Row],[Close Price]]/Table2[[#This Row],[Current Week Low]])-1</f>
        <v>0.24570796460176991</v>
      </c>
      <c r="AF21" s="2">
        <f>(Table2[[#This Row],[Current Week High]]/Table2[[#This Row],[Close Price]])-1</f>
        <v>6.3829787234042534E-2</v>
      </c>
      <c r="AG21" s="2">
        <f>(Table2[[#This Row],[Close Price]]/Table2[[#This Row],[Current Month Low]])-1</f>
        <v>0.41989660824612285</v>
      </c>
      <c r="AH21" s="2">
        <f>(Table2[[#This Row],[Current Month High]]/Table2[[#This Row],[Close Price]])-1</f>
        <v>6.3829787234042534E-2</v>
      </c>
      <c r="AI21">
        <v>6.3829787234042499</v>
      </c>
      <c r="AJ21">
        <v>182.64645349129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0.28999999999999998</v>
      </c>
      <c r="AM21" t="s">
        <v>10332</v>
      </c>
      <c r="AN21">
        <v>41.14</v>
      </c>
      <c r="AO21" t="s">
        <v>10332</v>
      </c>
      <c r="AP21">
        <v>0.171662300977316</v>
      </c>
      <c r="AQ21">
        <f>(Table2[[#This Row],[Sharpe Ratio]]-AVERAGE(Table2[Sharpe Ratio]))/_xlfn.STDEV.P(Table2[Sharpe Ratio])</f>
        <v>1.2117074129962229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14.043998321182972</v>
      </c>
      <c r="AS21">
        <f>_xlfn.RANK.AVG(Table2[[#This Row],[1Y Return vs Nifty Z-Score]],Table2[1Y Return vs Nifty Z-Score])</f>
        <v>55</v>
      </c>
      <c r="AT21">
        <f>_xlfn.RANK.AVG(Table2[[#This Row],[6M Return vs Nifty Z-Score]],Table2[6M Return vs Nifty Z-Score])</f>
        <v>13</v>
      </c>
      <c r="AU21">
        <f>_xlfn.RANK.AVG(Table2[[#This Row],[Sharpe Ratio Z-Score]],Table2[Sharpe Ratio Z-Score])</f>
        <v>86</v>
      </c>
      <c r="AV21">
        <f>(Table2[[#This Row],[Rank 1Y]]+Table2[[#This Row],[Rank 6M]]+Table2[[#This Row],[Rank Sharpe]])/3</f>
        <v>51.333333333333336</v>
      </c>
    </row>
    <row r="22" spans="1:48" x14ac:dyDescent="0.3">
      <c r="A22" t="s">
        <v>641</v>
      </c>
      <c r="B22" t="s">
        <v>642</v>
      </c>
      <c r="C22" t="s">
        <v>10298</v>
      </c>
      <c r="D22" t="s">
        <v>163</v>
      </c>
      <c r="E22">
        <v>29112.415868736</v>
      </c>
      <c r="F22">
        <v>223.29</v>
      </c>
      <c r="G22">
        <v>314.5692577694</v>
      </c>
      <c r="H22">
        <f>(Table2[[#This Row],[1Y Return vs Nifty]]-AVERAGE(Table2[1Y Return vs Nifty]))/_xlfn.STDEV.P(Table2[1Y Return vs Nifty])</f>
        <v>4.364856989291896</v>
      </c>
      <c r="I22">
        <v>41.840342059739299</v>
      </c>
      <c r="J22">
        <f>(Table2[[#This Row],[1M Return vs Nifty]]-AVERAGE(Table2[1M Return vs Nifty]))/_xlfn.STDEV.P(Table2[1M Return vs Nifty])</f>
        <v>3.124136289317121</v>
      </c>
      <c r="K22">
        <v>39.144936329483997</v>
      </c>
      <c r="L22">
        <f>(Table2[[#This Row],[6M Return vs Nifty]]-AVERAGE(Table2[6M Return vs Nifty]))/_xlfn.STDEV.P(Table2[6M Return vs Nifty])</f>
        <v>1.0443664004424984</v>
      </c>
      <c r="M22">
        <v>-1.54833481524834</v>
      </c>
      <c r="N22">
        <f>(Table2[[#This Row],[1W Return vs Nifty]]-AVERAGE(Table2[1W Return vs Nifty]))/_xlfn.STDEV.P(Table2[1W Return vs Nifty])</f>
        <v>-0.51143449760370241</v>
      </c>
      <c r="O22">
        <v>194.19</v>
      </c>
      <c r="P22">
        <v>174.47576671757699</v>
      </c>
      <c r="Q22">
        <v>134.08067003758899</v>
      </c>
      <c r="R22">
        <v>77.231593149919604</v>
      </c>
      <c r="S22" s="2">
        <f>(Table2[[#This Row],[Close Price]]-Table2[[#This Row],[20D EMA]])/Table2[[#This Row],[20D EMA]]</f>
        <v>0.14985323652093308</v>
      </c>
      <c r="T22" s="2">
        <f>(Table2[[#This Row],[Close Price]]-Table2[[#This Row],[50D EMA]])/Table2[[#This Row],[50D EMA]]</f>
        <v>0.27977657986990451</v>
      </c>
      <c r="U22" s="2">
        <f>(Table2[[#This Row],[Close Price]]-Table2[[#This Row],[200D EMA]])/Table2[[#This Row],[200D EMA]]</f>
        <v>0.66534072314377246</v>
      </c>
      <c r="V22">
        <v>1.74791783068565</v>
      </c>
      <c r="W22">
        <v>214.05</v>
      </c>
      <c r="X22">
        <v>232</v>
      </c>
      <c r="Y22">
        <v>208.5</v>
      </c>
      <c r="Z22">
        <v>232</v>
      </c>
      <c r="AA22">
        <v>164.07</v>
      </c>
      <c r="AB22">
        <v>236.95</v>
      </c>
      <c r="AC22" s="2">
        <f>(Table2[[#This Row],[Close Price]]/Table2[[#This Row],[Day Low]])-1</f>
        <v>4.3167484232655928E-2</v>
      </c>
      <c r="AD22" s="2">
        <f>(Table2[[#This Row],[Day High]]/Table2[[#This Row],[Close Price]])-1</f>
        <v>3.9007568632719813E-2</v>
      </c>
      <c r="AE22" s="2">
        <f>(Table2[[#This Row],[Close Price]]/Table2[[#This Row],[Current Week Low]])-1</f>
        <v>7.0935251798561083E-2</v>
      </c>
      <c r="AF22" s="2">
        <f>(Table2[[#This Row],[Current Week High]]/Table2[[#This Row],[Close Price]])-1</f>
        <v>3.9007568632719813E-2</v>
      </c>
      <c r="AG22" s="2">
        <f>(Table2[[#This Row],[Close Price]]/Table2[[#This Row],[Current Month Low]])-1</f>
        <v>0.36094349972572681</v>
      </c>
      <c r="AH22" s="2">
        <f>(Table2[[#This Row],[Current Month High]]/Table2[[#This Row],[Close Price]])-1</f>
        <v>6.1176049084150641E-2</v>
      </c>
      <c r="AI22">
        <v>6.1176049084150597</v>
      </c>
      <c r="AJ22">
        <v>374.58023379383599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0.44</v>
      </c>
      <c r="AM22" t="s">
        <v>10332</v>
      </c>
      <c r="AN22">
        <v>30.98</v>
      </c>
      <c r="AO22" t="s">
        <v>10332</v>
      </c>
      <c r="AP22">
        <v>0.192570961069123</v>
      </c>
      <c r="AQ22">
        <f>(Table2[[#This Row],[Sharpe Ratio]]-AVERAGE(Table2[Sharpe Ratio]))/_xlfn.STDEV.P(Table2[Sharpe Ratio])</f>
        <v>1.452438774698928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9.4743639561467425</v>
      </c>
      <c r="AS22">
        <f>_xlfn.RANK.AVG(Table2[[#This Row],[1Y Return vs Nifty Z-Score]],Table2[1Y Return vs Nifty Z-Score])</f>
        <v>5</v>
      </c>
      <c r="AT22">
        <f>_xlfn.RANK.AVG(Table2[[#This Row],[6M Return vs Nifty Z-Score]],Table2[6M Return vs Nifty Z-Score])</f>
        <v>98</v>
      </c>
      <c r="AU22">
        <f>_xlfn.RANK.AVG(Table2[[#This Row],[Sharpe Ratio Z-Score]],Table2[Sharpe Ratio Z-Score])</f>
        <v>52</v>
      </c>
      <c r="AV22">
        <f>(Table2[[#This Row],[Rank 1Y]]+Table2[[#This Row],[Rank 6M]]+Table2[[#This Row],[Rank Sharpe]])/3</f>
        <v>51.666666666666664</v>
      </c>
    </row>
    <row r="23" spans="1:48" x14ac:dyDescent="0.3">
      <c r="A23" t="s">
        <v>951</v>
      </c>
      <c r="B23" t="s">
        <v>952</v>
      </c>
      <c r="C23" t="s">
        <v>10291</v>
      </c>
      <c r="D23" t="s">
        <v>51</v>
      </c>
      <c r="E23">
        <v>15436.601697575001</v>
      </c>
      <c r="F23">
        <v>12031.75</v>
      </c>
      <c r="G23">
        <v>187.193897387146</v>
      </c>
      <c r="H23">
        <f>(Table2[[#This Row],[1Y Return vs Nifty]]-AVERAGE(Table2[1Y Return vs Nifty]))/_xlfn.STDEV.P(Table2[1Y Return vs Nifty])</f>
        <v>2.393236988384865</v>
      </c>
      <c r="I23">
        <v>40.900863470215498</v>
      </c>
      <c r="J23">
        <f>(Table2[[#This Row],[1M Return vs Nifty]]-AVERAGE(Table2[1M Return vs Nifty]))/_xlfn.STDEV.P(Table2[1M Return vs Nifty])</f>
        <v>3.0459764054449869</v>
      </c>
      <c r="K23">
        <v>55.446993993715502</v>
      </c>
      <c r="L23">
        <f>(Table2[[#This Row],[6M Return vs Nifty]]-AVERAGE(Table2[6M Return vs Nifty]))/_xlfn.STDEV.P(Table2[6M Return vs Nifty])</f>
        <v>1.5989642371751289</v>
      </c>
      <c r="M23">
        <v>-2.9816062629405802</v>
      </c>
      <c r="N23">
        <f>(Table2[[#This Row],[1W Return vs Nifty]]-AVERAGE(Table2[1W Return vs Nifty]))/_xlfn.STDEV.P(Table2[1W Return vs Nifty])</f>
        <v>-0.84278479594154432</v>
      </c>
      <c r="O23">
        <v>10727.07</v>
      </c>
      <c r="P23">
        <v>9278.5486880979097</v>
      </c>
      <c r="Q23">
        <v>6909.1125272153304</v>
      </c>
      <c r="R23">
        <v>79.438942179704497</v>
      </c>
      <c r="S23" s="2">
        <f>(Table2[[#This Row],[Close Price]]-Table2[[#This Row],[20D EMA]])/Table2[[#This Row],[20D EMA]]</f>
        <v>0.12162501037095874</v>
      </c>
      <c r="T23" s="2">
        <f>(Table2[[#This Row],[Close Price]]-Table2[[#This Row],[50D EMA]])/Table2[[#This Row],[50D EMA]]</f>
        <v>0.29672758148413542</v>
      </c>
      <c r="U23" s="2">
        <f>(Table2[[#This Row],[Close Price]]-Table2[[#This Row],[200D EMA]])/Table2[[#This Row],[200D EMA]]</f>
        <v>0.74143205116523303</v>
      </c>
      <c r="V23">
        <v>0.84841878866208198</v>
      </c>
      <c r="W23">
        <v>11465</v>
      </c>
      <c r="X23">
        <v>12135</v>
      </c>
      <c r="Y23">
        <v>11100</v>
      </c>
      <c r="Z23">
        <v>12400</v>
      </c>
      <c r="AA23">
        <v>8756</v>
      </c>
      <c r="AB23">
        <v>12400</v>
      </c>
      <c r="AC23" s="2">
        <f>(Table2[[#This Row],[Close Price]]/Table2[[#This Row],[Day Low]])-1</f>
        <v>4.9433057130396918E-2</v>
      </c>
      <c r="AD23" s="2">
        <f>(Table2[[#This Row],[Day High]]/Table2[[#This Row],[Close Price]])-1</f>
        <v>8.5814615496497826E-3</v>
      </c>
      <c r="AE23" s="2">
        <f>(Table2[[#This Row],[Close Price]]/Table2[[#This Row],[Current Week Low]])-1</f>
        <v>8.3941441441441444E-2</v>
      </c>
      <c r="AF23" s="2">
        <f>(Table2[[#This Row],[Current Week High]]/Table2[[#This Row],[Close Price]])-1</f>
        <v>3.0606520248509073E-2</v>
      </c>
      <c r="AG23" s="2">
        <f>(Table2[[#This Row],[Close Price]]/Table2[[#This Row],[Current Month Low]])-1</f>
        <v>0.3741148926450435</v>
      </c>
      <c r="AH23" s="2">
        <f>(Table2[[#This Row],[Current Month High]]/Table2[[#This Row],[Close Price]])-1</f>
        <v>3.0606520248509073E-2</v>
      </c>
      <c r="AI23">
        <v>3.0606520248509002</v>
      </c>
      <c r="AJ23">
        <v>253.87499999999901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0.65</v>
      </c>
      <c r="AM23" t="s">
        <v>10332</v>
      </c>
      <c r="AN23">
        <v>9.77</v>
      </c>
      <c r="AO23" t="s">
        <v>10332</v>
      </c>
      <c r="AP23">
        <v>0.16830523868063399</v>
      </c>
      <c r="AQ23">
        <f>(Table2[[#This Row],[Sharpe Ratio]]-AVERAGE(Table2[Sharpe Ratio]))/_xlfn.STDEV.P(Table2[Sharpe Ratio])</f>
        <v>1.1730559559228093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7.3684487909862453</v>
      </c>
      <c r="AS23">
        <f>_xlfn.RANK.AVG(Table2[[#This Row],[1Y Return vs Nifty Z-Score]],Table2[1Y Return vs Nifty Z-Score])</f>
        <v>23</v>
      </c>
      <c r="AT23">
        <f>_xlfn.RANK.AVG(Table2[[#This Row],[6M Return vs Nifty Z-Score]],Table2[6M Return vs Nifty Z-Score])</f>
        <v>53</v>
      </c>
      <c r="AU23">
        <f>_xlfn.RANK.AVG(Table2[[#This Row],[Sharpe Ratio Z-Score]],Table2[Sharpe Ratio Z-Score])</f>
        <v>91</v>
      </c>
      <c r="AV23">
        <f>(Table2[[#This Row],[Rank 1Y]]+Table2[[#This Row],[Rank 6M]]+Table2[[#This Row],[Rank Sharpe]])/3</f>
        <v>55.666666666666664</v>
      </c>
    </row>
    <row r="24" spans="1:48" x14ac:dyDescent="0.3">
      <c r="A24" t="s">
        <v>1410</v>
      </c>
      <c r="B24" t="s">
        <v>1411</v>
      </c>
      <c r="C24" t="s">
        <v>10292</v>
      </c>
      <c r="D24" t="s">
        <v>198</v>
      </c>
      <c r="E24">
        <v>7827.3971938349996</v>
      </c>
      <c r="F24">
        <v>2726.95</v>
      </c>
      <c r="G24">
        <v>193.27778662191901</v>
      </c>
      <c r="H24">
        <f>(Table2[[#This Row],[1Y Return vs Nifty]]-AVERAGE(Table2[1Y Return vs Nifty]))/_xlfn.STDEV.P(Table2[1Y Return vs Nifty])</f>
        <v>2.4874084016203923</v>
      </c>
      <c r="I24">
        <v>5.4716114066105499</v>
      </c>
      <c r="J24">
        <f>(Table2[[#This Row],[1M Return vs Nifty]]-AVERAGE(Table2[1M Return vs Nifty]))/_xlfn.STDEV.P(Table2[1M Return vs Nifty])</f>
        <v>9.8441189797830148E-2</v>
      </c>
      <c r="K24">
        <v>74.744147319275001</v>
      </c>
      <c r="L24">
        <f>(Table2[[#This Row],[6M Return vs Nifty]]-AVERAGE(Table2[6M Return vs Nifty]))/_xlfn.STDEV.P(Table2[6M Return vs Nifty])</f>
        <v>2.2554555654406947</v>
      </c>
      <c r="M24">
        <v>0.45487954074452502</v>
      </c>
      <c r="N24">
        <f>(Table2[[#This Row],[1W Return vs Nifty]]-AVERAGE(Table2[1W Return vs Nifty]))/_xlfn.STDEV.P(Table2[1W Return vs Nifty])</f>
        <v>-4.8322171211074107E-2</v>
      </c>
      <c r="O24">
        <v>2529.21</v>
      </c>
      <c r="P24">
        <v>2331.8935353919201</v>
      </c>
      <c r="Q24">
        <v>1723.2733203678899</v>
      </c>
      <c r="R24">
        <v>68.645746692475697</v>
      </c>
      <c r="S24" s="2">
        <f>(Table2[[#This Row],[Close Price]]-Table2[[#This Row],[20D EMA]])/Table2[[#This Row],[20D EMA]]</f>
        <v>7.8182515489026133E-2</v>
      </c>
      <c r="T24" s="2">
        <f>(Table2[[#This Row],[Close Price]]-Table2[[#This Row],[50D EMA]])/Table2[[#This Row],[50D EMA]]</f>
        <v>0.16941445165149138</v>
      </c>
      <c r="U24" s="2">
        <f>(Table2[[#This Row],[Close Price]]-Table2[[#This Row],[200D EMA]])/Table2[[#This Row],[200D EMA]]</f>
        <v>0.58242454506162822</v>
      </c>
      <c r="V24">
        <v>0.58355873293155403</v>
      </c>
      <c r="W24">
        <v>2668.3</v>
      </c>
      <c r="X24">
        <v>2772</v>
      </c>
      <c r="Y24">
        <v>2570</v>
      </c>
      <c r="Z24">
        <v>2789</v>
      </c>
      <c r="AA24">
        <v>2200.0500000000002</v>
      </c>
      <c r="AB24">
        <v>2789</v>
      </c>
      <c r="AC24" s="2">
        <f>(Table2[[#This Row],[Close Price]]/Table2[[#This Row],[Day Low]])-1</f>
        <v>2.1980287074166993E-2</v>
      </c>
      <c r="AD24" s="2">
        <f>(Table2[[#This Row],[Day High]]/Table2[[#This Row],[Close Price]])-1</f>
        <v>1.6520288234107783E-2</v>
      </c>
      <c r="AE24" s="2">
        <f>(Table2[[#This Row],[Close Price]]/Table2[[#This Row],[Current Week Low]])-1</f>
        <v>6.1070038910505664E-2</v>
      </c>
      <c r="AF24" s="2">
        <f>(Table2[[#This Row],[Current Week High]]/Table2[[#This Row],[Close Price]])-1</f>
        <v>2.2754359265846569E-2</v>
      </c>
      <c r="AG24" s="2">
        <f>(Table2[[#This Row],[Close Price]]/Table2[[#This Row],[Current Month Low]])-1</f>
        <v>0.23949455694188759</v>
      </c>
      <c r="AH24" s="2">
        <f>(Table2[[#This Row],[Current Month High]]/Table2[[#This Row],[Close Price]])-1</f>
        <v>2.2754359265846569E-2</v>
      </c>
      <c r="AI24">
        <v>8.2564770164469401</v>
      </c>
      <c r="AJ24">
        <v>238.75155279503099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0.6</v>
      </c>
      <c r="AM24" t="s">
        <v>10332</v>
      </c>
      <c r="AN24">
        <v>18.55</v>
      </c>
      <c r="AO24" t="s">
        <v>10332</v>
      </c>
      <c r="AP24">
        <v>0.14900941313135499</v>
      </c>
      <c r="AQ24">
        <f>(Table2[[#This Row],[Sharpe Ratio]]-AVERAGE(Table2[Sharpe Ratio]))/_xlfn.STDEV.P(Table2[Sharpe Ratio])</f>
        <v>0.95089392644508342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5.7438769120929258</v>
      </c>
      <c r="AS24">
        <f>_xlfn.RANK.AVG(Table2[[#This Row],[1Y Return vs Nifty Z-Score]],Table2[1Y Return vs Nifty Z-Score])</f>
        <v>21</v>
      </c>
      <c r="AT24">
        <f>_xlfn.RANK.AVG(Table2[[#This Row],[6M Return vs Nifty Z-Score]],Table2[6M Return vs Nifty Z-Score])</f>
        <v>20</v>
      </c>
      <c r="AU24">
        <f>_xlfn.RANK.AVG(Table2[[#This Row],[Sharpe Ratio Z-Score]],Table2[Sharpe Ratio Z-Score])</f>
        <v>127</v>
      </c>
      <c r="AV24">
        <f>(Table2[[#This Row],[Rank 1Y]]+Table2[[#This Row],[Rank 6M]]+Table2[[#This Row],[Rank Sharpe]])/3</f>
        <v>56</v>
      </c>
    </row>
    <row r="25" spans="1:48" x14ac:dyDescent="0.3">
      <c r="A25" t="s">
        <v>1356</v>
      </c>
      <c r="B25" t="s">
        <v>1357</v>
      </c>
      <c r="C25" t="s">
        <v>10305</v>
      </c>
      <c r="D25" t="s">
        <v>1358</v>
      </c>
      <c r="E25">
        <v>8325.4325963600004</v>
      </c>
      <c r="F25">
        <v>1338.7</v>
      </c>
      <c r="G25">
        <v>149.217134642307</v>
      </c>
      <c r="H25">
        <f>(Table2[[#This Row],[1Y Return vs Nifty]]-AVERAGE(Table2[1Y Return vs Nifty]))/_xlfn.STDEV.P(Table2[1Y Return vs Nifty])</f>
        <v>1.8054015956313283</v>
      </c>
      <c r="I25">
        <v>10.576709484874</v>
      </c>
      <c r="J25">
        <f>(Table2[[#This Row],[1M Return vs Nifty]]-AVERAGE(Table2[1M Return vs Nifty]))/_xlfn.STDEV.P(Table2[1M Return vs Nifty])</f>
        <v>0.52315962127924975</v>
      </c>
      <c r="K25">
        <v>69.584845796382794</v>
      </c>
      <c r="L25">
        <f>(Table2[[#This Row],[6M Return vs Nifty]]-AVERAGE(Table2[6M Return vs Nifty]))/_xlfn.STDEV.P(Table2[6M Return vs Nifty])</f>
        <v>2.0799355468895722</v>
      </c>
      <c r="M25">
        <v>-0.33150314022837801</v>
      </c>
      <c r="N25">
        <f>(Table2[[#This Row],[1W Return vs Nifty]]-AVERAGE(Table2[1W Return vs Nifty]))/_xlfn.STDEV.P(Table2[1W Return vs Nifty])</f>
        <v>-0.23012174334908961</v>
      </c>
      <c r="O25">
        <v>1313.24</v>
      </c>
      <c r="P25">
        <v>1243.15846244163</v>
      </c>
      <c r="Q25">
        <v>933.90863504373601</v>
      </c>
      <c r="R25">
        <v>54.029388679793598</v>
      </c>
      <c r="S25" s="2">
        <f>(Table2[[#This Row],[Close Price]]-Table2[[#This Row],[20D EMA]])/Table2[[#This Row],[20D EMA]]</f>
        <v>1.9387164570070996E-2</v>
      </c>
      <c r="T25" s="2">
        <f>(Table2[[#This Row],[Close Price]]-Table2[[#This Row],[50D EMA]])/Table2[[#This Row],[50D EMA]]</f>
        <v>7.68538689514459E-2</v>
      </c>
      <c r="U25" s="2">
        <f>(Table2[[#This Row],[Close Price]]-Table2[[#This Row],[200D EMA]])/Table2[[#This Row],[200D EMA]]</f>
        <v>0.43343786508335175</v>
      </c>
      <c r="V25">
        <v>0.71261602799364099</v>
      </c>
      <c r="W25">
        <v>1330.05</v>
      </c>
      <c r="X25">
        <v>1358.85</v>
      </c>
      <c r="Y25">
        <v>1322.75</v>
      </c>
      <c r="Z25">
        <v>1420</v>
      </c>
      <c r="AA25">
        <v>1203.7</v>
      </c>
      <c r="AB25">
        <v>1420</v>
      </c>
      <c r="AC25" s="2">
        <f>(Table2[[#This Row],[Close Price]]/Table2[[#This Row],[Day Low]])-1</f>
        <v>6.5035149054546437E-3</v>
      </c>
      <c r="AD25" s="2">
        <f>(Table2[[#This Row],[Day High]]/Table2[[#This Row],[Close Price]])-1</f>
        <v>1.5051916037947199E-2</v>
      </c>
      <c r="AE25" s="2">
        <f>(Table2[[#This Row],[Close Price]]/Table2[[#This Row],[Current Week Low]])-1</f>
        <v>1.2058212058212003E-2</v>
      </c>
      <c r="AF25" s="2">
        <f>(Table2[[#This Row],[Current Week High]]/Table2[[#This Row],[Close Price]])-1</f>
        <v>6.0730559498020531E-2</v>
      </c>
      <c r="AG25" s="2">
        <f>(Table2[[#This Row],[Close Price]]/Table2[[#This Row],[Current Month Low]])-1</f>
        <v>0.11215419124366544</v>
      </c>
      <c r="AH25" s="2">
        <f>(Table2[[#This Row],[Current Month High]]/Table2[[#This Row],[Close Price]])-1</f>
        <v>6.0730559498020531E-2</v>
      </c>
      <c r="AI25">
        <v>6.0730559498020504</v>
      </c>
      <c r="AJ25">
        <v>207.42909633712199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</v>
      </c>
      <c r="AM25">
        <v>0</v>
      </c>
      <c r="AN25">
        <v>7.95</v>
      </c>
      <c r="AO25" t="s">
        <v>10332</v>
      </c>
      <c r="AP25">
        <v>0.16074919213421399</v>
      </c>
      <c r="AQ25">
        <f>(Table2[[#This Row],[Sharpe Ratio]]-AVERAGE(Table2[Sharpe Ratio]))/_xlfn.STDEV.P(Table2[Sharpe Ratio])</f>
        <v>1.08605959335238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5.2644346138034415</v>
      </c>
      <c r="AS25">
        <f>_xlfn.RANK.AVG(Table2[[#This Row],[1Y Return vs Nifty Z-Score]],Table2[1Y Return vs Nifty Z-Score])</f>
        <v>39</v>
      </c>
      <c r="AT25">
        <f>_xlfn.RANK.AVG(Table2[[#This Row],[6M Return vs Nifty Z-Score]],Table2[6M Return vs Nifty Z-Score])</f>
        <v>26</v>
      </c>
      <c r="AU25">
        <f>_xlfn.RANK.AVG(Table2[[#This Row],[Sharpe Ratio Z-Score]],Table2[Sharpe Ratio Z-Score])</f>
        <v>106</v>
      </c>
      <c r="AV25">
        <f>(Table2[[#This Row],[Rank 1Y]]+Table2[[#This Row],[Rank 6M]]+Table2[[#This Row],[Rank Sharpe]])/3</f>
        <v>57</v>
      </c>
    </row>
    <row r="26" spans="1:48" x14ac:dyDescent="0.3">
      <c r="A26" t="s">
        <v>1298</v>
      </c>
      <c r="B26" t="s">
        <v>1299</v>
      </c>
      <c r="C26" t="s">
        <v>10298</v>
      </c>
      <c r="D26" t="s">
        <v>354</v>
      </c>
      <c r="E26">
        <v>8813.9249234399995</v>
      </c>
      <c r="F26">
        <v>388.4</v>
      </c>
      <c r="G26">
        <v>145.41090427741301</v>
      </c>
      <c r="H26">
        <f>(Table2[[#This Row],[1Y Return vs Nifty]]-AVERAGE(Table2[1Y Return vs Nifty]))/_xlfn.STDEV.P(Table2[1Y Return vs Nifty])</f>
        <v>1.7464856491487135</v>
      </c>
      <c r="I26">
        <v>21.586106771246602</v>
      </c>
      <c r="J26">
        <f>(Table2[[#This Row],[1M Return vs Nifty]]-AVERAGE(Table2[1M Return vs Nifty]))/_xlfn.STDEV.P(Table2[1M Return vs Nifty])</f>
        <v>1.4390859904381594</v>
      </c>
      <c r="K26">
        <v>64.990176210502597</v>
      </c>
      <c r="L26">
        <f>(Table2[[#This Row],[6M Return vs Nifty]]-AVERAGE(Table2[6M Return vs Nifty]))/_xlfn.STDEV.P(Table2[6M Return vs Nifty])</f>
        <v>1.923624370391811</v>
      </c>
      <c r="M26">
        <v>-6.9711532464097101E-2</v>
      </c>
      <c r="N26">
        <f>(Table2[[#This Row],[1W Return vs Nifty]]-AVERAGE(Table2[1W Return vs Nifty]))/_xlfn.STDEV.P(Table2[1W Return vs Nifty])</f>
        <v>-0.16959955303077381</v>
      </c>
      <c r="O26">
        <v>356.71</v>
      </c>
      <c r="P26">
        <v>333.222649469082</v>
      </c>
      <c r="Q26">
        <v>258.67785849638398</v>
      </c>
      <c r="R26">
        <v>71.907329683388397</v>
      </c>
      <c r="S26" s="2">
        <f>(Table2[[#This Row],[Close Price]]-Table2[[#This Row],[20D EMA]])/Table2[[#This Row],[20D EMA]]</f>
        <v>8.8839673684505613E-2</v>
      </c>
      <c r="T26" s="2">
        <f>(Table2[[#This Row],[Close Price]]-Table2[[#This Row],[50D EMA]])/Table2[[#This Row],[50D EMA]]</f>
        <v>0.16558703503147554</v>
      </c>
      <c r="U26" s="2">
        <f>(Table2[[#This Row],[Close Price]]-Table2[[#This Row],[200D EMA]])/Table2[[#This Row],[200D EMA]]</f>
        <v>0.50148142658073447</v>
      </c>
      <c r="V26">
        <v>1.29330697098229</v>
      </c>
      <c r="W26">
        <v>386</v>
      </c>
      <c r="X26">
        <v>399</v>
      </c>
      <c r="Y26">
        <v>383</v>
      </c>
      <c r="Z26">
        <v>403</v>
      </c>
      <c r="AA26">
        <v>303.25</v>
      </c>
      <c r="AB26">
        <v>403</v>
      </c>
      <c r="AC26" s="2">
        <f>(Table2[[#This Row],[Close Price]]/Table2[[#This Row],[Day Low]])-1</f>
        <v>6.2176165803107253E-3</v>
      </c>
      <c r="AD26" s="2">
        <f>(Table2[[#This Row],[Day High]]/Table2[[#This Row],[Close Price]])-1</f>
        <v>2.7291452111225523E-2</v>
      </c>
      <c r="AE26" s="2">
        <f>(Table2[[#This Row],[Close Price]]/Table2[[#This Row],[Current Week Low]])-1</f>
        <v>1.4099216710182771E-2</v>
      </c>
      <c r="AF26" s="2">
        <f>(Table2[[#This Row],[Current Week High]]/Table2[[#This Row],[Close Price]])-1</f>
        <v>3.7590113285272952E-2</v>
      </c>
      <c r="AG26" s="2">
        <f>(Table2[[#This Row],[Close Price]]/Table2[[#This Row],[Current Month Low]])-1</f>
        <v>0.2807914262159934</v>
      </c>
      <c r="AH26" s="2">
        <f>(Table2[[#This Row],[Current Month High]]/Table2[[#This Row],[Close Price]])-1</f>
        <v>3.7590113285272952E-2</v>
      </c>
      <c r="AI26">
        <v>3.7590113285272899</v>
      </c>
      <c r="AJ26">
        <v>182.370047255543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0.2</v>
      </c>
      <c r="AM26" t="s">
        <v>10332</v>
      </c>
      <c r="AN26">
        <v>22.37</v>
      </c>
      <c r="AO26" t="s">
        <v>10332</v>
      </c>
      <c r="AP26">
        <v>0.16401803606432799</v>
      </c>
      <c r="AQ26">
        <f>(Table2[[#This Row],[Sharpe Ratio]]-AVERAGE(Table2[Sharpe Ratio]))/_xlfn.STDEV.P(Table2[Sharpe Ratio])</f>
        <v>1.1236953503561642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6.0632918073040738</v>
      </c>
      <c r="AS26">
        <f>_xlfn.RANK.AVG(Table2[[#This Row],[1Y Return vs Nifty Z-Score]],Table2[1Y Return vs Nifty Z-Score])</f>
        <v>41</v>
      </c>
      <c r="AT26">
        <f>_xlfn.RANK.AVG(Table2[[#This Row],[6M Return vs Nifty Z-Score]],Table2[6M Return vs Nifty Z-Score])</f>
        <v>32</v>
      </c>
      <c r="AU26">
        <f>_xlfn.RANK.AVG(Table2[[#This Row],[Sharpe Ratio Z-Score]],Table2[Sharpe Ratio Z-Score])</f>
        <v>101</v>
      </c>
      <c r="AV26">
        <f>(Table2[[#This Row],[Rank 1Y]]+Table2[[#This Row],[Rank 6M]]+Table2[[#This Row],[Rank Sharpe]])/3</f>
        <v>58</v>
      </c>
    </row>
    <row r="27" spans="1:48" x14ac:dyDescent="0.3">
      <c r="A27" t="s">
        <v>418</v>
      </c>
      <c r="B27" t="s">
        <v>419</v>
      </c>
      <c r="C27" t="s">
        <v>10287</v>
      </c>
      <c r="D27" t="s">
        <v>124</v>
      </c>
      <c r="E27">
        <v>57144.235500000003</v>
      </c>
      <c r="F27">
        <v>285.45</v>
      </c>
      <c r="G27">
        <v>257.30493454064202</v>
      </c>
      <c r="H27">
        <f>(Table2[[#This Row],[1Y Return vs Nifty]]-AVERAGE(Table2[1Y Return vs Nifty]))/_xlfn.STDEV.P(Table2[1Y Return vs Nifty])</f>
        <v>3.4784729611925802</v>
      </c>
      <c r="I27">
        <v>-10.924419271923</v>
      </c>
      <c r="J27">
        <f>(Table2[[#This Row],[1M Return vs Nifty]]-AVERAGE(Table2[1M Return vs Nifty]))/_xlfn.STDEV.P(Table2[1M Return vs Nifty])</f>
        <v>-1.2656259300794781</v>
      </c>
      <c r="K27">
        <v>34.334497815502999</v>
      </c>
      <c r="L27">
        <f>(Table2[[#This Row],[6M Return vs Nifty]]-AVERAGE(Table2[6M Return vs Nifty]))/_xlfn.STDEV.P(Table2[6M Return vs Nifty])</f>
        <v>0.88071474072332279</v>
      </c>
      <c r="M27">
        <v>-3.8754885610735501</v>
      </c>
      <c r="N27">
        <f>(Table2[[#This Row],[1W Return vs Nifty]]-AVERAGE(Table2[1W Return vs Nifty]))/_xlfn.STDEV.P(Table2[1W Return vs Nifty])</f>
        <v>-1.0494366249737754</v>
      </c>
      <c r="O27">
        <v>295.29000000000002</v>
      </c>
      <c r="P27">
        <v>290.88689769482602</v>
      </c>
      <c r="Q27">
        <v>217.38905945543499</v>
      </c>
      <c r="R27">
        <v>37.742375920536603</v>
      </c>
      <c r="S27" s="2">
        <f>(Table2[[#This Row],[Close Price]]-Table2[[#This Row],[20D EMA]])/Table2[[#This Row],[20D EMA]]</f>
        <v>-3.3323173829117245E-2</v>
      </c>
      <c r="T27" s="2">
        <f>(Table2[[#This Row],[Close Price]]-Table2[[#This Row],[50D EMA]])/Table2[[#This Row],[50D EMA]]</f>
        <v>-1.8690761728738858E-2</v>
      </c>
      <c r="U27" s="2">
        <f>(Table2[[#This Row],[Close Price]]-Table2[[#This Row],[200D EMA]])/Table2[[#This Row],[200D EMA]]</f>
        <v>0.31308355956394196</v>
      </c>
      <c r="V27">
        <v>0.45216636488596601</v>
      </c>
      <c r="W27">
        <v>284.39999999999998</v>
      </c>
      <c r="X27">
        <v>292.7</v>
      </c>
      <c r="Y27">
        <v>282.14999999999998</v>
      </c>
      <c r="Z27">
        <v>297.8</v>
      </c>
      <c r="AA27">
        <v>282.14999999999998</v>
      </c>
      <c r="AB27">
        <v>316.10000000000002</v>
      </c>
      <c r="AC27" s="2">
        <f>(Table2[[#This Row],[Close Price]]/Table2[[#This Row],[Day Low]])-1</f>
        <v>3.6919831223629629E-3</v>
      </c>
      <c r="AD27" s="2">
        <f>(Table2[[#This Row],[Day High]]/Table2[[#This Row],[Close Price]])-1</f>
        <v>2.5398493606586081E-2</v>
      </c>
      <c r="AE27" s="2">
        <f>(Table2[[#This Row],[Close Price]]/Table2[[#This Row],[Current Week Low]])-1</f>
        <v>1.1695906432748648E-2</v>
      </c>
      <c r="AF27" s="2">
        <f>(Table2[[#This Row],[Current Week High]]/Table2[[#This Row],[Close Price]])-1</f>
        <v>4.3265020143632871E-2</v>
      </c>
      <c r="AG27" s="2">
        <f>(Table2[[#This Row],[Close Price]]/Table2[[#This Row],[Current Month Low]])-1</f>
        <v>1.1695906432748648E-2</v>
      </c>
      <c r="AH27" s="2">
        <f>(Table2[[#This Row],[Current Month High]]/Table2[[#This Row],[Close Price]])-1</f>
        <v>0.10737432124715385</v>
      </c>
      <c r="AI27">
        <v>23.9096163951655</v>
      </c>
      <c r="AJ27">
        <v>321.951219512195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-0.03</v>
      </c>
      <c r="AM27" t="s">
        <v>10331</v>
      </c>
      <c r="AN27">
        <v>-1.62</v>
      </c>
      <c r="AO27" t="s">
        <v>10331</v>
      </c>
      <c r="AP27">
        <v>0.18428192355569001</v>
      </c>
      <c r="AQ27">
        <f>(Table2[[#This Row],[Sharpe Ratio]]-AVERAGE(Table2[Sharpe Ratio]))/_xlfn.STDEV.P(Table2[Sharpe Ratio])</f>
        <v>1.3570031380272392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3.4011282848898889</v>
      </c>
      <c r="AS27">
        <f>_xlfn.RANK.AVG(Table2[[#This Row],[1Y Return vs Nifty Z-Score]],Table2[1Y Return vs Nifty Z-Score])</f>
        <v>8</v>
      </c>
      <c r="AT27">
        <f>_xlfn.RANK.AVG(Table2[[#This Row],[6M Return vs Nifty Z-Score]],Table2[6M Return vs Nifty Z-Score])</f>
        <v>125</v>
      </c>
      <c r="AU27">
        <f>_xlfn.RANK.AVG(Table2[[#This Row],[Sharpe Ratio Z-Score]],Table2[Sharpe Ratio Z-Score])</f>
        <v>66</v>
      </c>
      <c r="AV27">
        <f>(Table2[[#This Row],[Rank 1Y]]+Table2[[#This Row],[Rank 6M]]+Table2[[#This Row],[Rank Sharpe]])/3</f>
        <v>66.333333333333329</v>
      </c>
    </row>
    <row r="28" spans="1:48" x14ac:dyDescent="0.3">
      <c r="A28" t="s">
        <v>1337</v>
      </c>
      <c r="B28" t="s">
        <v>1338</v>
      </c>
      <c r="C28" t="s">
        <v>10287</v>
      </c>
      <c r="D28" t="s">
        <v>527</v>
      </c>
      <c r="E28">
        <v>8561.3342599999996</v>
      </c>
      <c r="F28">
        <v>429.4</v>
      </c>
      <c r="G28">
        <v>103.564742260231</v>
      </c>
      <c r="H28">
        <f>(Table2[[#This Row],[1Y Return vs Nifty]]-AVERAGE(Table2[1Y Return vs Nifty]))/_xlfn.STDEV.P(Table2[1Y Return vs Nifty])</f>
        <v>1.0987565299008843</v>
      </c>
      <c r="I28">
        <v>12.42915743481</v>
      </c>
      <c r="J28">
        <f>(Table2[[#This Row],[1M Return vs Nifty]]-AVERAGE(Table2[1M Return vs Nifty]))/_xlfn.STDEV.P(Table2[1M Return vs Nifty])</f>
        <v>0.67727395476242092</v>
      </c>
      <c r="K28">
        <v>36.828504191896002</v>
      </c>
      <c r="L28">
        <f>(Table2[[#This Row],[6M Return vs Nifty]]-AVERAGE(Table2[6M Return vs Nifty]))/_xlfn.STDEV.P(Table2[6M Return vs Nifty])</f>
        <v>0.96556111837905723</v>
      </c>
      <c r="M28">
        <v>5.8674588772251797</v>
      </c>
      <c r="N28">
        <f>(Table2[[#This Row],[1W Return vs Nifty]]-AVERAGE(Table2[1W Return vs Nifty]))/_xlfn.STDEV.P(Table2[1W Return vs Nifty])</f>
        <v>1.202982863022193</v>
      </c>
      <c r="O28">
        <v>400.99</v>
      </c>
      <c r="P28">
        <v>384.98707117501903</v>
      </c>
      <c r="Q28">
        <v>314.11895945768202</v>
      </c>
      <c r="R28">
        <v>79.570361932840598</v>
      </c>
      <c r="S28" s="2">
        <f>(Table2[[#This Row],[Close Price]]-Table2[[#This Row],[20D EMA]])/Table2[[#This Row],[20D EMA]]</f>
        <v>7.084964712336958E-2</v>
      </c>
      <c r="T28" s="2">
        <f>(Table2[[#This Row],[Close Price]]-Table2[[#This Row],[50D EMA]])/Table2[[#This Row],[50D EMA]]</f>
        <v>0.11536213070591761</v>
      </c>
      <c r="U28" s="2">
        <f>(Table2[[#This Row],[Close Price]]-Table2[[#This Row],[200D EMA]])/Table2[[#This Row],[200D EMA]]</f>
        <v>0.3669980339338561</v>
      </c>
      <c r="V28">
        <v>1.19705176853963</v>
      </c>
      <c r="W28">
        <v>426</v>
      </c>
      <c r="X28">
        <v>433</v>
      </c>
      <c r="Y28">
        <v>394.4</v>
      </c>
      <c r="Z28">
        <v>433</v>
      </c>
      <c r="AA28">
        <v>378.3</v>
      </c>
      <c r="AB28">
        <v>433</v>
      </c>
      <c r="AC28" s="2">
        <f>(Table2[[#This Row],[Close Price]]/Table2[[#This Row],[Day Low]])-1</f>
        <v>7.9812206572769107E-3</v>
      </c>
      <c r="AD28" s="2">
        <f>(Table2[[#This Row],[Day High]]/Table2[[#This Row],[Close Price]])-1</f>
        <v>8.3837913367490469E-3</v>
      </c>
      <c r="AE28" s="2">
        <f>(Table2[[#This Row],[Close Price]]/Table2[[#This Row],[Current Week Low]])-1</f>
        <v>8.8742393509127826E-2</v>
      </c>
      <c r="AF28" s="2">
        <f>(Table2[[#This Row],[Current Week High]]/Table2[[#This Row],[Close Price]])-1</f>
        <v>8.3837913367490469E-3</v>
      </c>
      <c r="AG28" s="2">
        <f>(Table2[[#This Row],[Close Price]]/Table2[[#This Row],[Current Month Low]])-1</f>
        <v>0.13507798043880515</v>
      </c>
      <c r="AH28" s="2">
        <f>(Table2[[#This Row],[Current Month High]]/Table2[[#This Row],[Close Price]])-1</f>
        <v>8.3837913367490469E-3</v>
      </c>
      <c r="AI28">
        <v>5.0768514205868698</v>
      </c>
      <c r="AJ28">
        <v>137.86179199556801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0.14000000000000001</v>
      </c>
      <c r="AM28" t="s">
        <v>10332</v>
      </c>
      <c r="AN28">
        <v>12.36</v>
      </c>
      <c r="AO28" t="s">
        <v>10332</v>
      </c>
      <c r="AP28">
        <v>0.33572269024609103</v>
      </c>
      <c r="AQ28">
        <f>(Table2[[#This Row],[Sharpe Ratio]]-AVERAGE(Table2[Sharpe Ratio]))/_xlfn.STDEV.P(Table2[Sharpe Ratio])</f>
        <v>3.1006128108903646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7.0451872769549189</v>
      </c>
      <c r="AS28">
        <f>_xlfn.RANK.AVG(Table2[[#This Row],[1Y Return vs Nifty Z-Score]],Table2[1Y Return vs Nifty Z-Score])</f>
        <v>91</v>
      </c>
      <c r="AT28">
        <f>_xlfn.RANK.AVG(Table2[[#This Row],[6M Return vs Nifty Z-Score]],Table2[6M Return vs Nifty Z-Score])</f>
        <v>109</v>
      </c>
      <c r="AU28">
        <f>_xlfn.RANK.AVG(Table2[[#This Row],[Sharpe Ratio Z-Score]],Table2[Sharpe Ratio Z-Score])</f>
        <v>1</v>
      </c>
      <c r="AV28">
        <f>(Table2[[#This Row],[Rank 1Y]]+Table2[[#This Row],[Rank 6M]]+Table2[[#This Row],[Rank Sharpe]])/3</f>
        <v>67</v>
      </c>
    </row>
    <row r="29" spans="1:48" x14ac:dyDescent="0.3">
      <c r="A29" t="s">
        <v>131</v>
      </c>
      <c r="B29" t="s">
        <v>132</v>
      </c>
      <c r="C29" t="s">
        <v>10298</v>
      </c>
      <c r="D29" t="s">
        <v>133</v>
      </c>
      <c r="E29">
        <v>222582.76534305001</v>
      </c>
      <c r="F29">
        <v>304.5</v>
      </c>
      <c r="G29">
        <v>100.514370502872</v>
      </c>
      <c r="H29">
        <f>(Table2[[#This Row],[1Y Return vs Nifty]]-AVERAGE(Table2[1Y Return vs Nifty]))/_xlfn.STDEV.P(Table2[1Y Return vs Nifty])</f>
        <v>1.0515403811185584</v>
      </c>
      <c r="I29">
        <v>-0.20773648445752699</v>
      </c>
      <c r="J29">
        <f>(Table2[[#This Row],[1M Return vs Nifty]]-AVERAGE(Table2[1M Return vs Nifty]))/_xlfn.STDEV.P(Table2[1M Return vs Nifty])</f>
        <v>-0.37405193200958675</v>
      </c>
      <c r="K29">
        <v>44.678568021583999</v>
      </c>
      <c r="L29">
        <f>(Table2[[#This Row],[6M Return vs Nifty]]-AVERAGE(Table2[6M Return vs Nifty]))/_xlfn.STDEV.P(Table2[6M Return vs Nifty])</f>
        <v>1.2326211734854975</v>
      </c>
      <c r="M29">
        <v>0.201232747564975</v>
      </c>
      <c r="N29">
        <f>(Table2[[#This Row],[1W Return vs Nifty]]-AVERAGE(Table2[1W Return vs Nifty]))/_xlfn.STDEV.P(Table2[1W Return vs Nifty])</f>
        <v>-0.1069614057592862</v>
      </c>
      <c r="O29">
        <v>303.75</v>
      </c>
      <c r="P29">
        <v>299.54982937026301</v>
      </c>
      <c r="Q29">
        <v>239.789600729477</v>
      </c>
      <c r="R29">
        <v>53.4990067407685</v>
      </c>
      <c r="S29" s="2">
        <f>(Table2[[#This Row],[Close Price]]-Table2[[#This Row],[20D EMA]])/Table2[[#This Row],[20D EMA]]</f>
        <v>2.4691358024691358E-3</v>
      </c>
      <c r="T29" s="2">
        <f>(Table2[[#This Row],[Close Price]]-Table2[[#This Row],[50D EMA]])/Table2[[#This Row],[50D EMA]]</f>
        <v>1.6525366214174188E-2</v>
      </c>
      <c r="U29" s="2">
        <f>(Table2[[#This Row],[Close Price]]-Table2[[#This Row],[200D EMA]])/Table2[[#This Row],[200D EMA]]</f>
        <v>0.26986324291655672</v>
      </c>
      <c r="V29">
        <v>0.346027848909431</v>
      </c>
      <c r="W29">
        <v>303.5</v>
      </c>
      <c r="X29">
        <v>306.89999999999998</v>
      </c>
      <c r="Y29">
        <v>297.8</v>
      </c>
      <c r="Z29">
        <v>306.89999999999998</v>
      </c>
      <c r="AA29">
        <v>285</v>
      </c>
      <c r="AB29">
        <v>317.7</v>
      </c>
      <c r="AC29" s="2">
        <f>(Table2[[#This Row],[Close Price]]/Table2[[#This Row],[Day Low]])-1</f>
        <v>3.2948929159801743E-3</v>
      </c>
      <c r="AD29" s="2">
        <f>(Table2[[#This Row],[Day High]]/Table2[[#This Row],[Close Price]])-1</f>
        <v>7.8817733990146355E-3</v>
      </c>
      <c r="AE29" s="2">
        <f>(Table2[[#This Row],[Close Price]]/Table2[[#This Row],[Current Week Low]])-1</f>
        <v>2.249832102081939E-2</v>
      </c>
      <c r="AF29" s="2">
        <f>(Table2[[#This Row],[Current Week High]]/Table2[[#This Row],[Close Price]])-1</f>
        <v>7.8817733990146355E-3</v>
      </c>
      <c r="AG29" s="2">
        <f>(Table2[[#This Row],[Close Price]]/Table2[[#This Row],[Current Month Low]])-1</f>
        <v>6.8421052631578938E-2</v>
      </c>
      <c r="AH29" s="2">
        <f>(Table2[[#This Row],[Current Month High]]/Table2[[#This Row],[Close Price]])-1</f>
        <v>4.3349753694581272E-2</v>
      </c>
      <c r="AI29">
        <v>11.8226600985221</v>
      </c>
      <c r="AJ29">
        <v>139.763779527559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-0.06</v>
      </c>
      <c r="AM29" t="s">
        <v>10331</v>
      </c>
      <c r="AN29">
        <v>4.91</v>
      </c>
      <c r="AO29" t="s">
        <v>10332</v>
      </c>
      <c r="AP29">
        <v>0.22372676465222099</v>
      </c>
      <c r="AQ29">
        <f>(Table2[[#This Row],[Sharpe Ratio]]-AVERAGE(Table2[Sharpe Ratio]))/_xlfn.STDEV.P(Table2[Sharpe Ratio])</f>
        <v>1.8111503797740003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3.6142985966091832</v>
      </c>
      <c r="AS29">
        <f>_xlfn.RANK.AVG(Table2[[#This Row],[1Y Return vs Nifty Z-Score]],Table2[1Y Return vs Nifty Z-Score])</f>
        <v>97</v>
      </c>
      <c r="AT29">
        <f>_xlfn.RANK.AVG(Table2[[#This Row],[6M Return vs Nifty Z-Score]],Table2[6M Return vs Nifty Z-Score])</f>
        <v>79</v>
      </c>
      <c r="AU29">
        <f>_xlfn.RANK.AVG(Table2[[#This Row],[Sharpe Ratio Z-Score]],Table2[Sharpe Ratio Z-Score])</f>
        <v>28</v>
      </c>
      <c r="AV29">
        <f>(Table2[[#This Row],[Rank 1Y]]+Table2[[#This Row],[Rank 6M]]+Table2[[#This Row],[Rank Sharpe]])/3</f>
        <v>68</v>
      </c>
    </row>
    <row r="30" spans="1:48" x14ac:dyDescent="0.3">
      <c r="A30" t="s">
        <v>832</v>
      </c>
      <c r="B30" t="s">
        <v>833</v>
      </c>
      <c r="C30" t="s">
        <v>10298</v>
      </c>
      <c r="D30" t="s">
        <v>263</v>
      </c>
      <c r="E30">
        <v>19258.208971420001</v>
      </c>
      <c r="F30">
        <v>1327.4</v>
      </c>
      <c r="G30">
        <v>156.90148788086401</v>
      </c>
      <c r="H30">
        <f>(Table2[[#This Row],[1Y Return vs Nifty]]-AVERAGE(Table2[1Y Return vs Nifty]))/_xlfn.STDEV.P(Table2[1Y Return vs Nifty])</f>
        <v>1.9243462996439931</v>
      </c>
      <c r="I30">
        <v>11.503417643905401</v>
      </c>
      <c r="J30">
        <f>(Table2[[#This Row],[1M Return vs Nifty]]-AVERAGE(Table2[1M Return vs Nifty]))/_xlfn.STDEV.P(Table2[1M Return vs Nifty])</f>
        <v>0.60025706969472348</v>
      </c>
      <c r="K30">
        <v>36.0347222072199</v>
      </c>
      <c r="L30">
        <f>(Table2[[#This Row],[6M Return vs Nifty]]-AVERAGE(Table2[6M Return vs Nifty]))/_xlfn.STDEV.P(Table2[6M Return vs Nifty])</f>
        <v>0.93855656591052972</v>
      </c>
      <c r="M30">
        <v>4.9105571914642896</v>
      </c>
      <c r="N30">
        <f>(Table2[[#This Row],[1W Return vs Nifty]]-AVERAGE(Table2[1W Return vs Nifty]))/_xlfn.STDEV.P(Table2[1W Return vs Nifty])</f>
        <v>0.98176192154081532</v>
      </c>
      <c r="O30">
        <v>1264.8699999999999</v>
      </c>
      <c r="P30">
        <v>1249.5134914023499</v>
      </c>
      <c r="Q30">
        <v>996.84105939062295</v>
      </c>
      <c r="R30">
        <v>63.0753106461759</v>
      </c>
      <c r="S30" s="2">
        <f>(Table2[[#This Row],[Close Price]]-Table2[[#This Row],[20D EMA]])/Table2[[#This Row],[20D EMA]]</f>
        <v>4.9435910409765596E-2</v>
      </c>
      <c r="T30" s="2">
        <f>(Table2[[#This Row],[Close Price]]-Table2[[#This Row],[50D EMA]])/Table2[[#This Row],[50D EMA]]</f>
        <v>6.2333467492405245E-2</v>
      </c>
      <c r="U30" s="2">
        <f>(Table2[[#This Row],[Close Price]]-Table2[[#This Row],[200D EMA]])/Table2[[#This Row],[200D EMA]]</f>
        <v>0.33160646574033631</v>
      </c>
      <c r="V30">
        <v>1.54899661566103</v>
      </c>
      <c r="W30">
        <v>1316.2</v>
      </c>
      <c r="X30">
        <v>1377.6</v>
      </c>
      <c r="Y30">
        <v>1257.75</v>
      </c>
      <c r="Z30">
        <v>1379.7</v>
      </c>
      <c r="AA30">
        <v>1087.6500000000001</v>
      </c>
      <c r="AB30">
        <v>1379.7</v>
      </c>
      <c r="AC30" s="2">
        <f>(Table2[[#This Row],[Close Price]]/Table2[[#This Row],[Day Low]])-1</f>
        <v>8.5093450843336527E-3</v>
      </c>
      <c r="AD30" s="2">
        <f>(Table2[[#This Row],[Day High]]/Table2[[#This Row],[Close Price]])-1</f>
        <v>3.7818291396715331E-2</v>
      </c>
      <c r="AE30" s="2">
        <f>(Table2[[#This Row],[Close Price]]/Table2[[#This Row],[Current Week Low]])-1</f>
        <v>5.5376664678990384E-2</v>
      </c>
      <c r="AF30" s="2">
        <f>(Table2[[#This Row],[Current Week High]]/Table2[[#This Row],[Close Price]])-1</f>
        <v>3.9400331475063943E-2</v>
      </c>
      <c r="AG30" s="2">
        <f>(Table2[[#This Row],[Close Price]]/Table2[[#This Row],[Current Month Low]])-1</f>
        <v>0.22042936606445096</v>
      </c>
      <c r="AH30" s="2">
        <f>(Table2[[#This Row],[Current Month High]]/Table2[[#This Row],[Close Price]])-1</f>
        <v>3.9400331475063943E-2</v>
      </c>
      <c r="AI30">
        <v>9.2361006478830703</v>
      </c>
      <c r="AJ30">
        <v>189.82532751091699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-0.01</v>
      </c>
      <c r="AM30" t="s">
        <v>10331</v>
      </c>
      <c r="AN30">
        <v>18.690000000000001</v>
      </c>
      <c r="AO30" t="s">
        <v>10332</v>
      </c>
      <c r="AP30">
        <v>0.189752922615648</v>
      </c>
      <c r="AQ30">
        <f>(Table2[[#This Row],[Sharpe Ratio]]-AVERAGE(Table2[Sharpe Ratio]))/_xlfn.STDEV.P(Table2[Sharpe Ratio])</f>
        <v>1.4199933558506179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5.8649152126406801</v>
      </c>
      <c r="AS30">
        <f>_xlfn.RANK.AVG(Table2[[#This Row],[1Y Return vs Nifty Z-Score]],Table2[1Y Return vs Nifty Z-Score])</f>
        <v>35</v>
      </c>
      <c r="AT30">
        <f>_xlfn.RANK.AVG(Table2[[#This Row],[6M Return vs Nifty Z-Score]],Table2[6M Return vs Nifty Z-Score])</f>
        <v>112</v>
      </c>
      <c r="AU30">
        <f>_xlfn.RANK.AVG(Table2[[#This Row],[Sharpe Ratio Z-Score]],Table2[Sharpe Ratio Z-Score])</f>
        <v>57</v>
      </c>
      <c r="AV30">
        <f>(Table2[[#This Row],[Rank 1Y]]+Table2[[#This Row],[Rank 6M]]+Table2[[#This Row],[Rank Sharpe]])/3</f>
        <v>68</v>
      </c>
    </row>
    <row r="31" spans="1:48" x14ac:dyDescent="0.3">
      <c r="A31" t="s">
        <v>846</v>
      </c>
      <c r="B31" t="s">
        <v>847</v>
      </c>
      <c r="C31" t="s">
        <v>10287</v>
      </c>
      <c r="D31" t="s">
        <v>124</v>
      </c>
      <c r="E31">
        <v>18786.492474588002</v>
      </c>
      <c r="F31">
        <v>71.88</v>
      </c>
      <c r="G31">
        <v>372.98818582081299</v>
      </c>
      <c r="H31">
        <f>(Table2[[#This Row],[1Y Return vs Nifty]]-AVERAGE(Table2[1Y Return vs Nifty]))/_xlfn.STDEV.P(Table2[1Y Return vs Nifty])</f>
        <v>5.2691129351205026</v>
      </c>
      <c r="I31">
        <v>4.7316526049192102</v>
      </c>
      <c r="J31">
        <f>(Table2[[#This Row],[1M Return vs Nifty]]-AVERAGE(Table2[1M Return vs Nifty]))/_xlfn.STDEV.P(Table2[1M Return vs Nifty])</f>
        <v>3.6880346735218492E-2</v>
      </c>
      <c r="K31">
        <v>36.8366643306898</v>
      </c>
      <c r="L31">
        <f>(Table2[[#This Row],[6M Return vs Nifty]]-AVERAGE(Table2[6M Return vs Nifty]))/_xlfn.STDEV.P(Table2[6M Return vs Nifty])</f>
        <v>0.96583872721934538</v>
      </c>
      <c r="M31">
        <v>-2.5282959519984001</v>
      </c>
      <c r="N31">
        <f>(Table2[[#This Row],[1W Return vs Nifty]]-AVERAGE(Table2[1W Return vs Nifty]))/_xlfn.STDEV.P(Table2[1W Return vs Nifty])</f>
        <v>-0.73798642923148339</v>
      </c>
      <c r="O31">
        <v>73.48</v>
      </c>
      <c r="P31">
        <v>69.722020405932895</v>
      </c>
      <c r="Q31">
        <v>51.425272398058397</v>
      </c>
      <c r="R31">
        <v>42.8332440069901</v>
      </c>
      <c r="S31" s="2">
        <f>(Table2[[#This Row],[Close Price]]-Table2[[#This Row],[20D EMA]])/Table2[[#This Row],[20D EMA]]</f>
        <v>-2.1774632553075782E-2</v>
      </c>
      <c r="T31" s="2">
        <f>(Table2[[#This Row],[Close Price]]-Table2[[#This Row],[50D EMA]])/Table2[[#This Row],[50D EMA]]</f>
        <v>3.0951191338159649E-2</v>
      </c>
      <c r="U31" s="2">
        <f>(Table2[[#This Row],[Close Price]]-Table2[[#This Row],[200D EMA]])/Table2[[#This Row],[200D EMA]]</f>
        <v>0.39775632968186053</v>
      </c>
      <c r="V31">
        <v>0.64194722593535203</v>
      </c>
      <c r="W31">
        <v>71.56</v>
      </c>
      <c r="X31">
        <v>73.33</v>
      </c>
      <c r="Y31">
        <v>71.05</v>
      </c>
      <c r="Z31">
        <v>74.55</v>
      </c>
      <c r="AA31">
        <v>68.11</v>
      </c>
      <c r="AB31">
        <v>88.8</v>
      </c>
      <c r="AC31" s="2">
        <f>(Table2[[#This Row],[Close Price]]/Table2[[#This Row],[Day Low]])-1</f>
        <v>4.4717719396309974E-3</v>
      </c>
      <c r="AD31" s="2">
        <f>(Table2[[#This Row],[Day High]]/Table2[[#This Row],[Close Price]])-1</f>
        <v>2.0172509738453082E-2</v>
      </c>
      <c r="AE31" s="2">
        <f>(Table2[[#This Row],[Close Price]]/Table2[[#This Row],[Current Week Low]])-1</f>
        <v>1.168191414496822E-2</v>
      </c>
      <c r="AF31" s="2">
        <f>(Table2[[#This Row],[Current Week High]]/Table2[[#This Row],[Close Price]])-1</f>
        <v>3.7145242070116824E-2</v>
      </c>
      <c r="AG31" s="2">
        <f>(Table2[[#This Row],[Close Price]]/Table2[[#This Row],[Current Month Low]])-1</f>
        <v>5.5351637057700742E-2</v>
      </c>
      <c r="AH31" s="2">
        <f>(Table2[[#This Row],[Current Month High]]/Table2[[#This Row],[Close Price]])-1</f>
        <v>0.23539232053422365</v>
      </c>
      <c r="AI31">
        <v>27.156371730662201</v>
      </c>
      <c r="AJ31">
        <v>422.76363636363601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0.15</v>
      </c>
      <c r="AM31" t="s">
        <v>10332</v>
      </c>
      <c r="AN31">
        <v>-5.12</v>
      </c>
      <c r="AO31" t="s">
        <v>10331</v>
      </c>
      <c r="AP31">
        <v>0.155920323523765</v>
      </c>
      <c r="AQ31">
        <f>(Table2[[#This Row],[Sharpe Ratio]]-AVERAGE(Table2[Sharpe Ratio]))/_xlfn.STDEV.P(Table2[Sharpe Ratio])</f>
        <v>1.030462529218541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6.5643081090621234</v>
      </c>
      <c r="AS31">
        <f>_xlfn.RANK.AVG(Table2[[#This Row],[1Y Return vs Nifty Z-Score]],Table2[1Y Return vs Nifty Z-Score])</f>
        <v>2</v>
      </c>
      <c r="AT31">
        <f>_xlfn.RANK.AVG(Table2[[#This Row],[6M Return vs Nifty Z-Score]],Table2[6M Return vs Nifty Z-Score])</f>
        <v>108</v>
      </c>
      <c r="AU31">
        <f>_xlfn.RANK.AVG(Table2[[#This Row],[Sharpe Ratio Z-Score]],Table2[Sharpe Ratio Z-Score])</f>
        <v>115</v>
      </c>
      <c r="AV31">
        <f>(Table2[[#This Row],[Rank 1Y]]+Table2[[#This Row],[Rank 6M]]+Table2[[#This Row],[Rank Sharpe]])/3</f>
        <v>75</v>
      </c>
    </row>
    <row r="32" spans="1:48" x14ac:dyDescent="0.3">
      <c r="A32" t="s">
        <v>635</v>
      </c>
      <c r="B32" t="s">
        <v>636</v>
      </c>
      <c r="C32" t="s">
        <v>10287</v>
      </c>
      <c r="D32" t="s">
        <v>198</v>
      </c>
      <c r="E32">
        <v>29460.26770258</v>
      </c>
      <c r="F32">
        <v>13290.95</v>
      </c>
      <c r="G32">
        <v>162.57379818816199</v>
      </c>
      <c r="H32">
        <f>(Table2[[#This Row],[1Y Return vs Nifty]]-AVERAGE(Table2[1Y Return vs Nifty]))/_xlfn.STDEV.P(Table2[1Y Return vs Nifty])</f>
        <v>2.0121469576335578</v>
      </c>
      <c r="I32">
        <v>5.3382664115595597</v>
      </c>
      <c r="J32">
        <f>(Table2[[#This Row],[1M Return vs Nifty]]-AVERAGE(Table2[1M Return vs Nifty]))/_xlfn.STDEV.P(Table2[1M Return vs Nifty])</f>
        <v>8.7347558240565559E-2</v>
      </c>
      <c r="K32">
        <v>31.307662738379602</v>
      </c>
      <c r="L32">
        <f>(Table2[[#This Row],[6M Return vs Nifty]]-AVERAGE(Table2[6M Return vs Nifty]))/_xlfn.STDEV.P(Table2[6M Return vs Nifty])</f>
        <v>0.77774147069236954</v>
      </c>
      <c r="M32">
        <v>-3.9055217578000998</v>
      </c>
      <c r="N32">
        <f>(Table2[[#This Row],[1W Return vs Nifty]]-AVERAGE(Table2[1W Return vs Nifty]))/_xlfn.STDEV.P(Table2[1W Return vs Nifty])</f>
        <v>-1.0563798377974205</v>
      </c>
      <c r="O32">
        <v>13398.66</v>
      </c>
      <c r="P32">
        <v>12885.187091887499</v>
      </c>
      <c r="Q32">
        <v>9982.0804542042806</v>
      </c>
      <c r="R32">
        <v>44.185261600992398</v>
      </c>
      <c r="S32" s="2">
        <f>(Table2[[#This Row],[Close Price]]-Table2[[#This Row],[20D EMA]])/Table2[[#This Row],[20D EMA]]</f>
        <v>-8.0388635878512575E-3</v>
      </c>
      <c r="T32" s="2">
        <f>(Table2[[#This Row],[Close Price]]-Table2[[#This Row],[50D EMA]])/Table2[[#This Row],[50D EMA]]</f>
        <v>3.1490649318392079E-2</v>
      </c>
      <c r="U32" s="2">
        <f>(Table2[[#This Row],[Close Price]]-Table2[[#This Row],[200D EMA]])/Table2[[#This Row],[200D EMA]]</f>
        <v>0.33148095339204375</v>
      </c>
      <c r="V32">
        <v>0.83330196402798695</v>
      </c>
      <c r="W32">
        <v>13175</v>
      </c>
      <c r="X32">
        <v>13471.05</v>
      </c>
      <c r="Y32">
        <v>13055</v>
      </c>
      <c r="Z32">
        <v>13684</v>
      </c>
      <c r="AA32">
        <v>12750</v>
      </c>
      <c r="AB32">
        <v>14055.05</v>
      </c>
      <c r="AC32" s="2">
        <f>(Table2[[#This Row],[Close Price]]/Table2[[#This Row],[Day Low]])-1</f>
        <v>8.8007590132828106E-3</v>
      </c>
      <c r="AD32" s="2">
        <f>(Table2[[#This Row],[Day High]]/Table2[[#This Row],[Close Price]])-1</f>
        <v>1.3550573886742301E-2</v>
      </c>
      <c r="AE32" s="2">
        <f>(Table2[[#This Row],[Close Price]]/Table2[[#This Row],[Current Week Low]])-1</f>
        <v>1.8073535044044409E-2</v>
      </c>
      <c r="AF32" s="2">
        <f>(Table2[[#This Row],[Current Week High]]/Table2[[#This Row],[Close Price]])-1</f>
        <v>2.9572754393026868E-2</v>
      </c>
      <c r="AG32" s="2">
        <f>(Table2[[#This Row],[Close Price]]/Table2[[#This Row],[Current Month Low]])-1</f>
        <v>4.2427450980392134E-2</v>
      </c>
      <c r="AH32" s="2">
        <f>(Table2[[#This Row],[Current Month High]]/Table2[[#This Row],[Close Price]])-1</f>
        <v>5.7490247123042293E-2</v>
      </c>
      <c r="AI32">
        <v>9.8928218073200007</v>
      </c>
      <c r="AJ32">
        <v>194.63077407830701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0.08</v>
      </c>
      <c r="AM32" t="s">
        <v>10332</v>
      </c>
      <c r="AN32">
        <v>0.19</v>
      </c>
      <c r="AO32" t="s">
        <v>10332</v>
      </c>
      <c r="AP32">
        <v>0.194234307637878</v>
      </c>
      <c r="AQ32">
        <f>(Table2[[#This Row],[Sharpe Ratio]]-AVERAGE(Table2[Sharpe Ratio]))/_xlfn.STDEV.P(Table2[Sharpe Ratio])</f>
        <v>1.4715896759389753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3.2924458247080475</v>
      </c>
      <c r="AS32">
        <f>_xlfn.RANK.AVG(Table2[[#This Row],[1Y Return vs Nifty Z-Score]],Table2[1Y Return vs Nifty Z-Score])</f>
        <v>34</v>
      </c>
      <c r="AT32">
        <f>_xlfn.RANK.AVG(Table2[[#This Row],[6M Return vs Nifty Z-Score]],Table2[6M Return vs Nifty Z-Score])</f>
        <v>146</v>
      </c>
      <c r="AU32">
        <f>_xlfn.RANK.AVG(Table2[[#This Row],[Sharpe Ratio Z-Score]],Table2[Sharpe Ratio Z-Score])</f>
        <v>47</v>
      </c>
      <c r="AV32">
        <f>(Table2[[#This Row],[Rank 1Y]]+Table2[[#This Row],[Rank 6M]]+Table2[[#This Row],[Rank Sharpe]])/3</f>
        <v>75.666666666666671</v>
      </c>
    </row>
    <row r="33" spans="1:48" x14ac:dyDescent="0.3">
      <c r="A33" t="s">
        <v>301</v>
      </c>
      <c r="B33" t="s">
        <v>302</v>
      </c>
      <c r="C33" t="s">
        <v>10300</v>
      </c>
      <c r="D33" t="s">
        <v>303</v>
      </c>
      <c r="E33">
        <v>94068.936675250006</v>
      </c>
      <c r="F33">
        <v>10395.5</v>
      </c>
      <c r="G33">
        <v>110.543977390762</v>
      </c>
      <c r="H33">
        <f>(Table2[[#This Row],[1Y Return vs Nifty]]-AVERAGE(Table2[1Y Return vs Nifty]))/_xlfn.STDEV.P(Table2[1Y Return vs Nifty])</f>
        <v>1.2067868391623688</v>
      </c>
      <c r="I33">
        <v>-6.6161446805034601</v>
      </c>
      <c r="J33">
        <f>(Table2[[#This Row],[1M Return vs Nifty]]-AVERAGE(Table2[1M Return vs Nifty]))/_xlfn.STDEV.P(Table2[1M Return vs Nifty])</f>
        <v>-0.90719919687920503</v>
      </c>
      <c r="K33">
        <v>40.508842030583999</v>
      </c>
      <c r="L33">
        <f>(Table2[[#This Row],[6M Return vs Nifty]]-AVERAGE(Table2[6M Return vs Nifty]))/_xlfn.STDEV.P(Table2[6M Return vs Nifty])</f>
        <v>1.0907666259181465</v>
      </c>
      <c r="M33">
        <v>-2.2727942529719698</v>
      </c>
      <c r="N33">
        <f>(Table2[[#This Row],[1W Return vs Nifty]]-AVERAGE(Table2[1W Return vs Nifty]))/_xlfn.STDEV.P(Table2[1W Return vs Nifty])</f>
        <v>-0.6789183690014774</v>
      </c>
      <c r="O33">
        <v>10471.06</v>
      </c>
      <c r="P33">
        <v>10387.612863468101</v>
      </c>
      <c r="Q33">
        <v>8542.5848919160508</v>
      </c>
      <c r="R33">
        <v>49.425007141076499</v>
      </c>
      <c r="S33" s="2">
        <f>(Table2[[#This Row],[Close Price]]-Table2[[#This Row],[20D EMA]])/Table2[[#This Row],[20D EMA]]</f>
        <v>-7.2160793654128131E-3</v>
      </c>
      <c r="T33" s="2">
        <f>(Table2[[#This Row],[Close Price]]-Table2[[#This Row],[50D EMA]])/Table2[[#This Row],[50D EMA]]</f>
        <v>7.5928287235628553E-4</v>
      </c>
      <c r="U33" s="2">
        <f>(Table2[[#This Row],[Close Price]]-Table2[[#This Row],[200D EMA]])/Table2[[#This Row],[200D EMA]]</f>
        <v>0.21690332979159327</v>
      </c>
      <c r="V33">
        <v>0.22673505351687401</v>
      </c>
      <c r="W33">
        <v>10254.049999999999</v>
      </c>
      <c r="X33">
        <v>10499.95</v>
      </c>
      <c r="Y33">
        <v>10200</v>
      </c>
      <c r="Z33">
        <v>10592.75</v>
      </c>
      <c r="AA33">
        <v>9967.5499999999993</v>
      </c>
      <c r="AB33">
        <v>10919.95</v>
      </c>
      <c r="AC33" s="2">
        <f>(Table2[[#This Row],[Close Price]]/Table2[[#This Row],[Day Low]])-1</f>
        <v>1.3794549470697026E-2</v>
      </c>
      <c r="AD33" s="2">
        <f>(Table2[[#This Row],[Day High]]/Table2[[#This Row],[Close Price]])-1</f>
        <v>1.0047616757250744E-2</v>
      </c>
      <c r="AE33" s="2">
        <f>(Table2[[#This Row],[Close Price]]/Table2[[#This Row],[Current Week Low]])-1</f>
        <v>1.9166666666666776E-2</v>
      </c>
      <c r="AF33" s="2">
        <f>(Table2[[#This Row],[Current Week High]]/Table2[[#This Row],[Close Price]])-1</f>
        <v>1.8974556298398282E-2</v>
      </c>
      <c r="AG33" s="2">
        <f>(Table2[[#This Row],[Close Price]]/Table2[[#This Row],[Current Month Low]])-1</f>
        <v>4.2934321874482873E-2</v>
      </c>
      <c r="AH33" s="2">
        <f>(Table2[[#This Row],[Current Month High]]/Table2[[#This Row],[Close Price]])-1</f>
        <v>5.044971381847918E-2</v>
      </c>
      <c r="AI33">
        <v>27.920734933384601</v>
      </c>
      <c r="AJ33">
        <v>142.60210035005801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0.05</v>
      </c>
      <c r="AM33" t="s">
        <v>10332</v>
      </c>
      <c r="AN33">
        <v>0.68</v>
      </c>
      <c r="AO33" t="s">
        <v>10332</v>
      </c>
      <c r="AP33">
        <v>0.18878271460948901</v>
      </c>
      <c r="AQ33">
        <f>(Table2[[#This Row],[Sharpe Ratio]]-AVERAGE(Table2[Sharpe Ratio]))/_xlfn.STDEV.P(Table2[Sharpe Ratio])</f>
        <v>1.4088228889994665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2.1202587881992998</v>
      </c>
      <c r="AS33">
        <f>_xlfn.RANK.AVG(Table2[[#This Row],[1Y Return vs Nifty Z-Score]],Table2[1Y Return vs Nifty Z-Score])</f>
        <v>78</v>
      </c>
      <c r="AT33">
        <f>_xlfn.RANK.AVG(Table2[[#This Row],[6M Return vs Nifty Z-Score]],Table2[6M Return vs Nifty Z-Score])</f>
        <v>92</v>
      </c>
      <c r="AU33">
        <f>_xlfn.RANK.AVG(Table2[[#This Row],[Sharpe Ratio Z-Score]],Table2[Sharpe Ratio Z-Score])</f>
        <v>58</v>
      </c>
      <c r="AV33">
        <f>(Table2[[#This Row],[Rank 1Y]]+Table2[[#This Row],[Rank 6M]]+Table2[[#This Row],[Rank Sharpe]])/3</f>
        <v>76</v>
      </c>
    </row>
    <row r="34" spans="1:48" x14ac:dyDescent="0.3">
      <c r="A34" t="s">
        <v>500</v>
      </c>
      <c r="B34" t="s">
        <v>501</v>
      </c>
      <c r="C34" t="s">
        <v>10287</v>
      </c>
      <c r="D34" t="s">
        <v>408</v>
      </c>
      <c r="E34">
        <v>41942.313742999999</v>
      </c>
      <c r="F34">
        <v>702.5</v>
      </c>
      <c r="G34">
        <v>181.38330815555699</v>
      </c>
      <c r="H34">
        <f>(Table2[[#This Row],[1Y Return vs Nifty]]-AVERAGE(Table2[1Y Return vs Nifty]))/_xlfn.STDEV.P(Table2[1Y Return vs Nifty])</f>
        <v>2.303295936114822</v>
      </c>
      <c r="I34">
        <v>28.876332434717</v>
      </c>
      <c r="J34">
        <f>(Table2[[#This Row],[1M Return vs Nifty]]-AVERAGE(Table2[1M Return vs Nifty]))/_xlfn.STDEV.P(Table2[1M Return vs Nifty])</f>
        <v>2.0455960244212821</v>
      </c>
      <c r="K34">
        <v>57.7698008471964</v>
      </c>
      <c r="L34">
        <f>(Table2[[#This Row],[6M Return vs Nifty]]-AVERAGE(Table2[6M Return vs Nifty]))/_xlfn.STDEV.P(Table2[6M Return vs Nifty])</f>
        <v>1.6779863877907986</v>
      </c>
      <c r="M34">
        <v>10.7718555797502</v>
      </c>
      <c r="N34">
        <f>(Table2[[#This Row],[1W Return vs Nifty]]-AVERAGE(Table2[1W Return vs Nifty]))/_xlfn.STDEV.P(Table2[1W Return vs Nifty])</f>
        <v>2.3368038940385998</v>
      </c>
      <c r="O34">
        <v>626.88</v>
      </c>
      <c r="P34">
        <v>602.18018220814099</v>
      </c>
      <c r="Q34">
        <v>485.631327198939</v>
      </c>
      <c r="R34">
        <v>78.562563685085394</v>
      </c>
      <c r="S34" s="2">
        <f>(Table2[[#This Row],[Close Price]]-Table2[[#This Row],[20D EMA]])/Table2[[#This Row],[20D EMA]]</f>
        <v>0.12062914752424707</v>
      </c>
      <c r="T34" s="2">
        <f>(Table2[[#This Row],[Close Price]]-Table2[[#This Row],[50D EMA]])/Table2[[#This Row],[50D EMA]]</f>
        <v>0.16659435291276972</v>
      </c>
      <c r="U34" s="2">
        <f>(Table2[[#This Row],[Close Price]]-Table2[[#This Row],[200D EMA]])/Table2[[#This Row],[200D EMA]]</f>
        <v>0.44657059924847203</v>
      </c>
      <c r="V34">
        <v>1.0925845307872299</v>
      </c>
      <c r="W34">
        <v>686.05</v>
      </c>
      <c r="X34">
        <v>705.75</v>
      </c>
      <c r="Y34">
        <v>627.15</v>
      </c>
      <c r="Z34">
        <v>716.5</v>
      </c>
      <c r="AA34">
        <v>578</v>
      </c>
      <c r="AB34">
        <v>716.5</v>
      </c>
      <c r="AC34" s="2">
        <f>(Table2[[#This Row],[Close Price]]/Table2[[#This Row],[Day Low]])-1</f>
        <v>2.3977844180453456E-2</v>
      </c>
      <c r="AD34" s="2">
        <f>(Table2[[#This Row],[Day High]]/Table2[[#This Row],[Close Price]])-1</f>
        <v>4.6263345195729499E-3</v>
      </c>
      <c r="AE34" s="2">
        <f>(Table2[[#This Row],[Close Price]]/Table2[[#This Row],[Current Week Low]])-1</f>
        <v>0.12014669536793443</v>
      </c>
      <c r="AF34" s="2">
        <f>(Table2[[#This Row],[Current Week High]]/Table2[[#This Row],[Close Price]])-1</f>
        <v>1.992882562277587E-2</v>
      </c>
      <c r="AG34" s="2">
        <f>(Table2[[#This Row],[Close Price]]/Table2[[#This Row],[Current Month Low]])-1</f>
        <v>0.21539792387543244</v>
      </c>
      <c r="AH34" s="2">
        <f>(Table2[[#This Row],[Current Month High]]/Table2[[#This Row],[Close Price]])-1</f>
        <v>1.992882562277587E-2</v>
      </c>
      <c r="AI34">
        <v>2.77580071174377</v>
      </c>
      <c r="AJ34">
        <v>234.00689409247499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0.15</v>
      </c>
      <c r="AM34" t="s">
        <v>10332</v>
      </c>
      <c r="AN34">
        <v>14.29</v>
      </c>
      <c r="AO34" t="s">
        <v>10332</v>
      </c>
      <c r="AP34">
        <v>0.133971585904825</v>
      </c>
      <c r="AQ34">
        <f>(Table2[[#This Row],[Sharpe Ratio]]-AVERAGE(Table2[Sharpe Ratio]))/_xlfn.STDEV.P(Table2[Sharpe Ratio])</f>
        <v>0.77775625959329431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9.1414385019587971</v>
      </c>
      <c r="AS34">
        <f>_xlfn.RANK.AVG(Table2[[#This Row],[1Y Return vs Nifty Z-Score]],Table2[1Y Return vs Nifty Z-Score])</f>
        <v>26</v>
      </c>
      <c r="AT34">
        <f>_xlfn.RANK.AVG(Table2[[#This Row],[6M Return vs Nifty Z-Score]],Table2[6M Return vs Nifty Z-Score])</f>
        <v>48</v>
      </c>
      <c r="AU34">
        <f>_xlfn.RANK.AVG(Table2[[#This Row],[Sharpe Ratio Z-Score]],Table2[Sharpe Ratio Z-Score])</f>
        <v>159</v>
      </c>
      <c r="AV34">
        <f>(Table2[[#This Row],[Rank 1Y]]+Table2[[#This Row],[Rank 6M]]+Table2[[#This Row],[Rank Sharpe]])/3</f>
        <v>77.666666666666671</v>
      </c>
    </row>
    <row r="35" spans="1:48" x14ac:dyDescent="0.3">
      <c r="A35" t="s">
        <v>1418</v>
      </c>
      <c r="B35" t="s">
        <v>1419</v>
      </c>
      <c r="C35" t="s">
        <v>10298</v>
      </c>
      <c r="D35" t="s">
        <v>303</v>
      </c>
      <c r="E35">
        <v>7723.2608993899903</v>
      </c>
      <c r="F35">
        <v>3324.35</v>
      </c>
      <c r="G35">
        <v>190.44560283211899</v>
      </c>
      <c r="H35">
        <f>(Table2[[#This Row],[1Y Return vs Nifty]]-AVERAGE(Table2[1Y Return vs Nifty]))/_xlfn.STDEV.P(Table2[1Y Return vs Nifty])</f>
        <v>2.4435695446432124</v>
      </c>
      <c r="I35">
        <v>46.369014351724303</v>
      </c>
      <c r="J35">
        <f>(Table2[[#This Row],[1M Return vs Nifty]]-AVERAGE(Table2[1M Return vs Nifty]))/_xlfn.STDEV.P(Table2[1M Return vs Nifty])</f>
        <v>3.5008990004459744</v>
      </c>
      <c r="K35">
        <v>48.994623596939803</v>
      </c>
      <c r="L35">
        <f>(Table2[[#This Row],[6M Return vs Nifty]]-AVERAGE(Table2[6M Return vs Nifty]))/_xlfn.STDEV.P(Table2[6M Return vs Nifty])</f>
        <v>1.3794538699838128</v>
      </c>
      <c r="M35">
        <v>4.8858135886696399</v>
      </c>
      <c r="N35">
        <f>(Table2[[#This Row],[1W Return vs Nifty]]-AVERAGE(Table2[1W Return vs Nifty]))/_xlfn.STDEV.P(Table2[1W Return vs Nifty])</f>
        <v>0.97604158141880881</v>
      </c>
      <c r="O35">
        <v>2907.28</v>
      </c>
      <c r="P35">
        <v>2552.0549888810001</v>
      </c>
      <c r="Q35">
        <v>1931.52094860646</v>
      </c>
      <c r="R35">
        <v>78.546506900872501</v>
      </c>
      <c r="S35" s="2">
        <f>(Table2[[#This Row],[Close Price]]-Table2[[#This Row],[20D EMA]])/Table2[[#This Row],[20D EMA]]</f>
        <v>0.14345711455380963</v>
      </c>
      <c r="T35" s="2">
        <f>(Table2[[#This Row],[Close Price]]-Table2[[#This Row],[50D EMA]])/Table2[[#This Row],[50D EMA]]</f>
        <v>0.30261691636104915</v>
      </c>
      <c r="U35" s="2">
        <f>(Table2[[#This Row],[Close Price]]-Table2[[#This Row],[200D EMA]])/Table2[[#This Row],[200D EMA]]</f>
        <v>0.72110481245281255</v>
      </c>
      <c r="V35">
        <v>1.72260417094378</v>
      </c>
      <c r="W35">
        <v>3282.2</v>
      </c>
      <c r="X35">
        <v>3548</v>
      </c>
      <c r="Y35">
        <v>3211.7</v>
      </c>
      <c r="Z35">
        <v>3548</v>
      </c>
      <c r="AA35">
        <v>2300</v>
      </c>
      <c r="AB35">
        <v>3548</v>
      </c>
      <c r="AC35" s="2">
        <f>(Table2[[#This Row],[Close Price]]/Table2[[#This Row],[Day Low]])-1</f>
        <v>1.2841996222046292E-2</v>
      </c>
      <c r="AD35" s="2">
        <f>(Table2[[#This Row],[Day High]]/Table2[[#This Row],[Close Price]])-1</f>
        <v>6.7276309654519029E-2</v>
      </c>
      <c r="AE35" s="2">
        <f>(Table2[[#This Row],[Close Price]]/Table2[[#This Row],[Current Week Low]])-1</f>
        <v>3.5074882461002099E-2</v>
      </c>
      <c r="AF35" s="2">
        <f>(Table2[[#This Row],[Current Week High]]/Table2[[#This Row],[Close Price]])-1</f>
        <v>6.7276309654519029E-2</v>
      </c>
      <c r="AG35" s="2">
        <f>(Table2[[#This Row],[Close Price]]/Table2[[#This Row],[Current Month Low]])-1</f>
        <v>0.44536956521739124</v>
      </c>
      <c r="AH35" s="2">
        <f>(Table2[[#This Row],[Current Month High]]/Table2[[#This Row],[Close Price]])-1</f>
        <v>6.7276309654519029E-2</v>
      </c>
      <c r="AI35">
        <v>6.7276309654519002</v>
      </c>
      <c r="AJ35">
        <v>248.172392124005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0.64</v>
      </c>
      <c r="AM35" t="s">
        <v>10332</v>
      </c>
      <c r="AN35">
        <v>40.61</v>
      </c>
      <c r="AO35" t="s">
        <v>10332</v>
      </c>
      <c r="AP35">
        <v>0.139690556710758</v>
      </c>
      <c r="AQ35">
        <f>(Table2[[#This Row],[Sharpe Ratio]]-AVERAGE(Table2[Sharpe Ratio]))/_xlfn.STDEV.P(Table2[Sharpe Ratio])</f>
        <v>0.84360149422837927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9.1435654907201869</v>
      </c>
      <c r="AS35">
        <f>_xlfn.RANK.AVG(Table2[[#This Row],[1Y Return vs Nifty Z-Score]],Table2[1Y Return vs Nifty Z-Score])</f>
        <v>22</v>
      </c>
      <c r="AT35">
        <f>_xlfn.RANK.AVG(Table2[[#This Row],[6M Return vs Nifty Z-Score]],Table2[6M Return vs Nifty Z-Score])</f>
        <v>66</v>
      </c>
      <c r="AU35">
        <f>_xlfn.RANK.AVG(Table2[[#This Row],[Sharpe Ratio Z-Score]],Table2[Sharpe Ratio Z-Score])</f>
        <v>146</v>
      </c>
      <c r="AV35">
        <f>(Table2[[#This Row],[Rank 1Y]]+Table2[[#This Row],[Rank 6M]]+Table2[[#This Row],[Rank Sharpe]])/3</f>
        <v>78</v>
      </c>
    </row>
    <row r="36" spans="1:48" x14ac:dyDescent="0.3">
      <c r="A36" t="s">
        <v>958</v>
      </c>
      <c r="B36" t="s">
        <v>959</v>
      </c>
      <c r="C36" t="s">
        <v>10298</v>
      </c>
      <c r="D36" t="s">
        <v>263</v>
      </c>
      <c r="E36">
        <v>15220.70589105</v>
      </c>
      <c r="F36">
        <v>1916.75</v>
      </c>
      <c r="G36">
        <v>99.104647883895694</v>
      </c>
      <c r="H36">
        <f>(Table2[[#This Row],[1Y Return vs Nifty]]-AVERAGE(Table2[1Y Return vs Nifty]))/_xlfn.STDEV.P(Table2[1Y Return vs Nifty])</f>
        <v>1.0297195414917764</v>
      </c>
      <c r="I36">
        <v>-12.8499090092118</v>
      </c>
      <c r="J36">
        <f>(Table2[[#This Row],[1M Return vs Nifty]]-AVERAGE(Table2[1M Return vs Nifty]))/_xlfn.STDEV.P(Table2[1M Return vs Nifty])</f>
        <v>-1.4258169721550202</v>
      </c>
      <c r="K36">
        <v>95.495690031632705</v>
      </c>
      <c r="L36">
        <f>(Table2[[#This Row],[6M Return vs Nifty]]-AVERAGE(Table2[6M Return vs Nifty]))/_xlfn.STDEV.P(Table2[6M Return vs Nifty])</f>
        <v>2.9614253843544045</v>
      </c>
      <c r="M36">
        <v>-0.120810060045967</v>
      </c>
      <c r="N36">
        <f>(Table2[[#This Row],[1W Return vs Nifty]]-AVERAGE(Table2[1W Return vs Nifty]))/_xlfn.STDEV.P(Table2[1W Return vs Nifty])</f>
        <v>-0.18141274611861427</v>
      </c>
      <c r="O36">
        <v>2036.73</v>
      </c>
      <c r="P36">
        <v>2033.02227589379</v>
      </c>
      <c r="Q36">
        <v>1508.58819264781</v>
      </c>
      <c r="R36">
        <v>36.237784108520998</v>
      </c>
      <c r="S36" s="2">
        <f>(Table2[[#This Row],[Close Price]]-Table2[[#This Row],[20D EMA]])/Table2[[#This Row],[20D EMA]]</f>
        <v>-5.8908151792333802E-2</v>
      </c>
      <c r="T36" s="2">
        <f>(Table2[[#This Row],[Close Price]]-Table2[[#This Row],[50D EMA]])/Table2[[#This Row],[50D EMA]]</f>
        <v>-5.7191835658894859E-2</v>
      </c>
      <c r="U36" s="2">
        <f>(Table2[[#This Row],[Close Price]]-Table2[[#This Row],[200D EMA]])/Table2[[#This Row],[200D EMA]]</f>
        <v>0.27055879751769873</v>
      </c>
      <c r="V36">
        <v>0.43389566469274898</v>
      </c>
      <c r="W36">
        <v>1908</v>
      </c>
      <c r="X36">
        <v>1962.1</v>
      </c>
      <c r="Y36">
        <v>1908</v>
      </c>
      <c r="Z36">
        <v>2037.6</v>
      </c>
      <c r="AA36">
        <v>1851.65</v>
      </c>
      <c r="AB36">
        <v>2472</v>
      </c>
      <c r="AC36" s="2">
        <f>(Table2[[#This Row],[Close Price]]/Table2[[#This Row],[Day Low]])-1</f>
        <v>4.5859538784067677E-3</v>
      </c>
      <c r="AD36" s="2">
        <f>(Table2[[#This Row],[Day High]]/Table2[[#This Row],[Close Price]])-1</f>
        <v>2.3659840876483651E-2</v>
      </c>
      <c r="AE36" s="2">
        <f>(Table2[[#This Row],[Close Price]]/Table2[[#This Row],[Current Week Low]])-1</f>
        <v>4.5859538784067677E-3</v>
      </c>
      <c r="AF36" s="2">
        <f>(Table2[[#This Row],[Current Week High]]/Table2[[#This Row],[Close Price]])-1</f>
        <v>6.3049432633363711E-2</v>
      </c>
      <c r="AG36" s="2">
        <f>(Table2[[#This Row],[Close Price]]/Table2[[#This Row],[Current Month Low]])-1</f>
        <v>3.5157832203710049E-2</v>
      </c>
      <c r="AH36" s="2">
        <f>(Table2[[#This Row],[Current Month High]]/Table2[[#This Row],[Close Price]])-1</f>
        <v>0.28968305725838017</v>
      </c>
      <c r="AI36">
        <v>40.0286944045911</v>
      </c>
      <c r="AJ36">
        <v>151.50898832174201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7.0000000000000007E-2</v>
      </c>
      <c r="AM36" t="s">
        <v>10332</v>
      </c>
      <c r="AN36">
        <v>-2.2400000000000002</v>
      </c>
      <c r="AO36" t="s">
        <v>10331</v>
      </c>
      <c r="AP36">
        <v>0.15049818865924999</v>
      </c>
      <c r="AQ36">
        <f>(Table2[[#This Row],[Sharpe Ratio]]-AVERAGE(Table2[Sharpe Ratio]))/_xlfn.STDEV.P(Table2[Sharpe Ratio])</f>
        <v>0.96803490814960991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3.3519501157221563</v>
      </c>
      <c r="AS36">
        <f>_xlfn.RANK.AVG(Table2[[#This Row],[1Y Return vs Nifty Z-Score]],Table2[1Y Return vs Nifty Z-Score])</f>
        <v>101</v>
      </c>
      <c r="AT36">
        <f>_xlfn.RANK.AVG(Table2[[#This Row],[6M Return vs Nifty Z-Score]],Table2[6M Return vs Nifty Z-Score])</f>
        <v>9</v>
      </c>
      <c r="AU36">
        <f>_xlfn.RANK.AVG(Table2[[#This Row],[Sharpe Ratio Z-Score]],Table2[Sharpe Ratio Z-Score])</f>
        <v>125</v>
      </c>
      <c r="AV36">
        <f>(Table2[[#This Row],[Rank 1Y]]+Table2[[#This Row],[Rank 6M]]+Table2[[#This Row],[Rank Sharpe]])/3</f>
        <v>78.333333333333329</v>
      </c>
    </row>
    <row r="37" spans="1:48" x14ac:dyDescent="0.3">
      <c r="A37" t="s">
        <v>355</v>
      </c>
      <c r="B37" t="s">
        <v>356</v>
      </c>
      <c r="C37" t="s">
        <v>10299</v>
      </c>
      <c r="D37" t="s">
        <v>139</v>
      </c>
      <c r="E37">
        <v>69946.350006459994</v>
      </c>
      <c r="F37">
        <v>1744.9</v>
      </c>
      <c r="G37">
        <v>181.18766548738</v>
      </c>
      <c r="H37">
        <f>(Table2[[#This Row],[1Y Return vs Nifty]]-AVERAGE(Table2[1Y Return vs Nifty]))/_xlfn.STDEV.P(Table2[1Y Return vs Nifty])</f>
        <v>2.300267618892001</v>
      </c>
      <c r="I37">
        <v>-1.8104661793024901</v>
      </c>
      <c r="J37">
        <f>(Table2[[#This Row],[1M Return vs Nifty]]-AVERAGE(Table2[1M Return vs Nifty]))/_xlfn.STDEV.P(Table2[1M Return vs Nifty])</f>
        <v>-0.50739096519713267</v>
      </c>
      <c r="K37">
        <v>32.2810368799367</v>
      </c>
      <c r="L37">
        <f>(Table2[[#This Row],[6M Return vs Nifty]]-AVERAGE(Table2[6M Return vs Nifty]))/_xlfn.STDEV.P(Table2[6M Return vs Nifty])</f>
        <v>0.81085576855327679</v>
      </c>
      <c r="M37">
        <v>-7.7161400200961303</v>
      </c>
      <c r="N37">
        <f>(Table2[[#This Row],[1W Return vs Nifty]]-AVERAGE(Table2[1W Return vs Nifty]))/_xlfn.STDEV.P(Table2[1W Return vs Nifty])</f>
        <v>-1.9373361284543327</v>
      </c>
      <c r="O37">
        <v>1764.25</v>
      </c>
      <c r="P37">
        <v>1744.06858134867</v>
      </c>
      <c r="Q37">
        <v>1403.77598397578</v>
      </c>
      <c r="R37">
        <v>45.830875752549503</v>
      </c>
      <c r="S37" s="2">
        <f>(Table2[[#This Row],[Close Price]]-Table2[[#This Row],[20D EMA]])/Table2[[#This Row],[20D EMA]]</f>
        <v>-1.0967833356950493E-2</v>
      </c>
      <c r="T37" s="2">
        <f>(Table2[[#This Row],[Close Price]]-Table2[[#This Row],[50D EMA]])/Table2[[#This Row],[50D EMA]]</f>
        <v>4.7671213174836332E-4</v>
      </c>
      <c r="U37" s="2">
        <f>(Table2[[#This Row],[Close Price]]-Table2[[#This Row],[200D EMA]])/Table2[[#This Row],[200D EMA]]</f>
        <v>0.24300459611660205</v>
      </c>
      <c r="V37">
        <v>0.75559530691213495</v>
      </c>
      <c r="W37">
        <v>1715</v>
      </c>
      <c r="X37">
        <v>1765.55</v>
      </c>
      <c r="Y37">
        <v>1715</v>
      </c>
      <c r="Z37">
        <v>1878.5</v>
      </c>
      <c r="AA37">
        <v>1592.35</v>
      </c>
      <c r="AB37">
        <v>1878.5</v>
      </c>
      <c r="AC37" s="2">
        <f>(Table2[[#This Row],[Close Price]]/Table2[[#This Row],[Day Low]])-1</f>
        <v>1.7434402332361598E-2</v>
      </c>
      <c r="AD37" s="2">
        <f>(Table2[[#This Row],[Day High]]/Table2[[#This Row],[Close Price]])-1</f>
        <v>1.1834489082468869E-2</v>
      </c>
      <c r="AE37" s="2">
        <f>(Table2[[#This Row],[Close Price]]/Table2[[#This Row],[Current Week Low]])-1</f>
        <v>1.7434402332361598E-2</v>
      </c>
      <c r="AF37" s="2">
        <f>(Table2[[#This Row],[Current Week High]]/Table2[[#This Row],[Close Price]])-1</f>
        <v>7.6565992320476672E-2</v>
      </c>
      <c r="AG37" s="2">
        <f>(Table2[[#This Row],[Close Price]]/Table2[[#This Row],[Current Month Low]])-1</f>
        <v>9.5801802367569966E-2</v>
      </c>
      <c r="AH37" s="2">
        <f>(Table2[[#This Row],[Current Month High]]/Table2[[#This Row],[Close Price]])-1</f>
        <v>7.6565992320476672E-2</v>
      </c>
      <c r="AI37">
        <v>18.9065275947045</v>
      </c>
      <c r="AJ37">
        <v>212.734115960211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0.04</v>
      </c>
      <c r="AM37" t="s">
        <v>10332</v>
      </c>
      <c r="AN37">
        <v>7.48</v>
      </c>
      <c r="AO37" t="s">
        <v>10332</v>
      </c>
      <c r="AP37">
        <v>0.179168698462633</v>
      </c>
      <c r="AQ37">
        <f>(Table2[[#This Row],[Sharpe Ratio]]-AVERAGE(Table2[Sharpe Ratio]))/_xlfn.STDEV.P(Table2[Sharpe Ratio])</f>
        <v>1.2981321422800567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1.9645284360738686</v>
      </c>
      <c r="AS37">
        <f>_xlfn.RANK.AVG(Table2[[#This Row],[1Y Return vs Nifty Z-Score]],Table2[1Y Return vs Nifty Z-Score])</f>
        <v>27</v>
      </c>
      <c r="AT37">
        <f>_xlfn.RANK.AVG(Table2[[#This Row],[6M Return vs Nifty Z-Score]],Table2[6M Return vs Nifty Z-Score])</f>
        <v>139</v>
      </c>
      <c r="AU37">
        <f>_xlfn.RANK.AVG(Table2[[#This Row],[Sharpe Ratio Z-Score]],Table2[Sharpe Ratio Z-Score])</f>
        <v>72</v>
      </c>
      <c r="AV37">
        <f>(Table2[[#This Row],[Rank 1Y]]+Table2[[#This Row],[Rank 6M]]+Table2[[#This Row],[Rank Sharpe]])/3</f>
        <v>79.333333333333329</v>
      </c>
    </row>
    <row r="38" spans="1:48" x14ac:dyDescent="0.3">
      <c r="A38" t="s">
        <v>333</v>
      </c>
      <c r="B38" t="s">
        <v>334</v>
      </c>
      <c r="C38" t="s">
        <v>10297</v>
      </c>
      <c r="D38" t="s">
        <v>335</v>
      </c>
      <c r="E38">
        <v>76948.365255124998</v>
      </c>
      <c r="F38">
        <v>12859.75</v>
      </c>
      <c r="G38">
        <v>129.53471492831699</v>
      </c>
      <c r="H38">
        <f>(Table2[[#This Row],[1Y Return vs Nifty]]-AVERAGE(Table2[1Y Return vs Nifty]))/_xlfn.STDEV.P(Table2[1Y Return vs Nifty])</f>
        <v>1.500741006190075</v>
      </c>
      <c r="I38">
        <v>13.433470800448299</v>
      </c>
      <c r="J38">
        <f>(Table2[[#This Row],[1M Return vs Nifty]]-AVERAGE(Table2[1M Return vs Nifty]))/_xlfn.STDEV.P(Table2[1M Return vs Nifty])</f>
        <v>0.76082776525352502</v>
      </c>
      <c r="K38">
        <v>78.081459293488706</v>
      </c>
      <c r="L38">
        <f>(Table2[[#This Row],[6M Return vs Nifty]]-AVERAGE(Table2[6M Return vs Nifty]))/_xlfn.STDEV.P(Table2[6M Return vs Nifty])</f>
        <v>2.3689912944586227</v>
      </c>
      <c r="M38">
        <v>2.83379630212369</v>
      </c>
      <c r="N38">
        <f>(Table2[[#This Row],[1W Return vs Nifty]]-AVERAGE(Table2[1W Return vs Nifty]))/_xlfn.STDEV.P(Table2[1W Return vs Nifty])</f>
        <v>0.50164676863843949</v>
      </c>
      <c r="O38">
        <v>12071.44</v>
      </c>
      <c r="P38">
        <v>11472.717810067899</v>
      </c>
      <c r="Q38">
        <v>8776.9468639656498</v>
      </c>
      <c r="R38">
        <v>73.463250312705995</v>
      </c>
      <c r="S38" s="2">
        <f>(Table2[[#This Row],[Close Price]]-Table2[[#This Row],[20D EMA]])/Table2[[#This Row],[20D EMA]]</f>
        <v>6.5303725156236489E-2</v>
      </c>
      <c r="T38" s="2">
        <f>(Table2[[#This Row],[Close Price]]-Table2[[#This Row],[50D EMA]])/Table2[[#This Row],[50D EMA]]</f>
        <v>0.12089830961543468</v>
      </c>
      <c r="U38" s="2">
        <f>(Table2[[#This Row],[Close Price]]-Table2[[#This Row],[200D EMA]])/Table2[[#This Row],[200D EMA]]</f>
        <v>0.46517350501420662</v>
      </c>
      <c r="V38">
        <v>0.980737915509312</v>
      </c>
      <c r="W38">
        <v>12690.05</v>
      </c>
      <c r="X38">
        <v>12875</v>
      </c>
      <c r="Y38">
        <v>12419.8</v>
      </c>
      <c r="Z38">
        <v>12920</v>
      </c>
      <c r="AA38">
        <v>10950.05</v>
      </c>
      <c r="AB38">
        <v>12920</v>
      </c>
      <c r="AC38" s="2">
        <f>(Table2[[#This Row],[Close Price]]/Table2[[#This Row],[Day Low]])-1</f>
        <v>1.3372681746722792E-2</v>
      </c>
      <c r="AD38" s="2">
        <f>(Table2[[#This Row],[Day High]]/Table2[[#This Row],[Close Price]])-1</f>
        <v>1.1858706428973242E-3</v>
      </c>
      <c r="AE38" s="2">
        <f>(Table2[[#This Row],[Close Price]]/Table2[[#This Row],[Current Week Low]])-1</f>
        <v>3.5423275737129556E-2</v>
      </c>
      <c r="AF38" s="2">
        <f>(Table2[[#This Row],[Current Week High]]/Table2[[#This Row],[Close Price]])-1</f>
        <v>4.6851610645619601E-3</v>
      </c>
      <c r="AG38" s="2">
        <f>(Table2[[#This Row],[Close Price]]/Table2[[#This Row],[Current Month Low]])-1</f>
        <v>0.17440103013228248</v>
      </c>
      <c r="AH38" s="2">
        <f>(Table2[[#This Row],[Current Month High]]/Table2[[#This Row],[Close Price]])-1</f>
        <v>4.6851610645619601E-3</v>
      </c>
      <c r="AI38">
        <v>0.46851610645619601</v>
      </c>
      <c r="AJ38">
        <v>171.67816286218201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0.15</v>
      </c>
      <c r="AM38" t="s">
        <v>10332</v>
      </c>
      <c r="AN38">
        <v>15.42</v>
      </c>
      <c r="AO38" t="s">
        <v>10332</v>
      </c>
      <c r="AP38">
        <v>0.13146876327582399</v>
      </c>
      <c r="AQ38">
        <f>(Table2[[#This Row],[Sharpe Ratio]]-AVERAGE(Table2[Sharpe Ratio]))/_xlfn.STDEV.P(Table2[Sharpe Ratio])</f>
        <v>0.74894007065845924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5.8811469051991212</v>
      </c>
      <c r="AS38">
        <f>_xlfn.RANK.AVG(Table2[[#This Row],[1Y Return vs Nifty Z-Score]],Table2[1Y Return vs Nifty Z-Score])</f>
        <v>58</v>
      </c>
      <c r="AT38">
        <f>_xlfn.RANK.AVG(Table2[[#This Row],[6M Return vs Nifty Z-Score]],Table2[6M Return vs Nifty Z-Score])</f>
        <v>18</v>
      </c>
      <c r="AU38">
        <f>_xlfn.RANK.AVG(Table2[[#This Row],[Sharpe Ratio Z-Score]],Table2[Sharpe Ratio Z-Score])</f>
        <v>166</v>
      </c>
      <c r="AV38">
        <f>(Table2[[#This Row],[Rank 1Y]]+Table2[[#This Row],[Rank 6M]]+Table2[[#This Row],[Rank Sharpe]])/3</f>
        <v>80.666666666666671</v>
      </c>
    </row>
    <row r="39" spans="1:48" x14ac:dyDescent="0.3">
      <c r="A39" t="s">
        <v>1092</v>
      </c>
      <c r="B39" t="s">
        <v>1093</v>
      </c>
      <c r="C39" t="s">
        <v>10289</v>
      </c>
      <c r="D39" t="s">
        <v>359</v>
      </c>
      <c r="E39">
        <v>12008.00680352</v>
      </c>
      <c r="F39">
        <v>345.8</v>
      </c>
      <c r="G39">
        <v>72.604152878880797</v>
      </c>
      <c r="H39">
        <f>(Table2[[#This Row],[1Y Return vs Nifty]]-AVERAGE(Table2[1Y Return vs Nifty]))/_xlfn.STDEV.P(Table2[1Y Return vs Nifty])</f>
        <v>0.61952320658818849</v>
      </c>
      <c r="I39">
        <v>23.7005260047451</v>
      </c>
      <c r="J39">
        <f>(Table2[[#This Row],[1M Return vs Nifty]]-AVERAGE(Table2[1M Return vs Nifty]))/_xlfn.STDEV.P(Table2[1M Return vs Nifty])</f>
        <v>1.614995014433072</v>
      </c>
      <c r="K39">
        <v>74.088436317646</v>
      </c>
      <c r="L39">
        <f>(Table2[[#This Row],[6M Return vs Nifty]]-AVERAGE(Table2[6M Return vs Nifty]))/_xlfn.STDEV.P(Table2[6M Return vs Nifty])</f>
        <v>2.2331482033570031</v>
      </c>
      <c r="M39">
        <v>8.1536337799959195</v>
      </c>
      <c r="N39">
        <f>(Table2[[#This Row],[1W Return vs Nifty]]-AVERAGE(Table2[1W Return vs Nifty]))/_xlfn.STDEV.P(Table2[1W Return vs Nifty])</f>
        <v>1.731511312608828</v>
      </c>
      <c r="O39">
        <v>314.89999999999998</v>
      </c>
      <c r="P39">
        <v>287.66905500293501</v>
      </c>
      <c r="Q39">
        <v>228.65933810291</v>
      </c>
      <c r="R39">
        <v>75.566997580484497</v>
      </c>
      <c r="S39" s="2">
        <f>(Table2[[#This Row],[Close Price]]-Table2[[#This Row],[20D EMA]])/Table2[[#This Row],[20D EMA]]</f>
        <v>9.8126389329946134E-2</v>
      </c>
      <c r="T39" s="2">
        <f>(Table2[[#This Row],[Close Price]]-Table2[[#This Row],[50D EMA]])/Table2[[#This Row],[50D EMA]]</f>
        <v>0.2020757672265858</v>
      </c>
      <c r="U39" s="2">
        <f>(Table2[[#This Row],[Close Price]]-Table2[[#This Row],[200D EMA]])/Table2[[#This Row],[200D EMA]]</f>
        <v>0.51229336561960093</v>
      </c>
      <c r="V39">
        <v>0.72374520383918695</v>
      </c>
      <c r="W39">
        <v>344</v>
      </c>
      <c r="X39">
        <v>359.6</v>
      </c>
      <c r="Y39">
        <v>325.8</v>
      </c>
      <c r="Z39">
        <v>359.6</v>
      </c>
      <c r="AA39">
        <v>289</v>
      </c>
      <c r="AB39">
        <v>359.6</v>
      </c>
      <c r="AC39" s="2">
        <f>(Table2[[#This Row],[Close Price]]/Table2[[#This Row],[Day Low]])-1</f>
        <v>5.2325581395349374E-3</v>
      </c>
      <c r="AD39" s="2">
        <f>(Table2[[#This Row],[Day High]]/Table2[[#This Row],[Close Price]])-1</f>
        <v>3.9907460960092678E-2</v>
      </c>
      <c r="AE39" s="2">
        <f>(Table2[[#This Row],[Close Price]]/Table2[[#This Row],[Current Week Low]])-1</f>
        <v>6.1387354205033828E-2</v>
      </c>
      <c r="AF39" s="2">
        <f>(Table2[[#This Row],[Current Week High]]/Table2[[#This Row],[Close Price]])-1</f>
        <v>3.9907460960092678E-2</v>
      </c>
      <c r="AG39" s="2">
        <f>(Table2[[#This Row],[Close Price]]/Table2[[#This Row],[Current Month Low]])-1</f>
        <v>0.19653979238754338</v>
      </c>
      <c r="AH39" s="2">
        <f>(Table2[[#This Row],[Current Month High]]/Table2[[#This Row],[Close Price]])-1</f>
        <v>3.9907460960092678E-2</v>
      </c>
      <c r="AI39">
        <v>3.9907460960092598</v>
      </c>
      <c r="AJ39">
        <v>135.87994542973999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0.42</v>
      </c>
      <c r="AM39" t="s">
        <v>10332</v>
      </c>
      <c r="AN39">
        <v>17.079999999999998</v>
      </c>
      <c r="AO39" t="s">
        <v>10332</v>
      </c>
      <c r="AP39">
        <v>0.179007499117873</v>
      </c>
      <c r="AQ39">
        <f>(Table2[[#This Row],[Sharpe Ratio]]-AVERAGE(Table2[Sharpe Ratio]))/_xlfn.STDEV.P(Table2[Sharpe Ratio])</f>
        <v>1.2962761774502078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7.4954539144372996</v>
      </c>
      <c r="AS39">
        <f>_xlfn.RANK.AVG(Table2[[#This Row],[1Y Return vs Nifty Z-Score]],Table2[1Y Return vs Nifty Z-Score])</f>
        <v>149</v>
      </c>
      <c r="AT39">
        <f>_xlfn.RANK.AVG(Table2[[#This Row],[6M Return vs Nifty Z-Score]],Table2[6M Return vs Nifty Z-Score])</f>
        <v>21</v>
      </c>
      <c r="AU39">
        <f>_xlfn.RANK.AVG(Table2[[#This Row],[Sharpe Ratio Z-Score]],Table2[Sharpe Ratio Z-Score])</f>
        <v>73</v>
      </c>
      <c r="AV39">
        <f>(Table2[[#This Row],[Rank 1Y]]+Table2[[#This Row],[Rank 6M]]+Table2[[#This Row],[Rank Sharpe]])/3</f>
        <v>81</v>
      </c>
    </row>
    <row r="40" spans="1:48" x14ac:dyDescent="0.3">
      <c r="A40" t="s">
        <v>1264</v>
      </c>
      <c r="B40" t="s">
        <v>1265</v>
      </c>
      <c r="C40" t="s">
        <v>10303</v>
      </c>
      <c r="D40" t="s">
        <v>1175</v>
      </c>
      <c r="E40">
        <v>9182.1431097000004</v>
      </c>
      <c r="F40">
        <v>718.3</v>
      </c>
      <c r="G40">
        <v>103.90411175777599</v>
      </c>
      <c r="H40">
        <f>(Table2[[#This Row],[1Y Return vs Nifty]]-AVERAGE(Table2[1Y Return vs Nifty]))/_xlfn.STDEV.P(Table2[1Y Return vs Nifty])</f>
        <v>1.1040095685344906</v>
      </c>
      <c r="I40">
        <v>34.188278203343103</v>
      </c>
      <c r="J40">
        <f>(Table2[[#This Row],[1M Return vs Nifty]]-AVERAGE(Table2[1M Return vs Nifty]))/_xlfn.STDEV.P(Table2[1M Return vs Nifty])</f>
        <v>2.4875231412716348</v>
      </c>
      <c r="K40">
        <v>35.095824645056801</v>
      </c>
      <c r="L40">
        <f>(Table2[[#This Row],[6M Return vs Nifty]]-AVERAGE(Table2[6M Return vs Nifty]))/_xlfn.STDEV.P(Table2[6M Return vs Nifty])</f>
        <v>0.90661516516136598</v>
      </c>
      <c r="M40">
        <v>-1.01365770549618</v>
      </c>
      <c r="N40">
        <f>(Table2[[#This Row],[1W Return vs Nifty]]-AVERAGE(Table2[1W Return vs Nifty]))/_xlfn.STDEV.P(Table2[1W Return vs Nifty])</f>
        <v>-0.38782537937557232</v>
      </c>
      <c r="O40">
        <v>678.01</v>
      </c>
      <c r="P40">
        <v>594.830670525041</v>
      </c>
      <c r="Q40">
        <v>464.49228105403</v>
      </c>
      <c r="R40">
        <v>55.9353353209329</v>
      </c>
      <c r="S40" s="2">
        <f>(Table2[[#This Row],[Close Price]]-Table2[[#This Row],[20D EMA]])/Table2[[#This Row],[20D EMA]]</f>
        <v>5.9423902302325873E-2</v>
      </c>
      <c r="T40" s="2">
        <f>(Table2[[#This Row],[Close Price]]-Table2[[#This Row],[50D EMA]])/Table2[[#This Row],[50D EMA]]</f>
        <v>0.20757055006255126</v>
      </c>
      <c r="U40" s="2">
        <f>(Table2[[#This Row],[Close Price]]-Table2[[#This Row],[200D EMA]])/Table2[[#This Row],[200D EMA]]</f>
        <v>0.54641967003203418</v>
      </c>
      <c r="V40">
        <v>1.2157556886879299</v>
      </c>
      <c r="W40">
        <v>714</v>
      </c>
      <c r="X40">
        <v>740.5</v>
      </c>
      <c r="Y40">
        <v>714</v>
      </c>
      <c r="Z40">
        <v>784.8</v>
      </c>
      <c r="AA40">
        <v>577</v>
      </c>
      <c r="AB40">
        <v>784.8</v>
      </c>
      <c r="AC40" s="2">
        <f>(Table2[[#This Row],[Close Price]]/Table2[[#This Row],[Day Low]])-1</f>
        <v>6.0224089635854128E-3</v>
      </c>
      <c r="AD40" s="2">
        <f>(Table2[[#This Row],[Day High]]/Table2[[#This Row],[Close Price]])-1</f>
        <v>3.0906306557148877E-2</v>
      </c>
      <c r="AE40" s="2">
        <f>(Table2[[#This Row],[Close Price]]/Table2[[#This Row],[Current Week Low]])-1</f>
        <v>6.0224089635854128E-3</v>
      </c>
      <c r="AF40" s="2">
        <f>(Table2[[#This Row],[Current Week High]]/Table2[[#This Row],[Close Price]])-1</f>
        <v>9.2579702074342185E-2</v>
      </c>
      <c r="AG40" s="2">
        <f>(Table2[[#This Row],[Close Price]]/Table2[[#This Row],[Current Month Low]])-1</f>
        <v>0.24488734835355275</v>
      </c>
      <c r="AH40" s="2">
        <f>(Table2[[#This Row],[Current Month High]]/Table2[[#This Row],[Close Price]])-1</f>
        <v>9.2579702074342185E-2</v>
      </c>
      <c r="AI40">
        <v>9.2579702074342194</v>
      </c>
      <c r="AJ40">
        <v>151.681850035038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0.66</v>
      </c>
      <c r="AM40" t="s">
        <v>10332</v>
      </c>
      <c r="AN40">
        <v>19.399999999999999</v>
      </c>
      <c r="AO40" t="s">
        <v>10332</v>
      </c>
      <c r="AP40">
        <v>0.19979836418466601</v>
      </c>
      <c r="AQ40">
        <f>(Table2[[#This Row],[Sharpe Ratio]]-AVERAGE(Table2[Sharpe Ratio]))/_xlfn.STDEV.P(Table2[Sharpe Ratio])</f>
        <v>1.5356513089282637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5.6459738045201826</v>
      </c>
      <c r="AS40">
        <f>_xlfn.RANK.AVG(Table2[[#This Row],[1Y Return vs Nifty Z-Score]],Table2[1Y Return vs Nifty Z-Score])</f>
        <v>89</v>
      </c>
      <c r="AT40">
        <f>_xlfn.RANK.AVG(Table2[[#This Row],[6M Return vs Nifty Z-Score]],Table2[6M Return vs Nifty Z-Score])</f>
        <v>119</v>
      </c>
      <c r="AU40">
        <f>_xlfn.RANK.AVG(Table2[[#This Row],[Sharpe Ratio Z-Score]],Table2[Sharpe Ratio Z-Score])</f>
        <v>37</v>
      </c>
      <c r="AV40">
        <f>(Table2[[#This Row],[Rank 1Y]]+Table2[[#This Row],[Rank 6M]]+Table2[[#This Row],[Rank Sharpe]])/3</f>
        <v>81.666666666666671</v>
      </c>
    </row>
    <row r="41" spans="1:48" x14ac:dyDescent="0.3">
      <c r="A41" t="s">
        <v>465</v>
      </c>
      <c r="B41" t="s">
        <v>466</v>
      </c>
      <c r="C41" t="s">
        <v>10291</v>
      </c>
      <c r="D41" t="s">
        <v>51</v>
      </c>
      <c r="E41">
        <v>47315.899057299997</v>
      </c>
      <c r="F41">
        <v>1676.75</v>
      </c>
      <c r="G41">
        <v>92.997941000239607</v>
      </c>
      <c r="H41">
        <f>(Table2[[#This Row],[1Y Return vs Nifty]]-AVERAGE(Table2[1Y Return vs Nifty]))/_xlfn.STDEV.P(Table2[1Y Return vs Nifty])</f>
        <v>0.93519493802560683</v>
      </c>
      <c r="I41">
        <v>19.7885375212071</v>
      </c>
      <c r="J41">
        <f>(Table2[[#This Row],[1M Return vs Nifty]]-AVERAGE(Table2[1M Return vs Nifty]))/_xlfn.STDEV.P(Table2[1M Return vs Nifty])</f>
        <v>1.2895372882091696</v>
      </c>
      <c r="K41">
        <v>72.087761526551105</v>
      </c>
      <c r="L41">
        <f>(Table2[[#This Row],[6M Return vs Nifty]]-AVERAGE(Table2[6M Return vs Nifty]))/_xlfn.STDEV.P(Table2[6M Return vs Nifty])</f>
        <v>2.1650850217635988</v>
      </c>
      <c r="M41">
        <v>11.6138036364349</v>
      </c>
      <c r="N41">
        <f>(Table2[[#This Row],[1W Return vs Nifty]]-AVERAGE(Table2[1W Return vs Nifty]))/_xlfn.STDEV.P(Table2[1W Return vs Nifty])</f>
        <v>2.5314493258000685</v>
      </c>
      <c r="O41">
        <v>1518.39</v>
      </c>
      <c r="P41">
        <v>1397.21357993488</v>
      </c>
      <c r="Q41">
        <v>1096.99475205353</v>
      </c>
      <c r="R41">
        <v>86.390725081355697</v>
      </c>
      <c r="S41" s="2">
        <f>(Table2[[#This Row],[Close Price]]-Table2[[#This Row],[20D EMA]])/Table2[[#This Row],[20D EMA]]</f>
        <v>0.1042946805497928</v>
      </c>
      <c r="T41" s="2">
        <f>(Table2[[#This Row],[Close Price]]-Table2[[#This Row],[50D EMA]])/Table2[[#This Row],[50D EMA]]</f>
        <v>0.20006706496378909</v>
      </c>
      <c r="U41" s="2">
        <f>(Table2[[#This Row],[Close Price]]-Table2[[#This Row],[200D EMA]])/Table2[[#This Row],[200D EMA]]</f>
        <v>0.5284940943073716</v>
      </c>
      <c r="V41">
        <v>1.42434219559079</v>
      </c>
      <c r="W41">
        <v>1658.45</v>
      </c>
      <c r="X41">
        <v>1680.75</v>
      </c>
      <c r="Y41">
        <v>1565.8</v>
      </c>
      <c r="Z41">
        <v>1684.85</v>
      </c>
      <c r="AA41">
        <v>1406.4</v>
      </c>
      <c r="AB41">
        <v>1684.85</v>
      </c>
      <c r="AC41" s="2">
        <f>(Table2[[#This Row],[Close Price]]/Table2[[#This Row],[Day Low]])-1</f>
        <v>1.103439958997865E-2</v>
      </c>
      <c r="AD41" s="2">
        <f>(Table2[[#This Row],[Day High]]/Table2[[#This Row],[Close Price]])-1</f>
        <v>2.3855673177277659E-3</v>
      </c>
      <c r="AE41" s="2">
        <f>(Table2[[#This Row],[Close Price]]/Table2[[#This Row],[Current Week Low]])-1</f>
        <v>7.0858347170775327E-2</v>
      </c>
      <c r="AF41" s="2">
        <f>(Table2[[#This Row],[Current Week High]]/Table2[[#This Row],[Close Price]])-1</f>
        <v>4.8307738183985816E-3</v>
      </c>
      <c r="AG41" s="2">
        <f>(Table2[[#This Row],[Close Price]]/Table2[[#This Row],[Current Month Low]])-1</f>
        <v>0.1922283845278725</v>
      </c>
      <c r="AH41" s="2">
        <f>(Table2[[#This Row],[Current Month High]]/Table2[[#This Row],[Close Price]])-1</f>
        <v>4.8307738183985816E-3</v>
      </c>
      <c r="AI41">
        <v>0.48307738183985799</v>
      </c>
      <c r="AJ41">
        <v>132.20468079213401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0.19</v>
      </c>
      <c r="AM41" t="s">
        <v>10332</v>
      </c>
      <c r="AN41">
        <v>18.260000000000002</v>
      </c>
      <c r="AO41" t="s">
        <v>10332</v>
      </c>
      <c r="AP41">
        <v>0.15227059976951299</v>
      </c>
      <c r="AQ41">
        <f>(Table2[[#This Row],[Sharpe Ratio]]-AVERAGE(Table2[Sharpe Ratio]))/_xlfn.STDEV.P(Table2[Sharpe Ratio])</f>
        <v>0.98844152139967678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7.9097080951981198</v>
      </c>
      <c r="AS41">
        <f>_xlfn.RANK.AVG(Table2[[#This Row],[1Y Return vs Nifty Z-Score]],Table2[1Y Return vs Nifty Z-Score])</f>
        <v>110</v>
      </c>
      <c r="AT41">
        <f>_xlfn.RANK.AVG(Table2[[#This Row],[6M Return vs Nifty Z-Score]],Table2[6M Return vs Nifty Z-Score])</f>
        <v>23</v>
      </c>
      <c r="AU41">
        <f>_xlfn.RANK.AVG(Table2[[#This Row],[Sharpe Ratio Z-Score]],Table2[Sharpe Ratio Z-Score])</f>
        <v>120</v>
      </c>
      <c r="AV41">
        <f>(Table2[[#This Row],[Rank 1Y]]+Table2[[#This Row],[Rank 6M]]+Table2[[#This Row],[Rank Sharpe]])/3</f>
        <v>84.333333333333329</v>
      </c>
    </row>
    <row r="42" spans="1:48" x14ac:dyDescent="0.3">
      <c r="A42" t="s">
        <v>463</v>
      </c>
      <c r="B42" t="s">
        <v>464</v>
      </c>
      <c r="C42" t="s">
        <v>10298</v>
      </c>
      <c r="D42" t="s">
        <v>92</v>
      </c>
      <c r="E42">
        <v>47816.245312500003</v>
      </c>
      <c r="F42">
        <v>1304.45</v>
      </c>
      <c r="G42">
        <v>99.625762541279002</v>
      </c>
      <c r="H42">
        <f>(Table2[[#This Row],[1Y Return vs Nifty]]-AVERAGE(Table2[1Y Return vs Nifty]))/_xlfn.STDEV.P(Table2[1Y Return vs Nifty])</f>
        <v>1.0377857803481718</v>
      </c>
      <c r="I42">
        <v>-9.5393628909683308</v>
      </c>
      <c r="J42">
        <f>(Table2[[#This Row],[1M Return vs Nifty]]-AVERAGE(Table2[1M Return vs Nifty]))/_xlfn.STDEV.P(Table2[1M Return vs Nifty])</f>
        <v>-1.1503962195794792</v>
      </c>
      <c r="K42">
        <v>37.703025151505003</v>
      </c>
      <c r="L42">
        <f>(Table2[[#This Row],[6M Return vs Nifty]]-AVERAGE(Table2[6M Return vs Nifty]))/_xlfn.STDEV.P(Table2[6M Return vs Nifty])</f>
        <v>0.9953124198629586</v>
      </c>
      <c r="M42">
        <v>-3.8844450180883099</v>
      </c>
      <c r="N42">
        <f>(Table2[[#This Row],[1W Return vs Nifty]]-AVERAGE(Table2[1W Return vs Nifty]))/_xlfn.STDEV.P(Table2[1W Return vs Nifty])</f>
        <v>-1.0515072199812106</v>
      </c>
      <c r="O42">
        <v>1381.71</v>
      </c>
      <c r="P42">
        <v>1408.0589444315401</v>
      </c>
      <c r="Q42">
        <v>1110.37508357093</v>
      </c>
      <c r="R42">
        <v>31.817962265956101</v>
      </c>
      <c r="S42" s="2">
        <f>(Table2[[#This Row],[Close Price]]-Table2[[#This Row],[20D EMA]])/Table2[[#This Row],[20D EMA]]</f>
        <v>-5.5916219756678313E-2</v>
      </c>
      <c r="T42" s="2">
        <f>(Table2[[#This Row],[Close Price]]-Table2[[#This Row],[50D EMA]])/Table2[[#This Row],[50D EMA]]</f>
        <v>-7.3582817566894512E-2</v>
      </c>
      <c r="U42" s="2">
        <f>(Table2[[#This Row],[Close Price]]-Table2[[#This Row],[200D EMA]])/Table2[[#This Row],[200D EMA]]</f>
        <v>0.17478320551370036</v>
      </c>
      <c r="V42">
        <v>0.39740358054522901</v>
      </c>
      <c r="W42">
        <v>1301.75</v>
      </c>
      <c r="X42">
        <v>1332.95</v>
      </c>
      <c r="Y42">
        <v>1301.75</v>
      </c>
      <c r="Z42">
        <v>1351</v>
      </c>
      <c r="AA42">
        <v>1222.3499999999999</v>
      </c>
      <c r="AB42">
        <v>1467.45</v>
      </c>
      <c r="AC42" s="2">
        <f>(Table2[[#This Row],[Close Price]]/Table2[[#This Row],[Day Low]])-1</f>
        <v>2.0741309775302863E-3</v>
      </c>
      <c r="AD42" s="2">
        <f>(Table2[[#This Row],[Day High]]/Table2[[#This Row],[Close Price]])-1</f>
        <v>2.1848288550730288E-2</v>
      </c>
      <c r="AE42" s="2">
        <f>(Table2[[#This Row],[Close Price]]/Table2[[#This Row],[Current Week Low]])-1</f>
        <v>2.0741309775302863E-3</v>
      </c>
      <c r="AF42" s="2">
        <f>(Table2[[#This Row],[Current Week High]]/Table2[[#This Row],[Close Price]])-1</f>
        <v>3.5685537966192671E-2</v>
      </c>
      <c r="AG42" s="2">
        <f>(Table2[[#This Row],[Close Price]]/Table2[[#This Row],[Current Month Low]])-1</f>
        <v>6.7165705403526177E-2</v>
      </c>
      <c r="AH42" s="2">
        <f>(Table2[[#This Row],[Current Month High]]/Table2[[#This Row],[Close Price]])-1</f>
        <v>0.12495687837786029</v>
      </c>
      <c r="AI42">
        <v>37.582889340335001</v>
      </c>
      <c r="AJ42">
        <v>189.877777777777</v>
      </c>
      <c r="AK42" t="str">
        <f>IF(AND(Table2[[#This Row],[20D EMA]]&gt;Table2[[#This Row],[50D EMA]],Table2[[#This Row],[50D EMA]]&gt;Table2[[#This Row],[200D EMA]]),"Uptrend","Downtrend/NoTrend")</f>
        <v>Downtrend/NoTrend</v>
      </c>
      <c r="AL42">
        <v>0</v>
      </c>
      <c r="AM42">
        <v>0</v>
      </c>
      <c r="AN42">
        <v>-2.74</v>
      </c>
      <c r="AO42" t="s">
        <v>10331</v>
      </c>
      <c r="AP42">
        <v>0.18828833803984099</v>
      </c>
      <c r="AQ42">
        <f>(Table2[[#This Row],[Sharpe Ratio]]-AVERAGE(Table2[Sharpe Ratio]))/_xlfn.STDEV.P(Table2[Sharpe Ratio])</f>
        <v>1.4031308960987874</v>
      </c>
      <c r="AR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">
        <f>_xlfn.RANK.AVG(Table2[[#This Row],[1Y Return vs Nifty Z-Score]],Table2[1Y Return vs Nifty Z-Score])</f>
        <v>99</v>
      </c>
      <c r="AT42">
        <f>_xlfn.RANK.AVG(Table2[[#This Row],[6M Return vs Nifty Z-Score]],Table2[6M Return vs Nifty Z-Score])</f>
        <v>101</v>
      </c>
      <c r="AU42">
        <f>_xlfn.RANK.AVG(Table2[[#This Row],[Sharpe Ratio Z-Score]],Table2[Sharpe Ratio Z-Score])</f>
        <v>60</v>
      </c>
      <c r="AV42">
        <f>(Table2[[#This Row],[Rank 1Y]]+Table2[[#This Row],[Rank 6M]]+Table2[[#This Row],[Rank Sharpe]])/3</f>
        <v>86.666666666666671</v>
      </c>
    </row>
    <row r="43" spans="1:48" x14ac:dyDescent="0.3">
      <c r="A43" t="s">
        <v>714</v>
      </c>
      <c r="B43" t="s">
        <v>715</v>
      </c>
      <c r="C43" t="s">
        <v>10298</v>
      </c>
      <c r="D43" t="s">
        <v>163</v>
      </c>
      <c r="E43">
        <v>24026.726469105</v>
      </c>
      <c r="F43">
        <v>755.85</v>
      </c>
      <c r="G43">
        <v>73.749818505747996</v>
      </c>
      <c r="H43">
        <f>(Table2[[#This Row],[1Y Return vs Nifty]]-AVERAGE(Table2[1Y Return vs Nifty]))/_xlfn.STDEV.P(Table2[1Y Return vs Nifty])</f>
        <v>0.63725675613422583</v>
      </c>
      <c r="I43">
        <v>27.426758628664601</v>
      </c>
      <c r="J43">
        <f>(Table2[[#This Row],[1M Return vs Nifty]]-AVERAGE(Table2[1M Return vs Nifty]))/_xlfn.STDEV.P(Table2[1M Return vs Nifty])</f>
        <v>1.9249987893075249</v>
      </c>
      <c r="K43">
        <v>54.208169754328502</v>
      </c>
      <c r="L43">
        <f>(Table2[[#This Row],[6M Return vs Nifty]]-AVERAGE(Table2[6M Return vs Nifty]))/_xlfn.STDEV.P(Table2[6M Return vs Nifty])</f>
        <v>1.5568192971064014</v>
      </c>
      <c r="M43">
        <v>-2.8307794633380299</v>
      </c>
      <c r="N43">
        <f>(Table2[[#This Row],[1W Return vs Nifty]]-AVERAGE(Table2[1W Return vs Nifty]))/_xlfn.STDEV.P(Table2[1W Return vs Nifty])</f>
        <v>-0.80791596134212784</v>
      </c>
      <c r="O43">
        <v>708.48</v>
      </c>
      <c r="P43">
        <v>652.36336960317203</v>
      </c>
      <c r="Q43">
        <v>537.49552440046796</v>
      </c>
      <c r="R43">
        <v>61.3646656659119</v>
      </c>
      <c r="S43" s="2">
        <f>(Table2[[#This Row],[Close Price]]-Table2[[#This Row],[20D EMA]])/Table2[[#This Row],[20D EMA]]</f>
        <v>6.6861449864498657E-2</v>
      </c>
      <c r="T43" s="2">
        <f>(Table2[[#This Row],[Close Price]]-Table2[[#This Row],[50D EMA]])/Table2[[#This Row],[50D EMA]]</f>
        <v>0.15863341692495422</v>
      </c>
      <c r="U43" s="2">
        <f>(Table2[[#This Row],[Close Price]]-Table2[[#This Row],[200D EMA]])/Table2[[#This Row],[200D EMA]]</f>
        <v>0.40624426750918258</v>
      </c>
      <c r="V43">
        <v>3.5551400660411399</v>
      </c>
      <c r="W43">
        <v>745</v>
      </c>
      <c r="X43">
        <v>766</v>
      </c>
      <c r="Y43">
        <v>745</v>
      </c>
      <c r="Z43">
        <v>814.9</v>
      </c>
      <c r="AA43">
        <v>580.4</v>
      </c>
      <c r="AB43">
        <v>843.95</v>
      </c>
      <c r="AC43" s="2">
        <f>(Table2[[#This Row],[Close Price]]/Table2[[#This Row],[Day Low]])-1</f>
        <v>1.4563758389261716E-2</v>
      </c>
      <c r="AD43" s="2">
        <f>(Table2[[#This Row],[Day High]]/Table2[[#This Row],[Close Price]])-1</f>
        <v>1.3428590328768975E-2</v>
      </c>
      <c r="AE43" s="2">
        <f>(Table2[[#This Row],[Close Price]]/Table2[[#This Row],[Current Week Low]])-1</f>
        <v>1.4563758389261716E-2</v>
      </c>
      <c r="AF43" s="2">
        <f>(Table2[[#This Row],[Current Week High]]/Table2[[#This Row],[Close Price]])-1</f>
        <v>7.8123966395448718E-2</v>
      </c>
      <c r="AG43" s="2">
        <f>(Table2[[#This Row],[Close Price]]/Table2[[#This Row],[Current Month Low]])-1</f>
        <v>0.30229152308752583</v>
      </c>
      <c r="AH43" s="2">
        <f>(Table2[[#This Row],[Current Month High]]/Table2[[#This Row],[Close Price]])-1</f>
        <v>0.1165575180260634</v>
      </c>
      <c r="AI43">
        <v>11.6557518026063</v>
      </c>
      <c r="AJ43">
        <v>142.25961538461499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0.28000000000000003</v>
      </c>
      <c r="AM43" t="s">
        <v>10332</v>
      </c>
      <c r="AN43">
        <v>26.89</v>
      </c>
      <c r="AO43" t="s">
        <v>10332</v>
      </c>
      <c r="AP43">
        <v>0.17995865008728601</v>
      </c>
      <c r="AQ43">
        <f>(Table2[[#This Row],[Sharpe Ratio]]-AVERAGE(Table2[Sharpe Ratio]))/_xlfn.STDEV.P(Table2[Sharpe Ratio])</f>
        <v>1.3072272315611007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4.6183861127671246</v>
      </c>
      <c r="AS43">
        <f>_xlfn.RANK.AVG(Table2[[#This Row],[1Y Return vs Nifty Z-Score]],Table2[1Y Return vs Nifty Z-Score])</f>
        <v>145</v>
      </c>
      <c r="AT43">
        <f>_xlfn.RANK.AVG(Table2[[#This Row],[6M Return vs Nifty Z-Score]],Table2[6M Return vs Nifty Z-Score])</f>
        <v>57</v>
      </c>
      <c r="AU43">
        <f>_xlfn.RANK.AVG(Table2[[#This Row],[Sharpe Ratio Z-Score]],Table2[Sharpe Ratio Z-Score])</f>
        <v>71</v>
      </c>
      <c r="AV43">
        <f>(Table2[[#This Row],[Rank 1Y]]+Table2[[#This Row],[Rank 6M]]+Table2[[#This Row],[Rank Sharpe]])/3</f>
        <v>91</v>
      </c>
    </row>
    <row r="44" spans="1:48" x14ac:dyDescent="0.3">
      <c r="A44" t="s">
        <v>716</v>
      </c>
      <c r="B44" t="s">
        <v>717</v>
      </c>
      <c r="C44" t="s">
        <v>10300</v>
      </c>
      <c r="D44" t="s">
        <v>303</v>
      </c>
      <c r="E44">
        <v>23868.859455909998</v>
      </c>
      <c r="F44">
        <v>483.65</v>
      </c>
      <c r="G44">
        <v>137.386705701317</v>
      </c>
      <c r="H44">
        <f>(Table2[[#This Row],[1Y Return vs Nifty]]-AVERAGE(Table2[1Y Return vs Nifty]))/_xlfn.STDEV.P(Table2[1Y Return vs Nifty])</f>
        <v>1.6222805410618533</v>
      </c>
      <c r="I44">
        <v>19.957268319978301</v>
      </c>
      <c r="J44">
        <f>(Table2[[#This Row],[1M Return vs Nifty]]-AVERAGE(Table2[1M Return vs Nifty]))/_xlfn.STDEV.P(Table2[1M Return vs Nifty])</f>
        <v>1.3035748402988814</v>
      </c>
      <c r="K44">
        <v>21.855465869495301</v>
      </c>
      <c r="L44">
        <f>(Table2[[#This Row],[6M Return vs Nifty]]-AVERAGE(Table2[6M Return vs Nifty]))/_xlfn.STDEV.P(Table2[6M Return vs Nifty])</f>
        <v>0.4561766692528515</v>
      </c>
      <c r="M44">
        <v>0.66742896061773704</v>
      </c>
      <c r="N44">
        <f>(Table2[[#This Row],[1W Return vs Nifty]]-AVERAGE(Table2[1W Return vs Nifty]))/_xlfn.STDEV.P(Table2[1W Return vs Nifty])</f>
        <v>8.1598318384045983E-4</v>
      </c>
      <c r="O44">
        <v>460.08</v>
      </c>
      <c r="P44">
        <v>428.22840409748102</v>
      </c>
      <c r="Q44">
        <v>349.74857343097102</v>
      </c>
      <c r="R44">
        <v>64.958774048091797</v>
      </c>
      <c r="S44" s="2">
        <f>(Table2[[#This Row],[Close Price]]-Table2[[#This Row],[20D EMA]])/Table2[[#This Row],[20D EMA]]</f>
        <v>5.1230220831159787E-2</v>
      </c>
      <c r="T44" s="2">
        <f>(Table2[[#This Row],[Close Price]]-Table2[[#This Row],[50D EMA]])/Table2[[#This Row],[50D EMA]]</f>
        <v>0.12942064415209342</v>
      </c>
      <c r="U44" s="2">
        <f>(Table2[[#This Row],[Close Price]]-Table2[[#This Row],[200D EMA]])/Table2[[#This Row],[200D EMA]]</f>
        <v>0.38285052961182908</v>
      </c>
      <c r="V44">
        <v>0.93868939587756195</v>
      </c>
      <c r="W44">
        <v>480.9</v>
      </c>
      <c r="X44">
        <v>492</v>
      </c>
      <c r="Y44">
        <v>467</v>
      </c>
      <c r="Z44">
        <v>495</v>
      </c>
      <c r="AA44">
        <v>427.65</v>
      </c>
      <c r="AB44">
        <v>495</v>
      </c>
      <c r="AC44" s="2">
        <f>(Table2[[#This Row],[Close Price]]/Table2[[#This Row],[Day Low]])-1</f>
        <v>5.7184445830733566E-3</v>
      </c>
      <c r="AD44" s="2">
        <f>(Table2[[#This Row],[Day High]]/Table2[[#This Row],[Close Price]])-1</f>
        <v>1.7264550811537216E-2</v>
      </c>
      <c r="AE44" s="2">
        <f>(Table2[[#This Row],[Close Price]]/Table2[[#This Row],[Current Week Low]])-1</f>
        <v>3.5653104925053469E-2</v>
      </c>
      <c r="AF44" s="2">
        <f>(Table2[[#This Row],[Current Week High]]/Table2[[#This Row],[Close Price]])-1</f>
        <v>2.3467383438436906E-2</v>
      </c>
      <c r="AG44" s="2">
        <f>(Table2[[#This Row],[Close Price]]/Table2[[#This Row],[Current Month Low]])-1</f>
        <v>0.13094820530807905</v>
      </c>
      <c r="AH44" s="2">
        <f>(Table2[[#This Row],[Current Month High]]/Table2[[#This Row],[Close Price]])-1</f>
        <v>2.3467383438436906E-2</v>
      </c>
      <c r="AI44">
        <v>2.3467383438436902</v>
      </c>
      <c r="AJ44">
        <v>167.06239646604001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0.41</v>
      </c>
      <c r="AM44" t="s">
        <v>10332</v>
      </c>
      <c r="AN44">
        <v>6.85</v>
      </c>
      <c r="AO44" t="s">
        <v>10332</v>
      </c>
      <c r="AP44">
        <v>0.22521617396719501</v>
      </c>
      <c r="AQ44">
        <f>(Table2[[#This Row],[Sharpe Ratio]]-AVERAGE(Table2[Sharpe Ratio]))/_xlfn.STDEV.P(Table2[Sharpe Ratio])</f>
        <v>1.8282986585710179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5.2111466923684446</v>
      </c>
      <c r="AS44">
        <f>_xlfn.RANK.AVG(Table2[[#This Row],[1Y Return vs Nifty Z-Score]],Table2[1Y Return vs Nifty Z-Score])</f>
        <v>50</v>
      </c>
      <c r="AT44">
        <f>_xlfn.RANK.AVG(Table2[[#This Row],[6M Return vs Nifty Z-Score]],Table2[6M Return vs Nifty Z-Score])</f>
        <v>197</v>
      </c>
      <c r="AU44">
        <f>_xlfn.RANK.AVG(Table2[[#This Row],[Sharpe Ratio Z-Score]],Table2[Sharpe Ratio Z-Score])</f>
        <v>26</v>
      </c>
      <c r="AV44">
        <f>(Table2[[#This Row],[Rank 1Y]]+Table2[[#This Row],[Rank 6M]]+Table2[[#This Row],[Rank Sharpe]])/3</f>
        <v>91</v>
      </c>
    </row>
    <row r="45" spans="1:48" x14ac:dyDescent="0.3">
      <c r="A45" t="s">
        <v>1402</v>
      </c>
      <c r="B45" t="s">
        <v>1403</v>
      </c>
      <c r="C45" t="s">
        <v>10290</v>
      </c>
      <c r="D45" t="s">
        <v>46</v>
      </c>
      <c r="E45">
        <v>7872.0688536500002</v>
      </c>
      <c r="F45">
        <v>576.65</v>
      </c>
      <c r="G45">
        <v>55.2620591721805</v>
      </c>
      <c r="H45">
        <f>(Table2[[#This Row],[1Y Return vs Nifty]]-AVERAGE(Table2[1Y Return vs Nifty]))/_xlfn.STDEV.P(Table2[1Y Return vs Nifty])</f>
        <v>0.35108809710450295</v>
      </c>
      <c r="I45">
        <v>22.117156299520602</v>
      </c>
      <c r="J45">
        <f>(Table2[[#This Row],[1M Return vs Nifty]]-AVERAGE(Table2[1M Return vs Nifty]))/_xlfn.STDEV.P(Table2[1M Return vs Nifty])</f>
        <v>1.4832666348116368</v>
      </c>
      <c r="K45">
        <v>65.700459577416098</v>
      </c>
      <c r="L45">
        <f>(Table2[[#This Row],[6M Return vs Nifty]]-AVERAGE(Table2[6M Return vs Nifty]))/_xlfn.STDEV.P(Table2[6M Return vs Nifty])</f>
        <v>1.9477882904852666</v>
      </c>
      <c r="M45">
        <v>-3.50925306151359</v>
      </c>
      <c r="N45">
        <f>(Table2[[#This Row],[1W Return vs Nifty]]-AVERAGE(Table2[1W Return vs Nifty]))/_xlfn.STDEV.P(Table2[1W Return vs Nifty])</f>
        <v>-0.96476861443292861</v>
      </c>
      <c r="O45">
        <v>548.28</v>
      </c>
      <c r="P45">
        <v>508.60092757553201</v>
      </c>
      <c r="Q45">
        <v>395.72230032421197</v>
      </c>
      <c r="R45">
        <v>66.751274564719196</v>
      </c>
      <c r="S45" s="2">
        <f>(Table2[[#This Row],[Close Price]]-Table2[[#This Row],[20D EMA]])/Table2[[#This Row],[20D EMA]]</f>
        <v>5.1743634639235439E-2</v>
      </c>
      <c r="T45" s="2">
        <f>(Table2[[#This Row],[Close Price]]-Table2[[#This Row],[50D EMA]])/Table2[[#This Row],[50D EMA]]</f>
        <v>0.13379659519862366</v>
      </c>
      <c r="U45" s="2">
        <f>(Table2[[#This Row],[Close Price]]-Table2[[#This Row],[200D EMA]])/Table2[[#This Row],[200D EMA]]</f>
        <v>0.45720875353134116</v>
      </c>
      <c r="V45">
        <v>0.801919672614955</v>
      </c>
      <c r="W45">
        <v>570.75</v>
      </c>
      <c r="X45">
        <v>587</v>
      </c>
      <c r="Y45">
        <v>550</v>
      </c>
      <c r="Z45">
        <v>587</v>
      </c>
      <c r="AA45">
        <v>525.04999999999995</v>
      </c>
      <c r="AB45">
        <v>589.04999999999995</v>
      </c>
      <c r="AC45" s="2">
        <f>(Table2[[#This Row],[Close Price]]/Table2[[#This Row],[Day Low]])-1</f>
        <v>1.0337275514673561E-2</v>
      </c>
      <c r="AD45" s="2">
        <f>(Table2[[#This Row],[Day High]]/Table2[[#This Row],[Close Price]])-1</f>
        <v>1.7948495621260774E-2</v>
      </c>
      <c r="AE45" s="2">
        <f>(Table2[[#This Row],[Close Price]]/Table2[[#This Row],[Current Week Low]])-1</f>
        <v>4.8454545454545306E-2</v>
      </c>
      <c r="AF45" s="2">
        <f>(Table2[[#This Row],[Current Week High]]/Table2[[#This Row],[Close Price]])-1</f>
        <v>1.7948495621260774E-2</v>
      </c>
      <c r="AG45" s="2">
        <f>(Table2[[#This Row],[Close Price]]/Table2[[#This Row],[Current Month Low]])-1</f>
        <v>9.8276354632892193E-2</v>
      </c>
      <c r="AH45" s="2">
        <f>(Table2[[#This Row],[Current Month High]]/Table2[[#This Row],[Close Price]])-1</f>
        <v>2.150351166218667E-2</v>
      </c>
      <c r="AI45">
        <v>2.1503511662186598</v>
      </c>
      <c r="AJ45">
        <v>139.02590673575099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0.3</v>
      </c>
      <c r="AM45" t="s">
        <v>10332</v>
      </c>
      <c r="AN45">
        <v>6.02</v>
      </c>
      <c r="AO45" t="s">
        <v>10332</v>
      </c>
      <c r="AP45">
        <v>0.19804802829538601</v>
      </c>
      <c r="AQ45">
        <f>(Table2[[#This Row],[Sharpe Ratio]]-AVERAGE(Table2[Sharpe Ratio]))/_xlfn.STDEV.P(Table2[Sharpe Ratio])</f>
        <v>1.5154988582110323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4.3328732661795097</v>
      </c>
      <c r="AS45">
        <f>_xlfn.RANK.AVG(Table2[[#This Row],[1Y Return vs Nifty Z-Score]],Table2[1Y Return vs Nifty Z-Score])</f>
        <v>200</v>
      </c>
      <c r="AT45">
        <f>_xlfn.RANK.AVG(Table2[[#This Row],[6M Return vs Nifty Z-Score]],Table2[6M Return vs Nifty Z-Score])</f>
        <v>30</v>
      </c>
      <c r="AU45">
        <f>_xlfn.RANK.AVG(Table2[[#This Row],[Sharpe Ratio Z-Score]],Table2[Sharpe Ratio Z-Score])</f>
        <v>43</v>
      </c>
      <c r="AV45">
        <f>(Table2[[#This Row],[Rank 1Y]]+Table2[[#This Row],[Rank 6M]]+Table2[[#This Row],[Rank Sharpe]])/3</f>
        <v>91</v>
      </c>
    </row>
    <row r="46" spans="1:48" x14ac:dyDescent="0.3">
      <c r="A46" t="s">
        <v>828</v>
      </c>
      <c r="B46" t="s">
        <v>829</v>
      </c>
      <c r="C46" t="s">
        <v>10298</v>
      </c>
      <c r="D46" t="s">
        <v>163</v>
      </c>
      <c r="E46">
        <v>19421.225242875</v>
      </c>
      <c r="F46">
        <v>812.25</v>
      </c>
      <c r="G46">
        <v>111.04960581214</v>
      </c>
      <c r="H46">
        <f>(Table2[[#This Row],[1Y Return vs Nifty]]-AVERAGE(Table2[1Y Return vs Nifty]))/_xlfn.STDEV.P(Table2[1Y Return vs Nifty])</f>
        <v>1.2146133693925811</v>
      </c>
      <c r="I46">
        <v>8.6857110484210391</v>
      </c>
      <c r="J46">
        <f>(Table2[[#This Row],[1M Return vs Nifty]]-AVERAGE(Table2[1M Return vs Nifty]))/_xlfn.STDEV.P(Table2[1M Return vs Nifty])</f>
        <v>0.36583808160428327</v>
      </c>
      <c r="K46">
        <v>33.149087106921499</v>
      </c>
      <c r="L46">
        <f>(Table2[[#This Row],[6M Return vs Nifty]]-AVERAGE(Table2[6M Return vs Nifty]))/_xlfn.STDEV.P(Table2[6M Return vs Nifty])</f>
        <v>0.84038693498494288</v>
      </c>
      <c r="M46">
        <v>-2.097409287913</v>
      </c>
      <c r="N46">
        <f>(Table2[[#This Row],[1W Return vs Nifty]]-AVERAGE(Table2[1W Return vs Nifty]))/_xlfn.STDEV.P(Table2[1W Return vs Nifty])</f>
        <v>-0.63837206453847228</v>
      </c>
      <c r="O46">
        <v>808.02</v>
      </c>
      <c r="P46">
        <v>809.54537749454698</v>
      </c>
      <c r="Q46">
        <v>665.320844535937</v>
      </c>
      <c r="R46">
        <v>52.647364272677301</v>
      </c>
      <c r="S46" s="2">
        <f>(Table2[[#This Row],[Close Price]]-Table2[[#This Row],[20D EMA]])/Table2[[#This Row],[20D EMA]]</f>
        <v>5.2350189351748943E-3</v>
      </c>
      <c r="T46" s="2">
        <f>(Table2[[#This Row],[Close Price]]-Table2[[#This Row],[50D EMA]])/Table2[[#This Row],[50D EMA]]</f>
        <v>3.3409152601470262E-3</v>
      </c>
      <c r="U46" s="2">
        <f>(Table2[[#This Row],[Close Price]]-Table2[[#This Row],[200D EMA]])/Table2[[#This Row],[200D EMA]]</f>
        <v>0.22083954932532809</v>
      </c>
      <c r="V46">
        <v>0.66117078358647396</v>
      </c>
      <c r="W46">
        <v>807.6</v>
      </c>
      <c r="X46">
        <v>820</v>
      </c>
      <c r="Y46">
        <v>785.2</v>
      </c>
      <c r="Z46">
        <v>833.95</v>
      </c>
      <c r="AA46">
        <v>745</v>
      </c>
      <c r="AB46">
        <v>853</v>
      </c>
      <c r="AC46" s="2">
        <f>(Table2[[#This Row],[Close Price]]/Table2[[#This Row],[Day Low]])-1</f>
        <v>5.7578008915304402E-3</v>
      </c>
      <c r="AD46" s="2">
        <f>(Table2[[#This Row],[Day High]]/Table2[[#This Row],[Close Price]])-1</f>
        <v>9.541397353031611E-3</v>
      </c>
      <c r="AE46" s="2">
        <f>(Table2[[#This Row],[Close Price]]/Table2[[#This Row],[Current Week Low]])-1</f>
        <v>3.4449821701477257E-2</v>
      </c>
      <c r="AF46" s="2">
        <f>(Table2[[#This Row],[Current Week High]]/Table2[[#This Row],[Close Price]])-1</f>
        <v>2.6715912588488822E-2</v>
      </c>
      <c r="AG46" s="2">
        <f>(Table2[[#This Row],[Close Price]]/Table2[[#This Row],[Current Month Low]])-1</f>
        <v>9.0268456375838912E-2</v>
      </c>
      <c r="AH46" s="2">
        <f>(Table2[[#This Row],[Current Month High]]/Table2[[#This Row],[Close Price]])-1</f>
        <v>5.0169282856263431E-2</v>
      </c>
      <c r="AI46">
        <v>20.652508464142802</v>
      </c>
      <c r="AJ46">
        <v>170.75</v>
      </c>
      <c r="AK46" t="str">
        <f>IF(AND(Table2[[#This Row],[20D EMA]]&gt;Table2[[#This Row],[50D EMA]],Table2[[#This Row],[50D EMA]]&gt;Table2[[#This Row],[200D EMA]]),"Uptrend","Downtrend/NoTrend")</f>
        <v>Downtrend/NoTrend</v>
      </c>
      <c r="AL46">
        <v>0.11</v>
      </c>
      <c r="AM46" t="s">
        <v>10332</v>
      </c>
      <c r="AN46">
        <v>8.39</v>
      </c>
      <c r="AO46" t="s">
        <v>10332</v>
      </c>
      <c r="AP46">
        <v>0.18146739927318101</v>
      </c>
      <c r="AQ46">
        <f>(Table2[[#This Row],[Sharpe Ratio]]-AVERAGE(Table2[Sharpe Ratio]))/_xlfn.STDEV.P(Table2[Sharpe Ratio])</f>
        <v>1.3245981795029378</v>
      </c>
      <c r="AR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">
        <f>_xlfn.RANK.AVG(Table2[[#This Row],[1Y Return vs Nifty Z-Score]],Table2[1Y Return vs Nifty Z-Score])</f>
        <v>77</v>
      </c>
      <c r="AT46">
        <f>_xlfn.RANK.AVG(Table2[[#This Row],[6M Return vs Nifty Z-Score]],Table2[6M Return vs Nifty Z-Score])</f>
        <v>135</v>
      </c>
      <c r="AU46">
        <f>_xlfn.RANK.AVG(Table2[[#This Row],[Sharpe Ratio Z-Score]],Table2[Sharpe Ratio Z-Score])</f>
        <v>68</v>
      </c>
      <c r="AV46">
        <f>(Table2[[#This Row],[Rank 1Y]]+Table2[[#This Row],[Rank 6M]]+Table2[[#This Row],[Rank Sharpe]])/3</f>
        <v>93.333333333333329</v>
      </c>
    </row>
    <row r="47" spans="1:48" x14ac:dyDescent="0.3">
      <c r="A47" t="s">
        <v>240</v>
      </c>
      <c r="B47" t="s">
        <v>241</v>
      </c>
      <c r="C47" t="s">
        <v>10298</v>
      </c>
      <c r="D47" t="s">
        <v>163</v>
      </c>
      <c r="E47">
        <v>113206.06344711001</v>
      </c>
      <c r="F47">
        <v>740.65</v>
      </c>
      <c r="G47">
        <v>46.373355545638297</v>
      </c>
      <c r="H47">
        <f>(Table2[[#This Row],[1Y Return vs Nifty]]-AVERAGE(Table2[1Y Return vs Nifty]))/_xlfn.STDEV.P(Table2[1Y Return vs Nifty])</f>
        <v>0.21350147281835818</v>
      </c>
      <c r="I47">
        <v>8.0255000782964192</v>
      </c>
      <c r="J47">
        <f>(Table2[[#This Row],[1M Return vs Nifty]]-AVERAGE(Table2[1M Return vs Nifty]))/_xlfn.STDEV.P(Table2[1M Return vs Nifty])</f>
        <v>0.31091185621557593</v>
      </c>
      <c r="K47">
        <v>62.759029765537498</v>
      </c>
      <c r="L47">
        <f>(Table2[[#This Row],[6M Return vs Nifty]]-AVERAGE(Table2[6M Return vs Nifty]))/_xlfn.STDEV.P(Table2[6M Return vs Nifty])</f>
        <v>1.847720517191346</v>
      </c>
      <c r="M47">
        <v>1.7628982039583601</v>
      </c>
      <c r="N47">
        <f>(Table2[[#This Row],[1W Return vs Nifty]]-AVERAGE(Table2[1W Return vs Nifty]))/_xlfn.STDEV.P(Table2[1W Return vs Nifty])</f>
        <v>0.2540716111985466</v>
      </c>
      <c r="O47">
        <v>714.99</v>
      </c>
      <c r="P47">
        <v>696.38542803815096</v>
      </c>
      <c r="Q47">
        <v>574.51567018854996</v>
      </c>
      <c r="R47">
        <v>64.948041312318693</v>
      </c>
      <c r="S47" s="2">
        <f>(Table2[[#This Row],[Close Price]]-Table2[[#This Row],[20D EMA]])/Table2[[#This Row],[20D EMA]]</f>
        <v>3.5888613826766766E-2</v>
      </c>
      <c r="T47" s="2">
        <f>(Table2[[#This Row],[Close Price]]-Table2[[#This Row],[50D EMA]])/Table2[[#This Row],[50D EMA]]</f>
        <v>6.3563323096163374E-2</v>
      </c>
      <c r="U47" s="2">
        <f>(Table2[[#This Row],[Close Price]]-Table2[[#This Row],[200D EMA]])/Table2[[#This Row],[200D EMA]]</f>
        <v>0.28917284320012798</v>
      </c>
      <c r="V47">
        <v>0.62102339237277504</v>
      </c>
      <c r="W47">
        <v>733.55</v>
      </c>
      <c r="X47">
        <v>745</v>
      </c>
      <c r="Y47">
        <v>705.65</v>
      </c>
      <c r="Z47">
        <v>747.5</v>
      </c>
      <c r="AA47">
        <v>665.55</v>
      </c>
      <c r="AB47">
        <v>748.4</v>
      </c>
      <c r="AC47" s="2">
        <f>(Table2[[#This Row],[Close Price]]/Table2[[#This Row],[Day Low]])-1</f>
        <v>9.6789584895371483E-3</v>
      </c>
      <c r="AD47" s="2">
        <f>(Table2[[#This Row],[Day High]]/Table2[[#This Row],[Close Price]])-1</f>
        <v>5.873219469385127E-3</v>
      </c>
      <c r="AE47" s="2">
        <f>(Table2[[#This Row],[Close Price]]/Table2[[#This Row],[Current Week Low]])-1</f>
        <v>4.9599659888046377E-2</v>
      </c>
      <c r="AF47" s="2">
        <f>(Table2[[#This Row],[Current Week High]]/Table2[[#This Row],[Close Price]])-1</f>
        <v>9.2486329575374171E-3</v>
      </c>
      <c r="AG47" s="2">
        <f>(Table2[[#This Row],[Close Price]]/Table2[[#This Row],[Current Month Low]])-1</f>
        <v>0.11283900533393432</v>
      </c>
      <c r="AH47" s="2">
        <f>(Table2[[#This Row],[Current Month High]]/Table2[[#This Row],[Close Price]])-1</f>
        <v>1.0463781813272233E-2</v>
      </c>
      <c r="AI47">
        <v>5.8192128535745598</v>
      </c>
      <c r="AJ47">
        <v>106.19432071269399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7.0000000000000007E-2</v>
      </c>
      <c r="AM47" t="s">
        <v>10332</v>
      </c>
      <c r="AN47">
        <v>7.15</v>
      </c>
      <c r="AO47" t="s">
        <v>10332</v>
      </c>
      <c r="AP47">
        <v>0.24695187479980399</v>
      </c>
      <c r="AQ47">
        <f>(Table2[[#This Row],[Sharpe Ratio]]-AVERAGE(Table2[Sharpe Ratio]))/_xlfn.STDEV.P(Table2[Sharpe Ratio])</f>
        <v>2.0785521342132429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4.7047575916370699</v>
      </c>
      <c r="AS47">
        <f>_xlfn.RANK.AVG(Table2[[#This Row],[1Y Return vs Nifty Z-Score]],Table2[1Y Return vs Nifty Z-Score])</f>
        <v>237</v>
      </c>
      <c r="AT47">
        <f>_xlfn.RANK.AVG(Table2[[#This Row],[6M Return vs Nifty Z-Score]],Table2[6M Return vs Nifty Z-Score])</f>
        <v>38</v>
      </c>
      <c r="AU47">
        <f>_xlfn.RANK.AVG(Table2[[#This Row],[Sharpe Ratio Z-Score]],Table2[Sharpe Ratio Z-Score])</f>
        <v>11</v>
      </c>
      <c r="AV47">
        <f>(Table2[[#This Row],[Rank 1Y]]+Table2[[#This Row],[Rank 6M]]+Table2[[#This Row],[Rank Sharpe]])/3</f>
        <v>95.333333333333329</v>
      </c>
    </row>
    <row r="48" spans="1:48" x14ac:dyDescent="0.3">
      <c r="A48" t="s">
        <v>322</v>
      </c>
      <c r="B48" t="s">
        <v>323</v>
      </c>
      <c r="C48" t="s">
        <v>10293</v>
      </c>
      <c r="D48" t="s">
        <v>95</v>
      </c>
      <c r="E48">
        <v>81635.163846319905</v>
      </c>
      <c r="F48">
        <v>1698.55</v>
      </c>
      <c r="G48">
        <v>128.680192833143</v>
      </c>
      <c r="H48">
        <f>(Table2[[#This Row],[1Y Return vs Nifty]]-AVERAGE(Table2[1Y Return vs Nifty]))/_xlfn.STDEV.P(Table2[1Y Return vs Nifty])</f>
        <v>1.4875140143369729</v>
      </c>
      <c r="I48">
        <v>12.1547433024695</v>
      </c>
      <c r="J48">
        <f>(Table2[[#This Row],[1M Return vs Nifty]]-AVERAGE(Table2[1M Return vs Nifty]))/_xlfn.STDEV.P(Table2[1M Return vs Nifty])</f>
        <v>0.65444408194171355</v>
      </c>
      <c r="K48">
        <v>40.082141212530303</v>
      </c>
      <c r="L48">
        <f>(Table2[[#This Row],[6M Return vs Nifty]]-AVERAGE(Table2[6M Return vs Nifty]))/_xlfn.STDEV.P(Table2[6M Return vs Nifty])</f>
        <v>1.0762502160575771</v>
      </c>
      <c r="M48">
        <v>-0.94872609005145203</v>
      </c>
      <c r="N48">
        <f>(Table2[[#This Row],[1W Return vs Nifty]]-AVERAGE(Table2[1W Return vs Nifty]))/_xlfn.STDEV.P(Table2[1W Return vs Nifty])</f>
        <v>-0.37281418928746246</v>
      </c>
      <c r="O48">
        <v>1697.93</v>
      </c>
      <c r="P48">
        <v>1617.03259464699</v>
      </c>
      <c r="Q48">
        <v>1308.3583223685901</v>
      </c>
      <c r="R48">
        <v>47.3477194721861</v>
      </c>
      <c r="S48" s="2">
        <f>(Table2[[#This Row],[Close Price]]-Table2[[#This Row],[20D EMA]])/Table2[[#This Row],[20D EMA]]</f>
        <v>3.6515050679350198E-4</v>
      </c>
      <c r="T48" s="2">
        <f>(Table2[[#This Row],[Close Price]]-Table2[[#This Row],[50D EMA]])/Table2[[#This Row],[50D EMA]]</f>
        <v>5.0411726778337336E-2</v>
      </c>
      <c r="U48" s="2">
        <f>(Table2[[#This Row],[Close Price]]-Table2[[#This Row],[200D EMA]])/Table2[[#This Row],[200D EMA]]</f>
        <v>0.29822998100782155</v>
      </c>
      <c r="V48">
        <v>0.65851560152528099</v>
      </c>
      <c r="W48">
        <v>1688.7</v>
      </c>
      <c r="X48">
        <v>1740</v>
      </c>
      <c r="Y48">
        <v>1657</v>
      </c>
      <c r="Z48">
        <v>1818.7</v>
      </c>
      <c r="AA48">
        <v>1657</v>
      </c>
      <c r="AB48">
        <v>1896</v>
      </c>
      <c r="AC48" s="2">
        <f>(Table2[[#This Row],[Close Price]]/Table2[[#This Row],[Day Low]])-1</f>
        <v>5.8328892047136982E-3</v>
      </c>
      <c r="AD48" s="2">
        <f>(Table2[[#This Row],[Day High]]/Table2[[#This Row],[Close Price]])-1</f>
        <v>2.4403167407494708E-2</v>
      </c>
      <c r="AE48" s="2">
        <f>(Table2[[#This Row],[Close Price]]/Table2[[#This Row],[Current Week Low]])-1</f>
        <v>2.5075437537718681E-2</v>
      </c>
      <c r="AF48" s="2">
        <f>(Table2[[#This Row],[Current Week High]]/Table2[[#This Row],[Close Price]])-1</f>
        <v>7.0736804921845087E-2</v>
      </c>
      <c r="AG48" s="2">
        <f>(Table2[[#This Row],[Close Price]]/Table2[[#This Row],[Current Month Low]])-1</f>
        <v>2.5075437537718681E-2</v>
      </c>
      <c r="AH48" s="2">
        <f>(Table2[[#This Row],[Current Month High]]/Table2[[#This Row],[Close Price]])-1</f>
        <v>0.11624621000264934</v>
      </c>
      <c r="AI48">
        <v>12.3311059433045</v>
      </c>
      <c r="AJ48">
        <v>166.87878073689899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0.11</v>
      </c>
      <c r="AM48" t="s">
        <v>10332</v>
      </c>
      <c r="AN48">
        <v>-3.66</v>
      </c>
      <c r="AO48" t="s">
        <v>10331</v>
      </c>
      <c r="AP48">
        <v>0.145442077174742</v>
      </c>
      <c r="AQ48">
        <f>(Table2[[#This Row],[Sharpe Ratio]]-AVERAGE(Table2[Sharpe Ratio]))/_xlfn.STDEV.P(Table2[Sharpe Ratio])</f>
        <v>0.90982148857887246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3.755215611627674</v>
      </c>
      <c r="AS48">
        <f>_xlfn.RANK.AVG(Table2[[#This Row],[1Y Return vs Nifty Z-Score]],Table2[1Y Return vs Nifty Z-Score])</f>
        <v>60</v>
      </c>
      <c r="AT48">
        <f>_xlfn.RANK.AVG(Table2[[#This Row],[6M Return vs Nifty Z-Score]],Table2[6M Return vs Nifty Z-Score])</f>
        <v>94</v>
      </c>
      <c r="AU48">
        <f>_xlfn.RANK.AVG(Table2[[#This Row],[Sharpe Ratio Z-Score]],Table2[Sharpe Ratio Z-Score])</f>
        <v>133</v>
      </c>
      <c r="AV48">
        <f>(Table2[[#This Row],[Rank 1Y]]+Table2[[#This Row],[Rank 6M]]+Table2[[#This Row],[Rank Sharpe]])/3</f>
        <v>95.666666666666671</v>
      </c>
    </row>
    <row r="49" spans="1:48" x14ac:dyDescent="0.3">
      <c r="A49" t="s">
        <v>1389</v>
      </c>
      <c r="B49" t="s">
        <v>1390</v>
      </c>
      <c r="C49" t="s">
        <v>10287</v>
      </c>
      <c r="D49" t="s">
        <v>408</v>
      </c>
      <c r="E49">
        <v>8026.8200858419996</v>
      </c>
      <c r="F49">
        <v>260.14</v>
      </c>
      <c r="G49">
        <v>226.01423526498101</v>
      </c>
      <c r="H49">
        <f>(Table2[[#This Row],[1Y Return vs Nifty]]-AVERAGE(Table2[1Y Return vs Nifty]))/_xlfn.STDEV.P(Table2[1Y Return vs Nifty])</f>
        <v>2.9941299269580286</v>
      </c>
      <c r="I49">
        <v>38.525033887743803</v>
      </c>
      <c r="J49">
        <f>(Table2[[#This Row],[1M Return vs Nifty]]-AVERAGE(Table2[1M Return vs Nifty]))/_xlfn.STDEV.P(Table2[1M Return vs Nifty])</f>
        <v>2.848319357869169</v>
      </c>
      <c r="K49">
        <v>56.808723595024098</v>
      </c>
      <c r="L49">
        <f>(Table2[[#This Row],[6M Return vs Nifty]]-AVERAGE(Table2[6M Return vs Nifty]))/_xlfn.STDEV.P(Table2[6M Return vs Nifty])</f>
        <v>1.6452904314909271</v>
      </c>
      <c r="M49">
        <v>17.573016369877202</v>
      </c>
      <c r="N49">
        <f>(Table2[[#This Row],[1W Return vs Nifty]]-AVERAGE(Table2[1W Return vs Nifty]))/_xlfn.STDEV.P(Table2[1W Return vs Nifty])</f>
        <v>3.9091275878376774</v>
      </c>
      <c r="O49">
        <v>218.52</v>
      </c>
      <c r="P49">
        <v>205.01052125440799</v>
      </c>
      <c r="Q49">
        <v>163.13975484688399</v>
      </c>
      <c r="R49">
        <v>87.098860164205604</v>
      </c>
      <c r="S49" s="2">
        <f>(Table2[[#This Row],[Close Price]]-Table2[[#This Row],[20D EMA]])/Table2[[#This Row],[20D EMA]]</f>
        <v>0.19046311550430156</v>
      </c>
      <c r="T49" s="2">
        <f>(Table2[[#This Row],[Close Price]]-Table2[[#This Row],[50D EMA]])/Table2[[#This Row],[50D EMA]]</f>
        <v>0.26891048521933669</v>
      </c>
      <c r="U49" s="2">
        <f>(Table2[[#This Row],[Close Price]]-Table2[[#This Row],[200D EMA]])/Table2[[#This Row],[200D EMA]]</f>
        <v>0.59458373738612202</v>
      </c>
      <c r="V49">
        <v>1.2428759254883199</v>
      </c>
      <c r="W49">
        <v>252.09</v>
      </c>
      <c r="X49">
        <v>263.99</v>
      </c>
      <c r="Y49">
        <v>215.46</v>
      </c>
      <c r="Z49">
        <v>263.99</v>
      </c>
      <c r="AA49">
        <v>195</v>
      </c>
      <c r="AB49">
        <v>263.99</v>
      </c>
      <c r="AC49" s="2">
        <f>(Table2[[#This Row],[Close Price]]/Table2[[#This Row],[Day Low]])-1</f>
        <v>3.1933039787377382E-2</v>
      </c>
      <c r="AD49" s="2">
        <f>(Table2[[#This Row],[Day High]]/Table2[[#This Row],[Close Price]])-1</f>
        <v>1.4799723225955352E-2</v>
      </c>
      <c r="AE49" s="2">
        <f>(Table2[[#This Row],[Close Price]]/Table2[[#This Row],[Current Week Low]])-1</f>
        <v>0.20737027754571602</v>
      </c>
      <c r="AF49" s="2">
        <f>(Table2[[#This Row],[Current Week High]]/Table2[[#This Row],[Close Price]])-1</f>
        <v>1.4799723225955352E-2</v>
      </c>
      <c r="AG49" s="2">
        <f>(Table2[[#This Row],[Close Price]]/Table2[[#This Row],[Current Month Low]])-1</f>
        <v>0.33405128205128198</v>
      </c>
      <c r="AH49" s="2">
        <f>(Table2[[#This Row],[Current Month High]]/Table2[[#This Row],[Close Price]])-1</f>
        <v>1.4799723225955352E-2</v>
      </c>
      <c r="AI49">
        <v>1.4799723225955299</v>
      </c>
      <c r="AJ49">
        <v>271.62857142857098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0.27</v>
      </c>
      <c r="AM49" t="s">
        <v>10332</v>
      </c>
      <c r="AN49">
        <v>31.26</v>
      </c>
      <c r="AO49" t="s">
        <v>10332</v>
      </c>
      <c r="AP49">
        <v>0.10455471889263999</v>
      </c>
      <c r="AQ49">
        <f>(Table2[[#This Row],[Sharpe Ratio]]-AVERAGE(Table2[Sharpe Ratio]))/_xlfn.STDEV.P(Table2[Sharpe Ratio])</f>
        <v>0.43906585945399651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11.835933163609798</v>
      </c>
      <c r="AS49">
        <f>_xlfn.RANK.AVG(Table2[[#This Row],[1Y Return vs Nifty Z-Score]],Table2[1Y Return vs Nifty Z-Score])</f>
        <v>14</v>
      </c>
      <c r="AT49">
        <f>_xlfn.RANK.AVG(Table2[[#This Row],[6M Return vs Nifty Z-Score]],Table2[6M Return vs Nifty Z-Score])</f>
        <v>50</v>
      </c>
      <c r="AU49">
        <f>_xlfn.RANK.AVG(Table2[[#This Row],[Sharpe Ratio Z-Score]],Table2[Sharpe Ratio Z-Score])</f>
        <v>231</v>
      </c>
      <c r="AV49">
        <f>(Table2[[#This Row],[Rank 1Y]]+Table2[[#This Row],[Rank 6M]]+Table2[[#This Row],[Rank Sharpe]])/3</f>
        <v>98.333333333333329</v>
      </c>
    </row>
    <row r="50" spans="1:48" x14ac:dyDescent="0.3">
      <c r="A50" t="s">
        <v>838</v>
      </c>
      <c r="B50" t="s">
        <v>839</v>
      </c>
      <c r="C50" t="s">
        <v>10298</v>
      </c>
      <c r="D50" t="s">
        <v>724</v>
      </c>
      <c r="E50">
        <v>19085.966400959998</v>
      </c>
      <c r="F50">
        <v>1417.2</v>
      </c>
      <c r="G50">
        <v>75.177705296157797</v>
      </c>
      <c r="H50">
        <f>(Table2[[#This Row],[1Y Return vs Nifty]]-AVERAGE(Table2[1Y Return vs Nifty]))/_xlfn.STDEV.P(Table2[1Y Return vs Nifty])</f>
        <v>0.65935875566187652</v>
      </c>
      <c r="I50">
        <v>-12.5665412038312</v>
      </c>
      <c r="J50">
        <f>(Table2[[#This Row],[1M Return vs Nifty]]-AVERAGE(Table2[1M Return vs Nifty]))/_xlfn.STDEV.P(Table2[1M Return vs Nifty])</f>
        <v>-1.4022421988620224</v>
      </c>
      <c r="K50">
        <v>32.275511922914703</v>
      </c>
      <c r="L50">
        <f>(Table2[[#This Row],[6M Return vs Nifty]]-AVERAGE(Table2[6M Return vs Nifty]))/_xlfn.STDEV.P(Table2[6M Return vs Nifty])</f>
        <v>0.81066780889348711</v>
      </c>
      <c r="M50">
        <v>-1.57516606323829</v>
      </c>
      <c r="N50">
        <f>(Table2[[#This Row],[1W Return vs Nifty]]-AVERAGE(Table2[1W Return vs Nifty]))/_xlfn.STDEV.P(Table2[1W Return vs Nifty])</f>
        <v>-0.5176374691626221</v>
      </c>
      <c r="O50">
        <v>1476.96</v>
      </c>
      <c r="P50">
        <v>1487.87529264611</v>
      </c>
      <c r="Q50">
        <v>1185.99445462991</v>
      </c>
      <c r="R50">
        <v>41.424475969755598</v>
      </c>
      <c r="S50" s="2">
        <f>(Table2[[#This Row],[Close Price]]-Table2[[#This Row],[20D EMA]])/Table2[[#This Row],[20D EMA]]</f>
        <v>-4.0461488462788422E-2</v>
      </c>
      <c r="T50" s="2">
        <f>(Table2[[#This Row],[Close Price]]-Table2[[#This Row],[50D EMA]])/Table2[[#This Row],[50D EMA]]</f>
        <v>-4.7500817437742079E-2</v>
      </c>
      <c r="U50" s="2">
        <f>(Table2[[#This Row],[Close Price]]-Table2[[#This Row],[200D EMA]])/Table2[[#This Row],[200D EMA]]</f>
        <v>0.1949465652790407</v>
      </c>
      <c r="V50">
        <v>0.48925544717512398</v>
      </c>
      <c r="W50">
        <v>1410.35</v>
      </c>
      <c r="X50">
        <v>1446.95</v>
      </c>
      <c r="Y50">
        <v>1410.35</v>
      </c>
      <c r="Z50">
        <v>1488.7</v>
      </c>
      <c r="AA50">
        <v>1315.45</v>
      </c>
      <c r="AB50">
        <v>1636.75</v>
      </c>
      <c r="AC50" s="2">
        <f>(Table2[[#This Row],[Close Price]]/Table2[[#This Row],[Day Low]])-1</f>
        <v>4.8569504023825427E-3</v>
      </c>
      <c r="AD50" s="2">
        <f>(Table2[[#This Row],[Day High]]/Table2[[#This Row],[Close Price]])-1</f>
        <v>2.0992097092859208E-2</v>
      </c>
      <c r="AE50" s="2">
        <f>(Table2[[#This Row],[Close Price]]/Table2[[#This Row],[Current Week Low]])-1</f>
        <v>4.8569504023825427E-3</v>
      </c>
      <c r="AF50" s="2">
        <f>(Table2[[#This Row],[Current Week High]]/Table2[[#This Row],[Close Price]])-1</f>
        <v>5.0451594693762258E-2</v>
      </c>
      <c r="AG50" s="2">
        <f>(Table2[[#This Row],[Close Price]]/Table2[[#This Row],[Current Month Low]])-1</f>
        <v>7.7349956288722543E-2</v>
      </c>
      <c r="AH50" s="2">
        <f>(Table2[[#This Row],[Current Month High]]/Table2[[#This Row],[Close Price]])-1</f>
        <v>0.15491814846175544</v>
      </c>
      <c r="AI50">
        <v>33.851961614451</v>
      </c>
      <c r="AJ50">
        <v>109.95555555555499</v>
      </c>
      <c r="AK50" t="str">
        <f>IF(AND(Table2[[#This Row],[20D EMA]]&gt;Table2[[#This Row],[50D EMA]],Table2[[#This Row],[50D EMA]]&gt;Table2[[#This Row],[200D EMA]]),"Uptrend","Downtrend/NoTrend")</f>
        <v>Downtrend/NoTrend</v>
      </c>
      <c r="AL50">
        <v>-0.11</v>
      </c>
      <c r="AM50" t="s">
        <v>10331</v>
      </c>
      <c r="AN50">
        <v>0.24</v>
      </c>
      <c r="AO50" t="s">
        <v>10332</v>
      </c>
      <c r="AP50">
        <v>0.23623941758988901</v>
      </c>
      <c r="AQ50">
        <f>(Table2[[#This Row],[Sharpe Ratio]]-AVERAGE(Table2[Sharpe Ratio]))/_xlfn.STDEV.P(Table2[Sharpe Ratio])</f>
        <v>1.9552145123856586</v>
      </c>
      <c r="AR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">
        <f>_xlfn.RANK.AVG(Table2[[#This Row],[1Y Return vs Nifty Z-Score]],Table2[1Y Return vs Nifty Z-Score])</f>
        <v>141</v>
      </c>
      <c r="AT50">
        <f>_xlfn.RANK.AVG(Table2[[#This Row],[6M Return vs Nifty Z-Score]],Table2[6M Return vs Nifty Z-Score])</f>
        <v>140</v>
      </c>
      <c r="AU50">
        <f>_xlfn.RANK.AVG(Table2[[#This Row],[Sharpe Ratio Z-Score]],Table2[Sharpe Ratio Z-Score])</f>
        <v>17</v>
      </c>
      <c r="AV50">
        <f>(Table2[[#This Row],[Rank 1Y]]+Table2[[#This Row],[Rank 6M]]+Table2[[#This Row],[Rank Sharpe]])/3</f>
        <v>99.333333333333329</v>
      </c>
    </row>
    <row r="51" spans="1:48" x14ac:dyDescent="0.3">
      <c r="A51" t="s">
        <v>894</v>
      </c>
      <c r="B51" t="s">
        <v>895</v>
      </c>
      <c r="C51" t="s">
        <v>10300</v>
      </c>
      <c r="D51" t="s">
        <v>303</v>
      </c>
      <c r="E51">
        <v>17019.788814359999</v>
      </c>
      <c r="F51">
        <v>450.9</v>
      </c>
      <c r="G51">
        <v>164.684468835372</v>
      </c>
      <c r="H51">
        <f>(Table2[[#This Row],[1Y Return vs Nifty]]-AVERAGE(Table2[1Y Return vs Nifty]))/_xlfn.STDEV.P(Table2[1Y Return vs Nifty])</f>
        <v>2.0448176441060286</v>
      </c>
      <c r="I51">
        <v>62.4332138782163</v>
      </c>
      <c r="J51">
        <f>(Table2[[#This Row],[1M Return vs Nifty]]-AVERAGE(Table2[1M Return vs Nifty]))/_xlfn.STDEV.P(Table2[1M Return vs Nifty])</f>
        <v>4.8373594408332572</v>
      </c>
      <c r="K51">
        <v>35.701290025754197</v>
      </c>
      <c r="L51">
        <f>(Table2[[#This Row],[6M Return vs Nifty]]-AVERAGE(Table2[6M Return vs Nifty]))/_xlfn.STDEV.P(Table2[6M Return vs Nifty])</f>
        <v>0.92721316556520661</v>
      </c>
      <c r="M51">
        <v>10.4921866807088</v>
      </c>
      <c r="N51">
        <f>(Table2[[#This Row],[1W Return vs Nifty]]-AVERAGE(Table2[1W Return vs Nifty]))/_xlfn.STDEV.P(Table2[1W Return vs Nifty])</f>
        <v>2.272148749137477</v>
      </c>
      <c r="O51">
        <v>380.89</v>
      </c>
      <c r="P51">
        <v>331.06768934419301</v>
      </c>
      <c r="Q51">
        <v>271.38453299014799</v>
      </c>
      <c r="R51">
        <v>85.523256240978597</v>
      </c>
      <c r="S51" s="2">
        <f>(Table2[[#This Row],[Close Price]]-Table2[[#This Row],[20D EMA]])/Table2[[#This Row],[20D EMA]]</f>
        <v>0.18380634828953241</v>
      </c>
      <c r="T51" s="2">
        <f>(Table2[[#This Row],[Close Price]]-Table2[[#This Row],[50D EMA]])/Table2[[#This Row],[50D EMA]]</f>
        <v>0.36195712995484691</v>
      </c>
      <c r="U51" s="2">
        <f>(Table2[[#This Row],[Close Price]]-Table2[[#This Row],[200D EMA]])/Table2[[#This Row],[200D EMA]]</f>
        <v>0.66148009627493731</v>
      </c>
      <c r="V51">
        <v>1.20876078589896</v>
      </c>
      <c r="W51">
        <v>431.2</v>
      </c>
      <c r="X51">
        <v>452.65</v>
      </c>
      <c r="Y51">
        <v>407</v>
      </c>
      <c r="Z51">
        <v>452.65</v>
      </c>
      <c r="AA51">
        <v>324.3</v>
      </c>
      <c r="AB51">
        <v>452.65</v>
      </c>
      <c r="AC51" s="2">
        <f>(Table2[[#This Row],[Close Price]]/Table2[[#This Row],[Day Low]])-1</f>
        <v>4.5686456400741982E-2</v>
      </c>
      <c r="AD51" s="2">
        <f>(Table2[[#This Row],[Day High]]/Table2[[#This Row],[Close Price]])-1</f>
        <v>3.8811266356175711E-3</v>
      </c>
      <c r="AE51" s="2">
        <f>(Table2[[#This Row],[Close Price]]/Table2[[#This Row],[Current Week Low]])-1</f>
        <v>0.10786240786240775</v>
      </c>
      <c r="AF51" s="2">
        <f>(Table2[[#This Row],[Current Week High]]/Table2[[#This Row],[Close Price]])-1</f>
        <v>3.8811266356175711E-3</v>
      </c>
      <c r="AG51" s="2">
        <f>(Table2[[#This Row],[Close Price]]/Table2[[#This Row],[Current Month Low]])-1</f>
        <v>0.39037927844588327</v>
      </c>
      <c r="AH51" s="2">
        <f>(Table2[[#This Row],[Current Month High]]/Table2[[#This Row],[Close Price]])-1</f>
        <v>3.8811266356175711E-3</v>
      </c>
      <c r="AI51">
        <v>0.388112663561757</v>
      </c>
      <c r="AJ51">
        <v>195.28487229862401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0.91</v>
      </c>
      <c r="AM51" t="s">
        <v>10332</v>
      </c>
      <c r="AN51">
        <v>17.309999999999999</v>
      </c>
      <c r="AO51" t="s">
        <v>10332</v>
      </c>
      <c r="AP51">
        <v>0.13784548981706901</v>
      </c>
      <c r="AQ51">
        <f>(Table2[[#This Row],[Sharpe Ratio]]-AVERAGE(Table2[Sharpe Ratio]))/_xlfn.STDEV.P(Table2[Sharpe Ratio])</f>
        <v>0.82235836034031273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10.903897359982281</v>
      </c>
      <c r="AS51">
        <f>_xlfn.RANK.AVG(Table2[[#This Row],[1Y Return vs Nifty Z-Score]],Table2[1Y Return vs Nifty Z-Score])</f>
        <v>32</v>
      </c>
      <c r="AT51">
        <f>_xlfn.RANK.AVG(Table2[[#This Row],[6M Return vs Nifty Z-Score]],Table2[6M Return vs Nifty Z-Score])</f>
        <v>114</v>
      </c>
      <c r="AU51">
        <f>_xlfn.RANK.AVG(Table2[[#This Row],[Sharpe Ratio Z-Score]],Table2[Sharpe Ratio Z-Score])</f>
        <v>152</v>
      </c>
      <c r="AV51">
        <f>(Table2[[#This Row],[Rank 1Y]]+Table2[[#This Row],[Rank 6M]]+Table2[[#This Row],[Rank Sharpe]])/3</f>
        <v>99.333333333333329</v>
      </c>
    </row>
    <row r="52" spans="1:48" x14ac:dyDescent="0.3">
      <c r="A52" t="s">
        <v>1029</v>
      </c>
      <c r="B52" t="s">
        <v>1030</v>
      </c>
      <c r="C52" t="s">
        <v>10299</v>
      </c>
      <c r="D52" t="s">
        <v>471</v>
      </c>
      <c r="E52">
        <v>13479.659591894901</v>
      </c>
      <c r="F52">
        <v>2025.45</v>
      </c>
      <c r="G52">
        <v>42.755226180443103</v>
      </c>
      <c r="H52">
        <f>(Table2[[#This Row],[1Y Return vs Nifty]]-AVERAGE(Table2[1Y Return vs Nifty]))/_xlfn.STDEV.P(Table2[1Y Return vs Nifty])</f>
        <v>0.15749710744596582</v>
      </c>
      <c r="I52">
        <v>-7.0461754515452499</v>
      </c>
      <c r="J52">
        <f>(Table2[[#This Row],[1M Return vs Nifty]]-AVERAGE(Table2[1M Return vs Nifty]))/_xlfn.STDEV.P(Table2[1M Return vs Nifty])</f>
        <v>-0.94297558976444051</v>
      </c>
      <c r="K52">
        <v>67.595422980765306</v>
      </c>
      <c r="L52">
        <f>(Table2[[#This Row],[6M Return vs Nifty]]-AVERAGE(Table2[6M Return vs Nifty]))/_xlfn.STDEV.P(Table2[6M Return vs Nifty])</f>
        <v>2.0122551587684563</v>
      </c>
      <c r="M52">
        <v>-1.3479339013420799</v>
      </c>
      <c r="N52">
        <f>(Table2[[#This Row],[1W Return vs Nifty]]-AVERAGE(Table2[1W Return vs Nifty]))/_xlfn.STDEV.P(Table2[1W Return vs Nifty])</f>
        <v>-0.46510489080316714</v>
      </c>
      <c r="O52">
        <v>1980.83</v>
      </c>
      <c r="P52">
        <v>1826.5285472610201</v>
      </c>
      <c r="Q52">
        <v>1426.0941698637</v>
      </c>
      <c r="R52">
        <v>70.590009879600501</v>
      </c>
      <c r="S52" s="2">
        <f>(Table2[[#This Row],[Close Price]]-Table2[[#This Row],[20D EMA]])/Table2[[#This Row],[20D EMA]]</f>
        <v>2.2525910855550512E-2</v>
      </c>
      <c r="T52" s="2">
        <f>(Table2[[#This Row],[Close Price]]-Table2[[#This Row],[50D EMA]])/Table2[[#This Row],[50D EMA]]</f>
        <v>0.1089068402666214</v>
      </c>
      <c r="U52" s="2">
        <f>(Table2[[#This Row],[Close Price]]-Table2[[#This Row],[200D EMA]])/Table2[[#This Row],[200D EMA]]</f>
        <v>0.42027787701676383</v>
      </c>
      <c r="V52">
        <v>0.45443952540863802</v>
      </c>
      <c r="W52">
        <v>1891</v>
      </c>
      <c r="X52">
        <v>2062</v>
      </c>
      <c r="Y52">
        <v>1838.15</v>
      </c>
      <c r="Z52">
        <v>2062</v>
      </c>
      <c r="AA52">
        <v>1819.45</v>
      </c>
      <c r="AB52">
        <v>2062</v>
      </c>
      <c r="AC52" s="2">
        <f>(Table2[[#This Row],[Close Price]]/Table2[[#This Row],[Day Low]])-1</f>
        <v>7.1099947117926998E-2</v>
      </c>
      <c r="AD52" s="2">
        <f>(Table2[[#This Row],[Day High]]/Table2[[#This Row],[Close Price]])-1</f>
        <v>1.8045372633241907E-2</v>
      </c>
      <c r="AE52" s="2">
        <f>(Table2[[#This Row],[Close Price]]/Table2[[#This Row],[Current Week Low]])-1</f>
        <v>0.10189592797105784</v>
      </c>
      <c r="AF52" s="2">
        <f>(Table2[[#This Row],[Current Week High]]/Table2[[#This Row],[Close Price]])-1</f>
        <v>1.8045372633241907E-2</v>
      </c>
      <c r="AG52" s="2">
        <f>(Table2[[#This Row],[Close Price]]/Table2[[#This Row],[Current Month Low]])-1</f>
        <v>0.11322102833273795</v>
      </c>
      <c r="AH52" s="2">
        <f>(Table2[[#This Row],[Current Month High]]/Table2[[#This Row],[Close Price]])-1</f>
        <v>1.8045372633241907E-2</v>
      </c>
      <c r="AI52">
        <v>17.504752030412899</v>
      </c>
      <c r="AJ52">
        <v>125.456736337634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-0.21</v>
      </c>
      <c r="AM52" t="s">
        <v>10331</v>
      </c>
      <c r="AN52">
        <v>6.17</v>
      </c>
      <c r="AO52" t="s">
        <v>10332</v>
      </c>
      <c r="AP52">
        <v>0.22762493158552699</v>
      </c>
      <c r="AQ52">
        <f>(Table2[[#This Row],[Sharpe Ratio]]-AVERAGE(Table2[Sharpe Ratio]))/_xlfn.STDEV.P(Table2[Sharpe Ratio])</f>
        <v>1.8560318322381357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2.6177036178849504</v>
      </c>
      <c r="AS52">
        <f>_xlfn.RANK.AVG(Table2[[#This Row],[1Y Return vs Nifty Z-Score]],Table2[1Y Return vs Nifty Z-Score])</f>
        <v>251</v>
      </c>
      <c r="AT52">
        <f>_xlfn.RANK.AVG(Table2[[#This Row],[6M Return vs Nifty Z-Score]],Table2[6M Return vs Nifty Z-Score])</f>
        <v>29</v>
      </c>
      <c r="AU52">
        <f>_xlfn.RANK.AVG(Table2[[#This Row],[Sharpe Ratio Z-Score]],Table2[Sharpe Ratio Z-Score])</f>
        <v>22</v>
      </c>
      <c r="AV52">
        <f>(Table2[[#This Row],[Rank 1Y]]+Table2[[#This Row],[Rank 6M]]+Table2[[#This Row],[Rank Sharpe]])/3</f>
        <v>100.66666666666667</v>
      </c>
    </row>
    <row r="53" spans="1:48" x14ac:dyDescent="0.3">
      <c r="A53" t="s">
        <v>687</v>
      </c>
      <c r="B53" t="s">
        <v>688</v>
      </c>
      <c r="C53" t="s">
        <v>10304</v>
      </c>
      <c r="D53" t="s">
        <v>689</v>
      </c>
      <c r="E53">
        <v>25792.352712</v>
      </c>
      <c r="F53">
        <v>2335.35</v>
      </c>
      <c r="G53">
        <v>106.86159292725701</v>
      </c>
      <c r="H53">
        <f>(Table2[[#This Row],[1Y Return vs Nifty]]-AVERAGE(Table2[1Y Return vs Nifty]))/_xlfn.STDEV.P(Table2[1Y Return vs Nifty])</f>
        <v>1.1497878808278237</v>
      </c>
      <c r="I53">
        <v>4.2941314111310502</v>
      </c>
      <c r="J53">
        <f>(Table2[[#This Row],[1M Return vs Nifty]]-AVERAGE(Table2[1M Return vs Nifty]))/_xlfn.STDEV.P(Table2[1M Return vs Nifty])</f>
        <v>4.8078842765406315E-4</v>
      </c>
      <c r="K53">
        <v>52.427282182185003</v>
      </c>
      <c r="L53">
        <f>(Table2[[#This Row],[6M Return vs Nifty]]-AVERAGE(Table2[6M Return vs Nifty]))/_xlfn.STDEV.P(Table2[6M Return vs Nifty])</f>
        <v>1.4962333014414566</v>
      </c>
      <c r="M53">
        <v>5.0027839619439796</v>
      </c>
      <c r="N53">
        <f>(Table2[[#This Row],[1W Return vs Nifty]]-AVERAGE(Table2[1W Return vs Nifty]))/_xlfn.STDEV.P(Table2[1W Return vs Nifty])</f>
        <v>1.003083331356371</v>
      </c>
      <c r="O53">
        <v>2216.42</v>
      </c>
      <c r="P53">
        <v>2188.2475771192799</v>
      </c>
      <c r="Q53">
        <v>1792.8124557312001</v>
      </c>
      <c r="R53">
        <v>71.303333002446806</v>
      </c>
      <c r="S53" s="2">
        <f>(Table2[[#This Row],[Close Price]]-Table2[[#This Row],[20D EMA]])/Table2[[#This Row],[20D EMA]]</f>
        <v>5.3658602611418339E-2</v>
      </c>
      <c r="T53" s="2">
        <f>(Table2[[#This Row],[Close Price]]-Table2[[#This Row],[50D EMA]])/Table2[[#This Row],[50D EMA]]</f>
        <v>6.7223848169124051E-2</v>
      </c>
      <c r="U53" s="2">
        <f>(Table2[[#This Row],[Close Price]]-Table2[[#This Row],[200D EMA]])/Table2[[#This Row],[200D EMA]]</f>
        <v>0.30261812524474313</v>
      </c>
      <c r="V53">
        <v>1.17986640995756</v>
      </c>
      <c r="W53">
        <v>2282</v>
      </c>
      <c r="X53">
        <v>2350</v>
      </c>
      <c r="Y53">
        <v>2114.35</v>
      </c>
      <c r="Z53">
        <v>2443</v>
      </c>
      <c r="AA53">
        <v>2090</v>
      </c>
      <c r="AB53">
        <v>2443</v>
      </c>
      <c r="AC53" s="2">
        <f>(Table2[[#This Row],[Close Price]]/Table2[[#This Row],[Day Low]])-1</f>
        <v>2.3378615249780799E-2</v>
      </c>
      <c r="AD53" s="2">
        <f>(Table2[[#This Row],[Day High]]/Table2[[#This Row],[Close Price]])-1</f>
        <v>6.2731496349583971E-3</v>
      </c>
      <c r="AE53" s="2">
        <f>(Table2[[#This Row],[Close Price]]/Table2[[#This Row],[Current Week Low]])-1</f>
        <v>0.10452384893702549</v>
      </c>
      <c r="AF53" s="2">
        <f>(Table2[[#This Row],[Current Week High]]/Table2[[#This Row],[Close Price]])-1</f>
        <v>4.6095874280086546E-2</v>
      </c>
      <c r="AG53" s="2">
        <f>(Table2[[#This Row],[Close Price]]/Table2[[#This Row],[Current Month Low]])-1</f>
        <v>0.11739234449760771</v>
      </c>
      <c r="AH53" s="2">
        <f>(Table2[[#This Row],[Current Month High]]/Table2[[#This Row],[Close Price]])-1</f>
        <v>4.6095874280086546E-2</v>
      </c>
      <c r="AI53">
        <v>4.6095874280086502</v>
      </c>
      <c r="AJ53">
        <v>138.337500637852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-0.02</v>
      </c>
      <c r="AM53" t="s">
        <v>10331</v>
      </c>
      <c r="AN53">
        <v>7.74</v>
      </c>
      <c r="AO53" t="s">
        <v>10332</v>
      </c>
      <c r="AP53">
        <v>0.13233522959670899</v>
      </c>
      <c r="AQ53">
        <f>(Table2[[#This Row],[Sharpe Ratio]]-AVERAGE(Table2[Sharpe Ratio]))/_xlfn.STDEV.P(Table2[Sharpe Ratio])</f>
        <v>0.75891611007850379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4.4085014121318089</v>
      </c>
      <c r="AS53">
        <f>_xlfn.RANK.AVG(Table2[[#This Row],[1Y Return vs Nifty Z-Score]],Table2[1Y Return vs Nifty Z-Score])</f>
        <v>84</v>
      </c>
      <c r="AT53">
        <f>_xlfn.RANK.AVG(Table2[[#This Row],[6M Return vs Nifty Z-Score]],Table2[6M Return vs Nifty Z-Score])</f>
        <v>59</v>
      </c>
      <c r="AU53">
        <f>_xlfn.RANK.AVG(Table2[[#This Row],[Sharpe Ratio Z-Score]],Table2[Sharpe Ratio Z-Score])</f>
        <v>161</v>
      </c>
      <c r="AV53">
        <f>(Table2[[#This Row],[Rank 1Y]]+Table2[[#This Row],[Rank 6M]]+Table2[[#This Row],[Rank Sharpe]])/3</f>
        <v>101.33333333333333</v>
      </c>
    </row>
    <row r="54" spans="1:48" x14ac:dyDescent="0.3">
      <c r="A54" t="s">
        <v>1292</v>
      </c>
      <c r="B54" t="s">
        <v>1293</v>
      </c>
      <c r="C54" t="s">
        <v>10293</v>
      </c>
      <c r="D54" t="s">
        <v>63</v>
      </c>
      <c r="E54">
        <v>8892.8953041599998</v>
      </c>
      <c r="F54">
        <v>16.559999999999999</v>
      </c>
      <c r="G54">
        <v>203.282262475865</v>
      </c>
      <c r="H54">
        <f>(Table2[[#This Row],[1Y Return vs Nifty]]-AVERAGE(Table2[1Y Return vs Nifty]))/_xlfn.STDEV.P(Table2[1Y Return vs Nifty])</f>
        <v>2.642265860967604</v>
      </c>
      <c r="I54">
        <v>7.51762713284214</v>
      </c>
      <c r="J54">
        <f>(Table2[[#This Row],[1M Return vs Nifty]]-AVERAGE(Table2[1M Return vs Nifty]))/_xlfn.STDEV.P(Table2[1M Return vs Nifty])</f>
        <v>0.26865938672755318</v>
      </c>
      <c r="K54">
        <v>49.100966665601099</v>
      </c>
      <c r="L54">
        <f>(Table2[[#This Row],[6M Return vs Nifty]]-AVERAGE(Table2[6M Return vs Nifty]))/_xlfn.STDEV.P(Table2[6M Return vs Nifty])</f>
        <v>1.3830716731498798</v>
      </c>
      <c r="M54">
        <v>2.0636364045506501</v>
      </c>
      <c r="N54">
        <f>(Table2[[#This Row],[1W Return vs Nifty]]-AVERAGE(Table2[1W Return vs Nifty]))/_xlfn.STDEV.P(Table2[1W Return vs Nifty])</f>
        <v>0.32359765432756477</v>
      </c>
      <c r="O54">
        <v>16.07</v>
      </c>
      <c r="P54">
        <v>15.9611800352081</v>
      </c>
      <c r="Q54">
        <v>12.478355712620999</v>
      </c>
      <c r="R54">
        <v>62.342710756785003</v>
      </c>
      <c r="S54" s="2">
        <f>(Table2[[#This Row],[Close Price]]-Table2[[#This Row],[20D EMA]])/Table2[[#This Row],[20D EMA]]</f>
        <v>3.049159925326686E-2</v>
      </c>
      <c r="T54" s="2">
        <f>(Table2[[#This Row],[Close Price]]-Table2[[#This Row],[50D EMA]])/Table2[[#This Row],[50D EMA]]</f>
        <v>3.7517274002986413E-2</v>
      </c>
      <c r="U54" s="2">
        <f>(Table2[[#This Row],[Close Price]]-Table2[[#This Row],[200D EMA]])/Table2[[#This Row],[200D EMA]]</f>
        <v>0.32709792711316099</v>
      </c>
      <c r="V54">
        <v>0.59736764127009601</v>
      </c>
      <c r="W54">
        <v>16.45</v>
      </c>
      <c r="X54">
        <v>17.09</v>
      </c>
      <c r="Y54">
        <v>15.3</v>
      </c>
      <c r="Z54">
        <v>17.09</v>
      </c>
      <c r="AA54">
        <v>15</v>
      </c>
      <c r="AB54">
        <v>17.8</v>
      </c>
      <c r="AC54" s="2">
        <f>(Table2[[#This Row],[Close Price]]/Table2[[#This Row],[Day Low]])-1</f>
        <v>6.6869300911853724E-3</v>
      </c>
      <c r="AD54" s="2">
        <f>(Table2[[#This Row],[Day High]]/Table2[[#This Row],[Close Price]])-1</f>
        <v>3.2004830917874427E-2</v>
      </c>
      <c r="AE54" s="2">
        <f>(Table2[[#This Row],[Close Price]]/Table2[[#This Row],[Current Week Low]])-1</f>
        <v>8.2352941176470518E-2</v>
      </c>
      <c r="AF54" s="2">
        <f>(Table2[[#This Row],[Current Week High]]/Table2[[#This Row],[Close Price]])-1</f>
        <v>3.2004830917874427E-2</v>
      </c>
      <c r="AG54" s="2">
        <f>(Table2[[#This Row],[Close Price]]/Table2[[#This Row],[Current Month Low]])-1</f>
        <v>0.10399999999999987</v>
      </c>
      <c r="AH54" s="2">
        <f>(Table2[[#This Row],[Current Month High]]/Table2[[#This Row],[Close Price]])-1</f>
        <v>7.4879227053140207E-2</v>
      </c>
      <c r="AI54">
        <v>27.415458937198</v>
      </c>
      <c r="AJ54">
        <v>252.34042553191401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-0.18</v>
      </c>
      <c r="AM54" t="s">
        <v>10331</v>
      </c>
      <c r="AN54">
        <v>0.73</v>
      </c>
      <c r="AO54" t="s">
        <v>10332</v>
      </c>
      <c r="AP54">
        <v>0.107817911968171</v>
      </c>
      <c r="AQ54">
        <f>(Table2[[#This Row],[Sharpe Ratio]]-AVERAGE(Table2[Sharpe Ratio]))/_xlfn.STDEV.P(Table2[Sharpe Ratio])</f>
        <v>0.47663655547766159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5.0942311306502637</v>
      </c>
      <c r="AS54">
        <f>_xlfn.RANK.AVG(Table2[[#This Row],[1Y Return vs Nifty Z-Score]],Table2[1Y Return vs Nifty Z-Score])</f>
        <v>18</v>
      </c>
      <c r="AT54">
        <f>_xlfn.RANK.AVG(Table2[[#This Row],[6M Return vs Nifty Z-Score]],Table2[6M Return vs Nifty Z-Score])</f>
        <v>65</v>
      </c>
      <c r="AU54">
        <f>_xlfn.RANK.AVG(Table2[[#This Row],[Sharpe Ratio Z-Score]],Table2[Sharpe Ratio Z-Score])</f>
        <v>222</v>
      </c>
      <c r="AV54">
        <f>(Table2[[#This Row],[Rank 1Y]]+Table2[[#This Row],[Rank 6M]]+Table2[[#This Row],[Rank Sharpe]])/3</f>
        <v>101.66666666666667</v>
      </c>
    </row>
    <row r="55" spans="1:48" x14ac:dyDescent="0.3">
      <c r="A55" t="s">
        <v>495</v>
      </c>
      <c r="B55" t="s">
        <v>496</v>
      </c>
      <c r="C55" t="s">
        <v>10298</v>
      </c>
      <c r="D55" t="s">
        <v>497</v>
      </c>
      <c r="E55">
        <v>42419.792760659999</v>
      </c>
      <c r="F55">
        <v>4700.7</v>
      </c>
      <c r="G55">
        <v>56.745694740012603</v>
      </c>
      <c r="H55">
        <f>(Table2[[#This Row],[1Y Return vs Nifty]]-AVERAGE(Table2[1Y Return vs Nifty]))/_xlfn.STDEV.P(Table2[1Y Return vs Nifty])</f>
        <v>0.37405302180278366</v>
      </c>
      <c r="I55">
        <v>15.7101350120221</v>
      </c>
      <c r="J55">
        <f>(Table2[[#This Row],[1M Return vs Nifty]]-AVERAGE(Table2[1M Return vs Nifty]))/_xlfn.STDEV.P(Table2[1M Return vs Nifty])</f>
        <v>0.95023475374343502</v>
      </c>
      <c r="K55">
        <v>39.171453311335299</v>
      </c>
      <c r="L55">
        <f>(Table2[[#This Row],[6M Return vs Nifty]]-AVERAGE(Table2[6M Return vs Nifty]))/_xlfn.STDEV.P(Table2[6M Return vs Nifty])</f>
        <v>1.0452685111498894</v>
      </c>
      <c r="M55">
        <v>4.0391867624375397</v>
      </c>
      <c r="N55">
        <f>(Table2[[#This Row],[1W Return vs Nifty]]-AVERAGE(Table2[1W Return vs Nifty]))/_xlfn.STDEV.P(Table2[1W Return vs Nifty])</f>
        <v>0.78031449015182119</v>
      </c>
      <c r="O55">
        <v>4386.72</v>
      </c>
      <c r="P55">
        <v>4322.9128699058401</v>
      </c>
      <c r="Q55">
        <v>3708.7034406462899</v>
      </c>
      <c r="R55">
        <v>76.313614383332606</v>
      </c>
      <c r="S55" s="2">
        <f>(Table2[[#This Row],[Close Price]]-Table2[[#This Row],[20D EMA]])/Table2[[#This Row],[20D EMA]]</f>
        <v>7.1575117627749096E-2</v>
      </c>
      <c r="T55" s="2">
        <f>(Table2[[#This Row],[Close Price]]-Table2[[#This Row],[50D EMA]])/Table2[[#This Row],[50D EMA]]</f>
        <v>8.7391798415402372E-2</v>
      </c>
      <c r="U55" s="2">
        <f>(Table2[[#This Row],[Close Price]]-Table2[[#This Row],[200D EMA]])/Table2[[#This Row],[200D EMA]]</f>
        <v>0.26747799473037442</v>
      </c>
      <c r="V55">
        <v>1.01411498078951</v>
      </c>
      <c r="W55">
        <v>4595.25</v>
      </c>
      <c r="X55">
        <v>4714.95</v>
      </c>
      <c r="Y55">
        <v>4300</v>
      </c>
      <c r="Z55">
        <v>4779.8999999999996</v>
      </c>
      <c r="AA55">
        <v>3950.05</v>
      </c>
      <c r="AB55">
        <v>4779.8999999999996</v>
      </c>
      <c r="AC55" s="2">
        <f>(Table2[[#This Row],[Close Price]]/Table2[[#This Row],[Day Low]])-1</f>
        <v>2.294760894401815E-2</v>
      </c>
      <c r="AD55" s="2">
        <f>(Table2[[#This Row],[Day High]]/Table2[[#This Row],[Close Price]])-1</f>
        <v>3.0314633990682349E-3</v>
      </c>
      <c r="AE55" s="2">
        <f>(Table2[[#This Row],[Close Price]]/Table2[[#This Row],[Current Week Low]])-1</f>
        <v>9.3186046511627874E-2</v>
      </c>
      <c r="AF55" s="2">
        <f>(Table2[[#This Row],[Current Week High]]/Table2[[#This Row],[Close Price]])-1</f>
        <v>1.6848554470610733E-2</v>
      </c>
      <c r="AG55" s="2">
        <f>(Table2[[#This Row],[Close Price]]/Table2[[#This Row],[Current Month Low]])-1</f>
        <v>0.19003556917001041</v>
      </c>
      <c r="AH55" s="2">
        <f>(Table2[[#This Row],[Current Month High]]/Table2[[#This Row],[Close Price]])-1</f>
        <v>1.6848554470610733E-2</v>
      </c>
      <c r="AI55">
        <v>7.2116918756780901</v>
      </c>
      <c r="AJ55">
        <v>102.520356727413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-0.01</v>
      </c>
      <c r="AM55" t="s">
        <v>10331</v>
      </c>
      <c r="AN55">
        <v>16.329999999999998</v>
      </c>
      <c r="AO55" t="s">
        <v>10332</v>
      </c>
      <c r="AP55">
        <v>0.24214377108936899</v>
      </c>
      <c r="AQ55">
        <f>(Table2[[#This Row],[Sharpe Ratio]]-AVERAGE(Table2[Sharpe Ratio]))/_xlfn.STDEV.P(Table2[Sharpe Ratio])</f>
        <v>2.0231941462628629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5.1730649231107924</v>
      </c>
      <c r="AS55">
        <f>_xlfn.RANK.AVG(Table2[[#This Row],[1Y Return vs Nifty Z-Score]],Table2[1Y Return vs Nifty Z-Score])</f>
        <v>198</v>
      </c>
      <c r="AT55">
        <f>_xlfn.RANK.AVG(Table2[[#This Row],[6M Return vs Nifty Z-Score]],Table2[6M Return vs Nifty Z-Score])</f>
        <v>97</v>
      </c>
      <c r="AU55">
        <f>_xlfn.RANK.AVG(Table2[[#This Row],[Sharpe Ratio Z-Score]],Table2[Sharpe Ratio Z-Score])</f>
        <v>14</v>
      </c>
      <c r="AV55">
        <f>(Table2[[#This Row],[Rank 1Y]]+Table2[[#This Row],[Rank 6M]]+Table2[[#This Row],[Rank Sharpe]])/3</f>
        <v>103</v>
      </c>
    </row>
    <row r="56" spans="1:48" x14ac:dyDescent="0.3">
      <c r="A56" t="s">
        <v>1161</v>
      </c>
      <c r="B56" t="s">
        <v>1162</v>
      </c>
      <c r="C56" t="s">
        <v>622</v>
      </c>
      <c r="D56" t="s">
        <v>471</v>
      </c>
      <c r="E56">
        <v>10605.31880648</v>
      </c>
      <c r="F56">
        <v>405.2</v>
      </c>
      <c r="G56">
        <v>115.00792194828701</v>
      </c>
      <c r="H56">
        <f>(Table2[[#This Row],[1Y Return vs Nifty]]-AVERAGE(Table2[1Y Return vs Nifty]))/_xlfn.STDEV.P(Table2[1Y Return vs Nifty])</f>
        <v>1.2758834238247707</v>
      </c>
      <c r="I56">
        <v>8.8044670487701406</v>
      </c>
      <c r="J56">
        <f>(Table2[[#This Row],[1M Return vs Nifty]]-AVERAGE(Table2[1M Return vs Nifty]))/_xlfn.STDEV.P(Table2[1M Return vs Nifty])</f>
        <v>0.37571798232784281</v>
      </c>
      <c r="K56">
        <v>28.0725000903462</v>
      </c>
      <c r="L56">
        <f>(Table2[[#This Row],[6M Return vs Nifty]]-AVERAGE(Table2[6M Return vs Nifty]))/_xlfn.STDEV.P(Table2[6M Return vs Nifty])</f>
        <v>0.6676808732492483</v>
      </c>
      <c r="M56">
        <v>-2.6555535158503001</v>
      </c>
      <c r="N56">
        <f>(Table2[[#This Row],[1W Return vs Nifty]]-AVERAGE(Table2[1W Return vs Nifty]))/_xlfn.STDEV.P(Table2[1W Return vs Nifty])</f>
        <v>-0.76740641929405551</v>
      </c>
      <c r="O56">
        <v>393.63</v>
      </c>
      <c r="P56">
        <v>380.80867912953698</v>
      </c>
      <c r="Q56">
        <v>313.16917408589399</v>
      </c>
      <c r="R56">
        <v>62.473576438990598</v>
      </c>
      <c r="S56" s="2">
        <f>(Table2[[#This Row],[Close Price]]-Table2[[#This Row],[20D EMA]])/Table2[[#This Row],[20D EMA]]</f>
        <v>2.9393084876660806E-2</v>
      </c>
      <c r="T56" s="2">
        <f>(Table2[[#This Row],[Close Price]]-Table2[[#This Row],[50D EMA]])/Table2[[#This Row],[50D EMA]]</f>
        <v>6.4051378572088646E-2</v>
      </c>
      <c r="U56" s="2">
        <f>(Table2[[#This Row],[Close Price]]-Table2[[#This Row],[200D EMA]])/Table2[[#This Row],[200D EMA]]</f>
        <v>0.29386936368412936</v>
      </c>
      <c r="V56">
        <v>0.78126218017480697</v>
      </c>
      <c r="W56">
        <v>404.55</v>
      </c>
      <c r="X56">
        <v>412.9</v>
      </c>
      <c r="Y56">
        <v>398.9</v>
      </c>
      <c r="Z56">
        <v>415</v>
      </c>
      <c r="AA56">
        <v>350</v>
      </c>
      <c r="AB56">
        <v>421.3</v>
      </c>
      <c r="AC56" s="2">
        <f>(Table2[[#This Row],[Close Price]]/Table2[[#This Row],[Day Low]])-1</f>
        <v>1.6067235199603846E-3</v>
      </c>
      <c r="AD56" s="2">
        <f>(Table2[[#This Row],[Day High]]/Table2[[#This Row],[Close Price]])-1</f>
        <v>1.9002961500493631E-2</v>
      </c>
      <c r="AE56" s="2">
        <f>(Table2[[#This Row],[Close Price]]/Table2[[#This Row],[Current Week Low]])-1</f>
        <v>1.5793431937829006E-2</v>
      </c>
      <c r="AF56" s="2">
        <f>(Table2[[#This Row],[Current Week High]]/Table2[[#This Row],[Close Price]])-1</f>
        <v>2.4185587364264682E-2</v>
      </c>
      <c r="AG56" s="2">
        <f>(Table2[[#This Row],[Close Price]]/Table2[[#This Row],[Current Month Low]])-1</f>
        <v>0.1577142857142857</v>
      </c>
      <c r="AH56" s="2">
        <f>(Table2[[#This Row],[Current Month High]]/Table2[[#This Row],[Close Price]])-1</f>
        <v>3.9733464955577613E-2</v>
      </c>
      <c r="AI56">
        <v>3.97334649555776</v>
      </c>
      <c r="AJ56">
        <v>160.578778135048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-0.02</v>
      </c>
      <c r="AM56" t="s">
        <v>10331</v>
      </c>
      <c r="AN56">
        <v>9.23</v>
      </c>
      <c r="AO56" t="s">
        <v>10332</v>
      </c>
      <c r="AP56">
        <v>0.17372879491888299</v>
      </c>
      <c r="AQ56">
        <f>(Table2[[#This Row],[Sharpe Ratio]]-AVERAGE(Table2[Sharpe Ratio]))/_xlfn.STDEV.P(Table2[Sharpe Ratio])</f>
        <v>1.2354999419444908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2.7873758020522974</v>
      </c>
      <c r="AS56">
        <f>_xlfn.RANK.AVG(Table2[[#This Row],[1Y Return vs Nifty Z-Score]],Table2[1Y Return vs Nifty Z-Score])</f>
        <v>70</v>
      </c>
      <c r="AT56">
        <f>_xlfn.RANK.AVG(Table2[[#This Row],[6M Return vs Nifty Z-Score]],Table2[6M Return vs Nifty Z-Score])</f>
        <v>162</v>
      </c>
      <c r="AU56">
        <f>_xlfn.RANK.AVG(Table2[[#This Row],[Sharpe Ratio Z-Score]],Table2[Sharpe Ratio Z-Score])</f>
        <v>80</v>
      </c>
      <c r="AV56">
        <f>(Table2[[#This Row],[Rank 1Y]]+Table2[[#This Row],[Rank 6M]]+Table2[[#This Row],[Rank Sharpe]])/3</f>
        <v>104</v>
      </c>
    </row>
    <row r="57" spans="1:48" x14ac:dyDescent="0.3">
      <c r="A57" t="s">
        <v>974</v>
      </c>
      <c r="B57" t="s">
        <v>975</v>
      </c>
      <c r="C57" t="s">
        <v>10291</v>
      </c>
      <c r="D57" t="s">
        <v>51</v>
      </c>
      <c r="E57">
        <v>14877.58977796</v>
      </c>
      <c r="F57">
        <v>969.85</v>
      </c>
      <c r="G57">
        <v>287.43558153368099</v>
      </c>
      <c r="H57">
        <f>(Table2[[#This Row],[1Y Return vs Nifty]]-AVERAGE(Table2[1Y Return vs Nifty]))/_xlfn.STDEV.P(Table2[1Y Return vs Nifty])</f>
        <v>3.9448597574573108</v>
      </c>
      <c r="I57">
        <v>25.521630839179501</v>
      </c>
      <c r="J57">
        <f>(Table2[[#This Row],[1M Return vs Nifty]]-AVERAGE(Table2[1M Return vs Nifty]))/_xlfn.STDEV.P(Table2[1M Return vs Nifty])</f>
        <v>1.7665017586692784</v>
      </c>
      <c r="K57">
        <v>59.328411161115703</v>
      </c>
      <c r="L57">
        <f>(Table2[[#This Row],[6M Return vs Nifty]]-AVERAGE(Table2[6M Return vs Nifty]))/_xlfn.STDEV.P(Table2[6M Return vs Nifty])</f>
        <v>1.7310104861109392</v>
      </c>
      <c r="M57">
        <v>0.96711442950626203</v>
      </c>
      <c r="N57">
        <f>(Table2[[#This Row],[1W Return vs Nifty]]-AVERAGE(Table2[1W Return vs Nifty]))/_xlfn.STDEV.P(Table2[1W Return vs Nifty])</f>
        <v>7.0098650946193872E-2</v>
      </c>
      <c r="O57">
        <v>920.44</v>
      </c>
      <c r="P57">
        <v>828.53938168517004</v>
      </c>
      <c r="Q57">
        <v>595.80554615409801</v>
      </c>
      <c r="R57">
        <v>60.758033143767904</v>
      </c>
      <c r="S57" s="2">
        <f>(Table2[[#This Row],[Close Price]]-Table2[[#This Row],[20D EMA]])/Table2[[#This Row],[20D EMA]]</f>
        <v>5.3680848289948249E-2</v>
      </c>
      <c r="T57" s="2">
        <f>(Table2[[#This Row],[Close Price]]-Table2[[#This Row],[50D EMA]])/Table2[[#This Row],[50D EMA]]</f>
        <v>0.17055389452631409</v>
      </c>
      <c r="U57" s="2">
        <f>(Table2[[#This Row],[Close Price]]-Table2[[#This Row],[200D EMA]])/Table2[[#This Row],[200D EMA]]</f>
        <v>0.62779619333916015</v>
      </c>
      <c r="V57">
        <v>0.42973189173911303</v>
      </c>
      <c r="W57">
        <v>965.55</v>
      </c>
      <c r="X57">
        <v>991</v>
      </c>
      <c r="Y57">
        <v>938.1</v>
      </c>
      <c r="Z57">
        <v>1009</v>
      </c>
      <c r="AA57">
        <v>840</v>
      </c>
      <c r="AB57">
        <v>1009</v>
      </c>
      <c r="AC57" s="2">
        <f>(Table2[[#This Row],[Close Price]]/Table2[[#This Row],[Day Low]])-1</f>
        <v>4.4534203303816522E-3</v>
      </c>
      <c r="AD57" s="2">
        <f>(Table2[[#This Row],[Day High]]/Table2[[#This Row],[Close Price]])-1</f>
        <v>2.1807496004536686E-2</v>
      </c>
      <c r="AE57" s="2">
        <f>(Table2[[#This Row],[Close Price]]/Table2[[#This Row],[Current Week Low]])-1</f>
        <v>3.3845005862914501E-2</v>
      </c>
      <c r="AF57" s="2">
        <f>(Table2[[#This Row],[Current Week High]]/Table2[[#This Row],[Close Price]])-1</f>
        <v>4.0367067072227591E-2</v>
      </c>
      <c r="AG57" s="2">
        <f>(Table2[[#This Row],[Close Price]]/Table2[[#This Row],[Current Month Low]])-1</f>
        <v>0.15458333333333329</v>
      </c>
      <c r="AH57" s="2">
        <f>(Table2[[#This Row],[Current Month High]]/Table2[[#This Row],[Close Price]])-1</f>
        <v>4.0367067072227591E-2</v>
      </c>
      <c r="AI57">
        <v>4.0367067072227503</v>
      </c>
      <c r="AJ57">
        <v>354.79484173505199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0.5</v>
      </c>
      <c r="AM57" t="s">
        <v>10332</v>
      </c>
      <c r="AN57">
        <v>11.5</v>
      </c>
      <c r="AO57" t="s">
        <v>10332</v>
      </c>
      <c r="AP57">
        <v>9.1481366328481001E-2</v>
      </c>
      <c r="AQ57">
        <f>(Table2[[#This Row],[Sharpe Ratio]]-AVERAGE(Table2[Sharpe Ratio]))/_xlfn.STDEV.P(Table2[Sharpe Ratio])</f>
        <v>0.28854612500086657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7.8010167781845885</v>
      </c>
      <c r="AS57">
        <f>_xlfn.RANK.AVG(Table2[[#This Row],[1Y Return vs Nifty Z-Score]],Table2[1Y Return vs Nifty Z-Score])</f>
        <v>7</v>
      </c>
      <c r="AT57">
        <f>_xlfn.RANK.AVG(Table2[[#This Row],[6M Return vs Nifty Z-Score]],Table2[6M Return vs Nifty Z-Score])</f>
        <v>44</v>
      </c>
      <c r="AU57">
        <f>_xlfn.RANK.AVG(Table2[[#This Row],[Sharpe Ratio Z-Score]],Table2[Sharpe Ratio Z-Score])</f>
        <v>262</v>
      </c>
      <c r="AV57">
        <f>(Table2[[#This Row],[Rank 1Y]]+Table2[[#This Row],[Rank 6M]]+Table2[[#This Row],[Rank Sharpe]])/3</f>
        <v>104.33333333333333</v>
      </c>
    </row>
    <row r="58" spans="1:48" x14ac:dyDescent="0.3">
      <c r="A58" t="s">
        <v>558</v>
      </c>
      <c r="B58" t="s">
        <v>559</v>
      </c>
      <c r="C58" t="s">
        <v>10297</v>
      </c>
      <c r="D58" t="s">
        <v>335</v>
      </c>
      <c r="E58">
        <v>35910.622724200002</v>
      </c>
      <c r="F58">
        <v>1746.5</v>
      </c>
      <c r="G58">
        <v>109.040406428107</v>
      </c>
      <c r="H58">
        <f>(Table2[[#This Row],[1Y Return vs Nifty]]-AVERAGE(Table2[1Y Return vs Nifty]))/_xlfn.STDEV.P(Table2[1Y Return vs Nifty])</f>
        <v>1.1835133381190175</v>
      </c>
      <c r="I58">
        <v>3.8641187279991001</v>
      </c>
      <c r="J58">
        <f>(Table2[[#This Row],[1M Return vs Nifty]]-AVERAGE(Table2[1M Return vs Nifty]))/_xlfn.STDEV.P(Table2[1M Return vs Nifty])</f>
        <v>-3.5294099634642181E-2</v>
      </c>
      <c r="K58">
        <v>25.025895689073501</v>
      </c>
      <c r="L58">
        <f>(Table2[[#This Row],[6M Return vs Nifty]]-AVERAGE(Table2[6M Return vs Nifty]))/_xlfn.STDEV.P(Table2[6M Return vs Nifty])</f>
        <v>0.56403504858545717</v>
      </c>
      <c r="M58">
        <v>-3.79536821020467</v>
      </c>
      <c r="N58">
        <f>(Table2[[#This Row],[1W Return vs Nifty]]-AVERAGE(Table2[1W Return vs Nifty]))/_xlfn.STDEV.P(Table2[1W Return vs Nifty])</f>
        <v>-1.0309140330348361</v>
      </c>
      <c r="O58">
        <v>1691.23</v>
      </c>
      <c r="P58">
        <v>1655.74950213383</v>
      </c>
      <c r="Q58">
        <v>1377.9126502981401</v>
      </c>
      <c r="R58">
        <v>64.605880952077101</v>
      </c>
      <c r="S58" s="2">
        <f>(Table2[[#This Row],[Close Price]]-Table2[[#This Row],[20D EMA]])/Table2[[#This Row],[20D EMA]]</f>
        <v>3.2680356900007673E-2</v>
      </c>
      <c r="T58" s="2">
        <f>(Table2[[#This Row],[Close Price]]-Table2[[#This Row],[50D EMA]])/Table2[[#This Row],[50D EMA]]</f>
        <v>5.480931611286384E-2</v>
      </c>
      <c r="U58" s="2">
        <f>(Table2[[#This Row],[Close Price]]-Table2[[#This Row],[200D EMA]])/Table2[[#This Row],[200D EMA]]</f>
        <v>0.26749689076597732</v>
      </c>
      <c r="V58">
        <v>1.0691084573663701</v>
      </c>
      <c r="W58">
        <v>1711.4</v>
      </c>
      <c r="X58">
        <v>1779</v>
      </c>
      <c r="Y58">
        <v>1671.5</v>
      </c>
      <c r="Z58">
        <v>1779</v>
      </c>
      <c r="AA58">
        <v>1539.1</v>
      </c>
      <c r="AB58">
        <v>1779</v>
      </c>
      <c r="AC58" s="2">
        <f>(Table2[[#This Row],[Close Price]]/Table2[[#This Row],[Day Low]])-1</f>
        <v>2.0509524366016052E-2</v>
      </c>
      <c r="AD58" s="2">
        <f>(Table2[[#This Row],[Day High]]/Table2[[#This Row],[Close Price]])-1</f>
        <v>1.8608645863154916E-2</v>
      </c>
      <c r="AE58" s="2">
        <f>(Table2[[#This Row],[Close Price]]/Table2[[#This Row],[Current Week Low]])-1</f>
        <v>4.4869877355668608E-2</v>
      </c>
      <c r="AF58" s="2">
        <f>(Table2[[#This Row],[Current Week High]]/Table2[[#This Row],[Close Price]])-1</f>
        <v>1.8608645863154916E-2</v>
      </c>
      <c r="AG58" s="2">
        <f>(Table2[[#This Row],[Close Price]]/Table2[[#This Row],[Current Month Low]])-1</f>
        <v>0.13475407705802089</v>
      </c>
      <c r="AH58" s="2">
        <f>(Table2[[#This Row],[Current Month High]]/Table2[[#This Row],[Close Price]])-1</f>
        <v>1.8608645863154916E-2</v>
      </c>
      <c r="AI58">
        <v>8.6630403664471807</v>
      </c>
      <c r="AJ58">
        <v>148.89553940430301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-0.03</v>
      </c>
      <c r="AM58" t="s">
        <v>10331</v>
      </c>
      <c r="AN58">
        <v>7.35</v>
      </c>
      <c r="AO58" t="s">
        <v>10332</v>
      </c>
      <c r="AP58">
        <v>0.188382374438084</v>
      </c>
      <c r="AQ58">
        <f>(Table2[[#This Row],[Sharpe Ratio]]-AVERAGE(Table2[Sharpe Ratio]))/_xlfn.STDEV.P(Table2[Sharpe Ratio])</f>
        <v>1.4042135819380166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2.0855538359730126</v>
      </c>
      <c r="AS58">
        <f>_xlfn.RANK.AVG(Table2[[#This Row],[1Y Return vs Nifty Z-Score]],Table2[1Y Return vs Nifty Z-Score])</f>
        <v>81</v>
      </c>
      <c r="AT58">
        <f>_xlfn.RANK.AVG(Table2[[#This Row],[6M Return vs Nifty Z-Score]],Table2[6M Return vs Nifty Z-Score])</f>
        <v>176</v>
      </c>
      <c r="AU58">
        <f>_xlfn.RANK.AVG(Table2[[#This Row],[Sharpe Ratio Z-Score]],Table2[Sharpe Ratio Z-Score])</f>
        <v>59</v>
      </c>
      <c r="AV58">
        <f>(Table2[[#This Row],[Rank 1Y]]+Table2[[#This Row],[Rank 6M]]+Table2[[#This Row],[Rank Sharpe]])/3</f>
        <v>105.33333333333333</v>
      </c>
    </row>
    <row r="59" spans="1:48" x14ac:dyDescent="0.3">
      <c r="A59" t="s">
        <v>1349</v>
      </c>
      <c r="B59" t="s">
        <v>1350</v>
      </c>
      <c r="C59" t="s">
        <v>10298</v>
      </c>
      <c r="D59" t="s">
        <v>962</v>
      </c>
      <c r="E59">
        <v>8371.3013553599994</v>
      </c>
      <c r="F59">
        <v>881.7</v>
      </c>
      <c r="G59">
        <v>116.01641657739999</v>
      </c>
      <c r="H59">
        <f>(Table2[[#This Row],[1Y Return vs Nifty]]-AVERAGE(Table2[1Y Return vs Nifty]))/_xlfn.STDEV.P(Table2[1Y Return vs Nifty])</f>
        <v>1.291493728483375</v>
      </c>
      <c r="I59">
        <v>-1.86351908666085</v>
      </c>
      <c r="J59">
        <f>(Table2[[#This Row],[1M Return vs Nifty]]-AVERAGE(Table2[1M Return vs Nifty]))/_xlfn.STDEV.P(Table2[1M Return vs Nifty])</f>
        <v>-0.51180469971375453</v>
      </c>
      <c r="K59">
        <v>25.9823472617676</v>
      </c>
      <c r="L59">
        <f>(Table2[[#This Row],[6M Return vs Nifty]]-AVERAGE(Table2[6M Return vs Nifty]))/_xlfn.STDEV.P(Table2[6M Return vs Nifty])</f>
        <v>0.59657363874880365</v>
      </c>
      <c r="M59">
        <v>2.3417207522414301</v>
      </c>
      <c r="N59">
        <f>(Table2[[#This Row],[1W Return vs Nifty]]-AVERAGE(Table2[1W Return vs Nifty]))/_xlfn.STDEV.P(Table2[1W Return vs Nifty])</f>
        <v>0.3878864753452354</v>
      </c>
      <c r="O59">
        <v>870.7</v>
      </c>
      <c r="P59">
        <v>867.71028195697102</v>
      </c>
      <c r="Q59">
        <v>715.66297538075901</v>
      </c>
      <c r="R59">
        <v>58.510984366977802</v>
      </c>
      <c r="S59" s="2">
        <f>(Table2[[#This Row],[Close Price]]-Table2[[#This Row],[20D EMA]])/Table2[[#This Row],[20D EMA]]</f>
        <v>1.2633513265188927E-2</v>
      </c>
      <c r="T59" s="2">
        <f>(Table2[[#This Row],[Close Price]]-Table2[[#This Row],[50D EMA]])/Table2[[#This Row],[50D EMA]]</f>
        <v>1.6122568020604331E-2</v>
      </c>
      <c r="U59" s="2">
        <f>(Table2[[#This Row],[Close Price]]-Table2[[#This Row],[200D EMA]])/Table2[[#This Row],[200D EMA]]</f>
        <v>0.23200449140309828</v>
      </c>
      <c r="V59">
        <v>0.46652279972997601</v>
      </c>
      <c r="W59">
        <v>872.8</v>
      </c>
      <c r="X59">
        <v>889.95</v>
      </c>
      <c r="Y59">
        <v>861.15</v>
      </c>
      <c r="Z59">
        <v>899.9</v>
      </c>
      <c r="AA59">
        <v>806.5</v>
      </c>
      <c r="AB59">
        <v>901.25</v>
      </c>
      <c r="AC59" s="2">
        <f>(Table2[[#This Row],[Close Price]]/Table2[[#This Row],[Day Low]])-1</f>
        <v>1.0197066911090902E-2</v>
      </c>
      <c r="AD59" s="2">
        <f>(Table2[[#This Row],[Day High]]/Table2[[#This Row],[Close Price]])-1</f>
        <v>9.3569241238515843E-3</v>
      </c>
      <c r="AE59" s="2">
        <f>(Table2[[#This Row],[Close Price]]/Table2[[#This Row],[Current Week Low]])-1</f>
        <v>2.3863438425361538E-2</v>
      </c>
      <c r="AF59" s="2">
        <f>(Table2[[#This Row],[Current Week High]]/Table2[[#This Row],[Close Price]])-1</f>
        <v>2.0641941703527289E-2</v>
      </c>
      <c r="AG59" s="2">
        <f>(Table2[[#This Row],[Close Price]]/Table2[[#This Row],[Current Month Low]])-1</f>
        <v>9.3242405455672639E-2</v>
      </c>
      <c r="AH59" s="2">
        <f>(Table2[[#This Row],[Current Month High]]/Table2[[#This Row],[Close Price]])-1</f>
        <v>2.2173074741975718E-2</v>
      </c>
      <c r="AI59">
        <v>20.108880571622901</v>
      </c>
      <c r="AJ59">
        <v>150.48295454545399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</v>
      </c>
      <c r="AM59">
        <v>0</v>
      </c>
      <c r="AN59">
        <v>5.96</v>
      </c>
      <c r="AO59" t="s">
        <v>10332</v>
      </c>
      <c r="AP59">
        <v>0.177717363486775</v>
      </c>
      <c r="AQ59">
        <f>(Table2[[#This Row],[Sharpe Ratio]]-AVERAGE(Table2[Sharpe Ratio]))/_xlfn.STDEV.P(Table2[Sharpe Ratio])</f>
        <v>1.2814222314827617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3.0455713743464217</v>
      </c>
      <c r="AS59">
        <f>_xlfn.RANK.AVG(Table2[[#This Row],[1Y Return vs Nifty Z-Score]],Table2[1Y Return vs Nifty Z-Score])</f>
        <v>69</v>
      </c>
      <c r="AT59">
        <f>_xlfn.RANK.AVG(Table2[[#This Row],[6M Return vs Nifty Z-Score]],Table2[6M Return vs Nifty Z-Score])</f>
        <v>173</v>
      </c>
      <c r="AU59">
        <f>_xlfn.RANK.AVG(Table2[[#This Row],[Sharpe Ratio Z-Score]],Table2[Sharpe Ratio Z-Score])</f>
        <v>76</v>
      </c>
      <c r="AV59">
        <f>(Table2[[#This Row],[Rank 1Y]]+Table2[[#This Row],[Rank 6M]]+Table2[[#This Row],[Rank Sharpe]])/3</f>
        <v>106</v>
      </c>
    </row>
    <row r="60" spans="1:48" x14ac:dyDescent="0.3">
      <c r="A60" t="s">
        <v>261</v>
      </c>
      <c r="B60" t="s">
        <v>262</v>
      </c>
      <c r="C60" t="s">
        <v>10298</v>
      </c>
      <c r="D60" t="s">
        <v>263</v>
      </c>
      <c r="E60">
        <v>105771.204</v>
      </c>
      <c r="F60">
        <v>3815.7</v>
      </c>
      <c r="G60">
        <v>89.7242884854479</v>
      </c>
      <c r="H60">
        <f>(Table2[[#This Row],[1Y Return vs Nifty]]-AVERAGE(Table2[1Y Return vs Nifty]))/_xlfn.STDEV.P(Table2[1Y Return vs Nifty])</f>
        <v>0.88452266707137162</v>
      </c>
      <c r="I60">
        <v>7.4603485199465798</v>
      </c>
      <c r="J60">
        <f>(Table2[[#This Row],[1M Return vs Nifty]]-AVERAGE(Table2[1M Return vs Nifty]))/_xlfn.STDEV.P(Table2[1M Return vs Nifty])</f>
        <v>0.26389409480691123</v>
      </c>
      <c r="K60">
        <v>26.531703752163899</v>
      </c>
      <c r="L60">
        <f>(Table2[[#This Row],[6M Return vs Nifty]]-AVERAGE(Table2[6M Return vs Nifty]))/_xlfn.STDEV.P(Table2[6M Return vs Nifty])</f>
        <v>0.61526280838886094</v>
      </c>
      <c r="M60">
        <v>-0.19019964184604099</v>
      </c>
      <c r="N60">
        <f>(Table2[[#This Row],[1W Return vs Nifty]]-AVERAGE(Table2[1W Return vs Nifty]))/_xlfn.STDEV.P(Table2[1W Return vs Nifty])</f>
        <v>-0.19745454941275875</v>
      </c>
      <c r="O60">
        <v>3753.71</v>
      </c>
      <c r="P60">
        <v>3722.2676408960501</v>
      </c>
      <c r="Q60">
        <v>3075.6070664337299</v>
      </c>
      <c r="R60">
        <v>60.314392150505498</v>
      </c>
      <c r="S60" s="2">
        <f>(Table2[[#This Row],[Close Price]]-Table2[[#This Row],[20D EMA]])/Table2[[#This Row],[20D EMA]]</f>
        <v>1.6514328491012833E-2</v>
      </c>
      <c r="T60" s="2">
        <f>(Table2[[#This Row],[Close Price]]-Table2[[#This Row],[50D EMA]])/Table2[[#This Row],[50D EMA]]</f>
        <v>2.5100924521767598E-2</v>
      </c>
      <c r="U60" s="2">
        <f>(Table2[[#This Row],[Close Price]]-Table2[[#This Row],[200D EMA]])/Table2[[#This Row],[200D EMA]]</f>
        <v>0.24063312301607911</v>
      </c>
      <c r="V60">
        <v>0.53466365328104504</v>
      </c>
      <c r="W60">
        <v>3802.2</v>
      </c>
      <c r="X60">
        <v>3843.2</v>
      </c>
      <c r="Y60">
        <v>3720</v>
      </c>
      <c r="Z60">
        <v>3860.95</v>
      </c>
      <c r="AA60">
        <v>3359.05</v>
      </c>
      <c r="AB60">
        <v>3864.95</v>
      </c>
      <c r="AC60" s="2">
        <f>(Table2[[#This Row],[Close Price]]/Table2[[#This Row],[Day Low]])-1</f>
        <v>3.5505759823259986E-3</v>
      </c>
      <c r="AD60" s="2">
        <f>(Table2[[#This Row],[Day High]]/Table2[[#This Row],[Close Price]])-1</f>
        <v>7.2070655449851806E-3</v>
      </c>
      <c r="AE60" s="2">
        <f>(Table2[[#This Row],[Close Price]]/Table2[[#This Row],[Current Week Low]])-1</f>
        <v>2.572580645161282E-2</v>
      </c>
      <c r="AF60" s="2">
        <f>(Table2[[#This Row],[Current Week High]]/Table2[[#This Row],[Close Price]])-1</f>
        <v>1.1858898760384706E-2</v>
      </c>
      <c r="AG60" s="2">
        <f>(Table2[[#This Row],[Close Price]]/Table2[[#This Row],[Current Month Low]])-1</f>
        <v>0.13594617525788522</v>
      </c>
      <c r="AH60" s="2">
        <f>(Table2[[#This Row],[Current Month High]]/Table2[[#This Row],[Close Price]])-1</f>
        <v>1.2907199203291642E-2</v>
      </c>
      <c r="AI60">
        <v>9.33511544408627</v>
      </c>
      <c r="AJ60">
        <v>130.79295953547401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-0.04</v>
      </c>
      <c r="AM60" t="s">
        <v>10331</v>
      </c>
      <c r="AN60">
        <v>9.09</v>
      </c>
      <c r="AO60" t="s">
        <v>10332</v>
      </c>
      <c r="AP60">
        <v>0.198713064955539</v>
      </c>
      <c r="AQ60">
        <f>(Table2[[#This Row],[Sharpe Ratio]]-AVERAGE(Table2[Sharpe Ratio]))/_xlfn.STDEV.P(Table2[Sharpe Ratio])</f>
        <v>1.5231557420131456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3.0893807628675307</v>
      </c>
      <c r="AS60">
        <f>_xlfn.RANK.AVG(Table2[[#This Row],[1Y Return vs Nifty Z-Score]],Table2[1Y Return vs Nifty Z-Score])</f>
        <v>113</v>
      </c>
      <c r="AT60">
        <f>_xlfn.RANK.AVG(Table2[[#This Row],[6M Return vs Nifty Z-Score]],Table2[6M Return vs Nifty Z-Score])</f>
        <v>169</v>
      </c>
      <c r="AU60">
        <f>_xlfn.RANK.AVG(Table2[[#This Row],[Sharpe Ratio Z-Score]],Table2[Sharpe Ratio Z-Score])</f>
        <v>40</v>
      </c>
      <c r="AV60">
        <f>(Table2[[#This Row],[Rank 1Y]]+Table2[[#This Row],[Rank 6M]]+Table2[[#This Row],[Rank Sharpe]])/3</f>
        <v>107.33333333333333</v>
      </c>
    </row>
    <row r="61" spans="1:48" x14ac:dyDescent="0.3">
      <c r="A61" t="s">
        <v>722</v>
      </c>
      <c r="B61" t="s">
        <v>723</v>
      </c>
      <c r="C61" t="s">
        <v>10298</v>
      </c>
      <c r="D61" t="s">
        <v>724</v>
      </c>
      <c r="E61">
        <v>23585.11160244</v>
      </c>
      <c r="F61">
        <v>555.6</v>
      </c>
      <c r="G61">
        <v>58.368934730685197</v>
      </c>
      <c r="H61">
        <f>(Table2[[#This Row],[1Y Return vs Nifty]]-AVERAGE(Table2[1Y Return vs Nifty]))/_xlfn.STDEV.P(Table2[1Y Return vs Nifty])</f>
        <v>0.39917885793214009</v>
      </c>
      <c r="I61">
        <v>-7.9250544917311396</v>
      </c>
      <c r="J61">
        <f>(Table2[[#This Row],[1M Return vs Nifty]]-AVERAGE(Table2[1M Return vs Nifty]))/_xlfn.STDEV.P(Table2[1M Return vs Nifty])</f>
        <v>-1.0160938965407562</v>
      </c>
      <c r="K61">
        <v>34.208474016939597</v>
      </c>
      <c r="L61">
        <f>(Table2[[#This Row],[6M Return vs Nifty]]-AVERAGE(Table2[6M Return vs Nifty]))/_xlfn.STDEV.P(Table2[6M Return vs Nifty])</f>
        <v>0.87642739691067983</v>
      </c>
      <c r="M61">
        <v>-0.96513488068188602</v>
      </c>
      <c r="N61">
        <f>(Table2[[#This Row],[1W Return vs Nifty]]-AVERAGE(Table2[1W Return vs Nifty]))/_xlfn.STDEV.P(Table2[1W Return vs Nifty])</f>
        <v>-0.37660764912335881</v>
      </c>
      <c r="O61">
        <v>577.17999999999995</v>
      </c>
      <c r="P61">
        <v>592.34455493419603</v>
      </c>
      <c r="Q61">
        <v>471.72252159609201</v>
      </c>
      <c r="R61">
        <v>43.761761941499401</v>
      </c>
      <c r="S61" s="2">
        <f>(Table2[[#This Row],[Close Price]]-Table2[[#This Row],[20D EMA]])/Table2[[#This Row],[20D EMA]]</f>
        <v>-3.7388682906545498E-2</v>
      </c>
      <c r="T61" s="2">
        <f>(Table2[[#This Row],[Close Price]]-Table2[[#This Row],[50D EMA]])/Table2[[#This Row],[50D EMA]]</f>
        <v>-6.2032400953323498E-2</v>
      </c>
      <c r="U61" s="2">
        <f>(Table2[[#This Row],[Close Price]]-Table2[[#This Row],[200D EMA]])/Table2[[#This Row],[200D EMA]]</f>
        <v>0.17781105324398169</v>
      </c>
      <c r="V61">
        <v>0.38530636113175698</v>
      </c>
      <c r="W61">
        <v>551.1</v>
      </c>
      <c r="X61">
        <v>578</v>
      </c>
      <c r="Y61">
        <v>528.75</v>
      </c>
      <c r="Z61">
        <v>578</v>
      </c>
      <c r="AA61">
        <v>528.75</v>
      </c>
      <c r="AB61">
        <v>617.6</v>
      </c>
      <c r="AC61" s="2">
        <f>(Table2[[#This Row],[Close Price]]/Table2[[#This Row],[Day Low]])-1</f>
        <v>8.165487207403288E-3</v>
      </c>
      <c r="AD61" s="2">
        <f>(Table2[[#This Row],[Day High]]/Table2[[#This Row],[Close Price]])-1</f>
        <v>4.0316774658027299E-2</v>
      </c>
      <c r="AE61" s="2">
        <f>(Table2[[#This Row],[Close Price]]/Table2[[#This Row],[Current Week Low]])-1</f>
        <v>5.0780141843971727E-2</v>
      </c>
      <c r="AF61" s="2">
        <f>(Table2[[#This Row],[Current Week High]]/Table2[[#This Row],[Close Price]])-1</f>
        <v>4.0316774658027299E-2</v>
      </c>
      <c r="AG61" s="2">
        <f>(Table2[[#This Row],[Close Price]]/Table2[[#This Row],[Current Month Low]])-1</f>
        <v>5.0780141843971727E-2</v>
      </c>
      <c r="AH61" s="2">
        <f>(Table2[[#This Row],[Current Month High]]/Table2[[#This Row],[Close Price]])-1</f>
        <v>0.11159107271418289</v>
      </c>
      <c r="AI61">
        <v>34.647228221742203</v>
      </c>
      <c r="AJ61">
        <v>108.245877061469</v>
      </c>
      <c r="AK61" t="str">
        <f>IF(AND(Table2[[#This Row],[20D EMA]]&gt;Table2[[#This Row],[50D EMA]],Table2[[#This Row],[50D EMA]]&gt;Table2[[#This Row],[200D EMA]]),"Uptrend","Downtrend/NoTrend")</f>
        <v>Downtrend/NoTrend</v>
      </c>
      <c r="AL61">
        <v>-0.19</v>
      </c>
      <c r="AM61" t="s">
        <v>10331</v>
      </c>
      <c r="AN61">
        <v>-3.15</v>
      </c>
      <c r="AO61" t="s">
        <v>10331</v>
      </c>
      <c r="AP61">
        <v>0.249564838058282</v>
      </c>
      <c r="AQ61">
        <f>(Table2[[#This Row],[Sharpe Ratio]]-AVERAGE(Table2[Sharpe Ratio]))/_xlfn.STDEV.P(Table2[Sharpe Ratio])</f>
        <v>2.1086364246713876</v>
      </c>
      <c r="AR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">
        <f>_xlfn.RANK.AVG(Table2[[#This Row],[1Y Return vs Nifty Z-Score]],Table2[1Y Return vs Nifty Z-Score])</f>
        <v>194</v>
      </c>
      <c r="AT61">
        <f>_xlfn.RANK.AVG(Table2[[#This Row],[6M Return vs Nifty Z-Score]],Table2[6M Return vs Nifty Z-Score])</f>
        <v>126</v>
      </c>
      <c r="AU61">
        <f>_xlfn.RANK.AVG(Table2[[#This Row],[Sharpe Ratio Z-Score]],Table2[Sharpe Ratio Z-Score])</f>
        <v>9</v>
      </c>
      <c r="AV61">
        <f>(Table2[[#This Row],[Rank 1Y]]+Table2[[#This Row],[Rank 6M]]+Table2[[#This Row],[Rank Sharpe]])/3</f>
        <v>109.66666666666667</v>
      </c>
    </row>
    <row r="62" spans="1:48" x14ac:dyDescent="0.3">
      <c r="A62" t="s">
        <v>169</v>
      </c>
      <c r="B62" t="s">
        <v>170</v>
      </c>
      <c r="C62" t="s">
        <v>10287</v>
      </c>
      <c r="D62" t="s">
        <v>124</v>
      </c>
      <c r="E62">
        <v>156768.99084000001</v>
      </c>
      <c r="F62">
        <v>595.35</v>
      </c>
      <c r="G62">
        <v>121.861998158684</v>
      </c>
      <c r="H62">
        <f>(Table2[[#This Row],[1Y Return vs Nifty]]-AVERAGE(Table2[1Y Return vs Nifty]))/_xlfn.STDEV.P(Table2[1Y Return vs Nifty])</f>
        <v>1.3819764209602086</v>
      </c>
      <c r="I62">
        <v>-0.903955021194362</v>
      </c>
      <c r="J62">
        <f>(Table2[[#This Row],[1M Return vs Nifty]]-AVERAGE(Table2[1M Return vs Nifty]))/_xlfn.STDEV.P(Table2[1M Return vs Nifty])</f>
        <v>-0.4319738054698008</v>
      </c>
      <c r="K62">
        <v>17.313542904593199</v>
      </c>
      <c r="L62">
        <f>(Table2[[#This Row],[6M Return vs Nifty]]-AVERAGE(Table2[6M Return vs Nifty]))/_xlfn.STDEV.P(Table2[6M Return vs Nifty])</f>
        <v>0.30165993873804092</v>
      </c>
      <c r="M62">
        <v>0.64534244984344502</v>
      </c>
      <c r="N62">
        <f>(Table2[[#This Row],[1W Return vs Nifty]]-AVERAGE(Table2[1W Return vs Nifty]))/_xlfn.STDEV.P(Table2[1W Return vs Nifty])</f>
        <v>-4.290078160008386E-3</v>
      </c>
      <c r="O62">
        <v>591.46</v>
      </c>
      <c r="P62">
        <v>577.86200154327503</v>
      </c>
      <c r="Q62">
        <v>476.03539405738297</v>
      </c>
      <c r="R62">
        <v>53.864425218542898</v>
      </c>
      <c r="S62" s="2">
        <f>(Table2[[#This Row],[Close Price]]-Table2[[#This Row],[20D EMA]])/Table2[[#This Row],[20D EMA]]</f>
        <v>6.5769451864876507E-3</v>
      </c>
      <c r="T62" s="2">
        <f>(Table2[[#This Row],[Close Price]]-Table2[[#This Row],[50D EMA]])/Table2[[#This Row],[50D EMA]]</f>
        <v>3.0263278101035254E-2</v>
      </c>
      <c r="U62" s="2">
        <f>(Table2[[#This Row],[Close Price]]-Table2[[#This Row],[200D EMA]])/Table2[[#This Row],[200D EMA]]</f>
        <v>0.25064229977873126</v>
      </c>
      <c r="V62">
        <v>0.369228889707508</v>
      </c>
      <c r="W62">
        <v>591.35</v>
      </c>
      <c r="X62">
        <v>597.95000000000005</v>
      </c>
      <c r="Y62">
        <v>580</v>
      </c>
      <c r="Z62">
        <v>604.95000000000005</v>
      </c>
      <c r="AA62">
        <v>560.04999999999995</v>
      </c>
      <c r="AB62">
        <v>646.95000000000005</v>
      </c>
      <c r="AC62" s="2">
        <f>(Table2[[#This Row],[Close Price]]/Table2[[#This Row],[Day Low]])-1</f>
        <v>6.7641836475860195E-3</v>
      </c>
      <c r="AD62" s="2">
        <f>(Table2[[#This Row],[Day High]]/Table2[[#This Row],[Close Price]])-1</f>
        <v>4.3671789703536579E-3</v>
      </c>
      <c r="AE62" s="2">
        <f>(Table2[[#This Row],[Close Price]]/Table2[[#This Row],[Current Week Low]])-1</f>
        <v>2.6465517241379244E-2</v>
      </c>
      <c r="AF62" s="2">
        <f>(Table2[[#This Row],[Current Week High]]/Table2[[#This Row],[Close Price]])-1</f>
        <v>1.6124968505920823E-2</v>
      </c>
      <c r="AG62" s="2">
        <f>(Table2[[#This Row],[Close Price]]/Table2[[#This Row],[Current Month Low]])-1</f>
        <v>6.3030086599410895E-2</v>
      </c>
      <c r="AH62" s="2">
        <f>(Table2[[#This Row],[Current Month High]]/Table2[[#This Row],[Close Price]])-1</f>
        <v>8.6671705719324699E-2</v>
      </c>
      <c r="AI62">
        <v>9.8513479465860403</v>
      </c>
      <c r="AJ62">
        <v>158.230318802862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-0.04</v>
      </c>
      <c r="AM62" t="s">
        <v>10331</v>
      </c>
      <c r="AN62">
        <v>2.81</v>
      </c>
      <c r="AO62" t="s">
        <v>10332</v>
      </c>
      <c r="AP62">
        <v>0.20184715590201199</v>
      </c>
      <c r="AQ62">
        <f>(Table2[[#This Row],[Sharpe Ratio]]-AVERAGE(Table2[Sharpe Ratio]))/_xlfn.STDEV.P(Table2[Sharpe Ratio])</f>
        <v>1.5592400237381234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2.806612499806564</v>
      </c>
      <c r="AS62">
        <f>_xlfn.RANK.AVG(Table2[[#This Row],[1Y Return vs Nifty Z-Score]],Table2[1Y Return vs Nifty Z-Score])</f>
        <v>62</v>
      </c>
      <c r="AT62">
        <f>_xlfn.RANK.AVG(Table2[[#This Row],[6M Return vs Nifty Z-Score]],Table2[6M Return vs Nifty Z-Score])</f>
        <v>233</v>
      </c>
      <c r="AU62">
        <f>_xlfn.RANK.AVG(Table2[[#This Row],[Sharpe Ratio Z-Score]],Table2[Sharpe Ratio Z-Score])</f>
        <v>35</v>
      </c>
      <c r="AV62">
        <f>(Table2[[#This Row],[Rank 1Y]]+Table2[[#This Row],[Rank 6M]]+Table2[[#This Row],[Rank Sharpe]])/3</f>
        <v>110</v>
      </c>
    </row>
    <row r="63" spans="1:48" x14ac:dyDescent="0.3">
      <c r="A63" t="s">
        <v>1019</v>
      </c>
      <c r="B63" t="s">
        <v>1020</v>
      </c>
      <c r="C63" t="s">
        <v>10298</v>
      </c>
      <c r="D63" t="s">
        <v>444</v>
      </c>
      <c r="E63">
        <v>13622.933831867</v>
      </c>
      <c r="F63">
        <v>220.37</v>
      </c>
      <c r="G63">
        <v>236.93325585334799</v>
      </c>
      <c r="H63">
        <f>(Table2[[#This Row],[1Y Return vs Nifty]]-AVERAGE(Table2[1Y Return vs Nifty]))/_xlfn.STDEV.P(Table2[1Y Return vs Nifty])</f>
        <v>3.1631434576576387</v>
      </c>
      <c r="I63">
        <v>3.8215184976613199</v>
      </c>
      <c r="J63">
        <f>(Table2[[#This Row],[1M Return vs Nifty]]-AVERAGE(Table2[1M Return vs Nifty]))/_xlfn.STDEV.P(Table2[1M Return vs Nifty])</f>
        <v>-3.8838224102465083E-2</v>
      </c>
      <c r="K63">
        <v>11.850052389838099</v>
      </c>
      <c r="L63">
        <f>(Table2[[#This Row],[6M Return vs Nifty]]-AVERAGE(Table2[6M Return vs Nifty]))/_xlfn.STDEV.P(Table2[6M Return vs Nifty])</f>
        <v>0.11579137644356056</v>
      </c>
      <c r="M63">
        <v>2.2890002485630299</v>
      </c>
      <c r="N63">
        <f>(Table2[[#This Row],[1W Return vs Nifty]]-AVERAGE(Table2[1W Return vs Nifty]))/_xlfn.STDEV.P(Table2[1W Return vs Nifty])</f>
        <v>0.37569830634871587</v>
      </c>
      <c r="O63">
        <v>205.34</v>
      </c>
      <c r="P63">
        <v>196.276424984437</v>
      </c>
      <c r="Q63">
        <v>160.58940883790899</v>
      </c>
      <c r="R63">
        <v>71.507460601186807</v>
      </c>
      <c r="S63" s="2">
        <f>(Table2[[#This Row],[Close Price]]-Table2[[#This Row],[20D EMA]])/Table2[[#This Row],[20D EMA]]</f>
        <v>7.3195675465082308E-2</v>
      </c>
      <c r="T63" s="2">
        <f>(Table2[[#This Row],[Close Price]]-Table2[[#This Row],[50D EMA]])/Table2[[#This Row],[50D EMA]]</f>
        <v>0.12275328031613279</v>
      </c>
      <c r="U63" s="2">
        <f>(Table2[[#This Row],[Close Price]]-Table2[[#This Row],[200D EMA]])/Table2[[#This Row],[200D EMA]]</f>
        <v>0.37225737110988799</v>
      </c>
      <c r="V63">
        <v>0.85001841377113796</v>
      </c>
      <c r="W63">
        <v>211.79</v>
      </c>
      <c r="X63">
        <v>224</v>
      </c>
      <c r="Y63">
        <v>201.08</v>
      </c>
      <c r="Z63">
        <v>224</v>
      </c>
      <c r="AA63">
        <v>193.66</v>
      </c>
      <c r="AB63">
        <v>224</v>
      </c>
      <c r="AC63" s="2">
        <f>(Table2[[#This Row],[Close Price]]/Table2[[#This Row],[Day Low]])-1</f>
        <v>4.0511827753907159E-2</v>
      </c>
      <c r="AD63" s="2">
        <f>(Table2[[#This Row],[Day High]]/Table2[[#This Row],[Close Price]])-1</f>
        <v>1.6472296592095148E-2</v>
      </c>
      <c r="AE63" s="2">
        <f>(Table2[[#This Row],[Close Price]]/Table2[[#This Row],[Current Week Low]])-1</f>
        <v>9.5931967376168714E-2</v>
      </c>
      <c r="AF63" s="2">
        <f>(Table2[[#This Row],[Current Week High]]/Table2[[#This Row],[Close Price]])-1</f>
        <v>1.6472296592095148E-2</v>
      </c>
      <c r="AG63" s="2">
        <f>(Table2[[#This Row],[Close Price]]/Table2[[#This Row],[Current Month Low]])-1</f>
        <v>0.13792213157079414</v>
      </c>
      <c r="AH63" s="2">
        <f>(Table2[[#This Row],[Current Month High]]/Table2[[#This Row],[Close Price]])-1</f>
        <v>1.6472296592095148E-2</v>
      </c>
      <c r="AI63">
        <v>1.8287425693152399</v>
      </c>
      <c r="AJ63">
        <v>275.097872340425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0.25</v>
      </c>
      <c r="AM63" t="s">
        <v>10332</v>
      </c>
      <c r="AN63">
        <v>11.56</v>
      </c>
      <c r="AO63" t="s">
        <v>10332</v>
      </c>
      <c r="AP63">
        <v>0.19810862748556199</v>
      </c>
      <c r="AQ63">
        <f>(Table2[[#This Row],[Sharpe Ratio]]-AVERAGE(Table2[Sharpe Ratio]))/_xlfn.STDEV.P(Table2[Sharpe Ratio])</f>
        <v>1.5161965655488097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5.13199148189626</v>
      </c>
      <c r="AS63">
        <f>_xlfn.RANK.AVG(Table2[[#This Row],[1Y Return vs Nifty Z-Score]],Table2[1Y Return vs Nifty Z-Score])</f>
        <v>11</v>
      </c>
      <c r="AT63">
        <f>_xlfn.RANK.AVG(Table2[[#This Row],[6M Return vs Nifty Z-Score]],Table2[6M Return vs Nifty Z-Score])</f>
        <v>280</v>
      </c>
      <c r="AU63">
        <f>_xlfn.RANK.AVG(Table2[[#This Row],[Sharpe Ratio Z-Score]],Table2[Sharpe Ratio Z-Score])</f>
        <v>42</v>
      </c>
      <c r="AV63">
        <f>(Table2[[#This Row],[Rank 1Y]]+Table2[[#This Row],[Rank 6M]]+Table2[[#This Row],[Rank Sharpe]])/3</f>
        <v>111</v>
      </c>
    </row>
    <row r="64" spans="1:48" x14ac:dyDescent="0.3">
      <c r="A64" t="s">
        <v>267</v>
      </c>
      <c r="B64" t="s">
        <v>268</v>
      </c>
      <c r="C64" t="s">
        <v>10298</v>
      </c>
      <c r="D64" t="s">
        <v>163</v>
      </c>
      <c r="E64">
        <v>104340.028432575</v>
      </c>
      <c r="F64">
        <v>299.64999999999998</v>
      </c>
      <c r="G64">
        <v>141.915670850471</v>
      </c>
      <c r="H64">
        <f>(Table2[[#This Row],[1Y Return vs Nifty]]-AVERAGE(Table2[1Y Return vs Nifty]))/_xlfn.STDEV.P(Table2[1Y Return vs Nifty])</f>
        <v>1.6923835676180552</v>
      </c>
      <c r="I64">
        <v>0.63835806356805702</v>
      </c>
      <c r="J64">
        <f>(Table2[[#This Row],[1M Return vs Nifty]]-AVERAGE(Table2[1M Return vs Nifty]))/_xlfn.STDEV.P(Table2[1M Return vs Nifty])</f>
        <v>-0.30366112975400228</v>
      </c>
      <c r="K64">
        <v>19.462123216343599</v>
      </c>
      <c r="L64">
        <f>(Table2[[#This Row],[6M Return vs Nifty]]-AVERAGE(Table2[6M Return vs Nifty]))/_xlfn.STDEV.P(Table2[6M Return vs Nifty])</f>
        <v>0.37475488279271624</v>
      </c>
      <c r="M64">
        <v>-1.70968796595966</v>
      </c>
      <c r="N64">
        <f>(Table2[[#This Row],[1W Return vs Nifty]]-AVERAGE(Table2[1W Return vs Nifty]))/_xlfn.STDEV.P(Table2[1W Return vs Nifty])</f>
        <v>-0.54873686256187659</v>
      </c>
      <c r="O64">
        <v>300.20999999999998</v>
      </c>
      <c r="P64">
        <v>299.92719070046002</v>
      </c>
      <c r="Q64">
        <v>248.25467521917199</v>
      </c>
      <c r="R64">
        <v>51.906059064836299</v>
      </c>
      <c r="S64" s="2">
        <f>(Table2[[#This Row],[Close Price]]-Table2[[#This Row],[20D EMA]])/Table2[[#This Row],[20D EMA]]</f>
        <v>-1.8653609140268557E-3</v>
      </c>
      <c r="T64" s="2">
        <f>(Table2[[#This Row],[Close Price]]-Table2[[#This Row],[50D EMA]])/Table2[[#This Row],[50D EMA]]</f>
        <v>-9.2419330108977076E-4</v>
      </c>
      <c r="U64" s="2">
        <f>(Table2[[#This Row],[Close Price]]-Table2[[#This Row],[200D EMA]])/Table2[[#This Row],[200D EMA]]</f>
        <v>0.20702661384102256</v>
      </c>
      <c r="V64">
        <v>0.39653905088715402</v>
      </c>
      <c r="W64">
        <v>296.85000000000002</v>
      </c>
      <c r="X64">
        <v>302.5</v>
      </c>
      <c r="Y64">
        <v>291.64999999999998</v>
      </c>
      <c r="Z64">
        <v>302.5</v>
      </c>
      <c r="AA64">
        <v>285</v>
      </c>
      <c r="AB64">
        <v>319.95</v>
      </c>
      <c r="AC64" s="2">
        <f>(Table2[[#This Row],[Close Price]]/Table2[[#This Row],[Day Low]])-1</f>
        <v>9.4323732524843606E-3</v>
      </c>
      <c r="AD64" s="2">
        <f>(Table2[[#This Row],[Day High]]/Table2[[#This Row],[Close Price]])-1</f>
        <v>9.5110962789921594E-3</v>
      </c>
      <c r="AE64" s="2">
        <f>(Table2[[#This Row],[Close Price]]/Table2[[#This Row],[Current Week Low]])-1</f>
        <v>2.7430138865077947E-2</v>
      </c>
      <c r="AF64" s="2">
        <f>(Table2[[#This Row],[Current Week High]]/Table2[[#This Row],[Close Price]])-1</f>
        <v>9.5110962789921594E-3</v>
      </c>
      <c r="AG64" s="2">
        <f>(Table2[[#This Row],[Close Price]]/Table2[[#This Row],[Current Month Low]])-1</f>
        <v>5.1403508771929785E-2</v>
      </c>
      <c r="AH64" s="2">
        <f>(Table2[[#This Row],[Current Month High]]/Table2[[#This Row],[Close Price]])-1</f>
        <v>6.774570332054064E-2</v>
      </c>
      <c r="AI64">
        <v>11.9138995494743</v>
      </c>
      <c r="AJ64">
        <v>196.53636813458601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-0.05</v>
      </c>
      <c r="AM64" t="s">
        <v>10331</v>
      </c>
      <c r="AN64">
        <v>2.74</v>
      </c>
      <c r="AO64" t="s">
        <v>10332</v>
      </c>
      <c r="AP64">
        <v>0.180986011189782</v>
      </c>
      <c r="AQ64">
        <f>(Table2[[#This Row],[Sharpe Ratio]]-AVERAGE(Table2[Sharpe Ratio]))/_xlfn.STDEV.P(Table2[Sharpe Ratio])</f>
        <v>1.3190557292304066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2.533796187325299</v>
      </c>
      <c r="AS64">
        <f>_xlfn.RANK.AVG(Table2[[#This Row],[1Y Return vs Nifty Z-Score]],Table2[1Y Return vs Nifty Z-Score])</f>
        <v>44</v>
      </c>
      <c r="AT64">
        <f>_xlfn.RANK.AVG(Table2[[#This Row],[6M Return vs Nifty Z-Score]],Table2[6M Return vs Nifty Z-Score])</f>
        <v>220</v>
      </c>
      <c r="AU64">
        <f>_xlfn.RANK.AVG(Table2[[#This Row],[Sharpe Ratio Z-Score]],Table2[Sharpe Ratio Z-Score])</f>
        <v>70</v>
      </c>
      <c r="AV64">
        <f>(Table2[[#This Row],[Rank 1Y]]+Table2[[#This Row],[Rank 6M]]+Table2[[#This Row],[Rank Sharpe]])/3</f>
        <v>111.33333333333333</v>
      </c>
    </row>
    <row r="65" spans="1:48" x14ac:dyDescent="0.3">
      <c r="A65" t="s">
        <v>525</v>
      </c>
      <c r="B65" t="s">
        <v>526</v>
      </c>
      <c r="C65" t="s">
        <v>10287</v>
      </c>
      <c r="D65" t="s">
        <v>527</v>
      </c>
      <c r="E65">
        <v>39981.071499555001</v>
      </c>
      <c r="F65">
        <v>1098.1500000000001</v>
      </c>
      <c r="G65">
        <v>88.040964540762204</v>
      </c>
      <c r="H65">
        <f>(Table2[[#This Row],[1Y Return vs Nifty]]-AVERAGE(Table2[1Y Return vs Nifty]))/_xlfn.STDEV.P(Table2[1Y Return vs Nifty])</f>
        <v>0.85846680236262352</v>
      </c>
      <c r="I65">
        <v>12.1515988452239</v>
      </c>
      <c r="J65">
        <f>(Table2[[#This Row],[1M Return vs Nifty]]-AVERAGE(Table2[1M Return vs Nifty]))/_xlfn.STDEV.P(Table2[1M Return vs Nifty])</f>
        <v>0.65418247894628867</v>
      </c>
      <c r="K65">
        <v>43.320739054964697</v>
      </c>
      <c r="L65">
        <f>(Table2[[#This Row],[6M Return vs Nifty]]-AVERAGE(Table2[6M Return vs Nifty]))/_xlfn.STDEV.P(Table2[6M Return vs Nifty])</f>
        <v>1.1864276792008932</v>
      </c>
      <c r="M65">
        <v>0.97502866894925599</v>
      </c>
      <c r="N65">
        <f>(Table2[[#This Row],[1W Return vs Nifty]]-AVERAGE(Table2[1W Return vs Nifty]))/_xlfn.STDEV.P(Table2[1W Return vs Nifty])</f>
        <v>7.1928301292452826E-2</v>
      </c>
      <c r="O65">
        <v>1047.1400000000001</v>
      </c>
      <c r="P65">
        <v>980.30179817181101</v>
      </c>
      <c r="Q65">
        <v>788.63197179936105</v>
      </c>
      <c r="R65">
        <v>67.433662608309604</v>
      </c>
      <c r="S65" s="2">
        <f>(Table2[[#This Row],[Close Price]]-Table2[[#This Row],[20D EMA]])/Table2[[#This Row],[20D EMA]]</f>
        <v>4.8713639054949659E-2</v>
      </c>
      <c r="T65" s="2">
        <f>(Table2[[#This Row],[Close Price]]-Table2[[#This Row],[50D EMA]])/Table2[[#This Row],[50D EMA]]</f>
        <v>0.12021624569899504</v>
      </c>
      <c r="U65" s="2">
        <f>(Table2[[#This Row],[Close Price]]-Table2[[#This Row],[200D EMA]])/Table2[[#This Row],[200D EMA]]</f>
        <v>0.39247461334142403</v>
      </c>
      <c r="V65">
        <v>0.82546436255240196</v>
      </c>
      <c r="W65">
        <v>1088.5</v>
      </c>
      <c r="X65">
        <v>1109.9000000000001</v>
      </c>
      <c r="Y65">
        <v>1070.55</v>
      </c>
      <c r="Z65">
        <v>1112.8499999999999</v>
      </c>
      <c r="AA65">
        <v>982.4</v>
      </c>
      <c r="AB65">
        <v>1215</v>
      </c>
      <c r="AC65" s="2">
        <f>(Table2[[#This Row],[Close Price]]/Table2[[#This Row],[Day Low]])-1</f>
        <v>8.8654111162149718E-3</v>
      </c>
      <c r="AD65" s="2">
        <f>(Table2[[#This Row],[Day High]]/Table2[[#This Row],[Close Price]])-1</f>
        <v>1.0699813322405882E-2</v>
      </c>
      <c r="AE65" s="2">
        <f>(Table2[[#This Row],[Close Price]]/Table2[[#This Row],[Current Week Low]])-1</f>
        <v>2.5781140535239055E-2</v>
      </c>
      <c r="AF65" s="2">
        <f>(Table2[[#This Row],[Current Week High]]/Table2[[#This Row],[Close Price]])-1</f>
        <v>1.3386149433137318E-2</v>
      </c>
      <c r="AG65" s="2">
        <f>(Table2[[#This Row],[Close Price]]/Table2[[#This Row],[Current Month Low]])-1</f>
        <v>0.11782369706840412</v>
      </c>
      <c r="AH65" s="2">
        <f>(Table2[[#This Row],[Current Month High]]/Table2[[#This Row],[Close Price]])-1</f>
        <v>0.10640622865728711</v>
      </c>
      <c r="AI65">
        <v>10.6406228657287</v>
      </c>
      <c r="AJ65">
        <v>131.18947368420999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0.37</v>
      </c>
      <c r="AM65" t="s">
        <v>10332</v>
      </c>
      <c r="AN65">
        <v>8.0500000000000007</v>
      </c>
      <c r="AO65" t="s">
        <v>10332</v>
      </c>
      <c r="AP65">
        <v>0.14089530449827301</v>
      </c>
      <c r="AQ65">
        <f>(Table2[[#This Row],[Sharpe Ratio]]-AVERAGE(Table2[Sharpe Ratio]))/_xlfn.STDEV.P(Table2[Sharpe Ratio])</f>
        <v>0.85747232928540196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3.6284775910876599</v>
      </c>
      <c r="AS65">
        <f>_xlfn.RANK.AVG(Table2[[#This Row],[1Y Return vs Nifty Z-Score]],Table2[1Y Return vs Nifty Z-Score])</f>
        <v>114</v>
      </c>
      <c r="AT65">
        <f>_xlfn.RANK.AVG(Table2[[#This Row],[6M Return vs Nifty Z-Score]],Table2[6M Return vs Nifty Z-Score])</f>
        <v>84</v>
      </c>
      <c r="AU65">
        <f>_xlfn.RANK.AVG(Table2[[#This Row],[Sharpe Ratio Z-Score]],Table2[Sharpe Ratio Z-Score])</f>
        <v>140</v>
      </c>
      <c r="AV65">
        <f>(Table2[[#This Row],[Rank 1Y]]+Table2[[#This Row],[Rank 6M]]+Table2[[#This Row],[Rank Sharpe]])/3</f>
        <v>112.66666666666667</v>
      </c>
    </row>
    <row r="66" spans="1:48" x14ac:dyDescent="0.3">
      <c r="A66" t="s">
        <v>1422</v>
      </c>
      <c r="B66" t="s">
        <v>1423</v>
      </c>
      <c r="C66" t="s">
        <v>10292</v>
      </c>
      <c r="D66" t="s">
        <v>198</v>
      </c>
      <c r="E66">
        <v>7682.7961309000002</v>
      </c>
      <c r="F66">
        <v>534.85</v>
      </c>
      <c r="G66">
        <v>86.193551507090405</v>
      </c>
      <c r="H66">
        <f>(Table2[[#This Row],[1Y Return vs Nifty]]-AVERAGE(Table2[1Y Return vs Nifty]))/_xlfn.STDEV.P(Table2[1Y Return vs Nifty])</f>
        <v>0.82987103253561145</v>
      </c>
      <c r="I66">
        <v>16.4486501487834</v>
      </c>
      <c r="J66">
        <f>(Table2[[#This Row],[1M Return vs Nifty]]-AVERAGE(Table2[1M Return vs Nifty]))/_xlfn.STDEV.P(Table2[1M Return vs Nifty])</f>
        <v>1.0116754911596377</v>
      </c>
      <c r="K66">
        <v>36.8937120809193</v>
      </c>
      <c r="L66">
        <f>(Table2[[#This Row],[6M Return vs Nifty]]-AVERAGE(Table2[6M Return vs Nifty]))/_xlfn.STDEV.P(Table2[6M Return vs Nifty])</f>
        <v>0.96777949810357322</v>
      </c>
      <c r="M66">
        <v>-0.40247092615230001</v>
      </c>
      <c r="N66">
        <f>(Table2[[#This Row],[1W Return vs Nifty]]-AVERAGE(Table2[1W Return vs Nifty]))/_xlfn.STDEV.P(Table2[1W Return vs Nifty])</f>
        <v>-0.24652840314555055</v>
      </c>
      <c r="O66">
        <v>503.52</v>
      </c>
      <c r="P66">
        <v>475.89371060734499</v>
      </c>
      <c r="Q66">
        <v>395.93684925050201</v>
      </c>
      <c r="R66">
        <v>66.693453751007297</v>
      </c>
      <c r="S66" s="2">
        <f>(Table2[[#This Row],[Close Price]]-Table2[[#This Row],[20D EMA]])/Table2[[#This Row],[20D EMA]]</f>
        <v>6.2221957419764939E-2</v>
      </c>
      <c r="T66" s="2">
        <f>(Table2[[#This Row],[Close Price]]-Table2[[#This Row],[50D EMA]])/Table2[[#This Row],[50D EMA]]</f>
        <v>0.12388541407158724</v>
      </c>
      <c r="U66" s="2">
        <f>(Table2[[#This Row],[Close Price]]-Table2[[#This Row],[200D EMA]])/Table2[[#This Row],[200D EMA]]</f>
        <v>0.3508467348074748</v>
      </c>
      <c r="V66">
        <v>1.2300854499593801</v>
      </c>
      <c r="W66">
        <v>530</v>
      </c>
      <c r="X66">
        <v>539.45000000000005</v>
      </c>
      <c r="Y66">
        <v>477.85</v>
      </c>
      <c r="Z66">
        <v>540</v>
      </c>
      <c r="AA66">
        <v>459.15</v>
      </c>
      <c r="AB66">
        <v>544.95000000000005</v>
      </c>
      <c r="AC66" s="2">
        <f>(Table2[[#This Row],[Close Price]]/Table2[[#This Row],[Day Low]])-1</f>
        <v>9.150943396226463E-3</v>
      </c>
      <c r="AD66" s="2">
        <f>(Table2[[#This Row],[Day High]]/Table2[[#This Row],[Close Price]])-1</f>
        <v>8.6005422080956961E-3</v>
      </c>
      <c r="AE66" s="2">
        <f>(Table2[[#This Row],[Close Price]]/Table2[[#This Row],[Current Week Low]])-1</f>
        <v>0.11928429423459241</v>
      </c>
      <c r="AF66" s="2">
        <f>(Table2[[#This Row],[Current Week High]]/Table2[[#This Row],[Close Price]])-1</f>
        <v>9.6288679068896599E-3</v>
      </c>
      <c r="AG66" s="2">
        <f>(Table2[[#This Row],[Close Price]]/Table2[[#This Row],[Current Month Low]])-1</f>
        <v>0.16486986823478178</v>
      </c>
      <c r="AH66" s="2">
        <f>(Table2[[#This Row],[Current Month High]]/Table2[[#This Row],[Close Price]])-1</f>
        <v>1.8883799196036222E-2</v>
      </c>
      <c r="AI66">
        <v>1.8883799196036199</v>
      </c>
      <c r="AJ66">
        <v>118.931641424478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0.4</v>
      </c>
      <c r="AM66" t="s">
        <v>10332</v>
      </c>
      <c r="AN66">
        <v>13.89</v>
      </c>
      <c r="AO66" t="s">
        <v>10332</v>
      </c>
      <c r="AP66">
        <v>0.15651951749870599</v>
      </c>
      <c r="AQ66">
        <f>(Table2[[#This Row],[Sharpe Ratio]]-AVERAGE(Table2[Sharpe Ratio]))/_xlfn.STDEV.P(Table2[Sharpe Ratio])</f>
        <v>1.0373613348272335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3.6001589534805056</v>
      </c>
      <c r="AS66">
        <f>_xlfn.RANK.AVG(Table2[[#This Row],[1Y Return vs Nifty Z-Score]],Table2[1Y Return vs Nifty Z-Score])</f>
        <v>119</v>
      </c>
      <c r="AT66">
        <f>_xlfn.RANK.AVG(Table2[[#This Row],[6M Return vs Nifty Z-Score]],Table2[6M Return vs Nifty Z-Score])</f>
        <v>107</v>
      </c>
      <c r="AU66">
        <f>_xlfn.RANK.AVG(Table2[[#This Row],[Sharpe Ratio Z-Score]],Table2[Sharpe Ratio Z-Score])</f>
        <v>113</v>
      </c>
      <c r="AV66">
        <f>(Table2[[#This Row],[Rank 1Y]]+Table2[[#This Row],[Rank 6M]]+Table2[[#This Row],[Rank Sharpe]])/3</f>
        <v>113</v>
      </c>
    </row>
    <row r="67" spans="1:48" x14ac:dyDescent="0.3">
      <c r="A67" t="s">
        <v>652</v>
      </c>
      <c r="B67" t="s">
        <v>653</v>
      </c>
      <c r="C67" t="s">
        <v>10292</v>
      </c>
      <c r="D67" t="s">
        <v>484</v>
      </c>
      <c r="E67">
        <v>28336.901981300001</v>
      </c>
      <c r="F67">
        <v>1548.25</v>
      </c>
      <c r="G67">
        <v>118.54039682798199</v>
      </c>
      <c r="H67">
        <f>(Table2[[#This Row],[1Y Return vs Nifty]]-AVERAGE(Table2[1Y Return vs Nifty]))/_xlfn.STDEV.P(Table2[1Y Return vs Nifty])</f>
        <v>1.3305619590187614</v>
      </c>
      <c r="I67">
        <v>-1.6178232551132501</v>
      </c>
      <c r="J67">
        <f>(Table2[[#This Row],[1M Return vs Nifty]]-AVERAGE(Table2[1M Return vs Nifty]))/_xlfn.STDEV.P(Table2[1M Return vs Nifty])</f>
        <v>-0.4913640447847672</v>
      </c>
      <c r="K67">
        <v>73.8878800293556</v>
      </c>
      <c r="L67">
        <f>(Table2[[#This Row],[6M Return vs Nifty]]-AVERAGE(Table2[6M Return vs Nifty]))/_xlfn.STDEV.P(Table2[6M Return vs Nifty])</f>
        <v>2.2263252558543067</v>
      </c>
      <c r="M67">
        <v>-3.72174906414683</v>
      </c>
      <c r="N67">
        <f>(Table2[[#This Row],[1W Return vs Nifty]]-AVERAGE(Table2[1W Return vs Nifty]))/_xlfn.STDEV.P(Table2[1W Return vs Nifty])</f>
        <v>-1.0138944195841395</v>
      </c>
      <c r="O67">
        <v>1558.49</v>
      </c>
      <c r="P67">
        <v>1504.0734742367399</v>
      </c>
      <c r="Q67">
        <v>1144.6295307816599</v>
      </c>
      <c r="R67">
        <v>47.617560046831798</v>
      </c>
      <c r="S67" s="2">
        <f>(Table2[[#This Row],[Close Price]]-Table2[[#This Row],[20D EMA]])/Table2[[#This Row],[20D EMA]]</f>
        <v>-6.5704624347926576E-3</v>
      </c>
      <c r="T67" s="2">
        <f>(Table2[[#This Row],[Close Price]]-Table2[[#This Row],[50D EMA]])/Table2[[#This Row],[50D EMA]]</f>
        <v>2.9371255141427181E-2</v>
      </c>
      <c r="U67" s="2">
        <f>(Table2[[#This Row],[Close Price]]-Table2[[#This Row],[200D EMA]])/Table2[[#This Row],[200D EMA]]</f>
        <v>0.35262105193346738</v>
      </c>
      <c r="V67">
        <v>0.27832960227650899</v>
      </c>
      <c r="W67">
        <v>1540</v>
      </c>
      <c r="X67">
        <v>1583.8</v>
      </c>
      <c r="Y67">
        <v>1528</v>
      </c>
      <c r="Z67">
        <v>1583.8</v>
      </c>
      <c r="AA67">
        <v>1458.55</v>
      </c>
      <c r="AB67">
        <v>1666</v>
      </c>
      <c r="AC67" s="2">
        <f>(Table2[[#This Row],[Close Price]]/Table2[[#This Row],[Day Low]])-1</f>
        <v>5.3571428571428381E-3</v>
      </c>
      <c r="AD67" s="2">
        <f>(Table2[[#This Row],[Day High]]/Table2[[#This Row],[Close Price]])-1</f>
        <v>2.296140804133695E-2</v>
      </c>
      <c r="AE67" s="2">
        <f>(Table2[[#This Row],[Close Price]]/Table2[[#This Row],[Current Week Low]])-1</f>
        <v>1.3252617801047029E-2</v>
      </c>
      <c r="AF67" s="2">
        <f>(Table2[[#This Row],[Current Week High]]/Table2[[#This Row],[Close Price]])-1</f>
        <v>2.296140804133695E-2</v>
      </c>
      <c r="AG67" s="2">
        <f>(Table2[[#This Row],[Close Price]]/Table2[[#This Row],[Current Month Low]])-1</f>
        <v>6.1499434369750805E-2</v>
      </c>
      <c r="AH67" s="2">
        <f>(Table2[[#This Row],[Current Month High]]/Table2[[#This Row],[Close Price]])-1</f>
        <v>7.6053608913289272E-2</v>
      </c>
      <c r="AI67">
        <v>14.7069271758436</v>
      </c>
      <c r="AJ67">
        <v>158.47245409014999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0.21</v>
      </c>
      <c r="AM67" t="s">
        <v>10332</v>
      </c>
      <c r="AN67">
        <v>2.7</v>
      </c>
      <c r="AO67" t="s">
        <v>10332</v>
      </c>
      <c r="AP67">
        <v>9.2743651096169E-2</v>
      </c>
      <c r="AQ67">
        <f>(Table2[[#This Row],[Sharpe Ratio]]-AVERAGE(Table2[Sharpe Ratio]))/_xlfn.STDEV.P(Table2[Sharpe Ratio])</f>
        <v>0.30307941071347833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2.3547081612176397</v>
      </c>
      <c r="AS67">
        <f>_xlfn.RANK.AVG(Table2[[#This Row],[1Y Return vs Nifty Z-Score]],Table2[1Y Return vs Nifty Z-Score])</f>
        <v>65</v>
      </c>
      <c r="AT67">
        <f>_xlfn.RANK.AVG(Table2[[#This Row],[6M Return vs Nifty Z-Score]],Table2[6M Return vs Nifty Z-Score])</f>
        <v>22</v>
      </c>
      <c r="AU67">
        <f>_xlfn.RANK.AVG(Table2[[#This Row],[Sharpe Ratio Z-Score]],Table2[Sharpe Ratio Z-Score])</f>
        <v>257</v>
      </c>
      <c r="AV67">
        <f>(Table2[[#This Row],[Rank 1Y]]+Table2[[#This Row],[Rank 6M]]+Table2[[#This Row],[Rank Sharpe]])/3</f>
        <v>114.66666666666667</v>
      </c>
    </row>
    <row r="68" spans="1:48" x14ac:dyDescent="0.3">
      <c r="A68" t="s">
        <v>1250</v>
      </c>
      <c r="B68" t="s">
        <v>1251</v>
      </c>
      <c r="C68" t="s">
        <v>10298</v>
      </c>
      <c r="D68" t="s">
        <v>263</v>
      </c>
      <c r="E68">
        <v>9330.5634259679991</v>
      </c>
      <c r="F68">
        <v>81.540000000000006</v>
      </c>
      <c r="G68">
        <v>70.603900547106306</v>
      </c>
      <c r="H68">
        <f>(Table2[[#This Row],[1Y Return vs Nifty]]-AVERAGE(Table2[1Y Return vs Nifty]))/_xlfn.STDEV.P(Table2[1Y Return vs Nifty])</f>
        <v>0.58856166510675645</v>
      </c>
      <c r="I68">
        <v>0.79144001682606901</v>
      </c>
      <c r="J68">
        <f>(Table2[[#This Row],[1M Return vs Nifty]]-AVERAGE(Table2[1M Return vs Nifty]))/_xlfn.STDEV.P(Table2[1M Return vs Nifty])</f>
        <v>-0.29092548274406843</v>
      </c>
      <c r="K68">
        <v>26.527657466983399</v>
      </c>
      <c r="L68">
        <f>(Table2[[#This Row],[6M Return vs Nifty]]-AVERAGE(Table2[6M Return vs Nifty]))/_xlfn.STDEV.P(Table2[6M Return vs Nifty])</f>
        <v>0.61512515331156148</v>
      </c>
      <c r="M68">
        <v>3.0238161936128498</v>
      </c>
      <c r="N68">
        <f>(Table2[[#This Row],[1W Return vs Nifty]]-AVERAGE(Table2[1W Return vs Nifty]))/_xlfn.STDEV.P(Table2[1W Return vs Nifty])</f>
        <v>0.545576442836887</v>
      </c>
      <c r="O68">
        <v>80.55</v>
      </c>
      <c r="P68">
        <v>77.377507844058499</v>
      </c>
      <c r="Q68">
        <v>61.087788099801401</v>
      </c>
      <c r="R68">
        <v>54.9191266586366</v>
      </c>
      <c r="S68" s="2">
        <f>(Table2[[#This Row],[Close Price]]-Table2[[#This Row],[20D EMA]])/Table2[[#This Row],[20D EMA]]</f>
        <v>1.2290502793296203E-2</v>
      </c>
      <c r="T68" s="2">
        <f>(Table2[[#This Row],[Close Price]]-Table2[[#This Row],[50D EMA]])/Table2[[#This Row],[50D EMA]]</f>
        <v>5.3794600936622541E-2</v>
      </c>
      <c r="U68" s="2">
        <f>(Table2[[#This Row],[Close Price]]-Table2[[#This Row],[200D EMA]])/Table2[[#This Row],[200D EMA]]</f>
        <v>0.33480033467221082</v>
      </c>
      <c r="V68">
        <v>0.48036124648232598</v>
      </c>
      <c r="W68">
        <v>81.040000000000006</v>
      </c>
      <c r="X68">
        <v>82.86</v>
      </c>
      <c r="Y68">
        <v>77.19</v>
      </c>
      <c r="Z68">
        <v>82.99</v>
      </c>
      <c r="AA68">
        <v>74.59</v>
      </c>
      <c r="AB68">
        <v>87.75</v>
      </c>
      <c r="AC68" s="2">
        <f>(Table2[[#This Row],[Close Price]]/Table2[[#This Row],[Day Low]])-1</f>
        <v>6.1697926949655368E-3</v>
      </c>
      <c r="AD68" s="2">
        <f>(Table2[[#This Row],[Day High]]/Table2[[#This Row],[Close Price]])-1</f>
        <v>1.6188373804267853E-2</v>
      </c>
      <c r="AE68" s="2">
        <f>(Table2[[#This Row],[Close Price]]/Table2[[#This Row],[Current Week Low]])-1</f>
        <v>5.6354450058297756E-2</v>
      </c>
      <c r="AF68" s="2">
        <f>(Table2[[#This Row],[Current Week High]]/Table2[[#This Row],[Close Price]])-1</f>
        <v>1.7782683345597183E-2</v>
      </c>
      <c r="AG68" s="2">
        <f>(Table2[[#This Row],[Close Price]]/Table2[[#This Row],[Current Month Low]])-1</f>
        <v>9.3176028958305457E-2</v>
      </c>
      <c r="AH68" s="2">
        <f>(Table2[[#This Row],[Current Month High]]/Table2[[#This Row],[Close Price]])-1</f>
        <v>7.6158940397350827E-2</v>
      </c>
      <c r="AI68">
        <v>14.5450085847436</v>
      </c>
      <c r="AJ68">
        <v>119.040670430025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0.24</v>
      </c>
      <c r="AM68" t="s">
        <v>10332</v>
      </c>
      <c r="AN68">
        <v>3.1</v>
      </c>
      <c r="AO68" t="s">
        <v>10332</v>
      </c>
      <c r="AP68">
        <v>0.23073927573706399</v>
      </c>
      <c r="AQ68">
        <f>(Table2[[#This Row],[Sharpe Ratio]]-AVERAGE(Table2[Sharpe Ratio]))/_xlfn.STDEV.P(Table2[Sharpe Ratio])</f>
        <v>1.8918887597083056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3.3502265382194425</v>
      </c>
      <c r="AS68">
        <f>_xlfn.RANK.AVG(Table2[[#This Row],[1Y Return vs Nifty Z-Score]],Table2[1Y Return vs Nifty Z-Score])</f>
        <v>154</v>
      </c>
      <c r="AT68">
        <f>_xlfn.RANK.AVG(Table2[[#This Row],[6M Return vs Nifty Z-Score]],Table2[6M Return vs Nifty Z-Score])</f>
        <v>170</v>
      </c>
      <c r="AU68">
        <f>_xlfn.RANK.AVG(Table2[[#This Row],[Sharpe Ratio Z-Score]],Table2[Sharpe Ratio Z-Score])</f>
        <v>21</v>
      </c>
      <c r="AV68">
        <f>(Table2[[#This Row],[Rank 1Y]]+Table2[[#This Row],[Rank 6M]]+Table2[[#This Row],[Rank Sharpe]])/3</f>
        <v>115</v>
      </c>
    </row>
    <row r="69" spans="1:48" x14ac:dyDescent="0.3">
      <c r="A69" t="s">
        <v>1701</v>
      </c>
      <c r="B69" t="s">
        <v>1702</v>
      </c>
      <c r="C69" t="s">
        <v>10288</v>
      </c>
      <c r="D69" t="s">
        <v>921</v>
      </c>
      <c r="E69">
        <v>4945.3742015999997</v>
      </c>
      <c r="F69">
        <v>576</v>
      </c>
      <c r="G69">
        <v>101.38162553319</v>
      </c>
      <c r="H69">
        <f>(Table2[[#This Row],[1Y Return vs Nifty]]-AVERAGE(Table2[1Y Return vs Nifty]))/_xlfn.STDEV.P(Table2[1Y Return vs Nifty])</f>
        <v>1.0649644637553477</v>
      </c>
      <c r="I69">
        <v>52.686127517415798</v>
      </c>
      <c r="J69">
        <f>(Table2[[#This Row],[1M Return vs Nifty]]-AVERAGE(Table2[1M Return vs Nifty]))/_xlfn.STDEV.P(Table2[1M Return vs Nifty])</f>
        <v>4.0264509788980245</v>
      </c>
      <c r="K69">
        <v>80.3882889769217</v>
      </c>
      <c r="L69">
        <f>(Table2[[#This Row],[6M Return vs Nifty]]-AVERAGE(Table2[6M Return vs Nifty]))/_xlfn.STDEV.P(Table2[6M Return vs Nifty])</f>
        <v>2.4474698999508373</v>
      </c>
      <c r="M69">
        <v>13.570105357009</v>
      </c>
      <c r="N69">
        <f>(Table2[[#This Row],[1W Return vs Nifty]]-AVERAGE(Table2[1W Return vs Nifty]))/_xlfn.STDEV.P(Table2[1W Return vs Nifty])</f>
        <v>2.9837161729453072</v>
      </c>
      <c r="O69">
        <v>492.93</v>
      </c>
      <c r="P69">
        <v>424.89331803507798</v>
      </c>
      <c r="Q69">
        <v>333.99715847396698</v>
      </c>
      <c r="R69">
        <v>78.302566084783507</v>
      </c>
      <c r="S69" s="2">
        <f>(Table2[[#This Row],[Close Price]]-Table2[[#This Row],[20D EMA]])/Table2[[#This Row],[20D EMA]]</f>
        <v>0.16852291400401678</v>
      </c>
      <c r="T69" s="2">
        <f>(Table2[[#This Row],[Close Price]]-Table2[[#This Row],[50D EMA]])/Table2[[#This Row],[50D EMA]]</f>
        <v>0.35563440409869446</v>
      </c>
      <c r="U69" s="2">
        <f>(Table2[[#This Row],[Close Price]]-Table2[[#This Row],[200D EMA]])/Table2[[#This Row],[200D EMA]]</f>
        <v>0.7245655700537813</v>
      </c>
      <c r="V69">
        <v>1.61981417029888</v>
      </c>
      <c r="W69">
        <v>565.95000000000005</v>
      </c>
      <c r="X69">
        <v>583.1</v>
      </c>
      <c r="Y69">
        <v>490.1</v>
      </c>
      <c r="Z69">
        <v>589.65</v>
      </c>
      <c r="AA69">
        <v>440.1</v>
      </c>
      <c r="AB69">
        <v>589.65</v>
      </c>
      <c r="AC69" s="2">
        <f>(Table2[[#This Row],[Close Price]]/Table2[[#This Row],[Day Low]])-1</f>
        <v>1.7757752451629916E-2</v>
      </c>
      <c r="AD69" s="2">
        <f>(Table2[[#This Row],[Day High]]/Table2[[#This Row],[Close Price]])-1</f>
        <v>1.2326388888888928E-2</v>
      </c>
      <c r="AE69" s="2">
        <f>(Table2[[#This Row],[Close Price]]/Table2[[#This Row],[Current Week Low]])-1</f>
        <v>0.17527035298918592</v>
      </c>
      <c r="AF69" s="2">
        <f>(Table2[[#This Row],[Current Week High]]/Table2[[#This Row],[Close Price]])-1</f>
        <v>2.3697916666666652E-2</v>
      </c>
      <c r="AG69" s="2">
        <f>(Table2[[#This Row],[Close Price]]/Table2[[#This Row],[Current Month Low]])-1</f>
        <v>0.30879345603271968</v>
      </c>
      <c r="AH69" s="2">
        <f>(Table2[[#This Row],[Current Month High]]/Table2[[#This Row],[Close Price]])-1</f>
        <v>2.3697916666666652E-2</v>
      </c>
      <c r="AI69">
        <v>2.3697916666666599</v>
      </c>
      <c r="AJ69">
        <v>166.913809082483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1.1000000000000001</v>
      </c>
      <c r="AM69" t="s">
        <v>10332</v>
      </c>
      <c r="AN69">
        <v>28.57</v>
      </c>
      <c r="AO69" t="s">
        <v>10332</v>
      </c>
      <c r="AP69">
        <v>0.101585150298192</v>
      </c>
      <c r="AQ69">
        <f>(Table2[[#This Row],[Sharpe Ratio]]-AVERAGE(Table2[Sharpe Ratio]))/_xlfn.STDEV.P(Table2[Sharpe Ratio])</f>
        <v>0.40487580192414202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10.927477317473659</v>
      </c>
      <c r="AS69">
        <f>_xlfn.RANK.AVG(Table2[[#This Row],[1Y Return vs Nifty Z-Score]],Table2[1Y Return vs Nifty Z-Score])</f>
        <v>94</v>
      </c>
      <c r="AT69">
        <f>_xlfn.RANK.AVG(Table2[[#This Row],[6M Return vs Nifty Z-Score]],Table2[6M Return vs Nifty Z-Score])</f>
        <v>17</v>
      </c>
      <c r="AU69">
        <f>_xlfn.RANK.AVG(Table2[[#This Row],[Sharpe Ratio Z-Score]],Table2[Sharpe Ratio Z-Score])</f>
        <v>242</v>
      </c>
      <c r="AV69">
        <f>(Table2[[#This Row],[Rank 1Y]]+Table2[[#This Row],[Rank 6M]]+Table2[[#This Row],[Rank Sharpe]])/3</f>
        <v>117.66666666666667</v>
      </c>
    </row>
    <row r="70" spans="1:48" x14ac:dyDescent="0.3">
      <c r="A70" t="s">
        <v>1557</v>
      </c>
      <c r="B70" t="s">
        <v>1558</v>
      </c>
      <c r="C70" t="s">
        <v>10299</v>
      </c>
      <c r="D70" t="s">
        <v>139</v>
      </c>
      <c r="E70">
        <v>6385.8846893999998</v>
      </c>
      <c r="F70">
        <v>216.4</v>
      </c>
      <c r="G70">
        <v>111.198284575312</v>
      </c>
      <c r="H70">
        <f>(Table2[[#This Row],[1Y Return vs Nifty]]-AVERAGE(Table2[1Y Return vs Nifty]))/_xlfn.STDEV.P(Table2[1Y Return vs Nifty])</f>
        <v>1.2169147408846839</v>
      </c>
      <c r="I70">
        <v>14.8790915947427</v>
      </c>
      <c r="J70">
        <f>(Table2[[#This Row],[1M Return vs Nifty]]-AVERAGE(Table2[1M Return vs Nifty]))/_xlfn.STDEV.P(Table2[1M Return vs Nifty])</f>
        <v>0.88109612971137163</v>
      </c>
      <c r="K70">
        <v>23.5742676364749</v>
      </c>
      <c r="L70">
        <f>(Table2[[#This Row],[6M Return vs Nifty]]-AVERAGE(Table2[6M Return vs Nifty]))/_xlfn.STDEV.P(Table2[6M Return vs Nifty])</f>
        <v>0.51465049883760572</v>
      </c>
      <c r="M70">
        <v>-0.500277739792098</v>
      </c>
      <c r="N70">
        <f>(Table2[[#This Row],[1W Return vs Nifty]]-AVERAGE(Table2[1W Return vs Nifty]))/_xlfn.STDEV.P(Table2[1W Return vs Nifty])</f>
        <v>-0.26913983305382266</v>
      </c>
      <c r="O70">
        <v>214.32</v>
      </c>
      <c r="P70">
        <v>203.903524908392</v>
      </c>
      <c r="Q70">
        <v>162.529832121174</v>
      </c>
      <c r="R70">
        <v>51.003981215947398</v>
      </c>
      <c r="S70" s="2">
        <f>(Table2[[#This Row],[Close Price]]-Table2[[#This Row],[20D EMA]])/Table2[[#This Row],[20D EMA]]</f>
        <v>9.705113848450974E-3</v>
      </c>
      <c r="T70" s="2">
        <f>(Table2[[#This Row],[Close Price]]-Table2[[#This Row],[50D EMA]])/Table2[[#This Row],[50D EMA]]</f>
        <v>6.1286214140840935E-2</v>
      </c>
      <c r="U70" s="2">
        <f>(Table2[[#This Row],[Close Price]]-Table2[[#This Row],[200D EMA]])/Table2[[#This Row],[200D EMA]]</f>
        <v>0.33144787744974191</v>
      </c>
      <c r="V70">
        <v>0.36603248117607301</v>
      </c>
      <c r="W70">
        <v>210.1</v>
      </c>
      <c r="X70">
        <v>221</v>
      </c>
      <c r="Y70">
        <v>210.1</v>
      </c>
      <c r="Z70">
        <v>228.95</v>
      </c>
      <c r="AA70">
        <v>205.1</v>
      </c>
      <c r="AB70">
        <v>228.95</v>
      </c>
      <c r="AC70" s="2">
        <f>(Table2[[#This Row],[Close Price]]/Table2[[#This Row],[Day Low]])-1</f>
        <v>2.9985721085197481E-2</v>
      </c>
      <c r="AD70" s="2">
        <f>(Table2[[#This Row],[Day High]]/Table2[[#This Row],[Close Price]])-1</f>
        <v>2.1256931608133023E-2</v>
      </c>
      <c r="AE70" s="2">
        <f>(Table2[[#This Row],[Close Price]]/Table2[[#This Row],[Current Week Low]])-1</f>
        <v>2.9985721085197481E-2</v>
      </c>
      <c r="AF70" s="2">
        <f>(Table2[[#This Row],[Current Week High]]/Table2[[#This Row],[Close Price]])-1</f>
        <v>5.7994454713493404E-2</v>
      </c>
      <c r="AG70" s="2">
        <f>(Table2[[#This Row],[Close Price]]/Table2[[#This Row],[Current Month Low]])-1</f>
        <v>5.5095075572891394E-2</v>
      </c>
      <c r="AH70" s="2">
        <f>(Table2[[#This Row],[Current Month High]]/Table2[[#This Row],[Close Price]])-1</f>
        <v>5.7994454713493404E-2</v>
      </c>
      <c r="AI70">
        <v>10.4297597042513</v>
      </c>
      <c r="AJ70">
        <v>160.09615384615299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0.33</v>
      </c>
      <c r="AM70" t="s">
        <v>10332</v>
      </c>
      <c r="AN70">
        <v>-0.43</v>
      </c>
      <c r="AO70" t="s">
        <v>10331</v>
      </c>
      <c r="AP70">
        <v>0.165994957061258</v>
      </c>
      <c r="AQ70">
        <f>(Table2[[#This Row],[Sharpe Ratio]]-AVERAGE(Table2[Sharpe Ratio]))/_xlfn.STDEV.P(Table2[Sharpe Ratio])</f>
        <v>1.1464565833323561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3.4899781197121942</v>
      </c>
      <c r="AS70">
        <f>_xlfn.RANK.AVG(Table2[[#This Row],[1Y Return vs Nifty Z-Score]],Table2[1Y Return vs Nifty Z-Score])</f>
        <v>76</v>
      </c>
      <c r="AT70">
        <f>_xlfn.RANK.AVG(Table2[[#This Row],[6M Return vs Nifty Z-Score]],Table2[6M Return vs Nifty Z-Score])</f>
        <v>184</v>
      </c>
      <c r="AU70">
        <f>_xlfn.RANK.AVG(Table2[[#This Row],[Sharpe Ratio Z-Score]],Table2[Sharpe Ratio Z-Score])</f>
        <v>94</v>
      </c>
      <c r="AV70">
        <f>(Table2[[#This Row],[Rank 1Y]]+Table2[[#This Row],[Rank 6M]]+Table2[[#This Row],[Rank Sharpe]])/3</f>
        <v>118</v>
      </c>
    </row>
    <row r="71" spans="1:48" x14ac:dyDescent="0.3">
      <c r="A71" t="s">
        <v>865</v>
      </c>
      <c r="B71" t="s">
        <v>866</v>
      </c>
      <c r="C71" t="s">
        <v>10292</v>
      </c>
      <c r="D71" t="s">
        <v>484</v>
      </c>
      <c r="E71">
        <v>17966.390424990001</v>
      </c>
      <c r="F71">
        <v>648.15</v>
      </c>
      <c r="G71">
        <v>103.688480092445</v>
      </c>
      <c r="H71">
        <f>(Table2[[#This Row],[1Y Return vs Nifty]]-AVERAGE(Table2[1Y Return vs Nifty]))/_xlfn.STDEV.P(Table2[1Y Return vs Nifty])</f>
        <v>1.1006718452658801</v>
      </c>
      <c r="I71">
        <v>10.0857818395114</v>
      </c>
      <c r="J71">
        <f>(Table2[[#This Row],[1M Return vs Nifty]]-AVERAGE(Table2[1M Return vs Nifty]))/_xlfn.STDEV.P(Table2[1M Return vs Nifty])</f>
        <v>0.48231691535807469</v>
      </c>
      <c r="K71">
        <v>14.1542035712448</v>
      </c>
      <c r="L71">
        <f>(Table2[[#This Row],[6M Return vs Nifty]]-AVERAGE(Table2[6M Return vs Nifty]))/_xlfn.STDEV.P(Table2[6M Return vs Nifty])</f>
        <v>0.19417885899534257</v>
      </c>
      <c r="M71">
        <v>-0.57195611413126801</v>
      </c>
      <c r="N71">
        <f>(Table2[[#This Row],[1W Return vs Nifty]]-AVERAGE(Table2[1W Return vs Nifty]))/_xlfn.STDEV.P(Table2[1W Return vs Nifty])</f>
        <v>-0.28571076995478251</v>
      </c>
      <c r="O71">
        <v>621.79999999999995</v>
      </c>
      <c r="P71">
        <v>586.75971903406901</v>
      </c>
      <c r="Q71">
        <v>479.85007263202499</v>
      </c>
      <c r="R71">
        <v>62.5608418811563</v>
      </c>
      <c r="S71" s="2">
        <f>(Table2[[#This Row],[Close Price]]-Table2[[#This Row],[20D EMA]])/Table2[[#This Row],[20D EMA]]</f>
        <v>4.2376970086844684E-2</v>
      </c>
      <c r="T71" s="2">
        <f>(Table2[[#This Row],[Close Price]]-Table2[[#This Row],[50D EMA]])/Table2[[#This Row],[50D EMA]]</f>
        <v>0.10462592944688227</v>
      </c>
      <c r="U71" s="2">
        <f>(Table2[[#This Row],[Close Price]]-Table2[[#This Row],[200D EMA]])/Table2[[#This Row],[200D EMA]]</f>
        <v>0.35073440011133744</v>
      </c>
      <c r="V71">
        <v>1.03929231611171</v>
      </c>
      <c r="W71">
        <v>645.1</v>
      </c>
      <c r="X71">
        <v>674</v>
      </c>
      <c r="Y71">
        <v>640.5</v>
      </c>
      <c r="Z71">
        <v>677.4</v>
      </c>
      <c r="AA71">
        <v>561.45000000000005</v>
      </c>
      <c r="AB71">
        <v>677.4</v>
      </c>
      <c r="AC71" s="2">
        <f>(Table2[[#This Row],[Close Price]]/Table2[[#This Row],[Day Low]])-1</f>
        <v>4.7279491551697195E-3</v>
      </c>
      <c r="AD71" s="2">
        <f>(Table2[[#This Row],[Day High]]/Table2[[#This Row],[Close Price]])-1</f>
        <v>3.9882743192162451E-2</v>
      </c>
      <c r="AE71" s="2">
        <f>(Table2[[#This Row],[Close Price]]/Table2[[#This Row],[Current Week Low]])-1</f>
        <v>1.1943793911006972E-2</v>
      </c>
      <c r="AF71" s="2">
        <f>(Table2[[#This Row],[Current Week High]]/Table2[[#This Row],[Close Price]])-1</f>
        <v>4.5128442490164344E-2</v>
      </c>
      <c r="AG71" s="2">
        <f>(Table2[[#This Row],[Close Price]]/Table2[[#This Row],[Current Month Low]])-1</f>
        <v>0.15442158696232955</v>
      </c>
      <c r="AH71" s="2">
        <f>(Table2[[#This Row],[Current Month High]]/Table2[[#This Row],[Close Price]])-1</f>
        <v>4.5128442490164344E-2</v>
      </c>
      <c r="AI71">
        <v>5.6314124816786197</v>
      </c>
      <c r="AJ71">
        <v>177.105600684053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0.21</v>
      </c>
      <c r="AM71" t="s">
        <v>10332</v>
      </c>
      <c r="AN71">
        <v>14.24</v>
      </c>
      <c r="AO71" t="s">
        <v>10332</v>
      </c>
      <c r="AP71">
        <v>0.245060327399207</v>
      </c>
      <c r="AQ71">
        <f>(Table2[[#This Row],[Sharpe Ratio]]-AVERAGE(Table2[Sharpe Ratio]))/_xlfn.STDEV.P(Table2[Sharpe Ratio])</f>
        <v>2.0567738481120998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3.5482306977766145</v>
      </c>
      <c r="AS71">
        <f>_xlfn.RANK.AVG(Table2[[#This Row],[1Y Return vs Nifty Z-Score]],Table2[1Y Return vs Nifty Z-Score])</f>
        <v>90</v>
      </c>
      <c r="AT71">
        <f>_xlfn.RANK.AVG(Table2[[#This Row],[6M Return vs Nifty Z-Score]],Table2[6M Return vs Nifty Z-Score])</f>
        <v>257</v>
      </c>
      <c r="AU71">
        <f>_xlfn.RANK.AVG(Table2[[#This Row],[Sharpe Ratio Z-Score]],Table2[Sharpe Ratio Z-Score])</f>
        <v>12</v>
      </c>
      <c r="AV71">
        <f>(Table2[[#This Row],[Rank 1Y]]+Table2[[#This Row],[Rank 6M]]+Table2[[#This Row],[Rank Sharpe]])/3</f>
        <v>119.66666666666667</v>
      </c>
    </row>
    <row r="72" spans="1:48" x14ac:dyDescent="0.3">
      <c r="A72" t="s">
        <v>1354</v>
      </c>
      <c r="B72" t="s">
        <v>1355</v>
      </c>
      <c r="C72" t="s">
        <v>10300</v>
      </c>
      <c r="D72" t="s">
        <v>303</v>
      </c>
      <c r="E72">
        <v>8341.8174708699898</v>
      </c>
      <c r="F72">
        <v>2007.65</v>
      </c>
      <c r="G72">
        <v>97.306628641447602</v>
      </c>
      <c r="H72">
        <f>(Table2[[#This Row],[1Y Return vs Nifty]]-AVERAGE(Table2[1Y Return vs Nifty]))/_xlfn.STDEV.P(Table2[1Y Return vs Nifty])</f>
        <v>1.0018883291616381</v>
      </c>
      <c r="I72">
        <v>36.695363558073502</v>
      </c>
      <c r="J72">
        <f>(Table2[[#This Row],[1M Return vs Nifty]]-AVERAGE(Table2[1M Return vs Nifty]))/_xlfn.STDEV.P(Table2[1M Return vs Nifty])</f>
        <v>2.6961000075976465</v>
      </c>
      <c r="K72">
        <v>49.225890557733202</v>
      </c>
      <c r="L72">
        <f>(Table2[[#This Row],[6M Return vs Nifty]]-AVERAGE(Table2[6M Return vs Nifty]))/_xlfn.STDEV.P(Table2[6M Return vs Nifty])</f>
        <v>1.387321598021922</v>
      </c>
      <c r="M72">
        <v>0.77314787504190097</v>
      </c>
      <c r="N72">
        <f>(Table2[[#This Row],[1W Return vs Nifty]]-AVERAGE(Table2[1W Return vs Nifty]))/_xlfn.STDEV.P(Table2[1W Return vs Nifty])</f>
        <v>2.525656901341412E-2</v>
      </c>
      <c r="O72">
        <v>1811.32</v>
      </c>
      <c r="P72">
        <v>1638.7270591215799</v>
      </c>
      <c r="Q72">
        <v>1318.4549076168801</v>
      </c>
      <c r="R72">
        <v>71.358520937836204</v>
      </c>
      <c r="S72" s="2">
        <f>(Table2[[#This Row],[Close Price]]-Table2[[#This Row],[20D EMA]])/Table2[[#This Row],[20D EMA]]</f>
        <v>0.10839056599606925</v>
      </c>
      <c r="T72" s="2">
        <f>(Table2[[#This Row],[Close Price]]-Table2[[#This Row],[50D EMA]])/Table2[[#This Row],[50D EMA]]</f>
        <v>0.22512775316969311</v>
      </c>
      <c r="U72" s="2">
        <f>(Table2[[#This Row],[Close Price]]-Table2[[#This Row],[200D EMA]])/Table2[[#This Row],[200D EMA]]</f>
        <v>0.52272936177153517</v>
      </c>
      <c r="V72">
        <v>1.3413078362861</v>
      </c>
      <c r="W72">
        <v>1955</v>
      </c>
      <c r="X72">
        <v>2026</v>
      </c>
      <c r="Y72">
        <v>1820</v>
      </c>
      <c r="Z72">
        <v>2026</v>
      </c>
      <c r="AA72">
        <v>1692.4</v>
      </c>
      <c r="AB72">
        <v>2026</v>
      </c>
      <c r="AC72" s="2">
        <f>(Table2[[#This Row],[Close Price]]/Table2[[#This Row],[Day Low]])-1</f>
        <v>2.6930946291560121E-2</v>
      </c>
      <c r="AD72" s="2">
        <f>(Table2[[#This Row],[Day High]]/Table2[[#This Row],[Close Price]])-1</f>
        <v>9.1400393494882604E-3</v>
      </c>
      <c r="AE72" s="2">
        <f>(Table2[[#This Row],[Close Price]]/Table2[[#This Row],[Current Week Low]])-1</f>
        <v>0.10310439560439555</v>
      </c>
      <c r="AF72" s="2">
        <f>(Table2[[#This Row],[Current Week High]]/Table2[[#This Row],[Close Price]])-1</f>
        <v>9.1400393494882604E-3</v>
      </c>
      <c r="AG72" s="2">
        <f>(Table2[[#This Row],[Close Price]]/Table2[[#This Row],[Current Month Low]])-1</f>
        <v>0.1862739305128811</v>
      </c>
      <c r="AH72" s="2">
        <f>(Table2[[#This Row],[Current Month High]]/Table2[[#This Row],[Close Price]])-1</f>
        <v>9.1400393494882604E-3</v>
      </c>
      <c r="AI72">
        <v>0.91400393494882604</v>
      </c>
      <c r="AJ72">
        <v>130.20869166380001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0.65</v>
      </c>
      <c r="AM72" t="s">
        <v>10332</v>
      </c>
      <c r="AN72">
        <v>14.29</v>
      </c>
      <c r="AO72" t="s">
        <v>10332</v>
      </c>
      <c r="AP72">
        <v>0.11896642417433299</v>
      </c>
      <c r="AQ72">
        <f>(Table2[[#This Row],[Sharpe Ratio]]-AVERAGE(Table2[Sharpe Ratio]))/_xlfn.STDEV.P(Table2[Sharpe Ratio])</f>
        <v>0.60499468615482743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5.7155611899494474</v>
      </c>
      <c r="AS72">
        <f>_xlfn.RANK.AVG(Table2[[#This Row],[1Y Return vs Nifty Z-Score]],Table2[1Y Return vs Nifty Z-Score])</f>
        <v>105</v>
      </c>
      <c r="AT72">
        <f>_xlfn.RANK.AVG(Table2[[#This Row],[6M Return vs Nifty Z-Score]],Table2[6M Return vs Nifty Z-Score])</f>
        <v>64</v>
      </c>
      <c r="AU72">
        <f>_xlfn.RANK.AVG(Table2[[#This Row],[Sharpe Ratio Z-Score]],Table2[Sharpe Ratio Z-Score])</f>
        <v>194</v>
      </c>
      <c r="AV72">
        <f>(Table2[[#This Row],[Rank 1Y]]+Table2[[#This Row],[Rank 6M]]+Table2[[#This Row],[Rank Sharpe]])/3</f>
        <v>121</v>
      </c>
    </row>
    <row r="73" spans="1:48" x14ac:dyDescent="0.3">
      <c r="A73" t="s">
        <v>551</v>
      </c>
      <c r="B73" t="s">
        <v>552</v>
      </c>
      <c r="C73" t="s">
        <v>10287</v>
      </c>
      <c r="D73" t="s">
        <v>553</v>
      </c>
      <c r="E73">
        <v>36915.102453915002</v>
      </c>
      <c r="F73">
        <v>2726.85</v>
      </c>
      <c r="G73">
        <v>175.26771944717899</v>
      </c>
      <c r="H73">
        <f>(Table2[[#This Row],[1Y Return vs Nifty]]-AVERAGE(Table2[1Y Return vs Nifty]))/_xlfn.STDEV.P(Table2[1Y Return vs Nifty])</f>
        <v>2.208633852501678</v>
      </c>
      <c r="I73">
        <v>19.9252724123658</v>
      </c>
      <c r="J73">
        <f>(Table2[[#This Row],[1M Return vs Nifty]]-AVERAGE(Table2[1M Return vs Nifty]))/_xlfn.STDEV.P(Table2[1M Return vs Nifty])</f>
        <v>1.3009129420382257</v>
      </c>
      <c r="K73">
        <v>12.2607279582638</v>
      </c>
      <c r="L73">
        <f>(Table2[[#This Row],[6M Return vs Nifty]]-AVERAGE(Table2[6M Return vs Nifty]))/_xlfn.STDEV.P(Table2[6M Return vs Nifty])</f>
        <v>0.12976260550794835</v>
      </c>
      <c r="M73">
        <v>2.1609395068666202</v>
      </c>
      <c r="N73">
        <f>(Table2[[#This Row],[1W Return vs Nifty]]-AVERAGE(Table2[1W Return vs Nifty]))/_xlfn.STDEV.P(Table2[1W Return vs Nifty])</f>
        <v>0.34609263393070083</v>
      </c>
      <c r="O73">
        <v>2572.06</v>
      </c>
      <c r="P73">
        <v>2540.6983433917699</v>
      </c>
      <c r="Q73">
        <v>2301.0779405207099</v>
      </c>
      <c r="R73">
        <v>67.631973659592504</v>
      </c>
      <c r="S73" s="2">
        <f>(Table2[[#This Row],[Close Price]]-Table2[[#This Row],[20D EMA]])/Table2[[#This Row],[20D EMA]]</f>
        <v>6.0181333250390726E-2</v>
      </c>
      <c r="T73" s="2">
        <f>(Table2[[#This Row],[Close Price]]-Table2[[#This Row],[50D EMA]])/Table2[[#This Row],[50D EMA]]</f>
        <v>7.3267909625084476E-2</v>
      </c>
      <c r="U73" s="2">
        <f>(Table2[[#This Row],[Close Price]]-Table2[[#This Row],[200D EMA]])/Table2[[#This Row],[200D EMA]]</f>
        <v>0.18503156802369858</v>
      </c>
      <c r="V73">
        <v>1.2062141663887</v>
      </c>
      <c r="W73">
        <v>2669.5</v>
      </c>
      <c r="X73">
        <v>2750</v>
      </c>
      <c r="Y73">
        <v>2646</v>
      </c>
      <c r="Z73">
        <v>2763</v>
      </c>
      <c r="AA73">
        <v>2306.1</v>
      </c>
      <c r="AB73">
        <v>2763</v>
      </c>
      <c r="AC73" s="2">
        <f>(Table2[[#This Row],[Close Price]]/Table2[[#This Row],[Day Low]])-1</f>
        <v>2.1483423862146411E-2</v>
      </c>
      <c r="AD73" s="2">
        <f>(Table2[[#This Row],[Day High]]/Table2[[#This Row],[Close Price]])-1</f>
        <v>8.4896492289638914E-3</v>
      </c>
      <c r="AE73" s="2">
        <f>(Table2[[#This Row],[Close Price]]/Table2[[#This Row],[Current Week Low]])-1</f>
        <v>3.0555555555555447E-2</v>
      </c>
      <c r="AF73" s="2">
        <f>(Table2[[#This Row],[Current Week High]]/Table2[[#This Row],[Close Price]])-1</f>
        <v>1.3257054843500704E-2</v>
      </c>
      <c r="AG73" s="2">
        <f>(Table2[[#This Row],[Close Price]]/Table2[[#This Row],[Current Month Low]])-1</f>
        <v>0.18245089111486923</v>
      </c>
      <c r="AH73" s="2">
        <f>(Table2[[#This Row],[Current Month High]]/Table2[[#This Row],[Close Price]])-1</f>
        <v>1.3257054843500704E-2</v>
      </c>
      <c r="AI73">
        <v>19.724223921374399</v>
      </c>
      <c r="AJ73">
        <v>207.90989159891501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-0.02</v>
      </c>
      <c r="AM73" t="s">
        <v>10331</v>
      </c>
      <c r="AN73">
        <v>14.21</v>
      </c>
      <c r="AO73" t="s">
        <v>10332</v>
      </c>
      <c r="AP73">
        <v>0.18767000614099899</v>
      </c>
      <c r="AQ73">
        <f>(Table2[[#This Row],[Sharpe Ratio]]-AVERAGE(Table2[Sharpe Ratio]))/_xlfn.STDEV.P(Table2[Sharpe Ratio])</f>
        <v>1.3960117464574968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5.3814137804360493</v>
      </c>
      <c r="AS73">
        <f>_xlfn.RANK.AVG(Table2[[#This Row],[1Y Return vs Nifty Z-Score]],Table2[1Y Return vs Nifty Z-Score])</f>
        <v>29</v>
      </c>
      <c r="AT73">
        <f>_xlfn.RANK.AVG(Table2[[#This Row],[6M Return vs Nifty Z-Score]],Table2[6M Return vs Nifty Z-Score])</f>
        <v>277</v>
      </c>
      <c r="AU73">
        <f>_xlfn.RANK.AVG(Table2[[#This Row],[Sharpe Ratio Z-Score]],Table2[Sharpe Ratio Z-Score])</f>
        <v>61</v>
      </c>
      <c r="AV73">
        <f>(Table2[[#This Row],[Rank 1Y]]+Table2[[#This Row],[Rank 6M]]+Table2[[#This Row],[Rank Sharpe]])/3</f>
        <v>122.33333333333333</v>
      </c>
    </row>
    <row r="74" spans="1:48" x14ac:dyDescent="0.3">
      <c r="A74" t="s">
        <v>111</v>
      </c>
      <c r="B74" t="s">
        <v>112</v>
      </c>
      <c r="C74" t="s">
        <v>10298</v>
      </c>
      <c r="D74" t="s">
        <v>113</v>
      </c>
      <c r="E74">
        <v>251280.232529275</v>
      </c>
      <c r="F74">
        <v>7056.05</v>
      </c>
      <c r="G74">
        <v>64.678443879656697</v>
      </c>
      <c r="H74">
        <f>(Table2[[#This Row],[1Y Return vs Nifty]]-AVERAGE(Table2[1Y Return vs Nifty]))/_xlfn.STDEV.P(Table2[1Y Return vs Nifty])</f>
        <v>0.49684260072105746</v>
      </c>
      <c r="I74">
        <v>3.6985343870815899</v>
      </c>
      <c r="J74">
        <f>(Table2[[#This Row],[1M Return vs Nifty]]-AVERAGE(Table2[1M Return vs Nifty]))/_xlfn.STDEV.P(Table2[1M Return vs Nifty])</f>
        <v>-4.9069882288418715E-2</v>
      </c>
      <c r="K74">
        <v>43.317128701823599</v>
      </c>
      <c r="L74">
        <f>(Table2[[#This Row],[6M Return vs Nifty]]-AVERAGE(Table2[6M Return vs Nifty]))/_xlfn.STDEV.P(Table2[6M Return vs Nifty])</f>
        <v>1.1863048545806436</v>
      </c>
      <c r="M74">
        <v>-2.4797225941071601</v>
      </c>
      <c r="N74">
        <f>(Table2[[#This Row],[1W Return vs Nifty]]-AVERAGE(Table2[1W Return vs Nifty]))/_xlfn.STDEV.P(Table2[1W Return vs Nifty])</f>
        <v>-0.72675701650966584</v>
      </c>
      <c r="O74">
        <v>7037.23</v>
      </c>
      <c r="P74">
        <v>7033.0137585954499</v>
      </c>
      <c r="Q74">
        <v>5823.5596496047501</v>
      </c>
      <c r="R74">
        <v>53.434883653435698</v>
      </c>
      <c r="S74" s="2">
        <f>(Table2[[#This Row],[Close Price]]-Table2[[#This Row],[20D EMA]])/Table2[[#This Row],[20D EMA]]</f>
        <v>2.6743477192021038E-3</v>
      </c>
      <c r="T74" s="2">
        <f>(Table2[[#This Row],[Close Price]]-Table2[[#This Row],[50D EMA]])/Table2[[#This Row],[50D EMA]]</f>
        <v>3.2754438133149387E-3</v>
      </c>
      <c r="U74" s="2">
        <f>(Table2[[#This Row],[Close Price]]-Table2[[#This Row],[200D EMA]])/Table2[[#This Row],[200D EMA]]</f>
        <v>0.2116386582352428</v>
      </c>
      <c r="V74">
        <v>0.93633924262590096</v>
      </c>
      <c r="W74">
        <v>7030.05</v>
      </c>
      <c r="X74">
        <v>7124.6</v>
      </c>
      <c r="Y74">
        <v>7004.4</v>
      </c>
      <c r="Z74">
        <v>7244</v>
      </c>
      <c r="AA74">
        <v>6565.7</v>
      </c>
      <c r="AB74">
        <v>7256.75</v>
      </c>
      <c r="AC74" s="2">
        <f>(Table2[[#This Row],[Close Price]]/Table2[[#This Row],[Day Low]])-1</f>
        <v>3.698408972909073E-3</v>
      </c>
      <c r="AD74" s="2">
        <f>(Table2[[#This Row],[Day High]]/Table2[[#This Row],[Close Price]])-1</f>
        <v>9.7150672118253567E-3</v>
      </c>
      <c r="AE74" s="2">
        <f>(Table2[[#This Row],[Close Price]]/Table2[[#This Row],[Current Week Low]])-1</f>
        <v>7.3739363828451143E-3</v>
      </c>
      <c r="AF74" s="2">
        <f>(Table2[[#This Row],[Current Week High]]/Table2[[#This Row],[Close Price]])-1</f>
        <v>2.663671600966544E-2</v>
      </c>
      <c r="AG74" s="2">
        <f>(Table2[[#This Row],[Close Price]]/Table2[[#This Row],[Current Month Low]])-1</f>
        <v>7.4683582862451914E-2</v>
      </c>
      <c r="AH74" s="2">
        <f>(Table2[[#This Row],[Current Month High]]/Table2[[#This Row],[Close Price]])-1</f>
        <v>2.8443675994359374E-2</v>
      </c>
      <c r="AI74">
        <v>12.9342904316154</v>
      </c>
      <c r="AJ74">
        <v>117.376771410967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-0.04</v>
      </c>
      <c r="AM74" t="s">
        <v>10331</v>
      </c>
      <c r="AN74">
        <v>5.4</v>
      </c>
      <c r="AO74" t="s">
        <v>10332</v>
      </c>
      <c r="AP74">
        <v>0.15763497068830001</v>
      </c>
      <c r="AQ74">
        <f>(Table2[[#This Row],[Sharpe Ratio]]-AVERAGE(Table2[Sharpe Ratio]))/_xlfn.STDEV.P(Table2[Sharpe Ratio])</f>
        <v>1.0502040786504885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1.9575246351541051</v>
      </c>
      <c r="AS74">
        <f>_xlfn.RANK.AVG(Table2[[#This Row],[1Y Return vs Nifty Z-Score]],Table2[1Y Return vs Nifty Z-Score])</f>
        <v>174</v>
      </c>
      <c r="AT74">
        <f>_xlfn.RANK.AVG(Table2[[#This Row],[6M Return vs Nifty Z-Score]],Table2[6M Return vs Nifty Z-Score])</f>
        <v>85</v>
      </c>
      <c r="AU74">
        <f>_xlfn.RANK.AVG(Table2[[#This Row],[Sharpe Ratio Z-Score]],Table2[Sharpe Ratio Z-Score])</f>
        <v>109</v>
      </c>
      <c r="AV74">
        <f>(Table2[[#This Row],[Rank 1Y]]+Table2[[#This Row],[Rank 6M]]+Table2[[#This Row],[Rank Sharpe]])/3</f>
        <v>122.66666666666667</v>
      </c>
    </row>
    <row r="75" spans="1:48" x14ac:dyDescent="0.3">
      <c r="A75" t="s">
        <v>650</v>
      </c>
      <c r="B75" t="s">
        <v>651</v>
      </c>
      <c r="C75" t="s">
        <v>10285</v>
      </c>
      <c r="D75" t="s">
        <v>417</v>
      </c>
      <c r="E75">
        <v>28397.654999999999</v>
      </c>
      <c r="F75">
        <v>809.05</v>
      </c>
      <c r="G75">
        <v>91.277602492121105</v>
      </c>
      <c r="H75">
        <f>(Table2[[#This Row],[1Y Return vs Nifty]]-AVERAGE(Table2[1Y Return vs Nifty]))/_xlfn.STDEV.P(Table2[1Y Return vs Nifty])</f>
        <v>0.90856613163198374</v>
      </c>
      <c r="I75">
        <v>-6.0603830790795099</v>
      </c>
      <c r="J75">
        <f>(Table2[[#This Row],[1M Return vs Nifty]]-AVERAGE(Table2[1M Return vs Nifty]))/_xlfn.STDEV.P(Table2[1M Return vs Nifty])</f>
        <v>-0.86096263256334871</v>
      </c>
      <c r="K75">
        <v>69.077172015384605</v>
      </c>
      <c r="L75">
        <f>(Table2[[#This Row],[6M Return vs Nifty]]-AVERAGE(Table2[6M Return vs Nifty]))/_xlfn.STDEV.P(Table2[6M Return vs Nifty])</f>
        <v>2.062664427715136</v>
      </c>
      <c r="M75">
        <v>3.1291084404462701</v>
      </c>
      <c r="N75">
        <f>(Table2[[#This Row],[1W Return vs Nifty]]-AVERAGE(Table2[1W Return vs Nifty]))/_xlfn.STDEV.P(Table2[1W Return vs Nifty])</f>
        <v>0.56991838968658592</v>
      </c>
      <c r="O75">
        <v>790.48</v>
      </c>
      <c r="P75">
        <v>784.78361146401096</v>
      </c>
      <c r="Q75">
        <v>604.221769007695</v>
      </c>
      <c r="R75">
        <v>61.874018629850603</v>
      </c>
      <c r="S75" s="2">
        <f>(Table2[[#This Row],[Close Price]]-Table2[[#This Row],[20D EMA]])/Table2[[#This Row],[20D EMA]]</f>
        <v>2.3492055459973606E-2</v>
      </c>
      <c r="T75" s="2">
        <f>(Table2[[#This Row],[Close Price]]-Table2[[#This Row],[50D EMA]])/Table2[[#This Row],[50D EMA]]</f>
        <v>3.0921120397405005E-2</v>
      </c>
      <c r="U75" s="2">
        <f>(Table2[[#This Row],[Close Price]]-Table2[[#This Row],[200D EMA]])/Table2[[#This Row],[200D EMA]]</f>
        <v>0.33899511983603553</v>
      </c>
      <c r="V75">
        <v>0.45961739870618501</v>
      </c>
      <c r="W75">
        <v>795</v>
      </c>
      <c r="X75">
        <v>822.4</v>
      </c>
      <c r="Y75">
        <v>752.2</v>
      </c>
      <c r="Z75">
        <v>836.8</v>
      </c>
      <c r="AA75">
        <v>712</v>
      </c>
      <c r="AB75">
        <v>840.25</v>
      </c>
      <c r="AC75" s="2">
        <f>(Table2[[#This Row],[Close Price]]/Table2[[#This Row],[Day Low]])-1</f>
        <v>1.7672955974842752E-2</v>
      </c>
      <c r="AD75" s="2">
        <f>(Table2[[#This Row],[Day High]]/Table2[[#This Row],[Close Price]])-1</f>
        <v>1.6500834311847346E-2</v>
      </c>
      <c r="AE75" s="2">
        <f>(Table2[[#This Row],[Close Price]]/Table2[[#This Row],[Current Week Low]])-1</f>
        <v>7.5578303642648059E-2</v>
      </c>
      <c r="AF75" s="2">
        <f>(Table2[[#This Row],[Current Week High]]/Table2[[#This Row],[Close Price]])-1</f>
        <v>3.4299487052716238E-2</v>
      </c>
      <c r="AG75" s="2">
        <f>(Table2[[#This Row],[Close Price]]/Table2[[#This Row],[Current Month Low]])-1</f>
        <v>0.13630617977528092</v>
      </c>
      <c r="AH75" s="2">
        <f>(Table2[[#This Row],[Current Month High]]/Table2[[#This Row],[Close Price]])-1</f>
        <v>3.8563747605216081E-2</v>
      </c>
      <c r="AI75">
        <v>19.893702490575301</v>
      </c>
      <c r="AJ75">
        <v>188.94642857142799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0.11</v>
      </c>
      <c r="AM75" t="s">
        <v>10332</v>
      </c>
      <c r="AN75">
        <v>9.58</v>
      </c>
      <c r="AO75" t="s">
        <v>10332</v>
      </c>
      <c r="AP75">
        <v>0.10498570290500001</v>
      </c>
      <c r="AQ75">
        <f>(Table2[[#This Row],[Sharpe Ratio]]-AVERAGE(Table2[Sharpe Ratio]))/_xlfn.STDEV.P(Table2[Sharpe Ratio])</f>
        <v>0.44402798365095431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3.1242143001213116</v>
      </c>
      <c r="AS75">
        <f>_xlfn.RANK.AVG(Table2[[#This Row],[1Y Return vs Nifty Z-Score]],Table2[1Y Return vs Nifty Z-Score])</f>
        <v>112</v>
      </c>
      <c r="AT75">
        <f>_xlfn.RANK.AVG(Table2[[#This Row],[6M Return vs Nifty Z-Score]],Table2[6M Return vs Nifty Z-Score])</f>
        <v>27</v>
      </c>
      <c r="AU75">
        <f>_xlfn.RANK.AVG(Table2[[#This Row],[Sharpe Ratio Z-Score]],Table2[Sharpe Ratio Z-Score])</f>
        <v>229</v>
      </c>
      <c r="AV75">
        <f>(Table2[[#This Row],[Rank 1Y]]+Table2[[#This Row],[Rank 6M]]+Table2[[#This Row],[Rank Sharpe]])/3</f>
        <v>122.66666666666667</v>
      </c>
    </row>
    <row r="76" spans="1:48" x14ac:dyDescent="0.3">
      <c r="A76" t="s">
        <v>482</v>
      </c>
      <c r="B76" t="s">
        <v>483</v>
      </c>
      <c r="C76" t="s">
        <v>10292</v>
      </c>
      <c r="D76" t="s">
        <v>484</v>
      </c>
      <c r="E76">
        <v>43554</v>
      </c>
      <c r="F76">
        <v>512.4</v>
      </c>
      <c r="G76">
        <v>63.848729541733697</v>
      </c>
      <c r="H76">
        <f>(Table2[[#This Row],[1Y Return vs Nifty]]-AVERAGE(Table2[1Y Return vs Nifty]))/_xlfn.STDEV.P(Table2[1Y Return vs Nifty])</f>
        <v>0.48399960362351019</v>
      </c>
      <c r="I76">
        <v>-6.9496147004904403</v>
      </c>
      <c r="J76">
        <f>(Table2[[#This Row],[1M Return vs Nifty]]-AVERAGE(Table2[1M Return vs Nifty]))/_xlfn.STDEV.P(Table2[1M Return vs Nifty])</f>
        <v>-0.93494222192273657</v>
      </c>
      <c r="K76">
        <v>42.4758921852114</v>
      </c>
      <c r="L76">
        <f>(Table2[[#This Row],[6M Return vs Nifty]]-AVERAGE(Table2[6M Return vs Nifty]))/_xlfn.STDEV.P(Table2[6M Return vs Nifty])</f>
        <v>1.1576858935940637</v>
      </c>
      <c r="M76">
        <v>0.62289706143567702</v>
      </c>
      <c r="N76">
        <f>(Table2[[#This Row],[1W Return vs Nifty]]-AVERAGE(Table2[1W Return vs Nifty]))/_xlfn.STDEV.P(Table2[1W Return vs Nifty])</f>
        <v>-9.4791064890089351E-3</v>
      </c>
      <c r="O76">
        <v>509.14</v>
      </c>
      <c r="P76">
        <v>514.32390574165902</v>
      </c>
      <c r="Q76">
        <v>421.99599903587199</v>
      </c>
      <c r="R76">
        <v>59.215636066977098</v>
      </c>
      <c r="S76" s="2">
        <f>(Table2[[#This Row],[Close Price]]-Table2[[#This Row],[20D EMA]])/Table2[[#This Row],[20D EMA]]</f>
        <v>6.4029540008641844E-3</v>
      </c>
      <c r="T76" s="2">
        <f>(Table2[[#This Row],[Close Price]]-Table2[[#This Row],[50D EMA]])/Table2[[#This Row],[50D EMA]]</f>
        <v>-3.7406500459759E-3</v>
      </c>
      <c r="U76" s="2">
        <f>(Table2[[#This Row],[Close Price]]-Table2[[#This Row],[200D EMA]])/Table2[[#This Row],[200D EMA]]</f>
        <v>0.21422952153734318</v>
      </c>
      <c r="V76">
        <v>0.42969481303149698</v>
      </c>
      <c r="W76">
        <v>508</v>
      </c>
      <c r="X76">
        <v>514.79999999999995</v>
      </c>
      <c r="Y76">
        <v>490.6</v>
      </c>
      <c r="Z76">
        <v>514.79999999999995</v>
      </c>
      <c r="AA76">
        <v>479.8</v>
      </c>
      <c r="AB76">
        <v>528.35</v>
      </c>
      <c r="AC76" s="2">
        <f>(Table2[[#This Row],[Close Price]]/Table2[[#This Row],[Day Low]])-1</f>
        <v>8.6614173228345415E-3</v>
      </c>
      <c r="AD76" s="2">
        <f>(Table2[[#This Row],[Day High]]/Table2[[#This Row],[Close Price]])-1</f>
        <v>4.6838407494145251E-3</v>
      </c>
      <c r="AE76" s="2">
        <f>(Table2[[#This Row],[Close Price]]/Table2[[#This Row],[Current Week Low]])-1</f>
        <v>4.4435385242560077E-2</v>
      </c>
      <c r="AF76" s="2">
        <f>(Table2[[#This Row],[Current Week High]]/Table2[[#This Row],[Close Price]])-1</f>
        <v>4.6838407494145251E-3</v>
      </c>
      <c r="AG76" s="2">
        <f>(Table2[[#This Row],[Close Price]]/Table2[[#This Row],[Current Month Low]])-1</f>
        <v>6.7944977073780777E-2</v>
      </c>
      <c r="AH76" s="2">
        <f>(Table2[[#This Row],[Current Month High]]/Table2[[#This Row],[Close Price]])-1</f>
        <v>3.112802498048417E-2</v>
      </c>
      <c r="AI76">
        <v>21.067525370803999</v>
      </c>
      <c r="AJ76">
        <v>111.998345055854</v>
      </c>
      <c r="AK76" t="str">
        <f>IF(AND(Table2[[#This Row],[20D EMA]]&gt;Table2[[#This Row],[50D EMA]],Table2[[#This Row],[50D EMA]]&gt;Table2[[#This Row],[200D EMA]]),"Uptrend","Downtrend/NoTrend")</f>
        <v>Downtrend/NoTrend</v>
      </c>
      <c r="AL76">
        <v>-0.05</v>
      </c>
      <c r="AM76" t="s">
        <v>10331</v>
      </c>
      <c r="AN76">
        <v>5.57</v>
      </c>
      <c r="AO76" t="s">
        <v>10332</v>
      </c>
      <c r="AP76">
        <v>0.15669372860213701</v>
      </c>
      <c r="AQ76">
        <f>(Table2[[#This Row],[Sharpe Ratio]]-AVERAGE(Table2[Sharpe Ratio]))/_xlfn.STDEV.P(Table2[Sharpe Ratio])</f>
        <v>1.0393671102317088</v>
      </c>
      <c r="AR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6">
        <f>_xlfn.RANK.AVG(Table2[[#This Row],[1Y Return vs Nifty Z-Score]],Table2[1Y Return vs Nifty Z-Score])</f>
        <v>177</v>
      </c>
      <c r="AT76">
        <f>_xlfn.RANK.AVG(Table2[[#This Row],[6M Return vs Nifty Z-Score]],Table2[6M Return vs Nifty Z-Score])</f>
        <v>87</v>
      </c>
      <c r="AU76">
        <f>_xlfn.RANK.AVG(Table2[[#This Row],[Sharpe Ratio Z-Score]],Table2[Sharpe Ratio Z-Score])</f>
        <v>112</v>
      </c>
      <c r="AV76">
        <f>(Table2[[#This Row],[Rank 1Y]]+Table2[[#This Row],[Rank 6M]]+Table2[[#This Row],[Rank Sharpe]])/3</f>
        <v>125.33333333333333</v>
      </c>
    </row>
    <row r="77" spans="1:48" x14ac:dyDescent="0.3">
      <c r="A77" t="s">
        <v>623</v>
      </c>
      <c r="B77" t="s">
        <v>624</v>
      </c>
      <c r="C77" t="s">
        <v>10287</v>
      </c>
      <c r="D77" t="s">
        <v>553</v>
      </c>
      <c r="E77">
        <v>30285.145</v>
      </c>
      <c r="F77">
        <v>1449.05</v>
      </c>
      <c r="G77">
        <v>121.092014591687</v>
      </c>
      <c r="H77">
        <f>(Table2[[#This Row],[1Y Return vs Nifty]]-AVERAGE(Table2[1Y Return vs Nifty]))/_xlfn.STDEV.P(Table2[1Y Return vs Nifty])</f>
        <v>1.3700579855853825</v>
      </c>
      <c r="I77">
        <v>24.834173646347502</v>
      </c>
      <c r="J77">
        <f>(Table2[[#This Row],[1M Return vs Nifty]]-AVERAGE(Table2[1M Return vs Nifty]))/_xlfn.STDEV.P(Table2[1M Return vs Nifty])</f>
        <v>1.7093087848665998</v>
      </c>
      <c r="K77">
        <v>44.173801125759901</v>
      </c>
      <c r="L77">
        <f>(Table2[[#This Row],[6M Return vs Nifty]]-AVERAGE(Table2[6M Return vs Nifty]))/_xlfn.STDEV.P(Table2[6M Return vs Nifty])</f>
        <v>1.2154489468718894</v>
      </c>
      <c r="M77">
        <v>8.3172766209699596</v>
      </c>
      <c r="N77">
        <f>(Table2[[#This Row],[1W Return vs Nifty]]-AVERAGE(Table2[1W Return vs Nifty]))/_xlfn.STDEV.P(Table2[1W Return vs Nifty])</f>
        <v>1.769343018713702</v>
      </c>
      <c r="O77">
        <v>2603.06</v>
      </c>
      <c r="P77">
        <v>1207.5679870046499</v>
      </c>
      <c r="Q77">
        <v>1007.32786223451</v>
      </c>
      <c r="R77">
        <v>81.022222773078099</v>
      </c>
      <c r="S77" s="2">
        <f>(Table2[[#This Row],[Close Price]]-Table2[[#This Row],[20D EMA]])/Table2[[#This Row],[20D EMA]]</f>
        <v>-0.44332823676749672</v>
      </c>
      <c r="T77" s="2">
        <f>(Table2[[#This Row],[Close Price]]-Table2[[#This Row],[50D EMA]])/Table2[[#This Row],[50D EMA]]</f>
        <v>0.19997384461502801</v>
      </c>
      <c r="U77" s="2">
        <f>(Table2[[#This Row],[Close Price]]-Table2[[#This Row],[200D EMA]])/Table2[[#This Row],[200D EMA]]</f>
        <v>0.43850880564907402</v>
      </c>
      <c r="V77">
        <v>1.5212592016525901</v>
      </c>
      <c r="W77">
        <v>2867.45</v>
      </c>
      <c r="X77">
        <v>2989</v>
      </c>
      <c r="Y77">
        <v>2840</v>
      </c>
      <c r="Z77">
        <v>2989</v>
      </c>
      <c r="AA77">
        <v>2279.1999999999998</v>
      </c>
      <c r="AB77">
        <v>2989</v>
      </c>
      <c r="AC77" s="2">
        <f>(Table2[[#This Row],[Close Price]]/Table2[[#This Row],[Day Low]])-1</f>
        <v>-0.49465553017489405</v>
      </c>
      <c r="AD77" s="2">
        <f>(Table2[[#This Row],[Day High]]/Table2[[#This Row],[Close Price]])-1</f>
        <v>1.0627307546323452</v>
      </c>
      <c r="AE77" s="2">
        <f>(Table2[[#This Row],[Close Price]]/Table2[[#This Row],[Current Week Low]])-1</f>
        <v>-0.48977112676056345</v>
      </c>
      <c r="AF77" s="2">
        <f>(Table2[[#This Row],[Current Week High]]/Table2[[#This Row],[Close Price]])-1</f>
        <v>1.0627307546323452</v>
      </c>
      <c r="AG77" s="2">
        <f>(Table2[[#This Row],[Close Price]]/Table2[[#This Row],[Current Month Low]])-1</f>
        <v>-0.36422867672867665</v>
      </c>
      <c r="AH77" s="2">
        <f>(Table2[[#This Row],[Current Month High]]/Table2[[#This Row],[Close Price]])-1</f>
        <v>1.0627307546323452</v>
      </c>
      <c r="AI77">
        <v>3.1365377316172598</v>
      </c>
      <c r="AJ77">
        <v>161.714904953266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0.31</v>
      </c>
      <c r="AM77" t="s">
        <v>10332</v>
      </c>
      <c r="AN77">
        <v>25.41</v>
      </c>
      <c r="AO77" t="s">
        <v>10332</v>
      </c>
      <c r="AP77">
        <v>0.104183873891592</v>
      </c>
      <c r="AQ77">
        <f>(Table2[[#This Row],[Sharpe Ratio]]-AVERAGE(Table2[Sharpe Ratio]))/_xlfn.STDEV.P(Table2[Sharpe Ratio])</f>
        <v>0.43479614433638814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6.4989548803739616</v>
      </c>
      <c r="AS77">
        <f>_xlfn.RANK.AVG(Table2[[#This Row],[1Y Return vs Nifty Z-Score]],Table2[1Y Return vs Nifty Z-Score])</f>
        <v>63</v>
      </c>
      <c r="AT77">
        <f>_xlfn.RANK.AVG(Table2[[#This Row],[6M Return vs Nifty Z-Score]],Table2[6M Return vs Nifty Z-Score])</f>
        <v>81</v>
      </c>
      <c r="AU77">
        <f>_xlfn.RANK.AVG(Table2[[#This Row],[Sharpe Ratio Z-Score]],Table2[Sharpe Ratio Z-Score])</f>
        <v>233</v>
      </c>
      <c r="AV77">
        <f>(Table2[[#This Row],[Rank 1Y]]+Table2[[#This Row],[Rank 6M]]+Table2[[#This Row],[Rank Sharpe]])/3</f>
        <v>125.66666666666667</v>
      </c>
    </row>
    <row r="78" spans="1:48" x14ac:dyDescent="0.3">
      <c r="A78" t="s">
        <v>1522</v>
      </c>
      <c r="B78" t="s">
        <v>1523</v>
      </c>
      <c r="C78" t="s">
        <v>10298</v>
      </c>
      <c r="D78" t="s">
        <v>163</v>
      </c>
      <c r="E78">
        <v>6656.7505551249997</v>
      </c>
      <c r="F78">
        <v>426.25</v>
      </c>
      <c r="G78">
        <v>37.744913078274998</v>
      </c>
      <c r="H78">
        <f>(Table2[[#This Row],[1Y Return vs Nifty]]-AVERAGE(Table2[1Y Return vs Nifty]))/_xlfn.STDEV.P(Table2[1Y Return vs Nifty])</f>
        <v>7.9943383606473087E-2</v>
      </c>
      <c r="I78">
        <v>11.2122358538772</v>
      </c>
      <c r="J78">
        <f>(Table2[[#This Row],[1M Return vs Nifty]]-AVERAGE(Table2[1M Return vs Nifty]))/_xlfn.STDEV.P(Table2[1M Return vs Nifty])</f>
        <v>0.57603221225989887</v>
      </c>
      <c r="K78">
        <v>47.372775099161501</v>
      </c>
      <c r="L78">
        <f>(Table2[[#This Row],[6M Return vs Nifty]]-AVERAGE(Table2[6M Return vs Nifty]))/_xlfn.STDEV.P(Table2[6M Return vs Nifty])</f>
        <v>1.32427840153056</v>
      </c>
      <c r="M78">
        <v>1.13259967778866</v>
      </c>
      <c r="N78">
        <f>(Table2[[#This Row],[1W Return vs Nifty]]-AVERAGE(Table2[1W Return vs Nifty]))/_xlfn.STDEV.P(Table2[1W Return vs Nifty])</f>
        <v>0.10835629326312822</v>
      </c>
      <c r="O78">
        <v>409.58</v>
      </c>
      <c r="P78">
        <v>389.19390500388602</v>
      </c>
      <c r="Q78">
        <v>324.84039586276299</v>
      </c>
      <c r="R78">
        <v>62.629910287687103</v>
      </c>
      <c r="S78" s="2">
        <f>(Table2[[#This Row],[Close Price]]-Table2[[#This Row],[20D EMA]])/Table2[[#This Row],[20D EMA]]</f>
        <v>4.0700229503393762E-2</v>
      </c>
      <c r="T78" s="2">
        <f>(Table2[[#This Row],[Close Price]]-Table2[[#This Row],[50D EMA]])/Table2[[#This Row],[50D EMA]]</f>
        <v>9.5212423729359244E-2</v>
      </c>
      <c r="U78" s="2">
        <f>(Table2[[#This Row],[Close Price]]-Table2[[#This Row],[200D EMA]])/Table2[[#This Row],[200D EMA]]</f>
        <v>0.31218286096437359</v>
      </c>
      <c r="V78">
        <v>0.97068358168636804</v>
      </c>
      <c r="W78">
        <v>422.8</v>
      </c>
      <c r="X78">
        <v>439.65</v>
      </c>
      <c r="Y78">
        <v>417.3</v>
      </c>
      <c r="Z78">
        <v>439.65</v>
      </c>
      <c r="AA78">
        <v>383</v>
      </c>
      <c r="AB78">
        <v>441.25</v>
      </c>
      <c r="AC78" s="2">
        <f>(Table2[[#This Row],[Close Price]]/Table2[[#This Row],[Day Low]])-1</f>
        <v>8.1598864711447394E-3</v>
      </c>
      <c r="AD78" s="2">
        <f>(Table2[[#This Row],[Day High]]/Table2[[#This Row],[Close Price]])-1</f>
        <v>3.1436950146627618E-2</v>
      </c>
      <c r="AE78" s="2">
        <f>(Table2[[#This Row],[Close Price]]/Table2[[#This Row],[Current Week Low]])-1</f>
        <v>2.1447399952072788E-2</v>
      </c>
      <c r="AF78" s="2">
        <f>(Table2[[#This Row],[Current Week High]]/Table2[[#This Row],[Close Price]])-1</f>
        <v>3.1436950146627618E-2</v>
      </c>
      <c r="AG78" s="2">
        <f>(Table2[[#This Row],[Close Price]]/Table2[[#This Row],[Current Month Low]])-1</f>
        <v>0.11292428198433413</v>
      </c>
      <c r="AH78" s="2">
        <f>(Table2[[#This Row],[Current Month High]]/Table2[[#This Row],[Close Price]])-1</f>
        <v>3.5190615835777095E-2</v>
      </c>
      <c r="AI78">
        <v>3.5190615835777002</v>
      </c>
      <c r="AJ78">
        <v>88.564476885644694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0.23</v>
      </c>
      <c r="AM78" t="s">
        <v>10332</v>
      </c>
      <c r="AN78">
        <v>8.6300000000000008</v>
      </c>
      <c r="AO78" t="s">
        <v>10332</v>
      </c>
      <c r="AP78">
        <v>0.20009196585230599</v>
      </c>
      <c r="AQ78">
        <f>(Table2[[#This Row],[Sharpe Ratio]]-AVERAGE(Table2[Sharpe Ratio]))/_xlfn.STDEV.P(Table2[Sharpe Ratio])</f>
        <v>1.5390316847600394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3.6276419754200995</v>
      </c>
      <c r="AS78">
        <f>_xlfn.RANK.AVG(Table2[[#This Row],[1Y Return vs Nifty Z-Score]],Table2[1Y Return vs Nifty Z-Score])</f>
        <v>276</v>
      </c>
      <c r="AT78">
        <f>_xlfn.RANK.AVG(Table2[[#This Row],[6M Return vs Nifty Z-Score]],Table2[6M Return vs Nifty Z-Score])</f>
        <v>69</v>
      </c>
      <c r="AU78">
        <f>_xlfn.RANK.AVG(Table2[[#This Row],[Sharpe Ratio Z-Score]],Table2[Sharpe Ratio Z-Score])</f>
        <v>36</v>
      </c>
      <c r="AV78">
        <f>(Table2[[#This Row],[Rank 1Y]]+Table2[[#This Row],[Rank 6M]]+Table2[[#This Row],[Rank Sharpe]])/3</f>
        <v>127</v>
      </c>
    </row>
    <row r="79" spans="1:48" x14ac:dyDescent="0.3">
      <c r="A79" t="s">
        <v>1088</v>
      </c>
      <c r="B79" t="s">
        <v>1089</v>
      </c>
      <c r="C79" t="s">
        <v>10291</v>
      </c>
      <c r="D79" t="s">
        <v>51</v>
      </c>
      <c r="E79">
        <v>12039.629167949999</v>
      </c>
      <c r="F79">
        <v>1309.25</v>
      </c>
      <c r="G79">
        <v>186.01344578721799</v>
      </c>
      <c r="H79">
        <f>(Table2[[#This Row],[1Y Return vs Nifty]]-AVERAGE(Table2[1Y Return vs Nifty]))/_xlfn.STDEV.P(Table2[1Y Return vs Nifty])</f>
        <v>2.3749649930983652</v>
      </c>
      <c r="I79">
        <v>38.8016187877259</v>
      </c>
      <c r="J79">
        <f>(Table2[[#This Row],[1M Return vs Nifty]]-AVERAGE(Table2[1M Return vs Nifty]))/_xlfn.STDEV.P(Table2[1M Return vs Nifty])</f>
        <v>2.871329827617441</v>
      </c>
      <c r="K79">
        <v>50.5107030654003</v>
      </c>
      <c r="L79">
        <f>(Table2[[#This Row],[6M Return vs Nifty]]-AVERAGE(Table2[6M Return vs Nifty]))/_xlfn.STDEV.P(Table2[6M Return vs Nifty])</f>
        <v>1.4310310641540791</v>
      </c>
      <c r="M79">
        <v>4.8280302152913297</v>
      </c>
      <c r="N79">
        <f>(Table2[[#This Row],[1W Return vs Nifty]]-AVERAGE(Table2[1W Return vs Nifty]))/_xlfn.STDEV.P(Table2[1W Return vs Nifty])</f>
        <v>0.96268295487343347</v>
      </c>
      <c r="O79">
        <v>1166.18</v>
      </c>
      <c r="P79">
        <v>1054.7471147865899</v>
      </c>
      <c r="Q79">
        <v>830.49274242302999</v>
      </c>
      <c r="R79">
        <v>75.2232347650083</v>
      </c>
      <c r="S79" s="2">
        <f>(Table2[[#This Row],[Close Price]]-Table2[[#This Row],[20D EMA]])/Table2[[#This Row],[20D EMA]]</f>
        <v>0.12268260474369302</v>
      </c>
      <c r="T79" s="2">
        <f>(Table2[[#This Row],[Close Price]]-Table2[[#This Row],[50D EMA]])/Table2[[#This Row],[50D EMA]]</f>
        <v>0.24129280056376773</v>
      </c>
      <c r="U79" s="2">
        <f>(Table2[[#This Row],[Close Price]]-Table2[[#This Row],[200D EMA]])/Table2[[#This Row],[200D EMA]]</f>
        <v>0.5764737403726814</v>
      </c>
      <c r="V79">
        <v>1.19274242866098</v>
      </c>
      <c r="W79">
        <v>1302</v>
      </c>
      <c r="X79">
        <v>1347.55</v>
      </c>
      <c r="Y79">
        <v>1254.75</v>
      </c>
      <c r="Z79">
        <v>1347.55</v>
      </c>
      <c r="AA79">
        <v>1025.55</v>
      </c>
      <c r="AB79">
        <v>1347.55</v>
      </c>
      <c r="AC79" s="2">
        <f>(Table2[[#This Row],[Close Price]]/Table2[[#This Row],[Day Low]])-1</f>
        <v>5.5683563748079035E-3</v>
      </c>
      <c r="AD79" s="2">
        <f>(Table2[[#This Row],[Day High]]/Table2[[#This Row],[Close Price]])-1</f>
        <v>2.9253389345044845E-2</v>
      </c>
      <c r="AE79" s="2">
        <f>(Table2[[#This Row],[Close Price]]/Table2[[#This Row],[Current Week Low]])-1</f>
        <v>4.3434947200637675E-2</v>
      </c>
      <c r="AF79" s="2">
        <f>(Table2[[#This Row],[Current Week High]]/Table2[[#This Row],[Close Price]])-1</f>
        <v>2.9253389345044845E-2</v>
      </c>
      <c r="AG79" s="2">
        <f>(Table2[[#This Row],[Close Price]]/Table2[[#This Row],[Current Month Low]])-1</f>
        <v>0.27663205109453459</v>
      </c>
      <c r="AH79" s="2">
        <f>(Table2[[#This Row],[Current Month High]]/Table2[[#This Row],[Close Price]])-1</f>
        <v>2.9253389345044845E-2</v>
      </c>
      <c r="AI79">
        <v>2.92533893450448</v>
      </c>
      <c r="AJ79">
        <v>215.481927710843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0.28000000000000003</v>
      </c>
      <c r="AM79" t="s">
        <v>10332</v>
      </c>
      <c r="AN79">
        <v>25.97</v>
      </c>
      <c r="AO79" t="s">
        <v>10332</v>
      </c>
      <c r="AP79">
        <v>7.9944634403513001E-2</v>
      </c>
      <c r="AQ79">
        <f>(Table2[[#This Row],[Sharpe Ratio]]-AVERAGE(Table2[Sharpe Ratio]))/_xlfn.STDEV.P(Table2[Sharpe Ratio])</f>
        <v>0.15571823580557209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7.795727075548891</v>
      </c>
      <c r="AS79">
        <f>_xlfn.RANK.AVG(Table2[[#This Row],[1Y Return vs Nifty Z-Score]],Table2[1Y Return vs Nifty Z-Score])</f>
        <v>24</v>
      </c>
      <c r="AT79">
        <f>_xlfn.RANK.AVG(Table2[[#This Row],[6M Return vs Nifty Z-Score]],Table2[6M Return vs Nifty Z-Score])</f>
        <v>62</v>
      </c>
      <c r="AU79">
        <f>_xlfn.RANK.AVG(Table2[[#This Row],[Sharpe Ratio Z-Score]],Table2[Sharpe Ratio Z-Score])</f>
        <v>301</v>
      </c>
      <c r="AV79">
        <f>(Table2[[#This Row],[Rank 1Y]]+Table2[[#This Row],[Rank 6M]]+Table2[[#This Row],[Rank Sharpe]])/3</f>
        <v>129</v>
      </c>
    </row>
    <row r="80" spans="1:48" x14ac:dyDescent="0.3">
      <c r="A80" t="s">
        <v>840</v>
      </c>
      <c r="B80" t="s">
        <v>841</v>
      </c>
      <c r="C80" t="s">
        <v>10298</v>
      </c>
      <c r="D80" t="s">
        <v>127</v>
      </c>
      <c r="E80">
        <v>18898.64857668</v>
      </c>
      <c r="F80">
        <v>720.6</v>
      </c>
      <c r="G80">
        <v>94.936754512358306</v>
      </c>
      <c r="H80">
        <f>(Table2[[#This Row],[1Y Return vs Nifty]]-AVERAGE(Table2[1Y Return vs Nifty]))/_xlfn.STDEV.P(Table2[1Y Return vs Nifty])</f>
        <v>0.96520547920916366</v>
      </c>
      <c r="I80">
        <v>12.3769602829717</v>
      </c>
      <c r="J80">
        <f>(Table2[[#This Row],[1M Return vs Nifty]]-AVERAGE(Table2[1M Return vs Nifty]))/_xlfn.STDEV.P(Table2[1M Return vs Nifty])</f>
        <v>0.6729314147922385</v>
      </c>
      <c r="K80">
        <v>20.921562695818</v>
      </c>
      <c r="L80">
        <f>(Table2[[#This Row],[6M Return vs Nifty]]-AVERAGE(Table2[6M Return vs Nifty]))/_xlfn.STDEV.P(Table2[6M Return vs Nifty])</f>
        <v>0.42440517816215395</v>
      </c>
      <c r="M80">
        <v>3.7317207833861401</v>
      </c>
      <c r="N80">
        <f>(Table2[[#This Row],[1W Return vs Nifty]]-AVERAGE(Table2[1W Return vs Nifty]))/_xlfn.STDEV.P(Table2[1W Return vs Nifty])</f>
        <v>0.70923308819446218</v>
      </c>
      <c r="O80">
        <v>674.84</v>
      </c>
      <c r="P80">
        <v>637.91845034647599</v>
      </c>
      <c r="Q80">
        <v>549.70462169254995</v>
      </c>
      <c r="R80">
        <v>69.520411888428796</v>
      </c>
      <c r="S80" s="2">
        <f>(Table2[[#This Row],[Close Price]]-Table2[[#This Row],[20D EMA]])/Table2[[#This Row],[20D EMA]]</f>
        <v>6.7808665757809236E-2</v>
      </c>
      <c r="T80" s="2">
        <f>(Table2[[#This Row],[Close Price]]-Table2[[#This Row],[50D EMA]])/Table2[[#This Row],[50D EMA]]</f>
        <v>0.12961147245171661</v>
      </c>
      <c r="U80" s="2">
        <f>(Table2[[#This Row],[Close Price]]-Table2[[#This Row],[200D EMA]])/Table2[[#This Row],[200D EMA]]</f>
        <v>0.31088583134204018</v>
      </c>
      <c r="V80">
        <v>1.2482596042256699</v>
      </c>
      <c r="W80">
        <v>716.2</v>
      </c>
      <c r="X80">
        <v>731</v>
      </c>
      <c r="Y80">
        <v>700.05</v>
      </c>
      <c r="Z80">
        <v>735</v>
      </c>
      <c r="AA80">
        <v>600.6</v>
      </c>
      <c r="AB80">
        <v>735</v>
      </c>
      <c r="AC80" s="2">
        <f>(Table2[[#This Row],[Close Price]]/Table2[[#This Row],[Day Low]])-1</f>
        <v>6.1435353253280756E-3</v>
      </c>
      <c r="AD80" s="2">
        <f>(Table2[[#This Row],[Day High]]/Table2[[#This Row],[Close Price]])-1</f>
        <v>1.443241742991952E-2</v>
      </c>
      <c r="AE80" s="2">
        <f>(Table2[[#This Row],[Close Price]]/Table2[[#This Row],[Current Week Low]])-1</f>
        <v>2.9355046068137991E-2</v>
      </c>
      <c r="AF80" s="2">
        <f>(Table2[[#This Row],[Current Week High]]/Table2[[#This Row],[Close Price]])-1</f>
        <v>1.9983347210657643E-2</v>
      </c>
      <c r="AG80" s="2">
        <f>(Table2[[#This Row],[Close Price]]/Table2[[#This Row],[Current Month Low]])-1</f>
        <v>0.1998001998001997</v>
      </c>
      <c r="AH80" s="2">
        <f>(Table2[[#This Row],[Current Month High]]/Table2[[#This Row],[Close Price]])-1</f>
        <v>1.9983347210657643E-2</v>
      </c>
      <c r="AI80">
        <v>1.99833472106576</v>
      </c>
      <c r="AJ80">
        <v>128.834550651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0.41</v>
      </c>
      <c r="AM80" t="s">
        <v>10332</v>
      </c>
      <c r="AN80">
        <v>14.38</v>
      </c>
      <c r="AO80" t="s">
        <v>10332</v>
      </c>
      <c r="AP80">
        <v>0.17370399081924401</v>
      </c>
      <c r="AQ80">
        <f>(Table2[[#This Row],[Sharpe Ratio]]-AVERAGE(Table2[Sharpe Ratio]))/_xlfn.STDEV.P(Table2[Sharpe Ratio])</f>
        <v>1.2352143605320194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4.0069895208900377</v>
      </c>
      <c r="AS80">
        <f>_xlfn.RANK.AVG(Table2[[#This Row],[1Y Return vs Nifty Z-Score]],Table2[1Y Return vs Nifty Z-Score])</f>
        <v>108</v>
      </c>
      <c r="AT80">
        <f>_xlfn.RANK.AVG(Table2[[#This Row],[6M Return vs Nifty Z-Score]],Table2[6M Return vs Nifty Z-Score])</f>
        <v>201</v>
      </c>
      <c r="AU80">
        <f>_xlfn.RANK.AVG(Table2[[#This Row],[Sharpe Ratio Z-Score]],Table2[Sharpe Ratio Z-Score])</f>
        <v>81</v>
      </c>
      <c r="AV80">
        <f>(Table2[[#This Row],[Rank 1Y]]+Table2[[#This Row],[Rank 6M]]+Table2[[#This Row],[Rank Sharpe]])/3</f>
        <v>130</v>
      </c>
    </row>
    <row r="81" spans="1:48" x14ac:dyDescent="0.3">
      <c r="A81" t="s">
        <v>157</v>
      </c>
      <c r="B81" t="s">
        <v>158</v>
      </c>
      <c r="C81" t="s">
        <v>10287</v>
      </c>
      <c r="D81" t="s">
        <v>124</v>
      </c>
      <c r="E81">
        <v>170780.26608</v>
      </c>
      <c r="F81">
        <v>517.5</v>
      </c>
      <c r="G81">
        <v>108.924367739023</v>
      </c>
      <c r="H81">
        <f>(Table2[[#This Row],[1Y Return vs Nifty]]-AVERAGE(Table2[1Y Return vs Nifty]))/_xlfn.STDEV.P(Table2[1Y Return vs Nifty])</f>
        <v>1.1817171963880699</v>
      </c>
      <c r="I81">
        <v>-3.5629739468308701</v>
      </c>
      <c r="J81">
        <f>(Table2[[#This Row],[1M Return vs Nifty]]-AVERAGE(Table2[1M Return vs Nifty]))/_xlfn.STDEV.P(Table2[1M Return vs Nifty])</f>
        <v>-0.65319077918167545</v>
      </c>
      <c r="K81">
        <v>12.843035682673101</v>
      </c>
      <c r="L81">
        <f>(Table2[[#This Row],[6M Return vs Nifty]]-AVERAGE(Table2[6M Return vs Nifty]))/_xlfn.STDEV.P(Table2[6M Return vs Nifty])</f>
        <v>0.14957277983819128</v>
      </c>
      <c r="M81">
        <v>2.0411844495095099</v>
      </c>
      <c r="N81">
        <f>(Table2[[#This Row],[1W Return vs Nifty]]-AVERAGE(Table2[1W Return vs Nifty]))/_xlfn.STDEV.P(Table2[1W Return vs Nifty])</f>
        <v>0.31840710789399967</v>
      </c>
      <c r="O81">
        <v>511.84</v>
      </c>
      <c r="P81">
        <v>507.51039597636401</v>
      </c>
      <c r="Q81">
        <v>425.910863757752</v>
      </c>
      <c r="R81">
        <v>56.615479115110901</v>
      </c>
      <c r="S81" s="2">
        <f>(Table2[[#This Row],[Close Price]]-Table2[[#This Row],[20D EMA]])/Table2[[#This Row],[20D EMA]]</f>
        <v>1.1058143169740593E-2</v>
      </c>
      <c r="T81" s="2">
        <f>(Table2[[#This Row],[Close Price]]-Table2[[#This Row],[50D EMA]])/Table2[[#This Row],[50D EMA]]</f>
        <v>1.9683545603864303E-2</v>
      </c>
      <c r="U81" s="2">
        <f>(Table2[[#This Row],[Close Price]]-Table2[[#This Row],[200D EMA]])/Table2[[#This Row],[200D EMA]]</f>
        <v>0.21504296799140049</v>
      </c>
      <c r="V81">
        <v>0.47924112538253799</v>
      </c>
      <c r="W81">
        <v>514.25</v>
      </c>
      <c r="X81">
        <v>519.04999999999995</v>
      </c>
      <c r="Y81">
        <v>503.15</v>
      </c>
      <c r="Z81">
        <v>524.29999999999995</v>
      </c>
      <c r="AA81">
        <v>471.35</v>
      </c>
      <c r="AB81">
        <v>559.5</v>
      </c>
      <c r="AC81" s="2">
        <f>(Table2[[#This Row],[Close Price]]/Table2[[#This Row],[Day Low]])-1</f>
        <v>6.3198833252309239E-3</v>
      </c>
      <c r="AD81" s="2">
        <f>(Table2[[#This Row],[Day High]]/Table2[[#This Row],[Close Price]])-1</f>
        <v>2.9951690821254928E-3</v>
      </c>
      <c r="AE81" s="2">
        <f>(Table2[[#This Row],[Close Price]]/Table2[[#This Row],[Current Week Low]])-1</f>
        <v>2.8520321971579055E-2</v>
      </c>
      <c r="AF81" s="2">
        <f>(Table2[[#This Row],[Current Week High]]/Table2[[#This Row],[Close Price]])-1</f>
        <v>1.3140096618357466E-2</v>
      </c>
      <c r="AG81" s="2">
        <f>(Table2[[#This Row],[Close Price]]/Table2[[#This Row],[Current Month Low]])-1</f>
        <v>9.7910257770234432E-2</v>
      </c>
      <c r="AH81" s="2">
        <f>(Table2[[#This Row],[Current Month High]]/Table2[[#This Row],[Close Price]])-1</f>
        <v>8.1159420289855122E-2</v>
      </c>
      <c r="AI81">
        <v>12.077294685990299</v>
      </c>
      <c r="AJ81">
        <v>158.169119481167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-0.09</v>
      </c>
      <c r="AM81" t="s">
        <v>10331</v>
      </c>
      <c r="AN81">
        <v>3.91</v>
      </c>
      <c r="AO81" t="s">
        <v>10332</v>
      </c>
      <c r="AP81">
        <v>0.19978522884068201</v>
      </c>
      <c r="AQ81">
        <f>(Table2[[#This Row],[Sharpe Ratio]]-AVERAGE(Table2[Sharpe Ratio]))/_xlfn.STDEV.P(Table2[Sharpe Ratio])</f>
        <v>1.5355000754570696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2.532006380395655</v>
      </c>
      <c r="AS81">
        <f>_xlfn.RANK.AVG(Table2[[#This Row],[1Y Return vs Nifty Z-Score]],Table2[1Y Return vs Nifty Z-Score])</f>
        <v>82</v>
      </c>
      <c r="AT81">
        <f>_xlfn.RANK.AVG(Table2[[#This Row],[6M Return vs Nifty Z-Score]],Table2[6M Return vs Nifty Z-Score])</f>
        <v>273</v>
      </c>
      <c r="AU81">
        <f>_xlfn.RANK.AVG(Table2[[#This Row],[Sharpe Ratio Z-Score]],Table2[Sharpe Ratio Z-Score])</f>
        <v>38</v>
      </c>
      <c r="AV81">
        <f>(Table2[[#This Row],[Rank 1Y]]+Table2[[#This Row],[Rank 6M]]+Table2[[#This Row],[Rank Sharpe]])/3</f>
        <v>131</v>
      </c>
    </row>
    <row r="82" spans="1:48" x14ac:dyDescent="0.3">
      <c r="A82" t="s">
        <v>374</v>
      </c>
      <c r="B82" t="s">
        <v>375</v>
      </c>
      <c r="C82" t="s">
        <v>10299</v>
      </c>
      <c r="D82" t="s">
        <v>139</v>
      </c>
      <c r="E82">
        <v>65957.382118355003</v>
      </c>
      <c r="F82">
        <v>3690.05</v>
      </c>
      <c r="G82">
        <v>81.911103599486495</v>
      </c>
      <c r="H82">
        <f>(Table2[[#This Row],[1Y Return vs Nifty]]-AVERAGE(Table2[1Y Return vs Nifty]))/_xlfn.STDEV.P(Table2[1Y Return vs Nifty])</f>
        <v>0.76358380145625848</v>
      </c>
      <c r="I82">
        <v>-11.9558541809304</v>
      </c>
      <c r="J82">
        <f>(Table2[[#This Row],[1M Return vs Nifty]]-AVERAGE(Table2[1M Return vs Nifty]))/_xlfn.STDEV.P(Table2[1M Return vs Nifty])</f>
        <v>-1.3514361162919666</v>
      </c>
      <c r="K82">
        <v>19.820597192458099</v>
      </c>
      <c r="L82">
        <f>(Table2[[#This Row],[6M Return vs Nifty]]-AVERAGE(Table2[6M Return vs Nifty]))/_xlfn.STDEV.P(Table2[6M Return vs Nifty])</f>
        <v>0.3869502078107509</v>
      </c>
      <c r="M82">
        <v>2.0296025045283099</v>
      </c>
      <c r="N82">
        <f>(Table2[[#This Row],[1W Return vs Nifty]]-AVERAGE(Table2[1W Return vs Nifty]))/_xlfn.STDEV.P(Table2[1W Return vs Nifty])</f>
        <v>0.31572954047923518</v>
      </c>
      <c r="O82">
        <v>3511.18</v>
      </c>
      <c r="P82">
        <v>3502.75598975803</v>
      </c>
      <c r="Q82">
        <v>2957.1183162611501</v>
      </c>
      <c r="R82">
        <v>66.925396419765605</v>
      </c>
      <c r="S82" s="2">
        <f>(Table2[[#This Row],[Close Price]]-Table2[[#This Row],[20D EMA]])/Table2[[#This Row],[20D EMA]]</f>
        <v>5.0942987827454121E-2</v>
      </c>
      <c r="T82" s="2">
        <f>(Table2[[#This Row],[Close Price]]-Table2[[#This Row],[50D EMA]])/Table2[[#This Row],[50D EMA]]</f>
        <v>5.3470470335248356E-2</v>
      </c>
      <c r="U82" s="2">
        <f>(Table2[[#This Row],[Close Price]]-Table2[[#This Row],[200D EMA]])/Table2[[#This Row],[200D EMA]]</f>
        <v>0.24785335091547389</v>
      </c>
      <c r="V82">
        <v>0.36294959623094403</v>
      </c>
      <c r="W82">
        <v>3496.65</v>
      </c>
      <c r="X82">
        <v>3710</v>
      </c>
      <c r="Y82">
        <v>3376</v>
      </c>
      <c r="Z82">
        <v>3710</v>
      </c>
      <c r="AA82">
        <v>3117</v>
      </c>
      <c r="AB82">
        <v>3710</v>
      </c>
      <c r="AC82" s="2">
        <f>(Table2[[#This Row],[Close Price]]/Table2[[#This Row],[Day Low]])-1</f>
        <v>5.531008250754299E-2</v>
      </c>
      <c r="AD82" s="2">
        <f>(Table2[[#This Row],[Day High]]/Table2[[#This Row],[Close Price]])-1</f>
        <v>5.4064308071706257E-3</v>
      </c>
      <c r="AE82" s="2">
        <f>(Table2[[#This Row],[Close Price]]/Table2[[#This Row],[Current Week Low]])-1</f>
        <v>9.3024289099526092E-2</v>
      </c>
      <c r="AF82" s="2">
        <f>(Table2[[#This Row],[Current Week High]]/Table2[[#This Row],[Close Price]])-1</f>
        <v>5.4064308071706257E-3</v>
      </c>
      <c r="AG82" s="2">
        <f>(Table2[[#This Row],[Close Price]]/Table2[[#This Row],[Current Month Low]])-1</f>
        <v>0.18384664741738854</v>
      </c>
      <c r="AH82" s="2">
        <f>(Table2[[#This Row],[Current Month High]]/Table2[[#This Row],[Close Price]])-1</f>
        <v>5.4064308071706257E-3</v>
      </c>
      <c r="AI82">
        <v>12.1123020013278</v>
      </c>
      <c r="AJ82">
        <v>113.538381412574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0.14000000000000001</v>
      </c>
      <c r="AM82" t="s">
        <v>10332</v>
      </c>
      <c r="AN82">
        <v>10.09</v>
      </c>
      <c r="AO82" t="s">
        <v>10332</v>
      </c>
      <c r="AP82">
        <v>0.19173973158221999</v>
      </c>
      <c r="AQ82">
        <f>(Table2[[#This Row],[Sharpe Ratio]]-AVERAGE(Table2[Sharpe Ratio]))/_xlfn.STDEV.P(Table2[Sharpe Ratio])</f>
        <v>1.4428684337305935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1.5576958671848713</v>
      </c>
      <c r="AS82">
        <f>_xlfn.RANK.AVG(Table2[[#This Row],[1Y Return vs Nifty Z-Score]],Table2[1Y Return vs Nifty Z-Score])</f>
        <v>127</v>
      </c>
      <c r="AT82">
        <f>_xlfn.RANK.AVG(Table2[[#This Row],[6M Return vs Nifty Z-Score]],Table2[6M Return vs Nifty Z-Score])</f>
        <v>214</v>
      </c>
      <c r="AU82">
        <f>_xlfn.RANK.AVG(Table2[[#This Row],[Sharpe Ratio Z-Score]],Table2[Sharpe Ratio Z-Score])</f>
        <v>54</v>
      </c>
      <c r="AV82">
        <f>(Table2[[#This Row],[Rank 1Y]]+Table2[[#This Row],[Rank 6M]]+Table2[[#This Row],[Rank Sharpe]])/3</f>
        <v>131.66666666666666</v>
      </c>
    </row>
    <row r="83" spans="1:48" x14ac:dyDescent="0.3">
      <c r="A83" t="s">
        <v>700</v>
      </c>
      <c r="B83" t="s">
        <v>701</v>
      </c>
      <c r="C83" t="s">
        <v>10293</v>
      </c>
      <c r="D83" t="s">
        <v>63</v>
      </c>
      <c r="E83">
        <v>25449.626685570001</v>
      </c>
      <c r="F83">
        <v>191.99</v>
      </c>
      <c r="G83">
        <v>116.655510883508</v>
      </c>
      <c r="H83">
        <f>(Table2[[#This Row],[1Y Return vs Nifty]]-AVERAGE(Table2[1Y Return vs Nifty]))/_xlfn.STDEV.P(Table2[1Y Return vs Nifty])</f>
        <v>1.3013861528314352</v>
      </c>
      <c r="I83">
        <v>12.2109008908314</v>
      </c>
      <c r="J83">
        <f>(Table2[[#This Row],[1M Return vs Nifty]]-AVERAGE(Table2[1M Return vs Nifty]))/_xlfn.STDEV.P(Table2[1M Return vs Nifty])</f>
        <v>0.65911611027088501</v>
      </c>
      <c r="K83">
        <v>35.8386740905663</v>
      </c>
      <c r="L83">
        <f>(Table2[[#This Row],[6M Return vs Nifty]]-AVERAGE(Table2[6M Return vs Nifty]))/_xlfn.STDEV.P(Table2[6M Return vs Nifty])</f>
        <v>0.931886986914367</v>
      </c>
      <c r="M83">
        <v>6.0622358558269598</v>
      </c>
      <c r="N83">
        <f>(Table2[[#This Row],[1W Return vs Nifty]]-AVERAGE(Table2[1W Return vs Nifty]))/_xlfn.STDEV.P(Table2[1W Return vs Nifty])</f>
        <v>1.2480123025418042</v>
      </c>
      <c r="O83">
        <v>176.3</v>
      </c>
      <c r="P83">
        <v>168.581959439299</v>
      </c>
      <c r="Q83">
        <v>140.27146470531801</v>
      </c>
      <c r="R83">
        <v>75.498746386826099</v>
      </c>
      <c r="S83" s="2">
        <f>(Table2[[#This Row],[Close Price]]-Table2[[#This Row],[20D EMA]])/Table2[[#This Row],[20D EMA]]</f>
        <v>8.8996029495178652E-2</v>
      </c>
      <c r="T83" s="2">
        <f>(Table2[[#This Row],[Close Price]]-Table2[[#This Row],[50D EMA]])/Table2[[#This Row],[50D EMA]]</f>
        <v>0.13885258326902708</v>
      </c>
      <c r="U83" s="2">
        <f>(Table2[[#This Row],[Close Price]]-Table2[[#This Row],[200D EMA]])/Table2[[#This Row],[200D EMA]]</f>
        <v>0.36870318138712094</v>
      </c>
      <c r="V83">
        <v>1.1991053796998501</v>
      </c>
      <c r="W83">
        <v>185.69</v>
      </c>
      <c r="X83">
        <v>195.2</v>
      </c>
      <c r="Y83">
        <v>169.25</v>
      </c>
      <c r="Z83">
        <v>195.2</v>
      </c>
      <c r="AA83">
        <v>166.75</v>
      </c>
      <c r="AB83">
        <v>195.2</v>
      </c>
      <c r="AC83" s="2">
        <f>(Table2[[#This Row],[Close Price]]/Table2[[#This Row],[Day Low]])-1</f>
        <v>3.3927513597932002E-2</v>
      </c>
      <c r="AD83" s="2">
        <f>(Table2[[#This Row],[Day High]]/Table2[[#This Row],[Close Price]])-1</f>
        <v>1.6719620813584024E-2</v>
      </c>
      <c r="AE83" s="2">
        <f>(Table2[[#This Row],[Close Price]]/Table2[[#This Row],[Current Week Low]])-1</f>
        <v>0.13435745937961596</v>
      </c>
      <c r="AF83" s="2">
        <f>(Table2[[#This Row],[Current Week High]]/Table2[[#This Row],[Close Price]])-1</f>
        <v>1.6719620813584024E-2</v>
      </c>
      <c r="AG83" s="2">
        <f>(Table2[[#This Row],[Close Price]]/Table2[[#This Row],[Current Month Low]])-1</f>
        <v>0.15136431784107951</v>
      </c>
      <c r="AH83" s="2">
        <f>(Table2[[#This Row],[Current Month High]]/Table2[[#This Row],[Close Price]])-1</f>
        <v>1.6719620813584024E-2</v>
      </c>
      <c r="AI83">
        <v>1.6719620813584</v>
      </c>
      <c r="AJ83">
        <v>146.93247588424401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0.25</v>
      </c>
      <c r="AM83" t="s">
        <v>10332</v>
      </c>
      <c r="AN83">
        <v>12.58</v>
      </c>
      <c r="AO83" t="s">
        <v>10332</v>
      </c>
      <c r="AP83">
        <v>0.108418582228931</v>
      </c>
      <c r="AQ83">
        <f>(Table2[[#This Row],[Sharpe Ratio]]-AVERAGE(Table2[Sharpe Ratio]))/_xlfn.STDEV.P(Table2[Sharpe Ratio])</f>
        <v>0.48355235826809168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4.6239539108265832</v>
      </c>
      <c r="AS83">
        <f>_xlfn.RANK.AVG(Table2[[#This Row],[1Y Return vs Nifty Z-Score]],Table2[1Y Return vs Nifty Z-Score])</f>
        <v>67</v>
      </c>
      <c r="AT83">
        <f>_xlfn.RANK.AVG(Table2[[#This Row],[6M Return vs Nifty Z-Score]],Table2[6M Return vs Nifty Z-Score])</f>
        <v>113</v>
      </c>
      <c r="AU83">
        <f>_xlfn.RANK.AVG(Table2[[#This Row],[Sharpe Ratio Z-Score]],Table2[Sharpe Ratio Z-Score])</f>
        <v>219</v>
      </c>
      <c r="AV83">
        <f>(Table2[[#This Row],[Rank 1Y]]+Table2[[#This Row],[Rank 6M]]+Table2[[#This Row],[Rank Sharpe]])/3</f>
        <v>133</v>
      </c>
    </row>
    <row r="84" spans="1:48" x14ac:dyDescent="0.3">
      <c r="A84" t="s">
        <v>207</v>
      </c>
      <c r="B84" t="s">
        <v>208</v>
      </c>
      <c r="C84" t="s">
        <v>10292</v>
      </c>
      <c r="D84" t="s">
        <v>104</v>
      </c>
      <c r="E84">
        <v>128570.45022625</v>
      </c>
      <c r="F84">
        <v>2706.25</v>
      </c>
      <c r="G84">
        <v>72.0194646479314</v>
      </c>
      <c r="H84">
        <f>(Table2[[#This Row],[1Y Return vs Nifty]]-AVERAGE(Table2[1Y Return vs Nifty]))/_xlfn.STDEV.P(Table2[1Y Return vs Nifty])</f>
        <v>0.61047292396700281</v>
      </c>
      <c r="I84">
        <v>8.2188041914757104</v>
      </c>
      <c r="J84">
        <f>(Table2[[#This Row],[1M Return vs Nifty]]-AVERAGE(Table2[1M Return vs Nifty]))/_xlfn.STDEV.P(Table2[1M Return vs Nifty])</f>
        <v>0.32699378421965897</v>
      </c>
      <c r="K84">
        <v>15.458836494671401</v>
      </c>
      <c r="L84">
        <f>(Table2[[#This Row],[6M Return vs Nifty]]-AVERAGE(Table2[6M Return vs Nifty]))/_xlfn.STDEV.P(Table2[6M Return vs Nifty])</f>
        <v>0.23856261790266756</v>
      </c>
      <c r="M84">
        <v>-1.5833748747629399</v>
      </c>
      <c r="N84">
        <f>(Table2[[#This Row],[1W Return vs Nifty]]-AVERAGE(Table2[1W Return vs Nifty]))/_xlfn.STDEV.P(Table2[1W Return vs Nifty])</f>
        <v>-0.51953522004021846</v>
      </c>
      <c r="O84">
        <v>2571.17</v>
      </c>
      <c r="P84">
        <v>2470.31057835712</v>
      </c>
      <c r="Q84">
        <v>2131.5671960085601</v>
      </c>
      <c r="R84">
        <v>75.316188378574907</v>
      </c>
      <c r="S84" s="2">
        <f>(Table2[[#This Row],[Close Price]]-Table2[[#This Row],[20D EMA]])/Table2[[#This Row],[20D EMA]]</f>
        <v>5.253639393739034E-2</v>
      </c>
      <c r="T84" s="2">
        <f>(Table2[[#This Row],[Close Price]]-Table2[[#This Row],[50D EMA]])/Table2[[#This Row],[50D EMA]]</f>
        <v>9.5510023601887137E-2</v>
      </c>
      <c r="U84" s="2">
        <f>(Table2[[#This Row],[Close Price]]-Table2[[#This Row],[200D EMA]])/Table2[[#This Row],[200D EMA]]</f>
        <v>0.2696057647479071</v>
      </c>
      <c r="V84">
        <v>0.923063564404765</v>
      </c>
      <c r="W84">
        <v>2629.35</v>
      </c>
      <c r="X84">
        <v>2715.2</v>
      </c>
      <c r="Y84">
        <v>2585.25</v>
      </c>
      <c r="Z84">
        <v>2715.2</v>
      </c>
      <c r="AA84">
        <v>2427</v>
      </c>
      <c r="AB84">
        <v>2715.2</v>
      </c>
      <c r="AC84" s="2">
        <f>(Table2[[#This Row],[Close Price]]/Table2[[#This Row],[Day Low]])-1</f>
        <v>2.9246772015897537E-2</v>
      </c>
      <c r="AD84" s="2">
        <f>(Table2[[#This Row],[Day High]]/Table2[[#This Row],[Close Price]])-1</f>
        <v>3.3071593533486876E-3</v>
      </c>
      <c r="AE84" s="2">
        <f>(Table2[[#This Row],[Close Price]]/Table2[[#This Row],[Current Week Low]])-1</f>
        <v>4.6803984140798782E-2</v>
      </c>
      <c r="AF84" s="2">
        <f>(Table2[[#This Row],[Current Week High]]/Table2[[#This Row],[Close Price]])-1</f>
        <v>3.3071593533486876E-3</v>
      </c>
      <c r="AG84" s="2">
        <f>(Table2[[#This Row],[Close Price]]/Table2[[#This Row],[Current Month Low]])-1</f>
        <v>0.11505974454058499</v>
      </c>
      <c r="AH84" s="2">
        <f>(Table2[[#This Row],[Current Month High]]/Table2[[#This Row],[Close Price]])-1</f>
        <v>3.3071593533486876E-3</v>
      </c>
      <c r="AI84">
        <v>0.33071593533486798</v>
      </c>
      <c r="AJ84">
        <v>104.848232533494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0.13</v>
      </c>
      <c r="AM84" t="s">
        <v>10332</v>
      </c>
      <c r="AN84">
        <v>8.5399999999999991</v>
      </c>
      <c r="AO84" t="s">
        <v>10332</v>
      </c>
      <c r="AP84">
        <v>0.26738596418944199</v>
      </c>
      <c r="AQ84">
        <f>(Table2[[#This Row],[Sharpe Ratio]]-AVERAGE(Table2[Sharpe Ratio]))/_xlfn.STDEV.P(Table2[Sharpe Ratio])</f>
        <v>2.3138195374003985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2.9703136434495097</v>
      </c>
      <c r="AS84">
        <f>_xlfn.RANK.AVG(Table2[[#This Row],[1Y Return vs Nifty Z-Score]],Table2[1Y Return vs Nifty Z-Score])</f>
        <v>151</v>
      </c>
      <c r="AT84">
        <f>_xlfn.RANK.AVG(Table2[[#This Row],[6M Return vs Nifty Z-Score]],Table2[6M Return vs Nifty Z-Score])</f>
        <v>246</v>
      </c>
      <c r="AU84">
        <f>_xlfn.RANK.AVG(Table2[[#This Row],[Sharpe Ratio Z-Score]],Table2[Sharpe Ratio Z-Score])</f>
        <v>7</v>
      </c>
      <c r="AV84">
        <f>(Table2[[#This Row],[Rank 1Y]]+Table2[[#This Row],[Rank 6M]]+Table2[[#This Row],[Rank Sharpe]])/3</f>
        <v>134.66666666666666</v>
      </c>
    </row>
    <row r="85" spans="1:48" x14ac:dyDescent="0.3">
      <c r="A85" t="s">
        <v>822</v>
      </c>
      <c r="B85" t="s">
        <v>823</v>
      </c>
      <c r="C85" t="s">
        <v>10296</v>
      </c>
      <c r="D85" t="s">
        <v>417</v>
      </c>
      <c r="E85">
        <v>19621.9186078399</v>
      </c>
      <c r="F85">
        <v>1374.4</v>
      </c>
      <c r="G85">
        <v>51.262237705641802</v>
      </c>
      <c r="H85">
        <f>(Table2[[#This Row],[1Y Return vs Nifty]]-AVERAGE(Table2[1Y Return vs Nifty]))/_xlfn.STDEV.P(Table2[1Y Return vs Nifty])</f>
        <v>0.28917558922371117</v>
      </c>
      <c r="I85">
        <v>7.1200890701611099</v>
      </c>
      <c r="J85">
        <f>(Table2[[#This Row],[1M Return vs Nifty]]-AVERAGE(Table2[1M Return vs Nifty]))/_xlfn.STDEV.P(Table2[1M Return vs Nifty])</f>
        <v>0.23558622342145613</v>
      </c>
      <c r="K85">
        <v>37.2219438186969</v>
      </c>
      <c r="L85">
        <f>(Table2[[#This Row],[6M Return vs Nifty]]-AVERAGE(Table2[6M Return vs Nifty]))/_xlfn.STDEV.P(Table2[6M Return vs Nifty])</f>
        <v>0.97894597876925371</v>
      </c>
      <c r="M85">
        <v>-2.55142224396505</v>
      </c>
      <c r="N85">
        <f>(Table2[[#This Row],[1W Return vs Nifty]]-AVERAGE(Table2[1W Return vs Nifty]))/_xlfn.STDEV.P(Table2[1W Return vs Nifty])</f>
        <v>-0.74333287198308906</v>
      </c>
      <c r="O85">
        <v>1352.47</v>
      </c>
      <c r="P85">
        <v>1292.32111561273</v>
      </c>
      <c r="Q85">
        <v>1080.02440579226</v>
      </c>
      <c r="R85">
        <v>55.500217208770998</v>
      </c>
      <c r="S85" s="2">
        <f>(Table2[[#This Row],[Close Price]]-Table2[[#This Row],[20D EMA]])/Table2[[#This Row],[20D EMA]]</f>
        <v>1.6214777407262314E-2</v>
      </c>
      <c r="T85" s="2">
        <f>(Table2[[#This Row],[Close Price]]-Table2[[#This Row],[50D EMA]])/Table2[[#This Row],[50D EMA]]</f>
        <v>6.3512762730301722E-2</v>
      </c>
      <c r="U85" s="2">
        <f>(Table2[[#This Row],[Close Price]]-Table2[[#This Row],[200D EMA]])/Table2[[#This Row],[200D EMA]]</f>
        <v>0.27256383525129563</v>
      </c>
      <c r="V85">
        <v>0.44799907497895902</v>
      </c>
      <c r="W85">
        <v>1362.5</v>
      </c>
      <c r="X85">
        <v>1390</v>
      </c>
      <c r="Y85">
        <v>1351.2</v>
      </c>
      <c r="Z85">
        <v>1420</v>
      </c>
      <c r="AA85">
        <v>1252.1500000000001</v>
      </c>
      <c r="AB85">
        <v>1420</v>
      </c>
      <c r="AC85" s="2">
        <f>(Table2[[#This Row],[Close Price]]/Table2[[#This Row],[Day Low]])-1</f>
        <v>8.7339449541286029E-3</v>
      </c>
      <c r="AD85" s="2">
        <f>(Table2[[#This Row],[Day High]]/Table2[[#This Row],[Close Price]])-1</f>
        <v>1.1350407450523736E-2</v>
      </c>
      <c r="AE85" s="2">
        <f>(Table2[[#This Row],[Close Price]]/Table2[[#This Row],[Current Week Low]])-1</f>
        <v>1.7169923031379541E-2</v>
      </c>
      <c r="AF85" s="2">
        <f>(Table2[[#This Row],[Current Week High]]/Table2[[#This Row],[Close Price]])-1</f>
        <v>3.3178114086146682E-2</v>
      </c>
      <c r="AG85" s="2">
        <f>(Table2[[#This Row],[Close Price]]/Table2[[#This Row],[Current Month Low]])-1</f>
        <v>9.7632072834724193E-2</v>
      </c>
      <c r="AH85" s="2">
        <f>(Table2[[#This Row],[Current Month High]]/Table2[[#This Row],[Close Price]])-1</f>
        <v>3.3178114086146682E-2</v>
      </c>
      <c r="AI85">
        <v>12.318102444703101</v>
      </c>
      <c r="AJ85">
        <v>88.920962199312697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0.27</v>
      </c>
      <c r="AM85" t="s">
        <v>10332</v>
      </c>
      <c r="AN85">
        <v>9.0299999999999994</v>
      </c>
      <c r="AO85" t="s">
        <v>10332</v>
      </c>
      <c r="AP85">
        <v>0.17172935106787601</v>
      </c>
      <c r="AQ85">
        <f>(Table2[[#This Row],[Sharpe Ratio]]-AVERAGE(Table2[Sharpe Ratio]))/_xlfn.STDEV.P(Table2[Sharpe Ratio])</f>
        <v>1.2124793926224604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1.9728543120537925</v>
      </c>
      <c r="AS85">
        <f>_xlfn.RANK.AVG(Table2[[#This Row],[1Y Return vs Nifty Z-Score]],Table2[1Y Return vs Nifty Z-Score])</f>
        <v>216</v>
      </c>
      <c r="AT85">
        <f>_xlfn.RANK.AVG(Table2[[#This Row],[6M Return vs Nifty Z-Score]],Table2[6M Return vs Nifty Z-Score])</f>
        <v>104</v>
      </c>
      <c r="AU85">
        <f>_xlfn.RANK.AVG(Table2[[#This Row],[Sharpe Ratio Z-Score]],Table2[Sharpe Ratio Z-Score])</f>
        <v>85</v>
      </c>
      <c r="AV85">
        <f>(Table2[[#This Row],[Rank 1Y]]+Table2[[#This Row],[Rank 6M]]+Table2[[#This Row],[Rank Sharpe]])/3</f>
        <v>135</v>
      </c>
    </row>
    <row r="86" spans="1:48" x14ac:dyDescent="0.3">
      <c r="A86" t="s">
        <v>122</v>
      </c>
      <c r="B86" t="s">
        <v>123</v>
      </c>
      <c r="C86" t="s">
        <v>10287</v>
      </c>
      <c r="D86" t="s">
        <v>124</v>
      </c>
      <c r="E86">
        <v>237114.97286400001</v>
      </c>
      <c r="F86">
        <v>181.44</v>
      </c>
      <c r="G86">
        <v>251.26721545392101</v>
      </c>
      <c r="H86">
        <f>(Table2[[#This Row],[1Y Return vs Nifty]]-AVERAGE(Table2[1Y Return vs Nifty]))/_xlfn.STDEV.P(Table2[1Y Return vs Nifty])</f>
        <v>3.3850162072684848</v>
      </c>
      <c r="I86">
        <v>-13.3584025745477</v>
      </c>
      <c r="J86">
        <f>(Table2[[#This Row],[1M Return vs Nifty]]-AVERAGE(Table2[1M Return vs Nifty]))/_xlfn.STDEV.P(Table2[1M Return vs Nifty])</f>
        <v>-1.4681210740893991</v>
      </c>
      <c r="K86">
        <v>7.5358313684066101</v>
      </c>
      <c r="L86">
        <f>(Table2[[#This Row],[6M Return vs Nifty]]-AVERAGE(Table2[6M Return vs Nifty]))/_xlfn.STDEV.P(Table2[6M Return vs Nifty])</f>
        <v>-3.0978908323748056E-2</v>
      </c>
      <c r="M86">
        <v>-3.1849439473858898</v>
      </c>
      <c r="N86">
        <f>(Table2[[#This Row],[1W Return vs Nifty]]-AVERAGE(Table2[1W Return vs Nifty]))/_xlfn.STDEV.P(Table2[1W Return vs Nifty])</f>
        <v>-0.88979333888905343</v>
      </c>
      <c r="O86">
        <v>183.9</v>
      </c>
      <c r="P86">
        <v>182.83338694852199</v>
      </c>
      <c r="Q86">
        <v>147.34494940937699</v>
      </c>
      <c r="R86">
        <v>46.177542011348301</v>
      </c>
      <c r="S86" s="2">
        <f>(Table2[[#This Row],[Close Price]]-Table2[[#This Row],[20D EMA]])/Table2[[#This Row],[20D EMA]]</f>
        <v>-1.3376835236541642E-2</v>
      </c>
      <c r="T86" s="2">
        <f>(Table2[[#This Row],[Close Price]]-Table2[[#This Row],[50D EMA]])/Table2[[#This Row],[50D EMA]]</f>
        <v>-7.6210749676387645E-3</v>
      </c>
      <c r="U86" s="2">
        <f>(Table2[[#This Row],[Close Price]]-Table2[[#This Row],[200D EMA]])/Table2[[#This Row],[200D EMA]]</f>
        <v>0.2313961267575908</v>
      </c>
      <c r="V86">
        <v>0.38270887018280803</v>
      </c>
      <c r="W86">
        <v>179.95</v>
      </c>
      <c r="X86">
        <v>181.98</v>
      </c>
      <c r="Y86">
        <v>178.2</v>
      </c>
      <c r="Z86">
        <v>181.98</v>
      </c>
      <c r="AA86">
        <v>175.13</v>
      </c>
      <c r="AB86">
        <v>195.65</v>
      </c>
      <c r="AC86" s="2">
        <f>(Table2[[#This Row],[Close Price]]/Table2[[#This Row],[Day Low]])-1</f>
        <v>8.2800777993887742E-3</v>
      </c>
      <c r="AD86" s="2">
        <f>(Table2[[#This Row],[Day High]]/Table2[[#This Row],[Close Price]])-1</f>
        <v>2.9761904761904656E-3</v>
      </c>
      <c r="AE86" s="2">
        <f>(Table2[[#This Row],[Close Price]]/Table2[[#This Row],[Current Week Low]])-1</f>
        <v>1.8181818181818299E-2</v>
      </c>
      <c r="AF86" s="2">
        <f>(Table2[[#This Row],[Current Week High]]/Table2[[#This Row],[Close Price]])-1</f>
        <v>2.9761904761904656E-3</v>
      </c>
      <c r="AG86" s="2">
        <f>(Table2[[#This Row],[Close Price]]/Table2[[#This Row],[Current Month Low]])-1</f>
        <v>3.6030377433906358E-2</v>
      </c>
      <c r="AH86" s="2">
        <f>(Table2[[#This Row],[Current Month High]]/Table2[[#This Row],[Close Price]])-1</f>
        <v>7.8317901234568055E-2</v>
      </c>
      <c r="AI86">
        <v>26.212522045855302</v>
      </c>
      <c r="AJ86">
        <v>281.17647058823502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-7.0000000000000007E-2</v>
      </c>
      <c r="AM86" t="s">
        <v>10331</v>
      </c>
      <c r="AN86">
        <v>1.1499999999999999</v>
      </c>
      <c r="AO86" t="s">
        <v>10332</v>
      </c>
      <c r="AP86">
        <v>0.17634804916925001</v>
      </c>
      <c r="AQ86">
        <f>(Table2[[#This Row],[Sharpe Ratio]]-AVERAGE(Table2[Sharpe Ratio]))/_xlfn.STDEV.P(Table2[Sharpe Ratio])</f>
        <v>1.2656566635884341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2.2617795495547188</v>
      </c>
      <c r="AS86">
        <f>_xlfn.RANK.AVG(Table2[[#This Row],[1Y Return vs Nifty Z-Score]],Table2[1Y Return vs Nifty Z-Score])</f>
        <v>9</v>
      </c>
      <c r="AT86">
        <f>_xlfn.RANK.AVG(Table2[[#This Row],[6M Return vs Nifty Z-Score]],Table2[6M Return vs Nifty Z-Score])</f>
        <v>321</v>
      </c>
      <c r="AU86">
        <f>_xlfn.RANK.AVG(Table2[[#This Row],[Sharpe Ratio Z-Score]],Table2[Sharpe Ratio Z-Score])</f>
        <v>78</v>
      </c>
      <c r="AV86">
        <f>(Table2[[#This Row],[Rank 1Y]]+Table2[[#This Row],[Rank 6M]]+Table2[[#This Row],[Rank Sharpe]])/3</f>
        <v>136</v>
      </c>
    </row>
    <row r="87" spans="1:48" x14ac:dyDescent="0.3">
      <c r="A87" t="s">
        <v>756</v>
      </c>
      <c r="B87" t="s">
        <v>757</v>
      </c>
      <c r="C87" t="s">
        <v>10298</v>
      </c>
      <c r="D87" t="s">
        <v>444</v>
      </c>
      <c r="E87">
        <v>21897.335067200002</v>
      </c>
      <c r="F87">
        <v>688</v>
      </c>
      <c r="G87">
        <v>86.847363147006305</v>
      </c>
      <c r="H87">
        <f>(Table2[[#This Row],[1Y Return vs Nifty]]-AVERAGE(Table2[1Y Return vs Nifty]))/_xlfn.STDEV.P(Table2[1Y Return vs Nifty])</f>
        <v>0.83999126381280287</v>
      </c>
      <c r="I87">
        <v>20.1035768202666</v>
      </c>
      <c r="J87">
        <f>(Table2[[#This Row],[1M Return vs Nifty]]-AVERAGE(Table2[1M Return vs Nifty]))/_xlfn.STDEV.P(Table2[1M Return vs Nifty])</f>
        <v>1.315746970158526</v>
      </c>
      <c r="K87">
        <v>20.912434913406901</v>
      </c>
      <c r="L87">
        <f>(Table2[[#This Row],[6M Return vs Nifty]]-AVERAGE(Table2[6M Return vs Nifty]))/_xlfn.STDEV.P(Table2[6M Return vs Nifty])</f>
        <v>0.42409464997708507</v>
      </c>
      <c r="M87">
        <v>1.8159471871767301</v>
      </c>
      <c r="N87">
        <f>(Table2[[#This Row],[1W Return vs Nifty]]-AVERAGE(Table2[1W Return vs Nifty]))/_xlfn.STDEV.P(Table2[1W Return vs Nifty])</f>
        <v>0.26633571960887503</v>
      </c>
      <c r="O87">
        <v>628.54</v>
      </c>
      <c r="P87">
        <v>595.20308910186702</v>
      </c>
      <c r="Q87">
        <v>504.32837603679502</v>
      </c>
      <c r="R87">
        <v>75.157526193325097</v>
      </c>
      <c r="S87" s="2">
        <f>(Table2[[#This Row],[Close Price]]-Table2[[#This Row],[20D EMA]])/Table2[[#This Row],[20D EMA]]</f>
        <v>9.4600184554682346E-2</v>
      </c>
      <c r="T87" s="2">
        <f>(Table2[[#This Row],[Close Price]]-Table2[[#This Row],[50D EMA]])/Table2[[#This Row],[50D EMA]]</f>
        <v>0.15590797930528061</v>
      </c>
      <c r="U87" s="2">
        <f>(Table2[[#This Row],[Close Price]]-Table2[[#This Row],[200D EMA]])/Table2[[#This Row],[200D EMA]]</f>
        <v>0.36419054070795448</v>
      </c>
      <c r="V87">
        <v>0.97143283659910495</v>
      </c>
      <c r="W87">
        <v>658.55</v>
      </c>
      <c r="X87">
        <v>695</v>
      </c>
      <c r="Y87">
        <v>628.35</v>
      </c>
      <c r="Z87">
        <v>695</v>
      </c>
      <c r="AA87">
        <v>597.5</v>
      </c>
      <c r="AB87">
        <v>695</v>
      </c>
      <c r="AC87" s="2">
        <f>(Table2[[#This Row],[Close Price]]/Table2[[#This Row],[Day Low]])-1</f>
        <v>4.4719459418419261E-2</v>
      </c>
      <c r="AD87" s="2">
        <f>(Table2[[#This Row],[Day High]]/Table2[[#This Row],[Close Price]])-1</f>
        <v>1.017441860465107E-2</v>
      </c>
      <c r="AE87" s="2">
        <f>(Table2[[#This Row],[Close Price]]/Table2[[#This Row],[Current Week Low]])-1</f>
        <v>9.4931168934510923E-2</v>
      </c>
      <c r="AF87" s="2">
        <f>(Table2[[#This Row],[Current Week High]]/Table2[[#This Row],[Close Price]])-1</f>
        <v>1.017441860465107E-2</v>
      </c>
      <c r="AG87" s="2">
        <f>(Table2[[#This Row],[Close Price]]/Table2[[#This Row],[Current Month Low]])-1</f>
        <v>0.15146443514644359</v>
      </c>
      <c r="AH87" s="2">
        <f>(Table2[[#This Row],[Current Month High]]/Table2[[#This Row],[Close Price]])-1</f>
        <v>1.017441860465107E-2</v>
      </c>
      <c r="AI87">
        <v>1.0174418604651001</v>
      </c>
      <c r="AJ87">
        <v>127.475615804265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0.35</v>
      </c>
      <c r="AM87" t="s">
        <v>10332</v>
      </c>
      <c r="AN87">
        <v>10.25</v>
      </c>
      <c r="AO87" t="s">
        <v>10332</v>
      </c>
      <c r="AP87">
        <v>0.16912841297349601</v>
      </c>
      <c r="AQ87">
        <f>(Table2[[#This Row],[Sharpe Ratio]]-AVERAGE(Table2[Sharpe Ratio]))/_xlfn.STDEV.P(Table2[Sharpe Ratio])</f>
        <v>1.182533553605742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4.028702157163031</v>
      </c>
      <c r="AS87">
        <f>_xlfn.RANK.AVG(Table2[[#This Row],[1Y Return vs Nifty Z-Score]],Table2[1Y Return vs Nifty Z-Score])</f>
        <v>116</v>
      </c>
      <c r="AT87">
        <f>_xlfn.RANK.AVG(Table2[[#This Row],[6M Return vs Nifty Z-Score]],Table2[6M Return vs Nifty Z-Score])</f>
        <v>202</v>
      </c>
      <c r="AU87">
        <f>_xlfn.RANK.AVG(Table2[[#This Row],[Sharpe Ratio Z-Score]],Table2[Sharpe Ratio Z-Score])</f>
        <v>90</v>
      </c>
      <c r="AV87">
        <f>(Table2[[#This Row],[Rank 1Y]]+Table2[[#This Row],[Rank 6M]]+Table2[[#This Row],[Rank Sharpe]])/3</f>
        <v>136</v>
      </c>
    </row>
    <row r="88" spans="1:48" x14ac:dyDescent="0.3">
      <c r="A88" t="s">
        <v>1695</v>
      </c>
      <c r="B88" t="s">
        <v>1696</v>
      </c>
      <c r="C88" t="s">
        <v>10297</v>
      </c>
      <c r="D88" t="s">
        <v>902</v>
      </c>
      <c r="E88">
        <v>5005.5619027499997</v>
      </c>
      <c r="F88">
        <v>404.5</v>
      </c>
      <c r="G88">
        <v>112.070396560706</v>
      </c>
      <c r="H88">
        <f>(Table2[[#This Row],[1Y Return vs Nifty]]-AVERAGE(Table2[1Y Return vs Nifty]))/_xlfn.STDEV.P(Table2[1Y Return vs Nifty])</f>
        <v>1.2304140034443614</v>
      </c>
      <c r="I88">
        <v>30.150742951897801</v>
      </c>
      <c r="J88">
        <f>(Table2[[#This Row],[1M Return vs Nifty]]-AVERAGE(Table2[1M Return vs Nifty]))/_xlfn.STDEV.P(Table2[1M Return vs Nifty])</f>
        <v>2.1516205566873832</v>
      </c>
      <c r="K88">
        <v>60.269007275157101</v>
      </c>
      <c r="L88">
        <f>(Table2[[#This Row],[6M Return vs Nifty]]-AVERAGE(Table2[6M Return vs Nifty]))/_xlfn.STDEV.P(Table2[6M Return vs Nifty])</f>
        <v>1.7630096717861954</v>
      </c>
      <c r="M88">
        <v>5.87557076184358</v>
      </c>
      <c r="N88">
        <f>(Table2[[#This Row],[1W Return vs Nifty]]-AVERAGE(Table2[1W Return vs Nifty]))/_xlfn.STDEV.P(Table2[1W Return vs Nifty])</f>
        <v>1.2048582058909267</v>
      </c>
      <c r="O88">
        <v>365.26</v>
      </c>
      <c r="P88">
        <v>336.466471426564</v>
      </c>
      <c r="Q88">
        <v>270.51757273837302</v>
      </c>
      <c r="R88">
        <v>74.463813719423499</v>
      </c>
      <c r="S88" s="2">
        <f>(Table2[[#This Row],[Close Price]]-Table2[[#This Row],[20D EMA]])/Table2[[#This Row],[20D EMA]]</f>
        <v>0.10743032360510324</v>
      </c>
      <c r="T88" s="2">
        <f>(Table2[[#This Row],[Close Price]]-Table2[[#This Row],[50D EMA]])/Table2[[#This Row],[50D EMA]]</f>
        <v>0.20220002392804468</v>
      </c>
      <c r="U88" s="2">
        <f>(Table2[[#This Row],[Close Price]]-Table2[[#This Row],[200D EMA]])/Table2[[#This Row],[200D EMA]]</f>
        <v>0.49528178855576993</v>
      </c>
      <c r="V88">
        <v>1.0477347237372501</v>
      </c>
      <c r="W88">
        <v>390.3</v>
      </c>
      <c r="X88">
        <v>407.9</v>
      </c>
      <c r="Y88">
        <v>370.25</v>
      </c>
      <c r="Z88">
        <v>411.95</v>
      </c>
      <c r="AA88">
        <v>340.35</v>
      </c>
      <c r="AB88">
        <v>411.95</v>
      </c>
      <c r="AC88" s="2">
        <f>(Table2[[#This Row],[Close Price]]/Table2[[#This Row],[Day Low]])-1</f>
        <v>3.6382270048680443E-2</v>
      </c>
      <c r="AD88" s="2">
        <f>(Table2[[#This Row],[Day High]]/Table2[[#This Row],[Close Price]])-1</f>
        <v>8.4054388133496527E-3</v>
      </c>
      <c r="AE88" s="2">
        <f>(Table2[[#This Row],[Close Price]]/Table2[[#This Row],[Current Week Low]])-1</f>
        <v>9.250506414584736E-2</v>
      </c>
      <c r="AF88" s="2">
        <f>(Table2[[#This Row],[Current Week High]]/Table2[[#This Row],[Close Price]])-1</f>
        <v>1.8417799752781239E-2</v>
      </c>
      <c r="AG88" s="2">
        <f>(Table2[[#This Row],[Close Price]]/Table2[[#This Row],[Current Month Low]])-1</f>
        <v>0.18848244454238272</v>
      </c>
      <c r="AH88" s="2">
        <f>(Table2[[#This Row],[Current Month High]]/Table2[[#This Row],[Close Price]])-1</f>
        <v>1.8417799752781239E-2</v>
      </c>
      <c r="AI88">
        <v>1.8417799752781201</v>
      </c>
      <c r="AJ88">
        <v>171.750083977158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0.57999999999999996</v>
      </c>
      <c r="AM88" t="s">
        <v>10332</v>
      </c>
      <c r="AN88">
        <v>16.440000000000001</v>
      </c>
      <c r="AO88" t="s">
        <v>10332</v>
      </c>
      <c r="AP88">
        <v>8.2655813660751004E-2</v>
      </c>
      <c r="AQ88">
        <f>(Table2[[#This Row],[Sharpe Ratio]]-AVERAGE(Table2[Sharpe Ratio]))/_xlfn.STDEV.P(Table2[Sharpe Ratio])</f>
        <v>0.18693333383429647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6.5368357716431635</v>
      </c>
      <c r="AS88">
        <f>_xlfn.RANK.AVG(Table2[[#This Row],[1Y Return vs Nifty Z-Score]],Table2[1Y Return vs Nifty Z-Score])</f>
        <v>74</v>
      </c>
      <c r="AT88">
        <f>_xlfn.RANK.AVG(Table2[[#This Row],[6M Return vs Nifty Z-Score]],Table2[6M Return vs Nifty Z-Score])</f>
        <v>43</v>
      </c>
      <c r="AU88">
        <f>_xlfn.RANK.AVG(Table2[[#This Row],[Sharpe Ratio Z-Score]],Table2[Sharpe Ratio Z-Score])</f>
        <v>292</v>
      </c>
      <c r="AV88">
        <f>(Table2[[#This Row],[Rank 1Y]]+Table2[[#This Row],[Rank 6M]]+Table2[[#This Row],[Rank Sharpe]])/3</f>
        <v>136.33333333333334</v>
      </c>
    </row>
    <row r="89" spans="1:48" x14ac:dyDescent="0.3">
      <c r="A89" t="s">
        <v>229</v>
      </c>
      <c r="B89" t="s">
        <v>230</v>
      </c>
      <c r="C89" t="s">
        <v>10288</v>
      </c>
      <c r="D89" t="s">
        <v>231</v>
      </c>
      <c r="E89">
        <v>117162.31993973</v>
      </c>
      <c r="F89">
        <v>434.9</v>
      </c>
      <c r="G89">
        <v>141.12030763516</v>
      </c>
      <c r="H89">
        <f>(Table2[[#This Row],[1Y Return vs Nifty]]-AVERAGE(Table2[1Y Return vs Nifty]))/_xlfn.STDEV.P(Table2[1Y Return vs Nifty])</f>
        <v>1.6800722852900849</v>
      </c>
      <c r="I89">
        <v>2.5528204636496499</v>
      </c>
      <c r="J89">
        <f>(Table2[[#This Row],[1M Return vs Nifty]]-AVERAGE(Table2[1M Return vs Nifty]))/_xlfn.STDEV.P(Table2[1M Return vs Nifty])</f>
        <v>-0.14438750655861896</v>
      </c>
      <c r="K89">
        <v>81.484383115044693</v>
      </c>
      <c r="L89">
        <f>(Table2[[#This Row],[6M Return vs Nifty]]-AVERAGE(Table2[6M Return vs Nifty]))/_xlfn.STDEV.P(Table2[6M Return vs Nifty])</f>
        <v>2.4847591459085492</v>
      </c>
      <c r="M89">
        <v>1.33815725661355</v>
      </c>
      <c r="N89">
        <f>(Table2[[#This Row],[1W Return vs Nifty]]-AVERAGE(Table2[1W Return vs Nifty]))/_xlfn.STDEV.P(Table2[1W Return vs Nifty])</f>
        <v>0.15587804162342697</v>
      </c>
      <c r="O89">
        <v>418.03</v>
      </c>
      <c r="P89">
        <v>398.23285348937497</v>
      </c>
      <c r="Q89">
        <v>312.86289923110201</v>
      </c>
      <c r="R89">
        <v>66.807334005443494</v>
      </c>
      <c r="S89" s="2">
        <f>(Table2[[#This Row],[Close Price]]-Table2[[#This Row],[20D EMA]])/Table2[[#This Row],[20D EMA]]</f>
        <v>4.0355955314211912E-2</v>
      </c>
      <c r="T89" s="2">
        <f>(Table2[[#This Row],[Close Price]]-Table2[[#This Row],[50D EMA]])/Table2[[#This Row],[50D EMA]]</f>
        <v>9.2074639722318385E-2</v>
      </c>
      <c r="U89" s="2">
        <f>(Table2[[#This Row],[Close Price]]-Table2[[#This Row],[200D EMA]])/Table2[[#This Row],[200D EMA]]</f>
        <v>0.39006574786853521</v>
      </c>
      <c r="V89">
        <v>0.234585231287639</v>
      </c>
      <c r="W89">
        <v>426</v>
      </c>
      <c r="X89">
        <v>439.2</v>
      </c>
      <c r="Y89">
        <v>412.1</v>
      </c>
      <c r="Z89">
        <v>439.2</v>
      </c>
      <c r="AA89">
        <v>400.65</v>
      </c>
      <c r="AB89">
        <v>439.2</v>
      </c>
      <c r="AC89" s="2">
        <f>(Table2[[#This Row],[Close Price]]/Table2[[#This Row],[Day Low]])-1</f>
        <v>2.0892018779342658E-2</v>
      </c>
      <c r="AD89" s="2">
        <f>(Table2[[#This Row],[Day High]]/Table2[[#This Row],[Close Price]])-1</f>
        <v>9.8873304207864887E-3</v>
      </c>
      <c r="AE89" s="2">
        <f>(Table2[[#This Row],[Close Price]]/Table2[[#This Row],[Current Week Low]])-1</f>
        <v>5.5326377092938417E-2</v>
      </c>
      <c r="AF89" s="2">
        <f>(Table2[[#This Row],[Current Week High]]/Table2[[#This Row],[Close Price]])-1</f>
        <v>9.8873304207864887E-3</v>
      </c>
      <c r="AG89" s="2">
        <f>(Table2[[#This Row],[Close Price]]/Table2[[#This Row],[Current Month Low]])-1</f>
        <v>8.5486085111693422E-2</v>
      </c>
      <c r="AH89" s="2">
        <f>(Table2[[#This Row],[Current Month High]]/Table2[[#This Row],[Close Price]])-1</f>
        <v>9.8873304207864887E-3</v>
      </c>
      <c r="AI89">
        <v>4.23085766842952</v>
      </c>
      <c r="AJ89">
        <v>176.03935258647999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0.1</v>
      </c>
      <c r="AM89" t="s">
        <v>10332</v>
      </c>
      <c r="AN89">
        <v>5.14</v>
      </c>
      <c r="AO89" t="s">
        <v>10332</v>
      </c>
      <c r="AP89">
        <v>6.8522172662246E-2</v>
      </c>
      <c r="AQ89">
        <f>(Table2[[#This Row],[Sharpe Ratio]]-AVERAGE(Table2[Sharpe Ratio]))/_xlfn.STDEV.P(Table2[Sharpe Ratio])</f>
        <v>2.4205993658131166E-2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4.2005279599215735</v>
      </c>
      <c r="AS89">
        <f>_xlfn.RANK.AVG(Table2[[#This Row],[1Y Return vs Nifty Z-Score]],Table2[1Y Return vs Nifty Z-Score])</f>
        <v>45</v>
      </c>
      <c r="AT89">
        <f>_xlfn.RANK.AVG(Table2[[#This Row],[6M Return vs Nifty Z-Score]],Table2[6M Return vs Nifty Z-Score])</f>
        <v>15</v>
      </c>
      <c r="AU89">
        <f>_xlfn.RANK.AVG(Table2[[#This Row],[Sharpe Ratio Z-Score]],Table2[Sharpe Ratio Z-Score])</f>
        <v>350</v>
      </c>
      <c r="AV89">
        <f>(Table2[[#This Row],[Rank 1Y]]+Table2[[#This Row],[Rank 6M]]+Table2[[#This Row],[Rank Sharpe]])/3</f>
        <v>136.66666666666666</v>
      </c>
    </row>
    <row r="90" spans="1:48" x14ac:dyDescent="0.3">
      <c r="A90" t="s">
        <v>969</v>
      </c>
      <c r="B90" t="s">
        <v>970</v>
      </c>
      <c r="C90" t="s">
        <v>10286</v>
      </c>
      <c r="D90" t="s">
        <v>290</v>
      </c>
      <c r="E90">
        <v>15037.66441489</v>
      </c>
      <c r="F90">
        <v>1075.0999999999999</v>
      </c>
      <c r="G90">
        <v>94.198888683189395</v>
      </c>
      <c r="H90">
        <f>(Table2[[#This Row],[1Y Return vs Nifty]]-AVERAGE(Table2[1Y Return vs Nifty]))/_xlfn.STDEV.P(Table2[1Y Return vs Nifty])</f>
        <v>0.95378418844767388</v>
      </c>
      <c r="I90">
        <v>7.5418834845604401</v>
      </c>
      <c r="J90">
        <f>(Table2[[#This Row],[1M Return vs Nifty]]-AVERAGE(Table2[1M Return vs Nifty]))/_xlfn.STDEV.P(Table2[1M Return vs Nifty])</f>
        <v>0.27067739294355958</v>
      </c>
      <c r="K90">
        <v>29.210127943118799</v>
      </c>
      <c r="L90">
        <f>(Table2[[#This Row],[6M Return vs Nifty]]-AVERAGE(Table2[6M Return vs Nifty]))/_xlfn.STDEV.P(Table2[6M Return vs Nifty])</f>
        <v>0.70638310085446598</v>
      </c>
      <c r="M90">
        <v>1.3949487917258601</v>
      </c>
      <c r="N90">
        <f>(Table2[[#This Row],[1W Return vs Nifty]]-AVERAGE(Table2[1W Return vs Nifty]))/_xlfn.STDEV.P(Table2[1W Return vs Nifty])</f>
        <v>0.16900737042770009</v>
      </c>
      <c r="O90">
        <v>1045.08</v>
      </c>
      <c r="P90">
        <v>1006.5493213288401</v>
      </c>
      <c r="Q90">
        <v>834.72435569638299</v>
      </c>
      <c r="R90">
        <v>56.506966249647903</v>
      </c>
      <c r="S90" s="2">
        <f>(Table2[[#This Row],[Close Price]]-Table2[[#This Row],[20D EMA]])/Table2[[#This Row],[20D EMA]]</f>
        <v>2.8725073678570048E-2</v>
      </c>
      <c r="T90" s="2">
        <f>(Table2[[#This Row],[Close Price]]-Table2[[#This Row],[50D EMA]])/Table2[[#This Row],[50D EMA]]</f>
        <v>6.8104639503069442E-2</v>
      </c>
      <c r="U90" s="2">
        <f>(Table2[[#This Row],[Close Price]]-Table2[[#This Row],[200D EMA]])/Table2[[#This Row],[200D EMA]]</f>
        <v>0.28797008576930699</v>
      </c>
      <c r="V90">
        <v>0.77483619880966503</v>
      </c>
      <c r="W90">
        <v>1071.3</v>
      </c>
      <c r="X90">
        <v>1119.95</v>
      </c>
      <c r="Y90">
        <v>1057.55</v>
      </c>
      <c r="Z90">
        <v>1130</v>
      </c>
      <c r="AA90">
        <v>940.05</v>
      </c>
      <c r="AB90">
        <v>1130</v>
      </c>
      <c r="AC90" s="2">
        <f>(Table2[[#This Row],[Close Price]]/Table2[[#This Row],[Day Low]])-1</f>
        <v>3.5470923177447489E-3</v>
      </c>
      <c r="AD90" s="2">
        <f>(Table2[[#This Row],[Day High]]/Table2[[#This Row],[Close Price]])-1</f>
        <v>4.1717049576783793E-2</v>
      </c>
      <c r="AE90" s="2">
        <f>(Table2[[#This Row],[Close Price]]/Table2[[#This Row],[Current Week Low]])-1</f>
        <v>1.659496004917016E-2</v>
      </c>
      <c r="AF90" s="2">
        <f>(Table2[[#This Row],[Current Week High]]/Table2[[#This Row],[Close Price]])-1</f>
        <v>5.1065017207701624E-2</v>
      </c>
      <c r="AG90" s="2">
        <f>(Table2[[#This Row],[Close Price]]/Table2[[#This Row],[Current Month Low]])-1</f>
        <v>0.14366257113983294</v>
      </c>
      <c r="AH90" s="2">
        <f>(Table2[[#This Row],[Current Month High]]/Table2[[#This Row],[Close Price]])-1</f>
        <v>5.1065017207701624E-2</v>
      </c>
      <c r="AI90">
        <v>7.6132452795088996</v>
      </c>
      <c r="AJ90">
        <v>166.75764530736299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-7.0000000000000007E-2</v>
      </c>
      <c r="AM90" t="s">
        <v>10331</v>
      </c>
      <c r="AN90">
        <v>12.49</v>
      </c>
      <c r="AO90" t="s">
        <v>10332</v>
      </c>
      <c r="AP90">
        <v>0.140305856566902</v>
      </c>
      <c r="AQ90">
        <f>(Table2[[#This Row],[Sharpe Ratio]]-AVERAGE(Table2[Sharpe Ratio]))/_xlfn.STDEV.P(Table2[Sharpe Ratio])</f>
        <v>0.85068573451803153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2.9505377871914309</v>
      </c>
      <c r="AS90">
        <f>_xlfn.RANK.AVG(Table2[[#This Row],[1Y Return vs Nifty Z-Score]],Table2[1Y Return vs Nifty Z-Score])</f>
        <v>109</v>
      </c>
      <c r="AT90">
        <f>_xlfn.RANK.AVG(Table2[[#This Row],[6M Return vs Nifty Z-Score]],Table2[6M Return vs Nifty Z-Score])</f>
        <v>156</v>
      </c>
      <c r="AU90">
        <f>_xlfn.RANK.AVG(Table2[[#This Row],[Sharpe Ratio Z-Score]],Table2[Sharpe Ratio Z-Score])</f>
        <v>145</v>
      </c>
      <c r="AV90">
        <f>(Table2[[#This Row],[Rank 1Y]]+Table2[[#This Row],[Rank 6M]]+Table2[[#This Row],[Rank Sharpe]])/3</f>
        <v>136.66666666666666</v>
      </c>
    </row>
    <row r="91" spans="1:48" x14ac:dyDescent="0.3">
      <c r="A91" t="s">
        <v>633</v>
      </c>
      <c r="B91" t="s">
        <v>634</v>
      </c>
      <c r="C91" t="s">
        <v>10300</v>
      </c>
      <c r="D91" t="s">
        <v>166</v>
      </c>
      <c r="E91">
        <v>29527.9486106</v>
      </c>
      <c r="F91">
        <v>6821.65</v>
      </c>
      <c r="G91">
        <v>145.87917196813899</v>
      </c>
      <c r="H91">
        <f>(Table2[[#This Row],[1Y Return vs Nifty]]-AVERAGE(Table2[1Y Return vs Nifty]))/_xlfn.STDEV.P(Table2[1Y Return vs Nifty])</f>
        <v>1.7537338794347219</v>
      </c>
      <c r="I91">
        <v>19.0588438855095</v>
      </c>
      <c r="J91">
        <f>(Table2[[#This Row],[1M Return vs Nifty]]-AVERAGE(Table2[1M Return vs Nifty]))/_xlfn.STDEV.P(Table2[1M Return vs Nifty])</f>
        <v>1.2288304552229403</v>
      </c>
      <c r="K91">
        <v>95.389179837297505</v>
      </c>
      <c r="L91">
        <f>(Table2[[#This Row],[6M Return vs Nifty]]-AVERAGE(Table2[6M Return vs Nifty]))/_xlfn.STDEV.P(Table2[6M Return vs Nifty])</f>
        <v>2.9578018955540988</v>
      </c>
      <c r="M91">
        <v>-5.0429412049260298</v>
      </c>
      <c r="N91">
        <f>(Table2[[#This Row],[1W Return vs Nifty]]-AVERAGE(Table2[1W Return vs Nifty]))/_xlfn.STDEV.P(Table2[1W Return vs Nifty])</f>
        <v>-1.3193337072457199</v>
      </c>
      <c r="O91">
        <v>6448.11</v>
      </c>
      <c r="P91">
        <v>5841.3275571613003</v>
      </c>
      <c r="Q91">
        <v>4349.6888175012</v>
      </c>
      <c r="R91">
        <v>58.889479462329</v>
      </c>
      <c r="S91" s="2">
        <f>(Table2[[#This Row],[Close Price]]-Table2[[#This Row],[20D EMA]])/Table2[[#This Row],[20D EMA]]</f>
        <v>5.7930153176667269E-2</v>
      </c>
      <c r="T91" s="2">
        <f>(Table2[[#This Row],[Close Price]]-Table2[[#This Row],[50D EMA]])/Table2[[#This Row],[50D EMA]]</f>
        <v>0.16782528170960934</v>
      </c>
      <c r="U91" s="2">
        <f>(Table2[[#This Row],[Close Price]]-Table2[[#This Row],[200D EMA]])/Table2[[#This Row],[200D EMA]]</f>
        <v>0.56830759307487344</v>
      </c>
      <c r="V91">
        <v>2.0515342355216499</v>
      </c>
      <c r="W91">
        <v>6540</v>
      </c>
      <c r="X91">
        <v>6980</v>
      </c>
      <c r="Y91">
        <v>6369.05</v>
      </c>
      <c r="Z91">
        <v>6980</v>
      </c>
      <c r="AA91">
        <v>5670</v>
      </c>
      <c r="AB91">
        <v>7949.9</v>
      </c>
      <c r="AC91" s="2">
        <f>(Table2[[#This Row],[Close Price]]/Table2[[#This Row],[Day Low]])-1</f>
        <v>4.3065749235474016E-2</v>
      </c>
      <c r="AD91" s="2">
        <f>(Table2[[#This Row],[Day High]]/Table2[[#This Row],[Close Price]])-1</f>
        <v>2.3212859059025259E-2</v>
      </c>
      <c r="AE91" s="2">
        <f>(Table2[[#This Row],[Close Price]]/Table2[[#This Row],[Current Week Low]])-1</f>
        <v>7.1062403341157543E-2</v>
      </c>
      <c r="AF91" s="2">
        <f>(Table2[[#This Row],[Current Week High]]/Table2[[#This Row],[Close Price]])-1</f>
        <v>2.3212859059025259E-2</v>
      </c>
      <c r="AG91" s="2">
        <f>(Table2[[#This Row],[Close Price]]/Table2[[#This Row],[Current Month Low]])-1</f>
        <v>0.20311287477954143</v>
      </c>
      <c r="AH91" s="2">
        <f>(Table2[[#This Row],[Current Month High]]/Table2[[#This Row],[Close Price]])-1</f>
        <v>0.16539253699618128</v>
      </c>
      <c r="AI91">
        <v>16.539253699618101</v>
      </c>
      <c r="AJ91">
        <v>180.72633744855901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0.56000000000000005</v>
      </c>
      <c r="AM91" t="s">
        <v>10332</v>
      </c>
      <c r="AN91">
        <v>18.809999999999999</v>
      </c>
      <c r="AO91" t="s">
        <v>10332</v>
      </c>
      <c r="AP91">
        <v>6.4499335971575006E-2</v>
      </c>
      <c r="AQ91">
        <f>(Table2[[#This Row],[Sharpe Ratio]]-AVERAGE(Table2[Sharpe Ratio]))/_xlfn.STDEV.P(Table2[Sharpe Ratio])</f>
        <v>-2.2110841098406199E-2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4.5989216818676351</v>
      </c>
      <c r="AS91">
        <f>_xlfn.RANK.AVG(Table2[[#This Row],[1Y Return vs Nifty Z-Score]],Table2[1Y Return vs Nifty Z-Score])</f>
        <v>40</v>
      </c>
      <c r="AT91">
        <f>_xlfn.RANK.AVG(Table2[[#This Row],[6M Return vs Nifty Z-Score]],Table2[6M Return vs Nifty Z-Score])</f>
        <v>11</v>
      </c>
      <c r="AU91">
        <f>_xlfn.RANK.AVG(Table2[[#This Row],[Sharpe Ratio Z-Score]],Table2[Sharpe Ratio Z-Score])</f>
        <v>361</v>
      </c>
      <c r="AV91">
        <f>(Table2[[#This Row],[Rank 1Y]]+Table2[[#This Row],[Rank 6M]]+Table2[[#This Row],[Rank Sharpe]])/3</f>
        <v>137.33333333333334</v>
      </c>
    </row>
    <row r="92" spans="1:48" x14ac:dyDescent="0.3">
      <c r="A92" t="s">
        <v>379</v>
      </c>
      <c r="B92" t="s">
        <v>380</v>
      </c>
      <c r="C92" t="s">
        <v>10292</v>
      </c>
      <c r="D92" t="s">
        <v>198</v>
      </c>
      <c r="E92">
        <v>65331.233103325001</v>
      </c>
      <c r="F92">
        <v>1137.8499999999999</v>
      </c>
      <c r="G92">
        <v>50.722658111315504</v>
      </c>
      <c r="H92">
        <f>(Table2[[#This Row],[1Y Return vs Nifty]]-AVERAGE(Table2[1Y Return vs Nifty]))/_xlfn.STDEV.P(Table2[1Y Return vs Nifty])</f>
        <v>0.2808235349719122</v>
      </c>
      <c r="I92">
        <v>21.270463201455101</v>
      </c>
      <c r="J92">
        <f>(Table2[[#This Row],[1M Return vs Nifty]]-AVERAGE(Table2[1M Return vs Nifty]))/_xlfn.STDEV.P(Table2[1M Return vs Nifty])</f>
        <v>1.4128260362092988</v>
      </c>
      <c r="K92">
        <v>68.136214539129796</v>
      </c>
      <c r="L92">
        <f>(Table2[[#This Row],[6M Return vs Nifty]]-AVERAGE(Table2[6M Return vs Nifty]))/_xlfn.STDEV.P(Table2[6M Return vs Nifty])</f>
        <v>2.0306529484567037</v>
      </c>
      <c r="M92">
        <v>0.941430690917061</v>
      </c>
      <c r="N92">
        <f>(Table2[[#This Row],[1W Return vs Nifty]]-AVERAGE(Table2[1W Return vs Nifty]))/_xlfn.STDEV.P(Table2[1W Return vs Nifty])</f>
        <v>6.4160965898699449E-2</v>
      </c>
      <c r="O92">
        <v>1080.5999999999999</v>
      </c>
      <c r="P92">
        <v>1023.53148459697</v>
      </c>
      <c r="Q92">
        <v>827.07327110920403</v>
      </c>
      <c r="R92">
        <v>63.851033975161002</v>
      </c>
      <c r="S92" s="2">
        <f>(Table2[[#This Row],[Close Price]]-Table2[[#This Row],[20D EMA]])/Table2[[#This Row],[20D EMA]]</f>
        <v>5.297982602258005E-2</v>
      </c>
      <c r="T92" s="2">
        <f>(Table2[[#This Row],[Close Price]]-Table2[[#This Row],[50D EMA]])/Table2[[#This Row],[50D EMA]]</f>
        <v>0.11169027736166262</v>
      </c>
      <c r="U92" s="2">
        <f>(Table2[[#This Row],[Close Price]]-Table2[[#This Row],[200D EMA]])/Table2[[#This Row],[200D EMA]]</f>
        <v>0.37575477257777556</v>
      </c>
      <c r="V92">
        <v>0.74043333254777999</v>
      </c>
      <c r="W92">
        <v>1130</v>
      </c>
      <c r="X92">
        <v>1174.8</v>
      </c>
      <c r="Y92">
        <v>1130</v>
      </c>
      <c r="Z92">
        <v>1192</v>
      </c>
      <c r="AA92">
        <v>900</v>
      </c>
      <c r="AB92">
        <v>1192</v>
      </c>
      <c r="AC92" s="2">
        <f>(Table2[[#This Row],[Close Price]]/Table2[[#This Row],[Day Low]])-1</f>
        <v>6.946902654867193E-3</v>
      </c>
      <c r="AD92" s="2">
        <f>(Table2[[#This Row],[Day High]]/Table2[[#This Row],[Close Price]])-1</f>
        <v>3.2473524629784256E-2</v>
      </c>
      <c r="AE92" s="2">
        <f>(Table2[[#This Row],[Close Price]]/Table2[[#This Row],[Current Week Low]])-1</f>
        <v>6.946902654867193E-3</v>
      </c>
      <c r="AF92" s="2">
        <f>(Table2[[#This Row],[Current Week High]]/Table2[[#This Row],[Close Price]])-1</f>
        <v>4.7589752603594659E-2</v>
      </c>
      <c r="AG92" s="2">
        <f>(Table2[[#This Row],[Close Price]]/Table2[[#This Row],[Current Month Low]])-1</f>
        <v>0.26427777777777761</v>
      </c>
      <c r="AH92" s="2">
        <f>(Table2[[#This Row],[Current Month High]]/Table2[[#This Row],[Close Price]])-1</f>
        <v>4.7589752603594659E-2</v>
      </c>
      <c r="AI92">
        <v>6.1036164696576902</v>
      </c>
      <c r="AJ92">
        <v>107.409770324462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0.22</v>
      </c>
      <c r="AM92" t="s">
        <v>10332</v>
      </c>
      <c r="AN92">
        <v>16.71</v>
      </c>
      <c r="AO92" t="s">
        <v>10332</v>
      </c>
      <c r="AP92">
        <v>0.13091991366642799</v>
      </c>
      <c r="AQ92">
        <f>(Table2[[#This Row],[Sharpe Ratio]]-AVERAGE(Table2[Sharpe Ratio]))/_xlfn.STDEV.P(Table2[Sharpe Ratio])</f>
        <v>0.74262090370755218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4.5310843892441657</v>
      </c>
      <c r="AS92">
        <f>_xlfn.RANK.AVG(Table2[[#This Row],[1Y Return vs Nifty Z-Score]],Table2[1Y Return vs Nifty Z-Score])</f>
        <v>219</v>
      </c>
      <c r="AT92">
        <f>_xlfn.RANK.AVG(Table2[[#This Row],[6M Return vs Nifty Z-Score]],Table2[6M Return vs Nifty Z-Score])</f>
        <v>28</v>
      </c>
      <c r="AU92">
        <f>_xlfn.RANK.AVG(Table2[[#This Row],[Sharpe Ratio Z-Score]],Table2[Sharpe Ratio Z-Score])</f>
        <v>169</v>
      </c>
      <c r="AV92">
        <f>(Table2[[#This Row],[Rank 1Y]]+Table2[[#This Row],[Rank 6M]]+Table2[[#This Row],[Rank Sharpe]])/3</f>
        <v>138.66666666666666</v>
      </c>
    </row>
    <row r="93" spans="1:48" x14ac:dyDescent="0.3">
      <c r="A93" t="s">
        <v>161</v>
      </c>
      <c r="B93" t="s">
        <v>162</v>
      </c>
      <c r="C93" t="s">
        <v>10298</v>
      </c>
      <c r="D93" t="s">
        <v>163</v>
      </c>
      <c r="E93">
        <v>166550.44687312501</v>
      </c>
      <c r="F93">
        <v>7859.55</v>
      </c>
      <c r="G93">
        <v>53.835378587143502</v>
      </c>
      <c r="H93">
        <f>(Table2[[#This Row],[1Y Return vs Nifty]]-AVERAGE(Table2[1Y Return vs Nifty]))/_xlfn.STDEV.P(Table2[1Y Return vs Nifty])</f>
        <v>0.32900476821009789</v>
      </c>
      <c r="I93">
        <v>4.4297239689045496</v>
      </c>
      <c r="J93">
        <f>(Table2[[#This Row],[1M Return vs Nifty]]-AVERAGE(Table2[1M Return vs Nifty]))/_xlfn.STDEV.P(Table2[1M Return vs Nifty])</f>
        <v>1.1761405876183819E-2</v>
      </c>
      <c r="K93">
        <v>33.2007653323274</v>
      </c>
      <c r="L93">
        <f>(Table2[[#This Row],[6M Return vs Nifty]]-AVERAGE(Table2[6M Return vs Nifty]))/_xlfn.STDEV.P(Table2[6M Return vs Nifty])</f>
        <v>0.84214503403026642</v>
      </c>
      <c r="M93">
        <v>-1.1122555638195999</v>
      </c>
      <c r="N93">
        <f>(Table2[[#This Row],[1W Return vs Nifty]]-AVERAGE(Table2[1W Return vs Nifty]))/_xlfn.STDEV.P(Table2[1W Return vs Nifty])</f>
        <v>-0.41061968663923909</v>
      </c>
      <c r="O93">
        <v>7838.44</v>
      </c>
      <c r="P93">
        <v>7877.3476074978998</v>
      </c>
      <c r="Q93">
        <v>6616.35304070861</v>
      </c>
      <c r="R93">
        <v>52.720274207611098</v>
      </c>
      <c r="S93" s="2">
        <f>(Table2[[#This Row],[Close Price]]-Table2[[#This Row],[20D EMA]])/Table2[[#This Row],[20D EMA]]</f>
        <v>2.6931379203005423E-3</v>
      </c>
      <c r="T93" s="2">
        <f>(Table2[[#This Row],[Close Price]]-Table2[[#This Row],[50D EMA]])/Table2[[#This Row],[50D EMA]]</f>
        <v>-2.2593401211544045E-3</v>
      </c>
      <c r="U93" s="2">
        <f>(Table2[[#This Row],[Close Price]]-Table2[[#This Row],[200D EMA]])/Table2[[#This Row],[200D EMA]]</f>
        <v>0.18789761544499506</v>
      </c>
      <c r="V93">
        <v>1.1125603860887301</v>
      </c>
      <c r="W93">
        <v>7830.6</v>
      </c>
      <c r="X93">
        <v>7950</v>
      </c>
      <c r="Y93">
        <v>7735.55</v>
      </c>
      <c r="Z93">
        <v>7984.4</v>
      </c>
      <c r="AA93">
        <v>7236.8</v>
      </c>
      <c r="AB93">
        <v>8263.75</v>
      </c>
      <c r="AC93" s="2">
        <f>(Table2[[#This Row],[Close Price]]/Table2[[#This Row],[Day Low]])-1</f>
        <v>3.6970347099838374E-3</v>
      </c>
      <c r="AD93" s="2">
        <f>(Table2[[#This Row],[Day High]]/Table2[[#This Row],[Close Price]])-1</f>
        <v>1.1508292459492031E-2</v>
      </c>
      <c r="AE93" s="2">
        <f>(Table2[[#This Row],[Close Price]]/Table2[[#This Row],[Current Week Low]])-1</f>
        <v>1.6029887984694069E-2</v>
      </c>
      <c r="AF93" s="2">
        <f>(Table2[[#This Row],[Current Week High]]/Table2[[#This Row],[Close Price]])-1</f>
        <v>1.5885133372775639E-2</v>
      </c>
      <c r="AG93" s="2">
        <f>(Table2[[#This Row],[Close Price]]/Table2[[#This Row],[Current Month Low]])-1</f>
        <v>8.6053227946053523E-2</v>
      </c>
      <c r="AH93" s="2">
        <f>(Table2[[#This Row],[Current Month High]]/Table2[[#This Row],[Close Price]])-1</f>
        <v>5.1427880731085063E-2</v>
      </c>
      <c r="AI93">
        <v>16.418242774713502</v>
      </c>
      <c r="AJ93">
        <v>104.14415584415499</v>
      </c>
      <c r="AK93" t="str">
        <f>IF(AND(Table2[[#This Row],[20D EMA]]&gt;Table2[[#This Row],[50D EMA]],Table2[[#This Row],[50D EMA]]&gt;Table2[[#This Row],[200D EMA]]),"Uptrend","Downtrend/NoTrend")</f>
        <v>Downtrend/NoTrend</v>
      </c>
      <c r="AL93">
        <v>-0.11</v>
      </c>
      <c r="AM93" t="s">
        <v>10331</v>
      </c>
      <c r="AN93">
        <v>5.28</v>
      </c>
      <c r="AO93" t="s">
        <v>10332</v>
      </c>
      <c r="AP93">
        <v>0.173161119520167</v>
      </c>
      <c r="AQ93">
        <f>(Table2[[#This Row],[Sharpe Ratio]]-AVERAGE(Table2[Sharpe Ratio]))/_xlfn.STDEV.P(Table2[Sharpe Ratio])</f>
        <v>1.2289640247150755</v>
      </c>
      <c r="AR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3">
        <f>_xlfn.RANK.AVG(Table2[[#This Row],[1Y Return vs Nifty Z-Score]],Table2[1Y Return vs Nifty Z-Score])</f>
        <v>206</v>
      </c>
      <c r="AT93">
        <f>_xlfn.RANK.AVG(Table2[[#This Row],[6M Return vs Nifty Z-Score]],Table2[6M Return vs Nifty Z-Score])</f>
        <v>132</v>
      </c>
      <c r="AU93">
        <f>_xlfn.RANK.AVG(Table2[[#This Row],[Sharpe Ratio Z-Score]],Table2[Sharpe Ratio Z-Score])</f>
        <v>82</v>
      </c>
      <c r="AV93">
        <f>(Table2[[#This Row],[Rank 1Y]]+Table2[[#This Row],[Rank 6M]]+Table2[[#This Row],[Rank Sharpe]])/3</f>
        <v>140</v>
      </c>
    </row>
    <row r="94" spans="1:48" x14ac:dyDescent="0.3">
      <c r="A94" t="s">
        <v>806</v>
      </c>
      <c r="B94" t="s">
        <v>807</v>
      </c>
      <c r="C94" t="s">
        <v>10290</v>
      </c>
      <c r="D94" t="s">
        <v>46</v>
      </c>
      <c r="E94">
        <v>20150.736241859999</v>
      </c>
      <c r="F94">
        <v>320.95</v>
      </c>
      <c r="G94">
        <v>84.350780994383896</v>
      </c>
      <c r="H94">
        <f>(Table2[[#This Row],[1Y Return vs Nifty]]-AVERAGE(Table2[1Y Return vs Nifty]))/_xlfn.STDEV.P(Table2[1Y Return vs Nifty])</f>
        <v>0.80134712344494841</v>
      </c>
      <c r="I94">
        <v>2.5238771497450401</v>
      </c>
      <c r="J94">
        <f>(Table2[[#This Row],[1M Return vs Nifty]]-AVERAGE(Table2[1M Return vs Nifty]))/_xlfn.STDEV.P(Table2[1M Return vs Nifty])</f>
        <v>-0.14679544440721398</v>
      </c>
      <c r="K94">
        <v>20.3752859454648</v>
      </c>
      <c r="L94">
        <f>(Table2[[#This Row],[6M Return vs Nifty]]-AVERAGE(Table2[6M Return vs Nifty]))/_xlfn.STDEV.P(Table2[6M Return vs Nifty])</f>
        <v>0.40582078162502522</v>
      </c>
      <c r="M94">
        <v>-0.61330265020841301</v>
      </c>
      <c r="N94">
        <f>(Table2[[#This Row],[1W Return vs Nifty]]-AVERAGE(Table2[1W Return vs Nifty]))/_xlfn.STDEV.P(Table2[1W Return vs Nifty])</f>
        <v>-0.29526945270567206</v>
      </c>
      <c r="O94">
        <v>323.25</v>
      </c>
      <c r="P94">
        <v>318.289940571937</v>
      </c>
      <c r="Q94">
        <v>257.63385877611802</v>
      </c>
      <c r="R94">
        <v>48.785861534566898</v>
      </c>
      <c r="S94" s="2">
        <f>(Table2[[#This Row],[Close Price]]-Table2[[#This Row],[20D EMA]])/Table2[[#This Row],[20D EMA]]</f>
        <v>-7.1152358855375445E-3</v>
      </c>
      <c r="T94" s="2">
        <f>(Table2[[#This Row],[Close Price]]-Table2[[#This Row],[50D EMA]])/Table2[[#This Row],[50D EMA]]</f>
        <v>8.3573468369220767E-3</v>
      </c>
      <c r="U94" s="2">
        <f>(Table2[[#This Row],[Close Price]]-Table2[[#This Row],[200D EMA]])/Table2[[#This Row],[200D EMA]]</f>
        <v>0.24576017113846532</v>
      </c>
      <c r="V94">
        <v>0.59380564638059696</v>
      </c>
      <c r="W94">
        <v>318.75</v>
      </c>
      <c r="X94">
        <v>324</v>
      </c>
      <c r="Y94">
        <v>312.25</v>
      </c>
      <c r="Z94">
        <v>329.6</v>
      </c>
      <c r="AA94">
        <v>308.5</v>
      </c>
      <c r="AB94">
        <v>362.6</v>
      </c>
      <c r="AC94" s="2">
        <f>(Table2[[#This Row],[Close Price]]/Table2[[#This Row],[Day Low]])-1</f>
        <v>6.9019607843137099E-3</v>
      </c>
      <c r="AD94" s="2">
        <f>(Table2[[#This Row],[Day High]]/Table2[[#This Row],[Close Price]])-1</f>
        <v>9.5030378563638607E-3</v>
      </c>
      <c r="AE94" s="2">
        <f>(Table2[[#This Row],[Close Price]]/Table2[[#This Row],[Current Week Low]])-1</f>
        <v>2.786228983186545E-2</v>
      </c>
      <c r="AF94" s="2">
        <f>(Table2[[#This Row],[Current Week High]]/Table2[[#This Row],[Close Price]])-1</f>
        <v>2.6951238510671605E-2</v>
      </c>
      <c r="AG94" s="2">
        <f>(Table2[[#This Row],[Close Price]]/Table2[[#This Row],[Current Month Low]])-1</f>
        <v>4.0356564019448982E-2</v>
      </c>
      <c r="AH94" s="2">
        <f>(Table2[[#This Row],[Current Month High]]/Table2[[#This Row],[Close Price]])-1</f>
        <v>0.12977099236641232</v>
      </c>
      <c r="AI94">
        <v>13.5690917588409</v>
      </c>
      <c r="AJ94">
        <v>135.04210911753901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0.01</v>
      </c>
      <c r="AM94" t="s">
        <v>10332</v>
      </c>
      <c r="AN94">
        <v>-0.33</v>
      </c>
      <c r="AO94" t="s">
        <v>10331</v>
      </c>
      <c r="AP94">
        <v>0.16654050220774</v>
      </c>
      <c r="AQ94">
        <f>(Table2[[#This Row],[Sharpe Ratio]]-AVERAGE(Table2[Sharpe Ratio]))/_xlfn.STDEV.P(Table2[Sharpe Ratio])</f>
        <v>1.1527377044279339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1.9178407123850214</v>
      </c>
      <c r="AS94">
        <f>_xlfn.RANK.AVG(Table2[[#This Row],[1Y Return vs Nifty Z-Score]],Table2[1Y Return vs Nifty Z-Score])</f>
        <v>122</v>
      </c>
      <c r="AT94">
        <f>_xlfn.RANK.AVG(Table2[[#This Row],[6M Return vs Nifty Z-Score]],Table2[6M Return vs Nifty Z-Score])</f>
        <v>208</v>
      </c>
      <c r="AU94">
        <f>_xlfn.RANK.AVG(Table2[[#This Row],[Sharpe Ratio Z-Score]],Table2[Sharpe Ratio Z-Score])</f>
        <v>93</v>
      </c>
      <c r="AV94">
        <f>(Table2[[#This Row],[Rank 1Y]]+Table2[[#This Row],[Rank 6M]]+Table2[[#This Row],[Rank Sharpe]])/3</f>
        <v>141</v>
      </c>
    </row>
    <row r="95" spans="1:48" x14ac:dyDescent="0.3">
      <c r="A95" t="s">
        <v>710</v>
      </c>
      <c r="B95" t="s">
        <v>711</v>
      </c>
      <c r="C95" t="s">
        <v>10287</v>
      </c>
      <c r="D95" t="s">
        <v>553</v>
      </c>
      <c r="E95">
        <v>24325.69317993</v>
      </c>
      <c r="F95">
        <v>4778.8500000000004</v>
      </c>
      <c r="G95">
        <v>177.762372496014</v>
      </c>
      <c r="H95">
        <f>(Table2[[#This Row],[1Y Return vs Nifty]]-AVERAGE(Table2[1Y Return vs Nifty]))/_xlfn.STDEV.P(Table2[1Y Return vs Nifty])</f>
        <v>2.2472481326234091</v>
      </c>
      <c r="I95">
        <v>24.709389801387498</v>
      </c>
      <c r="J95">
        <f>(Table2[[#This Row],[1M Return vs Nifty]]-AVERAGE(Table2[1M Return vs Nifty]))/_xlfn.STDEV.P(Table2[1M Return vs Nifty])</f>
        <v>1.6989273978504935</v>
      </c>
      <c r="K95">
        <v>18.609164037783501</v>
      </c>
      <c r="L95">
        <f>(Table2[[#This Row],[6M Return vs Nifty]]-AVERAGE(Table2[6M Return vs Nifty]))/_xlfn.STDEV.P(Table2[6M Return vs Nifty])</f>
        <v>0.34573711552714009</v>
      </c>
      <c r="M95">
        <v>6.7981510353301999</v>
      </c>
      <c r="N95">
        <f>(Table2[[#This Row],[1W Return vs Nifty]]-AVERAGE(Table2[1W Return vs Nifty]))/_xlfn.STDEV.P(Table2[1W Return vs Nifty])</f>
        <v>1.4181445651166078</v>
      </c>
      <c r="O95">
        <v>4424.79</v>
      </c>
      <c r="P95">
        <v>4166.9177725531999</v>
      </c>
      <c r="Q95">
        <v>3524.2222289542501</v>
      </c>
      <c r="R95">
        <v>76.839038725989795</v>
      </c>
      <c r="S95" s="2">
        <f>(Table2[[#This Row],[Close Price]]-Table2[[#This Row],[20D EMA]])/Table2[[#This Row],[20D EMA]]</f>
        <v>8.0017356755913926E-2</v>
      </c>
      <c r="T95" s="2">
        <f>(Table2[[#This Row],[Close Price]]-Table2[[#This Row],[50D EMA]])/Table2[[#This Row],[50D EMA]]</f>
        <v>0.14685488431701174</v>
      </c>
      <c r="U95" s="2">
        <f>(Table2[[#This Row],[Close Price]]-Table2[[#This Row],[200D EMA]])/Table2[[#This Row],[200D EMA]]</f>
        <v>0.35600132157898529</v>
      </c>
      <c r="V95">
        <v>1.0249469790075501</v>
      </c>
      <c r="W95">
        <v>4763.2</v>
      </c>
      <c r="X95">
        <v>4833.6000000000004</v>
      </c>
      <c r="Y95">
        <v>4630</v>
      </c>
      <c r="Z95">
        <v>4914.8</v>
      </c>
      <c r="AA95">
        <v>4130.05</v>
      </c>
      <c r="AB95">
        <v>4914.8</v>
      </c>
      <c r="AC95" s="2">
        <f>(Table2[[#This Row],[Close Price]]/Table2[[#This Row],[Day Low]])-1</f>
        <v>3.2856063150823456E-3</v>
      </c>
      <c r="AD95" s="2">
        <f>(Table2[[#This Row],[Day High]]/Table2[[#This Row],[Close Price]])-1</f>
        <v>1.1456731221946681E-2</v>
      </c>
      <c r="AE95" s="2">
        <f>(Table2[[#This Row],[Close Price]]/Table2[[#This Row],[Current Week Low]])-1</f>
        <v>3.2149028077753883E-2</v>
      </c>
      <c r="AF95" s="2">
        <f>(Table2[[#This Row],[Current Week High]]/Table2[[#This Row],[Close Price]])-1</f>
        <v>2.8448266842441061E-2</v>
      </c>
      <c r="AG95" s="2">
        <f>(Table2[[#This Row],[Close Price]]/Table2[[#This Row],[Current Month Low]])-1</f>
        <v>0.15709252914613625</v>
      </c>
      <c r="AH95" s="2">
        <f>(Table2[[#This Row],[Current Month High]]/Table2[[#This Row],[Close Price]])-1</f>
        <v>2.8448266842441061E-2</v>
      </c>
      <c r="AI95">
        <v>2.8448266842440999</v>
      </c>
      <c r="AJ95">
        <v>208.910795087265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0.27</v>
      </c>
      <c r="AM95" t="s">
        <v>10332</v>
      </c>
      <c r="AN95">
        <v>13.81</v>
      </c>
      <c r="AO95" t="s">
        <v>10332</v>
      </c>
      <c r="AP95">
        <v>0.129316760821543</v>
      </c>
      <c r="AQ95">
        <f>(Table2[[#This Row],[Sharpe Ratio]]-AVERAGE(Table2[Sharpe Ratio]))/_xlfn.STDEV.P(Table2[Sharpe Ratio])</f>
        <v>0.72416304147859212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6.4342202525962424</v>
      </c>
      <c r="AS95">
        <f>_xlfn.RANK.AVG(Table2[[#This Row],[1Y Return vs Nifty Z-Score]],Table2[1Y Return vs Nifty Z-Score])</f>
        <v>28</v>
      </c>
      <c r="AT95">
        <f>_xlfn.RANK.AVG(Table2[[#This Row],[6M Return vs Nifty Z-Score]],Table2[6M Return vs Nifty Z-Score])</f>
        <v>225</v>
      </c>
      <c r="AU95">
        <f>_xlfn.RANK.AVG(Table2[[#This Row],[Sharpe Ratio Z-Score]],Table2[Sharpe Ratio Z-Score])</f>
        <v>174</v>
      </c>
      <c r="AV95">
        <f>(Table2[[#This Row],[Rank 1Y]]+Table2[[#This Row],[Rank 6M]]+Table2[[#This Row],[Rank Sharpe]])/3</f>
        <v>142.33333333333334</v>
      </c>
    </row>
    <row r="96" spans="1:48" x14ac:dyDescent="0.3">
      <c r="A96" t="s">
        <v>588</v>
      </c>
      <c r="B96" t="s">
        <v>589</v>
      </c>
      <c r="C96" t="s">
        <v>10290</v>
      </c>
      <c r="D96" t="s">
        <v>46</v>
      </c>
      <c r="E96">
        <v>32740.2</v>
      </c>
      <c r="F96">
        <v>181.89</v>
      </c>
      <c r="G96">
        <v>228.38000978242701</v>
      </c>
      <c r="H96">
        <f>(Table2[[#This Row],[1Y Return vs Nifty]]-AVERAGE(Table2[1Y Return vs Nifty]))/_xlfn.STDEV.P(Table2[1Y Return vs Nifty])</f>
        <v>3.0307493197686539</v>
      </c>
      <c r="I96">
        <v>5.5897822564414801</v>
      </c>
      <c r="J96">
        <f>(Table2[[#This Row],[1M Return vs Nifty]]-AVERAGE(Table2[1M Return vs Nifty]))/_xlfn.STDEV.P(Table2[1M Return vs Nifty])</f>
        <v>0.10827240894731444</v>
      </c>
      <c r="K96">
        <v>12.9064594172968</v>
      </c>
      <c r="L96">
        <f>(Table2[[#This Row],[6M Return vs Nifty]]-AVERAGE(Table2[6M Return vs Nifty]))/_xlfn.STDEV.P(Table2[6M Return vs Nifty])</f>
        <v>0.15173046242920463</v>
      </c>
      <c r="M96">
        <v>0.61841675379708405</v>
      </c>
      <c r="N96">
        <f>(Table2[[#This Row],[1W Return vs Nifty]]-AVERAGE(Table2[1W Return vs Nifty]))/_xlfn.STDEV.P(Table2[1W Return vs Nifty])</f>
        <v>-1.0514884655861711E-2</v>
      </c>
      <c r="O96">
        <v>178.85</v>
      </c>
      <c r="P96">
        <v>171.698270890815</v>
      </c>
      <c r="Q96">
        <v>133.04673106893</v>
      </c>
      <c r="R96">
        <v>54.362173112762697</v>
      </c>
      <c r="S96" s="2">
        <f>(Table2[[#This Row],[Close Price]]-Table2[[#This Row],[20D EMA]])/Table2[[#This Row],[20D EMA]]</f>
        <v>1.6997483925076835E-2</v>
      </c>
      <c r="T96" s="2">
        <f>(Table2[[#This Row],[Close Price]]-Table2[[#This Row],[50D EMA]])/Table2[[#This Row],[50D EMA]]</f>
        <v>5.9358367771018695E-2</v>
      </c>
      <c r="U96" s="2">
        <f>(Table2[[#This Row],[Close Price]]-Table2[[#This Row],[200D EMA]])/Table2[[#This Row],[200D EMA]]</f>
        <v>0.36711363397395191</v>
      </c>
      <c r="V96">
        <v>1.01691821425912</v>
      </c>
      <c r="W96">
        <v>180.43</v>
      </c>
      <c r="X96">
        <v>185.68</v>
      </c>
      <c r="Y96">
        <v>180.4</v>
      </c>
      <c r="Z96">
        <v>193.35</v>
      </c>
      <c r="AA96">
        <v>163</v>
      </c>
      <c r="AB96">
        <v>193.35</v>
      </c>
      <c r="AC96" s="2">
        <f>(Table2[[#This Row],[Close Price]]/Table2[[#This Row],[Day Low]])-1</f>
        <v>8.0917807459954805E-3</v>
      </c>
      <c r="AD96" s="2">
        <f>(Table2[[#This Row],[Day High]]/Table2[[#This Row],[Close Price]])-1</f>
        <v>2.0836769476057171E-2</v>
      </c>
      <c r="AE96" s="2">
        <f>(Table2[[#This Row],[Close Price]]/Table2[[#This Row],[Current Week Low]])-1</f>
        <v>8.2594235033257579E-3</v>
      </c>
      <c r="AF96" s="2">
        <f>(Table2[[#This Row],[Current Week High]]/Table2[[#This Row],[Close Price]])-1</f>
        <v>6.3005112980372813E-2</v>
      </c>
      <c r="AG96" s="2">
        <f>(Table2[[#This Row],[Close Price]]/Table2[[#This Row],[Current Month Low]])-1</f>
        <v>0.11588957055214721</v>
      </c>
      <c r="AH96" s="2">
        <f>(Table2[[#This Row],[Current Month High]]/Table2[[#This Row],[Close Price]])-1</f>
        <v>6.3005112980372813E-2</v>
      </c>
      <c r="AI96">
        <v>9.0219363351476201</v>
      </c>
      <c r="AJ96">
        <v>282.12184873949502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0.25</v>
      </c>
      <c r="AM96" t="s">
        <v>10332</v>
      </c>
      <c r="AN96">
        <v>8.35</v>
      </c>
      <c r="AO96" t="s">
        <v>10332</v>
      </c>
      <c r="AP96">
        <v>0.13884855097930099</v>
      </c>
      <c r="AQ96">
        <f>(Table2[[#This Row],[Sharpe Ratio]]-AVERAGE(Table2[Sharpe Ratio]))/_xlfn.STDEV.P(Table2[Sharpe Ratio])</f>
        <v>0.83390708122414492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4.1141443877134565</v>
      </c>
      <c r="AS96">
        <f>_xlfn.RANK.AVG(Table2[[#This Row],[1Y Return vs Nifty Z-Score]],Table2[1Y Return vs Nifty Z-Score])</f>
        <v>12</v>
      </c>
      <c r="AT96">
        <f>_xlfn.RANK.AVG(Table2[[#This Row],[6M Return vs Nifty Z-Score]],Table2[6M Return vs Nifty Z-Score])</f>
        <v>271</v>
      </c>
      <c r="AU96">
        <f>_xlfn.RANK.AVG(Table2[[#This Row],[Sharpe Ratio Z-Score]],Table2[Sharpe Ratio Z-Score])</f>
        <v>149</v>
      </c>
      <c r="AV96">
        <f>(Table2[[#This Row],[Rank 1Y]]+Table2[[#This Row],[Rank 6M]]+Table2[[#This Row],[Rank Sharpe]])/3</f>
        <v>144</v>
      </c>
    </row>
    <row r="97" spans="1:48" x14ac:dyDescent="0.3">
      <c r="A97" t="s">
        <v>1078</v>
      </c>
      <c r="B97" t="s">
        <v>1079</v>
      </c>
      <c r="C97" t="s">
        <v>10294</v>
      </c>
      <c r="D97" t="s">
        <v>127</v>
      </c>
      <c r="E97">
        <v>12247.01103885</v>
      </c>
      <c r="F97">
        <v>347.55</v>
      </c>
      <c r="G97">
        <v>41.825852219455101</v>
      </c>
      <c r="H97">
        <f>(Table2[[#This Row],[1Y Return vs Nifty]]-AVERAGE(Table2[1Y Return vs Nifty]))/_xlfn.STDEV.P(Table2[1Y Return vs Nifty])</f>
        <v>0.14311149719680005</v>
      </c>
      <c r="I97">
        <v>27.0753423153757</v>
      </c>
      <c r="J97">
        <f>(Table2[[#This Row],[1M Return vs Nifty]]-AVERAGE(Table2[1M Return vs Nifty]))/_xlfn.STDEV.P(Table2[1M Return vs Nifty])</f>
        <v>1.8957627231068508</v>
      </c>
      <c r="K97">
        <v>45.444520801031899</v>
      </c>
      <c r="L97">
        <f>(Table2[[#This Row],[6M Return vs Nifty]]-AVERAGE(Table2[6M Return vs Nifty]))/_xlfn.STDEV.P(Table2[6M Return vs Nifty])</f>
        <v>1.2586789732596451</v>
      </c>
      <c r="M97">
        <v>3.9102126842981102</v>
      </c>
      <c r="N97">
        <f>(Table2[[#This Row],[1W Return vs Nifty]]-AVERAGE(Table2[1W Return vs Nifty]))/_xlfn.STDEV.P(Table2[1W Return vs Nifty])</f>
        <v>0.75049766840590681</v>
      </c>
      <c r="O97">
        <v>301.58</v>
      </c>
      <c r="P97">
        <v>276.43924400609399</v>
      </c>
      <c r="Q97">
        <v>238.87637929717101</v>
      </c>
      <c r="R97">
        <v>80.501234906386202</v>
      </c>
      <c r="S97" s="2">
        <f>(Table2[[#This Row],[Close Price]]-Table2[[#This Row],[20D EMA]])/Table2[[#This Row],[20D EMA]]</f>
        <v>0.15243053252868238</v>
      </c>
      <c r="T97" s="2">
        <f>(Table2[[#This Row],[Close Price]]-Table2[[#This Row],[50D EMA]])/Table2[[#This Row],[50D EMA]]</f>
        <v>0.25723828123455011</v>
      </c>
      <c r="U97" s="2">
        <f>(Table2[[#This Row],[Close Price]]-Table2[[#This Row],[200D EMA]])/Table2[[#This Row],[200D EMA]]</f>
        <v>0.45493665394030025</v>
      </c>
      <c r="V97">
        <v>2.7483971054394698</v>
      </c>
      <c r="W97">
        <v>344.25</v>
      </c>
      <c r="X97">
        <v>356.75</v>
      </c>
      <c r="Y97">
        <v>325.95</v>
      </c>
      <c r="Z97">
        <v>356.75</v>
      </c>
      <c r="AA97">
        <v>245</v>
      </c>
      <c r="AB97">
        <v>356.75</v>
      </c>
      <c r="AC97" s="2">
        <f>(Table2[[#This Row],[Close Price]]/Table2[[#This Row],[Day Low]])-1</f>
        <v>9.5860566448802143E-3</v>
      </c>
      <c r="AD97" s="2">
        <f>(Table2[[#This Row],[Day High]]/Table2[[#This Row],[Close Price]])-1</f>
        <v>2.647101136527108E-2</v>
      </c>
      <c r="AE97" s="2">
        <f>(Table2[[#This Row],[Close Price]]/Table2[[#This Row],[Current Week Low]])-1</f>
        <v>6.6267832489645739E-2</v>
      </c>
      <c r="AF97" s="2">
        <f>(Table2[[#This Row],[Current Week High]]/Table2[[#This Row],[Close Price]])-1</f>
        <v>2.647101136527108E-2</v>
      </c>
      <c r="AG97" s="2">
        <f>(Table2[[#This Row],[Close Price]]/Table2[[#This Row],[Current Month Low]])-1</f>
        <v>0.41857142857142859</v>
      </c>
      <c r="AH97" s="2">
        <f>(Table2[[#This Row],[Current Month High]]/Table2[[#This Row],[Close Price]])-1</f>
        <v>2.647101136527108E-2</v>
      </c>
      <c r="AI97">
        <v>2.6471011365271</v>
      </c>
      <c r="AJ97">
        <v>92.815533980582501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0.63</v>
      </c>
      <c r="AM97" t="s">
        <v>10332</v>
      </c>
      <c r="AN97">
        <v>39.659999999999997</v>
      </c>
      <c r="AO97" t="s">
        <v>10332</v>
      </c>
      <c r="AP97">
        <v>0.16413500647253099</v>
      </c>
      <c r="AQ97">
        <f>(Table2[[#This Row],[Sharpe Ratio]]-AVERAGE(Table2[Sharpe Ratio]))/_xlfn.STDEV.P(Table2[Sharpe Ratio])</f>
        <v>1.1250420863747319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5.1730929483439345</v>
      </c>
      <c r="AS97">
        <f>_xlfn.RANK.AVG(Table2[[#This Row],[1Y Return vs Nifty Z-Score]],Table2[1Y Return vs Nifty Z-Score])</f>
        <v>257</v>
      </c>
      <c r="AT97">
        <f>_xlfn.RANK.AVG(Table2[[#This Row],[6M Return vs Nifty Z-Score]],Table2[6M Return vs Nifty Z-Score])</f>
        <v>77</v>
      </c>
      <c r="AU97">
        <f>_xlfn.RANK.AVG(Table2[[#This Row],[Sharpe Ratio Z-Score]],Table2[Sharpe Ratio Z-Score])</f>
        <v>99</v>
      </c>
      <c r="AV97">
        <f>(Table2[[#This Row],[Rank 1Y]]+Table2[[#This Row],[Rank 6M]]+Table2[[#This Row],[Rank Sharpe]])/3</f>
        <v>144.33333333333334</v>
      </c>
    </row>
    <row r="98" spans="1:48" x14ac:dyDescent="0.3">
      <c r="A98" t="s">
        <v>76</v>
      </c>
      <c r="B98" t="s">
        <v>77</v>
      </c>
      <c r="C98" t="s">
        <v>10292</v>
      </c>
      <c r="D98" t="s">
        <v>60</v>
      </c>
      <c r="E98">
        <v>327469.82183256</v>
      </c>
      <c r="F98">
        <v>2732.95</v>
      </c>
      <c r="G98">
        <v>48.344758444907598</v>
      </c>
      <c r="H98">
        <f>(Table2[[#This Row],[1Y Return vs Nifty]]-AVERAGE(Table2[1Y Return vs Nifty]))/_xlfn.STDEV.P(Table2[1Y Return vs Nifty])</f>
        <v>0.24401645918919934</v>
      </c>
      <c r="I98">
        <v>-0.55887084739591597</v>
      </c>
      <c r="J98">
        <f>(Table2[[#This Row],[1M Return vs Nifty]]-AVERAGE(Table2[1M Return vs Nifty]))/_xlfn.STDEV.P(Table2[1M Return vs Nifty])</f>
        <v>-0.40326454136206935</v>
      </c>
      <c r="K98">
        <v>31.3844398562252</v>
      </c>
      <c r="L98">
        <f>(Table2[[#This Row],[6M Return vs Nifty]]-AVERAGE(Table2[6M Return vs Nifty]))/_xlfn.STDEV.P(Table2[6M Return vs Nifty])</f>
        <v>0.78035343688367809</v>
      </c>
      <c r="M98">
        <v>-3.2883648164118302</v>
      </c>
      <c r="N98">
        <f>(Table2[[#This Row],[1W Return vs Nifty]]-AVERAGE(Table2[1W Return vs Nifty]))/_xlfn.STDEV.P(Table2[1W Return vs Nifty])</f>
        <v>-0.91370265199319789</v>
      </c>
      <c r="O98">
        <v>2765.39</v>
      </c>
      <c r="P98">
        <v>2727.5574042599201</v>
      </c>
      <c r="Q98">
        <v>2250.4165469571999</v>
      </c>
      <c r="R98">
        <v>44.4231407923955</v>
      </c>
      <c r="S98" s="2">
        <f>(Table2[[#This Row],[Close Price]]-Table2[[#This Row],[20D EMA]])/Table2[[#This Row],[20D EMA]]</f>
        <v>-1.1730714293463148E-2</v>
      </c>
      <c r="T98" s="2">
        <f>(Table2[[#This Row],[Close Price]]-Table2[[#This Row],[50D EMA]])/Table2[[#This Row],[50D EMA]]</f>
        <v>1.9770787341294978E-3</v>
      </c>
      <c r="U98" s="2">
        <f>(Table2[[#This Row],[Close Price]]-Table2[[#This Row],[200D EMA]])/Table2[[#This Row],[200D EMA]]</f>
        <v>0.214419616535097</v>
      </c>
      <c r="V98">
        <v>0.71501003060428003</v>
      </c>
      <c r="W98">
        <v>2724.05</v>
      </c>
      <c r="X98">
        <v>2775.75</v>
      </c>
      <c r="Y98">
        <v>2724.05</v>
      </c>
      <c r="Z98">
        <v>2859.9</v>
      </c>
      <c r="AA98">
        <v>2625.7</v>
      </c>
      <c r="AB98">
        <v>2926.5</v>
      </c>
      <c r="AC98" s="2">
        <f>(Table2[[#This Row],[Close Price]]/Table2[[#This Row],[Day Low]])-1</f>
        <v>3.2671940676565203E-3</v>
      </c>
      <c r="AD98" s="2">
        <f>(Table2[[#This Row],[Day High]]/Table2[[#This Row],[Close Price]])-1</f>
        <v>1.5660732907663899E-2</v>
      </c>
      <c r="AE98" s="2">
        <f>(Table2[[#This Row],[Close Price]]/Table2[[#This Row],[Current Week Low]])-1</f>
        <v>3.2671940676565203E-3</v>
      </c>
      <c r="AF98" s="2">
        <f>(Table2[[#This Row],[Current Week High]]/Table2[[#This Row],[Close Price]])-1</f>
        <v>4.6451636509998506E-2</v>
      </c>
      <c r="AG98" s="2">
        <f>(Table2[[#This Row],[Close Price]]/Table2[[#This Row],[Current Month Low]])-1</f>
        <v>4.0846250523669969E-2</v>
      </c>
      <c r="AH98" s="2">
        <f>(Table2[[#This Row],[Current Month High]]/Table2[[#This Row],[Close Price]])-1</f>
        <v>7.0820907810241751E-2</v>
      </c>
      <c r="AI98">
        <v>10.265464058983801</v>
      </c>
      <c r="AJ98">
        <v>88.479310344827496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-0.03</v>
      </c>
      <c r="AM98" t="s">
        <v>10331</v>
      </c>
      <c r="AN98">
        <v>2.02</v>
      </c>
      <c r="AO98" t="s">
        <v>10332</v>
      </c>
      <c r="AP98">
        <v>0.185369889365568</v>
      </c>
      <c r="AQ98">
        <f>(Table2[[#This Row],[Sharpe Ratio]]-AVERAGE(Table2[Sharpe Ratio]))/_xlfn.STDEV.P(Table2[Sharpe Ratio])</f>
        <v>1.3695294065565433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1.0769321092741535</v>
      </c>
      <c r="AS98">
        <f>_xlfn.RANK.AVG(Table2[[#This Row],[1Y Return vs Nifty Z-Score]],Table2[1Y Return vs Nifty Z-Score])</f>
        <v>226</v>
      </c>
      <c r="AT98">
        <f>_xlfn.RANK.AVG(Table2[[#This Row],[6M Return vs Nifty Z-Score]],Table2[6M Return vs Nifty Z-Score])</f>
        <v>145</v>
      </c>
      <c r="AU98">
        <f>_xlfn.RANK.AVG(Table2[[#This Row],[Sharpe Ratio Z-Score]],Table2[Sharpe Ratio Z-Score])</f>
        <v>64</v>
      </c>
      <c r="AV98">
        <f>(Table2[[#This Row],[Rank 1Y]]+Table2[[#This Row],[Rank 6M]]+Table2[[#This Row],[Rank Sharpe]])/3</f>
        <v>145</v>
      </c>
    </row>
    <row r="99" spans="1:48" x14ac:dyDescent="0.3">
      <c r="A99" t="s">
        <v>128</v>
      </c>
      <c r="B99" t="s">
        <v>129</v>
      </c>
      <c r="C99" t="s">
        <v>10295</v>
      </c>
      <c r="D99" t="s">
        <v>130</v>
      </c>
      <c r="E99">
        <v>224485.795990616</v>
      </c>
      <c r="F99">
        <v>257.95999999999998</v>
      </c>
      <c r="G99">
        <v>152.77867161623499</v>
      </c>
      <c r="H99">
        <f>(Table2[[#This Row],[1Y Return vs Nifty]]-AVERAGE(Table2[1Y Return vs Nifty]))/_xlfn.STDEV.P(Table2[1Y Return vs Nifty])</f>
        <v>1.8605299776880564</v>
      </c>
      <c r="I99">
        <v>19.806684137135999</v>
      </c>
      <c r="J99">
        <f>(Table2[[#This Row],[1M Return vs Nifty]]-AVERAGE(Table2[1M Return vs Nifty]))/_xlfn.STDEV.P(Table2[1M Return vs Nifty])</f>
        <v>1.2910469951992924</v>
      </c>
      <c r="K99">
        <v>47.460603231786401</v>
      </c>
      <c r="L99">
        <f>(Table2[[#This Row],[6M Return vs Nifty]]-AVERAGE(Table2[6M Return vs Nifty]))/_xlfn.STDEV.P(Table2[6M Return vs Nifty])</f>
        <v>1.3272663244885869</v>
      </c>
      <c r="M99">
        <v>-2.5769305582183599</v>
      </c>
      <c r="N99">
        <f>(Table2[[#This Row],[1W Return vs Nifty]]-AVERAGE(Table2[1W Return vs Nifty]))/_xlfn.STDEV.P(Table2[1W Return vs Nifty])</f>
        <v>-0.74923000162419007</v>
      </c>
      <c r="O99">
        <v>250.89</v>
      </c>
      <c r="P99">
        <v>230.04848075420699</v>
      </c>
      <c r="Q99">
        <v>177.977090973516</v>
      </c>
      <c r="R99">
        <v>53.897748678739298</v>
      </c>
      <c r="S99" s="2">
        <f>(Table2[[#This Row],[Close Price]]-Table2[[#This Row],[20D EMA]])/Table2[[#This Row],[20D EMA]]</f>
        <v>2.8179680337996706E-2</v>
      </c>
      <c r="T99" s="2">
        <f>(Table2[[#This Row],[Close Price]]-Table2[[#This Row],[50D EMA]])/Table2[[#This Row],[50D EMA]]</f>
        <v>0.1213288570925829</v>
      </c>
      <c r="U99" s="2">
        <f>(Table2[[#This Row],[Close Price]]-Table2[[#This Row],[200D EMA]])/Table2[[#This Row],[200D EMA]]</f>
        <v>0.44940002440193771</v>
      </c>
      <c r="V99">
        <v>1.0083686164936401</v>
      </c>
      <c r="W99">
        <v>256.01</v>
      </c>
      <c r="X99">
        <v>267</v>
      </c>
      <c r="Y99">
        <v>256.01</v>
      </c>
      <c r="Z99">
        <v>280.89999999999998</v>
      </c>
      <c r="AA99">
        <v>228</v>
      </c>
      <c r="AB99">
        <v>280.89999999999998</v>
      </c>
      <c r="AC99" s="2">
        <f>(Table2[[#This Row],[Close Price]]/Table2[[#This Row],[Day Low]])-1</f>
        <v>7.6168899652357958E-3</v>
      </c>
      <c r="AD99" s="2">
        <f>(Table2[[#This Row],[Day High]]/Table2[[#This Row],[Close Price]])-1</f>
        <v>3.5044192898123772E-2</v>
      </c>
      <c r="AE99" s="2">
        <f>(Table2[[#This Row],[Close Price]]/Table2[[#This Row],[Current Week Low]])-1</f>
        <v>7.6168899652357958E-3</v>
      </c>
      <c r="AF99" s="2">
        <f>(Table2[[#This Row],[Current Week High]]/Table2[[#This Row],[Close Price]])-1</f>
        <v>8.8928516048999873E-2</v>
      </c>
      <c r="AG99" s="2">
        <f>(Table2[[#This Row],[Close Price]]/Table2[[#This Row],[Current Month Low]])-1</f>
        <v>0.13140350877192963</v>
      </c>
      <c r="AH99" s="2">
        <f>(Table2[[#This Row],[Current Month High]]/Table2[[#This Row],[Close Price]])-1</f>
        <v>8.8928516048999873E-2</v>
      </c>
      <c r="AI99">
        <v>8.8928516048999793</v>
      </c>
      <c r="AJ99">
        <v>186.46307606885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0.15</v>
      </c>
      <c r="AM99" t="s">
        <v>10332</v>
      </c>
      <c r="AN99">
        <v>0.65</v>
      </c>
      <c r="AO99" t="s">
        <v>10332</v>
      </c>
      <c r="AP99">
        <v>7.0757141825180003E-2</v>
      </c>
      <c r="AQ99">
        <f>(Table2[[#This Row],[Sharpe Ratio]]-AVERAGE(Table2[Sharpe Ratio]))/_xlfn.STDEV.P(Table2[Sharpe Ratio])</f>
        <v>4.9938258068870797E-2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3.779551553820617</v>
      </c>
      <c r="AS99">
        <f>_xlfn.RANK.AVG(Table2[[#This Row],[1Y Return vs Nifty Z-Score]],Table2[1Y Return vs Nifty Z-Score])</f>
        <v>38</v>
      </c>
      <c r="AT99">
        <f>_xlfn.RANK.AVG(Table2[[#This Row],[6M Return vs Nifty Z-Score]],Table2[6M Return vs Nifty Z-Score])</f>
        <v>67</v>
      </c>
      <c r="AU99">
        <f>_xlfn.RANK.AVG(Table2[[#This Row],[Sharpe Ratio Z-Score]],Table2[Sharpe Ratio Z-Score])</f>
        <v>338</v>
      </c>
      <c r="AV99">
        <f>(Table2[[#This Row],[Rank 1Y]]+Table2[[#This Row],[Rank 6M]]+Table2[[#This Row],[Rank Sharpe]])/3</f>
        <v>147.66666666666666</v>
      </c>
    </row>
    <row r="100" spans="1:48" x14ac:dyDescent="0.3">
      <c r="A100" t="s">
        <v>1035</v>
      </c>
      <c r="B100" t="s">
        <v>1036</v>
      </c>
      <c r="C100" t="s">
        <v>10300</v>
      </c>
      <c r="D100" t="s">
        <v>378</v>
      </c>
      <c r="E100">
        <v>13406.457015</v>
      </c>
      <c r="F100">
        <v>1062</v>
      </c>
      <c r="G100">
        <v>63.969515163551698</v>
      </c>
      <c r="H100">
        <f>(Table2[[#This Row],[1Y Return vs Nifty]]-AVERAGE(Table2[1Y Return vs Nifty]))/_xlfn.STDEV.P(Table2[1Y Return vs Nifty])</f>
        <v>0.48586922226155521</v>
      </c>
      <c r="I100">
        <v>40.354948253324402</v>
      </c>
      <c r="J100">
        <f>(Table2[[#This Row],[1M Return vs Nifty]]-AVERAGE(Table2[1M Return vs Nifty]))/_xlfn.STDEV.P(Table2[1M Return vs Nifty])</f>
        <v>3.0005590106985389</v>
      </c>
      <c r="K100">
        <v>93.581322139760601</v>
      </c>
      <c r="L100">
        <f>(Table2[[#This Row],[6M Return vs Nifty]]-AVERAGE(Table2[6M Return vs Nifty]))/_xlfn.STDEV.P(Table2[6M Return vs Nifty])</f>
        <v>2.8962983731874541</v>
      </c>
      <c r="M100">
        <v>5.9175736376226897</v>
      </c>
      <c r="N100">
        <f>(Table2[[#This Row],[1W Return vs Nifty]]-AVERAGE(Table2[1W Return vs Nifty]))/_xlfn.STDEV.P(Table2[1W Return vs Nifty])</f>
        <v>1.2145686242787797</v>
      </c>
      <c r="O100">
        <v>948.38</v>
      </c>
      <c r="P100">
        <v>839.20121314470396</v>
      </c>
      <c r="Q100">
        <v>678.87079314978098</v>
      </c>
      <c r="R100">
        <v>75.084565384460902</v>
      </c>
      <c r="S100" s="2">
        <f>(Table2[[#This Row],[Close Price]]-Table2[[#This Row],[20D EMA]])/Table2[[#This Row],[20D EMA]]</f>
        <v>0.11980429785529008</v>
      </c>
      <c r="T100" s="2">
        <f>(Table2[[#This Row],[Close Price]]-Table2[[#This Row],[50D EMA]])/Table2[[#This Row],[50D EMA]]</f>
        <v>0.26548911436914086</v>
      </c>
      <c r="U100" s="2">
        <f>(Table2[[#This Row],[Close Price]]-Table2[[#This Row],[200D EMA]])/Table2[[#This Row],[200D EMA]]</f>
        <v>0.56436248357747254</v>
      </c>
      <c r="V100">
        <v>0.75329182163373098</v>
      </c>
      <c r="W100">
        <v>1039.7</v>
      </c>
      <c r="X100">
        <v>1083.4000000000001</v>
      </c>
      <c r="Y100">
        <v>938.7</v>
      </c>
      <c r="Z100">
        <v>1083.4000000000001</v>
      </c>
      <c r="AA100">
        <v>908.35</v>
      </c>
      <c r="AB100">
        <v>1083.4000000000001</v>
      </c>
      <c r="AC100" s="2">
        <f>(Table2[[#This Row],[Close Price]]/Table2[[#This Row],[Day Low]])-1</f>
        <v>2.1448494758103287E-2</v>
      </c>
      <c r="AD100" s="2">
        <f>(Table2[[#This Row],[Day High]]/Table2[[#This Row],[Close Price]])-1</f>
        <v>2.0150659133710169E-2</v>
      </c>
      <c r="AE100" s="2">
        <f>(Table2[[#This Row],[Close Price]]/Table2[[#This Row],[Current Week Low]])-1</f>
        <v>0.13135186960690315</v>
      </c>
      <c r="AF100" s="2">
        <f>(Table2[[#This Row],[Current Week High]]/Table2[[#This Row],[Close Price]])-1</f>
        <v>2.0150659133710169E-2</v>
      </c>
      <c r="AG100" s="2">
        <f>(Table2[[#This Row],[Close Price]]/Table2[[#This Row],[Current Month Low]])-1</f>
        <v>0.16915285958055803</v>
      </c>
      <c r="AH100" s="2">
        <f>(Table2[[#This Row],[Current Month High]]/Table2[[#This Row],[Close Price]])-1</f>
        <v>2.0150659133710169E-2</v>
      </c>
      <c r="AI100">
        <v>2.0150659133710098</v>
      </c>
      <c r="AJ100">
        <v>136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0.87</v>
      </c>
      <c r="AM100" t="s">
        <v>10332</v>
      </c>
      <c r="AN100">
        <v>14.1</v>
      </c>
      <c r="AO100" t="s">
        <v>10332</v>
      </c>
      <c r="AP100">
        <v>9.2403683610850995E-2</v>
      </c>
      <c r="AQ100">
        <f>(Table2[[#This Row],[Sharpe Ratio]]-AVERAGE(Table2[Sharpe Ratio]))/_xlfn.STDEV.P(Table2[Sharpe Ratio])</f>
        <v>0.29916520314035333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7.8964604335666815</v>
      </c>
      <c r="AS100">
        <f>_xlfn.RANK.AVG(Table2[[#This Row],[1Y Return vs Nifty Z-Score]],Table2[1Y Return vs Nifty Z-Score])</f>
        <v>175</v>
      </c>
      <c r="AT100">
        <f>_xlfn.RANK.AVG(Table2[[#This Row],[6M Return vs Nifty Z-Score]],Table2[6M Return vs Nifty Z-Score])</f>
        <v>12</v>
      </c>
      <c r="AU100">
        <f>_xlfn.RANK.AVG(Table2[[#This Row],[Sharpe Ratio Z-Score]],Table2[Sharpe Ratio Z-Score])</f>
        <v>258</v>
      </c>
      <c r="AV100">
        <f>(Table2[[#This Row],[Rank 1Y]]+Table2[[#This Row],[Rank 6M]]+Table2[[#This Row],[Rank Sharpe]])/3</f>
        <v>148.33333333333334</v>
      </c>
    </row>
    <row r="101" spans="1:48" x14ac:dyDescent="0.3">
      <c r="A101" t="s">
        <v>1543</v>
      </c>
      <c r="B101" t="s">
        <v>1544</v>
      </c>
      <c r="C101" t="s">
        <v>10290</v>
      </c>
      <c r="D101" t="s">
        <v>46</v>
      </c>
      <c r="E101">
        <v>6492.1004148000002</v>
      </c>
      <c r="F101">
        <v>858</v>
      </c>
      <c r="G101">
        <v>83.672891329132995</v>
      </c>
      <c r="H101">
        <f>(Table2[[#This Row],[1Y Return vs Nifty]]-AVERAGE(Table2[1Y Return vs Nifty]))/_xlfn.STDEV.P(Table2[1Y Return vs Nifty])</f>
        <v>0.79085419279960312</v>
      </c>
      <c r="I101">
        <v>4.3670396542545999</v>
      </c>
      <c r="J101">
        <f>(Table2[[#This Row],[1M Return vs Nifty]]-AVERAGE(Table2[1M Return vs Nifty]))/_xlfn.STDEV.P(Table2[1M Return vs Nifty])</f>
        <v>6.5463868131865983E-3</v>
      </c>
      <c r="K101">
        <v>18.049093762873401</v>
      </c>
      <c r="L101">
        <f>(Table2[[#This Row],[6M Return vs Nifty]]-AVERAGE(Table2[6M Return vs Nifty]))/_xlfn.STDEV.P(Table2[6M Return vs Nifty])</f>
        <v>0.32668346173195623</v>
      </c>
      <c r="M101">
        <v>-3.2961527924802798</v>
      </c>
      <c r="N101">
        <f>(Table2[[#This Row],[1W Return vs Nifty]]-AVERAGE(Table2[1W Return vs Nifty]))/_xlfn.STDEV.P(Table2[1W Return vs Nifty])</f>
        <v>-0.91550311219066005</v>
      </c>
      <c r="O101">
        <v>844.58</v>
      </c>
      <c r="P101">
        <v>821.90487837302805</v>
      </c>
      <c r="Q101">
        <v>672.18364096664698</v>
      </c>
      <c r="R101">
        <v>56.282484961860199</v>
      </c>
      <c r="S101" s="2">
        <f>(Table2[[#This Row],[Close Price]]-Table2[[#This Row],[20D EMA]])/Table2[[#This Row],[20D EMA]]</f>
        <v>1.5889554571502946E-2</v>
      </c>
      <c r="T101" s="2">
        <f>(Table2[[#This Row],[Close Price]]-Table2[[#This Row],[50D EMA]])/Table2[[#This Row],[50D EMA]]</f>
        <v>4.3916422175790865E-2</v>
      </c>
      <c r="U101" s="2">
        <f>(Table2[[#This Row],[Close Price]]-Table2[[#This Row],[200D EMA]])/Table2[[#This Row],[200D EMA]]</f>
        <v>0.27643689567650909</v>
      </c>
      <c r="V101">
        <v>0.52015720861176096</v>
      </c>
      <c r="W101">
        <v>851</v>
      </c>
      <c r="X101">
        <v>870</v>
      </c>
      <c r="Y101">
        <v>847</v>
      </c>
      <c r="Z101">
        <v>903.95</v>
      </c>
      <c r="AA101">
        <v>763.75</v>
      </c>
      <c r="AB101">
        <v>903.95</v>
      </c>
      <c r="AC101" s="2">
        <f>(Table2[[#This Row],[Close Price]]/Table2[[#This Row],[Day Low]])-1</f>
        <v>8.2256169212691077E-3</v>
      </c>
      <c r="AD101" s="2">
        <f>(Table2[[#This Row],[Day High]]/Table2[[#This Row],[Close Price]])-1</f>
        <v>1.3986013986013957E-2</v>
      </c>
      <c r="AE101" s="2">
        <f>(Table2[[#This Row],[Close Price]]/Table2[[#This Row],[Current Week Low]])-1</f>
        <v>1.298701298701288E-2</v>
      </c>
      <c r="AF101" s="2">
        <f>(Table2[[#This Row],[Current Week High]]/Table2[[#This Row],[Close Price]])-1</f>
        <v>5.3554778554778526E-2</v>
      </c>
      <c r="AG101" s="2">
        <f>(Table2[[#This Row],[Close Price]]/Table2[[#This Row],[Current Month Low]])-1</f>
        <v>0.123404255319149</v>
      </c>
      <c r="AH101" s="2">
        <f>(Table2[[#This Row],[Current Month High]]/Table2[[#This Row],[Close Price]])-1</f>
        <v>5.3554778554778526E-2</v>
      </c>
      <c r="AI101">
        <v>9.1841491841491791</v>
      </c>
      <c r="AJ101">
        <v>123.4375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0.09</v>
      </c>
      <c r="AM101" t="s">
        <v>10332</v>
      </c>
      <c r="AN101">
        <v>6.16</v>
      </c>
      <c r="AO101" t="s">
        <v>10332</v>
      </c>
      <c r="AP101">
        <v>0.16500280223265601</v>
      </c>
      <c r="AQ101">
        <f>(Table2[[#This Row],[Sharpe Ratio]]-AVERAGE(Table2[Sharpe Ratio]))/_xlfn.STDEV.P(Table2[Sharpe Ratio])</f>
        <v>1.1350334322619124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1.3436143614159981</v>
      </c>
      <c r="AS101">
        <f>_xlfn.RANK.AVG(Table2[[#This Row],[1Y Return vs Nifty Z-Score]],Table2[1Y Return vs Nifty Z-Score])</f>
        <v>123</v>
      </c>
      <c r="AT101">
        <f>_xlfn.RANK.AVG(Table2[[#This Row],[6M Return vs Nifty Z-Score]],Table2[6M Return vs Nifty Z-Score])</f>
        <v>228</v>
      </c>
      <c r="AU101">
        <f>_xlfn.RANK.AVG(Table2[[#This Row],[Sharpe Ratio Z-Score]],Table2[Sharpe Ratio Z-Score])</f>
        <v>97</v>
      </c>
      <c r="AV101">
        <f>(Table2[[#This Row],[Rank 1Y]]+Table2[[#This Row],[Rank 6M]]+Table2[[#This Row],[Rank Sharpe]])/3</f>
        <v>149.33333333333334</v>
      </c>
    </row>
    <row r="102" spans="1:48" x14ac:dyDescent="0.3">
      <c r="A102" t="s">
        <v>572</v>
      </c>
      <c r="B102" t="s">
        <v>573</v>
      </c>
      <c r="C102" t="s">
        <v>10298</v>
      </c>
      <c r="D102" t="s">
        <v>224</v>
      </c>
      <c r="E102">
        <v>34217.37913275</v>
      </c>
      <c r="F102">
        <v>8518.5</v>
      </c>
      <c r="G102">
        <v>43.002626046563002</v>
      </c>
      <c r="H102">
        <f>(Table2[[#This Row],[1Y Return vs Nifty]]-AVERAGE(Table2[1Y Return vs Nifty]))/_xlfn.STDEV.P(Table2[1Y Return vs Nifty])</f>
        <v>0.16132656490775346</v>
      </c>
      <c r="I102">
        <v>7.0010146408879299</v>
      </c>
      <c r="J102">
        <f>(Table2[[#This Row],[1M Return vs Nifty]]-AVERAGE(Table2[1M Return vs Nifty]))/_xlfn.STDEV.P(Table2[1M Return vs Nifty])</f>
        <v>0.22567983101622868</v>
      </c>
      <c r="K102">
        <v>22.124098001190699</v>
      </c>
      <c r="L102">
        <f>(Table2[[#This Row],[6M Return vs Nifty]]-AVERAGE(Table2[6M Return vs Nifty]))/_xlfn.STDEV.P(Table2[6M Return vs Nifty])</f>
        <v>0.46531556461095264</v>
      </c>
      <c r="M102">
        <v>-3.4404093767042201</v>
      </c>
      <c r="N102">
        <f>(Table2[[#This Row],[1W Return vs Nifty]]-AVERAGE(Table2[1W Return vs Nifty]))/_xlfn.STDEV.P(Table2[1W Return vs Nifty])</f>
        <v>-0.94885301412079615</v>
      </c>
      <c r="O102">
        <v>8419.11</v>
      </c>
      <c r="P102">
        <v>8331.7784575751393</v>
      </c>
      <c r="Q102">
        <v>7025.0792792009197</v>
      </c>
      <c r="R102">
        <v>56.493311020697398</v>
      </c>
      <c r="S102" s="2">
        <f>(Table2[[#This Row],[Close Price]]-Table2[[#This Row],[20D EMA]])/Table2[[#This Row],[20D EMA]]</f>
        <v>1.180528583187527E-2</v>
      </c>
      <c r="T102" s="2">
        <f>(Table2[[#This Row],[Close Price]]-Table2[[#This Row],[50D EMA]])/Table2[[#This Row],[50D EMA]]</f>
        <v>2.241076660590945E-2</v>
      </c>
      <c r="U102" s="2">
        <f>(Table2[[#This Row],[Close Price]]-Table2[[#This Row],[200D EMA]])/Table2[[#This Row],[200D EMA]]</f>
        <v>0.21258418039788329</v>
      </c>
      <c r="V102">
        <v>0.57526130501248696</v>
      </c>
      <c r="W102">
        <v>8303.5</v>
      </c>
      <c r="X102">
        <v>8587.9</v>
      </c>
      <c r="Y102">
        <v>8203.2999999999993</v>
      </c>
      <c r="Z102">
        <v>8587.9</v>
      </c>
      <c r="AA102">
        <v>8081</v>
      </c>
      <c r="AB102">
        <v>9329.9500000000007</v>
      </c>
      <c r="AC102" s="2">
        <f>(Table2[[#This Row],[Close Price]]/Table2[[#This Row],[Day Low]])-1</f>
        <v>2.5892695851147174E-2</v>
      </c>
      <c r="AD102" s="2">
        <f>(Table2[[#This Row],[Day High]]/Table2[[#This Row],[Close Price]])-1</f>
        <v>8.1469742325526173E-3</v>
      </c>
      <c r="AE102" s="2">
        <f>(Table2[[#This Row],[Close Price]]/Table2[[#This Row],[Current Week Low]])-1</f>
        <v>3.8423561249741001E-2</v>
      </c>
      <c r="AF102" s="2">
        <f>(Table2[[#This Row],[Current Week High]]/Table2[[#This Row],[Close Price]])-1</f>
        <v>8.1469742325526173E-3</v>
      </c>
      <c r="AG102" s="2">
        <f>(Table2[[#This Row],[Close Price]]/Table2[[#This Row],[Current Month Low]])-1</f>
        <v>5.4139339190694136E-2</v>
      </c>
      <c r="AH102" s="2">
        <f>(Table2[[#This Row],[Current Month High]]/Table2[[#This Row],[Close Price]])-1</f>
        <v>9.5257380994306695E-2</v>
      </c>
      <c r="AI102">
        <v>13.3990726066795</v>
      </c>
      <c r="AJ102">
        <v>87.398941845500602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0.05</v>
      </c>
      <c r="AM102" t="s">
        <v>10332</v>
      </c>
      <c r="AN102">
        <v>3.72</v>
      </c>
      <c r="AO102" t="s">
        <v>10332</v>
      </c>
      <c r="AP102">
        <v>0.27757411188534797</v>
      </c>
      <c r="AQ102">
        <f>(Table2[[#This Row],[Sharpe Ratio]]-AVERAGE(Table2[Sharpe Ratio]))/_xlfn.STDEV.P(Table2[Sharpe Ratio])</f>
        <v>2.4311205340828579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2.3345894804969962</v>
      </c>
      <c r="AS102">
        <f>_xlfn.RANK.AVG(Table2[[#This Row],[1Y Return vs Nifty Z-Score]],Table2[1Y Return vs Nifty Z-Score])</f>
        <v>250</v>
      </c>
      <c r="AT102">
        <f>_xlfn.RANK.AVG(Table2[[#This Row],[6M Return vs Nifty Z-Score]],Table2[6M Return vs Nifty Z-Score])</f>
        <v>196</v>
      </c>
      <c r="AU102">
        <f>_xlfn.RANK.AVG(Table2[[#This Row],[Sharpe Ratio Z-Score]],Table2[Sharpe Ratio Z-Score])</f>
        <v>4</v>
      </c>
      <c r="AV102">
        <f>(Table2[[#This Row],[Rank 1Y]]+Table2[[#This Row],[Rank 6M]]+Table2[[#This Row],[Rank Sharpe]])/3</f>
        <v>150</v>
      </c>
    </row>
    <row r="103" spans="1:48" x14ac:dyDescent="0.3">
      <c r="A103" t="s">
        <v>1176</v>
      </c>
      <c r="B103" t="s">
        <v>1177</v>
      </c>
      <c r="C103" t="s">
        <v>10291</v>
      </c>
      <c r="D103" t="s">
        <v>51</v>
      </c>
      <c r="E103">
        <v>10426.391467968</v>
      </c>
      <c r="F103">
        <v>230.08</v>
      </c>
      <c r="G103">
        <v>75.243410378735206</v>
      </c>
      <c r="H103">
        <f>(Table2[[#This Row],[1Y Return vs Nifty]]-AVERAGE(Table2[1Y Return vs Nifty]))/_xlfn.STDEV.P(Table2[1Y Return vs Nifty])</f>
        <v>0.66037579266638113</v>
      </c>
      <c r="I103">
        <v>19.3648716905446</v>
      </c>
      <c r="J103">
        <f>(Table2[[#This Row],[1M Return vs Nifty]]-AVERAGE(Table2[1M Return vs Nifty]))/_xlfn.STDEV.P(Table2[1M Return vs Nifty])</f>
        <v>1.2542904262855181</v>
      </c>
      <c r="K103">
        <v>33.347904573127899</v>
      </c>
      <c r="L103">
        <f>(Table2[[#This Row],[6M Return vs Nifty]]-AVERAGE(Table2[6M Return vs Nifty]))/_xlfn.STDEV.P(Table2[6M Return vs Nifty])</f>
        <v>0.84715072756461607</v>
      </c>
      <c r="M103">
        <v>0.74767283486150404</v>
      </c>
      <c r="N103">
        <f>(Table2[[#This Row],[1W Return vs Nifty]]-AVERAGE(Table2[1W Return vs Nifty]))/_xlfn.STDEV.P(Table2[1W Return vs Nifty])</f>
        <v>1.9367131825828728E-2</v>
      </c>
      <c r="O103">
        <v>205.57</v>
      </c>
      <c r="P103">
        <v>191.150874858088</v>
      </c>
      <c r="Q103">
        <v>160.863605563704</v>
      </c>
      <c r="R103">
        <v>74.050661586386894</v>
      </c>
      <c r="S103" s="2">
        <f>(Table2[[#This Row],[Close Price]]-Table2[[#This Row],[20D EMA]])/Table2[[#This Row],[20D EMA]]</f>
        <v>0.11922945955149107</v>
      </c>
      <c r="T103" s="2">
        <f>(Table2[[#This Row],[Close Price]]-Table2[[#This Row],[50D EMA]])/Table2[[#This Row],[50D EMA]]</f>
        <v>0.20365653660132771</v>
      </c>
      <c r="U103" s="2">
        <f>(Table2[[#This Row],[Close Price]]-Table2[[#This Row],[200D EMA]])/Table2[[#This Row],[200D EMA]]</f>
        <v>0.43028001388968901</v>
      </c>
      <c r="V103">
        <v>1.8590843364115099</v>
      </c>
      <c r="W103">
        <v>219.79</v>
      </c>
      <c r="X103">
        <v>235</v>
      </c>
      <c r="Y103">
        <v>209.61</v>
      </c>
      <c r="Z103">
        <v>235</v>
      </c>
      <c r="AA103">
        <v>186.6</v>
      </c>
      <c r="AB103">
        <v>235</v>
      </c>
      <c r="AC103" s="2">
        <f>(Table2[[#This Row],[Close Price]]/Table2[[#This Row],[Day Low]])-1</f>
        <v>4.6817416624960195E-2</v>
      </c>
      <c r="AD103" s="2">
        <f>(Table2[[#This Row],[Day High]]/Table2[[#This Row],[Close Price]])-1</f>
        <v>2.1383866481223812E-2</v>
      </c>
      <c r="AE103" s="2">
        <f>(Table2[[#This Row],[Close Price]]/Table2[[#This Row],[Current Week Low]])-1</f>
        <v>9.7657554505987232E-2</v>
      </c>
      <c r="AF103" s="2">
        <f>(Table2[[#This Row],[Current Week High]]/Table2[[#This Row],[Close Price]])-1</f>
        <v>2.1383866481223812E-2</v>
      </c>
      <c r="AG103" s="2">
        <f>(Table2[[#This Row],[Close Price]]/Table2[[#This Row],[Current Month Low]])-1</f>
        <v>0.23301178992497329</v>
      </c>
      <c r="AH103" s="2">
        <f>(Table2[[#This Row],[Current Month High]]/Table2[[#This Row],[Close Price]])-1</f>
        <v>2.1383866481223812E-2</v>
      </c>
      <c r="AI103">
        <v>2.1383866481223799</v>
      </c>
      <c r="AJ103">
        <v>136.10056439199499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0.32</v>
      </c>
      <c r="AM103" t="s">
        <v>10332</v>
      </c>
      <c r="AN103">
        <v>19.39</v>
      </c>
      <c r="AO103" t="s">
        <v>10332</v>
      </c>
      <c r="AP103">
        <v>0.12730256667904899</v>
      </c>
      <c r="AQ103">
        <f>(Table2[[#This Row],[Sharpe Ratio]]-AVERAGE(Table2[Sharpe Ratio]))/_xlfn.STDEV.P(Table2[Sharpe Ratio])</f>
        <v>0.70097266502562205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3.4821567433679661</v>
      </c>
      <c r="AS103">
        <f>_xlfn.RANK.AVG(Table2[[#This Row],[1Y Return vs Nifty Z-Score]],Table2[1Y Return vs Nifty Z-Score])</f>
        <v>140</v>
      </c>
      <c r="AT103">
        <f>_xlfn.RANK.AVG(Table2[[#This Row],[6M Return vs Nifty Z-Score]],Table2[6M Return vs Nifty Z-Score])</f>
        <v>131</v>
      </c>
      <c r="AU103">
        <f>_xlfn.RANK.AVG(Table2[[#This Row],[Sharpe Ratio Z-Score]],Table2[Sharpe Ratio Z-Score])</f>
        <v>179</v>
      </c>
      <c r="AV103">
        <f>(Table2[[#This Row],[Rank 1Y]]+Table2[[#This Row],[Rank 6M]]+Table2[[#This Row],[Rank Sharpe]])/3</f>
        <v>150</v>
      </c>
    </row>
    <row r="104" spans="1:48" x14ac:dyDescent="0.3">
      <c r="A104" t="s">
        <v>1408</v>
      </c>
      <c r="B104" t="s">
        <v>1409</v>
      </c>
      <c r="C104" t="s">
        <v>10298</v>
      </c>
      <c r="D104" t="s">
        <v>724</v>
      </c>
      <c r="E104">
        <v>7834.3132443000004</v>
      </c>
      <c r="F104">
        <v>243.4</v>
      </c>
      <c r="G104">
        <v>72.659106315997306</v>
      </c>
      <c r="H104">
        <f>(Table2[[#This Row],[1Y Return vs Nifty]]-AVERAGE(Table2[1Y Return vs Nifty]))/_xlfn.STDEV.P(Table2[1Y Return vs Nifty])</f>
        <v>0.62037382083110293</v>
      </c>
      <c r="I104">
        <v>-8.8909498663788007</v>
      </c>
      <c r="J104">
        <f>(Table2[[#This Row],[1M Return vs Nifty]]-AVERAGE(Table2[1M Return vs Nifty]))/_xlfn.STDEV.P(Table2[1M Return vs Nifty])</f>
        <v>-1.0964515238001051</v>
      </c>
      <c r="K104">
        <v>15.992770127951401</v>
      </c>
      <c r="L104">
        <f>(Table2[[#This Row],[6M Return vs Nifty]]-AVERAGE(Table2[6M Return vs Nifty]))/_xlfn.STDEV.P(Table2[6M Return vs Nifty])</f>
        <v>0.25672710020759754</v>
      </c>
      <c r="M104">
        <v>-4.3226123471410798</v>
      </c>
      <c r="N104">
        <f>(Table2[[#This Row],[1W Return vs Nifty]]-AVERAGE(Table2[1W Return vs Nifty]))/_xlfn.STDEV.P(Table2[1W Return vs Nifty])</f>
        <v>-1.1528047623534534</v>
      </c>
      <c r="O104">
        <v>252.92</v>
      </c>
      <c r="P104">
        <v>245.00901391885699</v>
      </c>
      <c r="Q104">
        <v>195.914960241426</v>
      </c>
      <c r="R104">
        <v>38.2716144759274</v>
      </c>
      <c r="S104" s="2">
        <f>(Table2[[#This Row],[Close Price]]-Table2[[#This Row],[20D EMA]])/Table2[[#This Row],[20D EMA]]</f>
        <v>-3.7640360588328252E-2</v>
      </c>
      <c r="T104" s="2">
        <f>(Table2[[#This Row],[Close Price]]-Table2[[#This Row],[50D EMA]])/Table2[[#This Row],[50D EMA]]</f>
        <v>-6.5671621346546343E-3</v>
      </c>
      <c r="U104" s="2">
        <f>(Table2[[#This Row],[Close Price]]-Table2[[#This Row],[200D EMA]])/Table2[[#This Row],[200D EMA]]</f>
        <v>0.24237577212101716</v>
      </c>
      <c r="V104">
        <v>0.447856433099522</v>
      </c>
      <c r="W104">
        <v>243</v>
      </c>
      <c r="X104">
        <v>248.15</v>
      </c>
      <c r="Y104">
        <v>243</v>
      </c>
      <c r="Z104">
        <v>256</v>
      </c>
      <c r="AA104">
        <v>237</v>
      </c>
      <c r="AB104">
        <v>272.45</v>
      </c>
      <c r="AC104" s="2">
        <f>(Table2[[#This Row],[Close Price]]/Table2[[#This Row],[Day Low]])-1</f>
        <v>1.6460905349795496E-3</v>
      </c>
      <c r="AD104" s="2">
        <f>(Table2[[#This Row],[Day High]]/Table2[[#This Row],[Close Price]])-1</f>
        <v>1.9515201314708408E-2</v>
      </c>
      <c r="AE104" s="2">
        <f>(Table2[[#This Row],[Close Price]]/Table2[[#This Row],[Current Week Low]])-1</f>
        <v>1.6460905349795496E-3</v>
      </c>
      <c r="AF104" s="2">
        <f>(Table2[[#This Row],[Current Week High]]/Table2[[#This Row],[Close Price]])-1</f>
        <v>5.1766639276910498E-2</v>
      </c>
      <c r="AG104" s="2">
        <f>(Table2[[#This Row],[Close Price]]/Table2[[#This Row],[Current Month Low]])-1</f>
        <v>2.700421940928277E-2</v>
      </c>
      <c r="AH104" s="2">
        <f>(Table2[[#This Row],[Current Month High]]/Table2[[#This Row],[Close Price]])-1</f>
        <v>0.11935086277732121</v>
      </c>
      <c r="AI104">
        <v>21.8118323746918</v>
      </c>
      <c r="AJ104">
        <v>119.873532068654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0.1</v>
      </c>
      <c r="AM104" t="s">
        <v>10332</v>
      </c>
      <c r="AN104">
        <v>-0.04</v>
      </c>
      <c r="AO104" t="s">
        <v>10331</v>
      </c>
      <c r="AP104">
        <v>0.18452559354303999</v>
      </c>
      <c r="AQ104">
        <f>(Table2[[#This Row],[Sharpe Ratio]]-AVERAGE(Table2[Sharpe Ratio]))/_xlfn.STDEV.P(Table2[Sharpe Ratio])</f>
        <v>1.359808626643118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-1.2346738471740171E-2</v>
      </c>
      <c r="AS104">
        <f>_xlfn.RANK.AVG(Table2[[#This Row],[1Y Return vs Nifty Z-Score]],Table2[1Y Return vs Nifty Z-Score])</f>
        <v>148</v>
      </c>
      <c r="AT104">
        <f>_xlfn.RANK.AVG(Table2[[#This Row],[6M Return vs Nifty Z-Score]],Table2[6M Return vs Nifty Z-Score])</f>
        <v>244</v>
      </c>
      <c r="AU104">
        <f>_xlfn.RANK.AVG(Table2[[#This Row],[Sharpe Ratio Z-Score]],Table2[Sharpe Ratio Z-Score])</f>
        <v>65</v>
      </c>
      <c r="AV104">
        <f>(Table2[[#This Row],[Rank 1Y]]+Table2[[#This Row],[Rank 6M]]+Table2[[#This Row],[Rank Sharpe]])/3</f>
        <v>152.33333333333334</v>
      </c>
    </row>
    <row r="105" spans="1:48" x14ac:dyDescent="0.3">
      <c r="A105" t="s">
        <v>1072</v>
      </c>
      <c r="B105" t="s">
        <v>1073</v>
      </c>
      <c r="C105" t="s">
        <v>10293</v>
      </c>
      <c r="D105" t="s">
        <v>101</v>
      </c>
      <c r="E105">
        <v>12316.819915505001</v>
      </c>
      <c r="F105">
        <v>938.35</v>
      </c>
      <c r="G105">
        <v>194.779574334637</v>
      </c>
      <c r="H105">
        <f>(Table2[[#This Row],[1Y Return vs Nifty]]-AVERAGE(Table2[1Y Return vs Nifty]))/_xlfn.STDEV.P(Table2[1Y Return vs Nifty])</f>
        <v>2.5106543000628019</v>
      </c>
      <c r="I105">
        <v>-4.4183815837806</v>
      </c>
      <c r="J105">
        <f>(Table2[[#This Row],[1M Return vs Nifty]]-AVERAGE(Table2[1M Return vs Nifty]))/_xlfn.STDEV.P(Table2[1M Return vs Nifty])</f>
        <v>-0.72435638349972209</v>
      </c>
      <c r="K105">
        <v>-2.5398868180493599</v>
      </c>
      <c r="L105">
        <f>(Table2[[#This Row],[6M Return vs Nifty]]-AVERAGE(Table2[6M Return vs Nifty]))/_xlfn.STDEV.P(Table2[6M Return vs Nifty])</f>
        <v>-0.37375597517198555</v>
      </c>
      <c r="M105">
        <v>-9.4622435325314793</v>
      </c>
      <c r="N105">
        <f>(Table2[[#This Row],[1W Return vs Nifty]]-AVERAGE(Table2[1W Return vs Nifty]))/_xlfn.STDEV.P(Table2[1W Return vs Nifty])</f>
        <v>-2.341008385168708</v>
      </c>
      <c r="O105">
        <v>980.72</v>
      </c>
      <c r="P105">
        <v>955.31663491449103</v>
      </c>
      <c r="Q105">
        <v>765.16150533762698</v>
      </c>
      <c r="R105">
        <v>37.151275526327602</v>
      </c>
      <c r="S105" s="2">
        <f>(Table2[[#This Row],[Close Price]]-Table2[[#This Row],[20D EMA]])/Table2[[#This Row],[20D EMA]]</f>
        <v>-4.3202952932539361E-2</v>
      </c>
      <c r="T105" s="2">
        <f>(Table2[[#This Row],[Close Price]]-Table2[[#This Row],[50D EMA]])/Table2[[#This Row],[50D EMA]]</f>
        <v>-1.7760221369964597E-2</v>
      </c>
      <c r="U105" s="2">
        <f>(Table2[[#This Row],[Close Price]]-Table2[[#This Row],[200D EMA]])/Table2[[#This Row],[200D EMA]]</f>
        <v>0.22634240412545811</v>
      </c>
      <c r="V105">
        <v>1.06388602494027</v>
      </c>
      <c r="W105">
        <v>935</v>
      </c>
      <c r="X105">
        <v>950</v>
      </c>
      <c r="Y105">
        <v>929.9</v>
      </c>
      <c r="Z105">
        <v>1043</v>
      </c>
      <c r="AA105">
        <v>924</v>
      </c>
      <c r="AB105">
        <v>1118</v>
      </c>
      <c r="AC105" s="2">
        <f>(Table2[[#This Row],[Close Price]]/Table2[[#This Row],[Day Low]])-1</f>
        <v>3.5828877005348314E-3</v>
      </c>
      <c r="AD105" s="2">
        <f>(Table2[[#This Row],[Day High]]/Table2[[#This Row],[Close Price]])-1</f>
        <v>1.2415410028240981E-2</v>
      </c>
      <c r="AE105" s="2">
        <f>(Table2[[#This Row],[Close Price]]/Table2[[#This Row],[Current Week Low]])-1</f>
        <v>9.0869986020003513E-3</v>
      </c>
      <c r="AF105" s="2">
        <f>(Table2[[#This Row],[Current Week High]]/Table2[[#This Row],[Close Price]])-1</f>
        <v>0.11152555016784782</v>
      </c>
      <c r="AG105" s="2">
        <f>(Table2[[#This Row],[Close Price]]/Table2[[#This Row],[Current Month Low]])-1</f>
        <v>1.5530303030303116E-2</v>
      </c>
      <c r="AH105" s="2">
        <f>(Table2[[#This Row],[Current Month High]]/Table2[[#This Row],[Close Price]])-1</f>
        <v>0.19145308253849835</v>
      </c>
      <c r="AI105">
        <v>19.145308253849802</v>
      </c>
      <c r="AJ105">
        <v>267.5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0.01</v>
      </c>
      <c r="AM105" t="s">
        <v>10332</v>
      </c>
      <c r="AN105">
        <v>-3.83</v>
      </c>
      <c r="AO105" t="s">
        <v>10331</v>
      </c>
      <c r="AP105">
        <v>0.30056559604165101</v>
      </c>
      <c r="AQ105">
        <f>(Table2[[#This Row],[Sharpe Ratio]]-AVERAGE(Table2[Sharpe Ratio]))/_xlfn.STDEV.P(Table2[Sharpe Ratio])</f>
        <v>2.6958324412165808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1.7673659974389668</v>
      </c>
      <c r="AS105">
        <f>_xlfn.RANK.AVG(Table2[[#This Row],[1Y Return vs Nifty Z-Score]],Table2[1Y Return vs Nifty Z-Score])</f>
        <v>20</v>
      </c>
      <c r="AT105">
        <f>_xlfn.RANK.AVG(Table2[[#This Row],[6M Return vs Nifty Z-Score]],Table2[6M Return vs Nifty Z-Score])</f>
        <v>444</v>
      </c>
      <c r="AU105">
        <f>_xlfn.RANK.AVG(Table2[[#This Row],[Sharpe Ratio Z-Score]],Table2[Sharpe Ratio Z-Score])</f>
        <v>2</v>
      </c>
      <c r="AV105">
        <f>(Table2[[#This Row],[Rank 1Y]]+Table2[[#This Row],[Rank 6M]]+Table2[[#This Row],[Rank Sharpe]])/3</f>
        <v>155.33333333333334</v>
      </c>
    </row>
    <row r="106" spans="1:48" x14ac:dyDescent="0.3">
      <c r="A106" t="s">
        <v>798</v>
      </c>
      <c r="B106" t="s">
        <v>799</v>
      </c>
      <c r="C106" t="s">
        <v>10290</v>
      </c>
      <c r="D106" t="s">
        <v>204</v>
      </c>
      <c r="E106">
        <v>20337.44599964</v>
      </c>
      <c r="F106">
        <v>1251.95</v>
      </c>
      <c r="G106">
        <v>69.426209512435406</v>
      </c>
      <c r="H106">
        <f>(Table2[[#This Row],[1Y Return vs Nifty]]-AVERAGE(Table2[1Y Return vs Nifty]))/_xlfn.STDEV.P(Table2[1Y Return vs Nifty])</f>
        <v>0.57033240010701214</v>
      </c>
      <c r="I106">
        <v>-8.7912823699199301</v>
      </c>
      <c r="J106">
        <f>(Table2[[#This Row],[1M Return vs Nifty]]-AVERAGE(Table2[1M Return vs Nifty]))/_xlfn.STDEV.P(Table2[1M Return vs Nifty])</f>
        <v>-1.0881596903981325</v>
      </c>
      <c r="K106">
        <v>21.659376002202599</v>
      </c>
      <c r="L106">
        <f>(Table2[[#This Row],[6M Return vs Nifty]]-AVERAGE(Table2[6M Return vs Nifty]))/_xlfn.STDEV.P(Table2[6M Return vs Nifty])</f>
        <v>0.44950566989524693</v>
      </c>
      <c r="M106">
        <v>-2.0752866751968502</v>
      </c>
      <c r="N106">
        <f>(Table2[[#This Row],[1W Return vs Nifty]]-AVERAGE(Table2[1W Return vs Nifty]))/_xlfn.STDEV.P(Table2[1W Return vs Nifty])</f>
        <v>-0.63325765698133329</v>
      </c>
      <c r="O106">
        <v>1258.53</v>
      </c>
      <c r="P106">
        <v>1251.83512085641</v>
      </c>
      <c r="Q106">
        <v>1052.4042095047701</v>
      </c>
      <c r="R106">
        <v>50.341154947749096</v>
      </c>
      <c r="S106" s="2">
        <f>(Table2[[#This Row],[Close Price]]-Table2[[#This Row],[20D EMA]])/Table2[[#This Row],[20D EMA]]</f>
        <v>-5.2283219311418305E-3</v>
      </c>
      <c r="T106" s="2">
        <f>(Table2[[#This Row],[Close Price]]-Table2[[#This Row],[50D EMA]])/Table2[[#This Row],[50D EMA]]</f>
        <v>9.1768589709718333E-5</v>
      </c>
      <c r="U106" s="2">
        <f>(Table2[[#This Row],[Close Price]]-Table2[[#This Row],[200D EMA]])/Table2[[#This Row],[200D EMA]]</f>
        <v>0.18960945679714666</v>
      </c>
      <c r="V106">
        <v>0.445200624899666</v>
      </c>
      <c r="W106">
        <v>1224</v>
      </c>
      <c r="X106">
        <v>1259.9000000000001</v>
      </c>
      <c r="Y106">
        <v>1200</v>
      </c>
      <c r="Z106">
        <v>1265.6500000000001</v>
      </c>
      <c r="AA106">
        <v>1189</v>
      </c>
      <c r="AB106">
        <v>1374.3</v>
      </c>
      <c r="AC106" s="2">
        <f>(Table2[[#This Row],[Close Price]]/Table2[[#This Row],[Day Low]])-1</f>
        <v>2.2834967320261468E-2</v>
      </c>
      <c r="AD106" s="2">
        <f>(Table2[[#This Row],[Day High]]/Table2[[#This Row],[Close Price]])-1</f>
        <v>6.3500938535885343E-3</v>
      </c>
      <c r="AE106" s="2">
        <f>(Table2[[#This Row],[Close Price]]/Table2[[#This Row],[Current Week Low]])-1</f>
        <v>4.3291666666666728E-2</v>
      </c>
      <c r="AF106" s="2">
        <f>(Table2[[#This Row],[Current Week High]]/Table2[[#This Row],[Close Price]])-1</f>
        <v>1.0942929030712145E-2</v>
      </c>
      <c r="AG106" s="2">
        <f>(Table2[[#This Row],[Close Price]]/Table2[[#This Row],[Current Month Low]])-1</f>
        <v>5.2943650126156427E-2</v>
      </c>
      <c r="AH106" s="2">
        <f>(Table2[[#This Row],[Current Month High]]/Table2[[#This Row],[Close Price]])-1</f>
        <v>9.7727545029753449E-2</v>
      </c>
      <c r="AI106">
        <v>14.0500818722792</v>
      </c>
      <c r="AJ106">
        <v>108.224532224532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0.01</v>
      </c>
      <c r="AM106" t="s">
        <v>10332</v>
      </c>
      <c r="AN106">
        <v>-0.27</v>
      </c>
      <c r="AO106" t="s">
        <v>10331</v>
      </c>
      <c r="AP106">
        <v>0.15432607635149601</v>
      </c>
      <c r="AQ106">
        <f>(Table2[[#This Row],[Sharpe Ratio]]-AVERAGE(Table2[Sharpe Ratio]))/_xlfn.STDEV.P(Table2[Sharpe Ratio])</f>
        <v>1.0121072022398703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0.31052792486266356</v>
      </c>
      <c r="AS106">
        <f>_xlfn.RANK.AVG(Table2[[#This Row],[1Y Return vs Nifty Z-Score]],Table2[1Y Return vs Nifty Z-Score])</f>
        <v>157</v>
      </c>
      <c r="AT106">
        <f>_xlfn.RANK.AVG(Table2[[#This Row],[6M Return vs Nifty Z-Score]],Table2[6M Return vs Nifty Z-Score])</f>
        <v>198</v>
      </c>
      <c r="AU106">
        <f>_xlfn.RANK.AVG(Table2[[#This Row],[Sharpe Ratio Z-Score]],Table2[Sharpe Ratio Z-Score])</f>
        <v>117</v>
      </c>
      <c r="AV106">
        <f>(Table2[[#This Row],[Rank 1Y]]+Table2[[#This Row],[Rank 6M]]+Table2[[#This Row],[Rank Sharpe]])/3</f>
        <v>157.33333333333334</v>
      </c>
    </row>
    <row r="107" spans="1:48" x14ac:dyDescent="0.3">
      <c r="A107" t="s">
        <v>1687</v>
      </c>
      <c r="B107" t="s">
        <v>1688</v>
      </c>
      <c r="C107" t="s">
        <v>10289</v>
      </c>
      <c r="D107" t="s">
        <v>119</v>
      </c>
      <c r="E107">
        <v>5055.9900600000001</v>
      </c>
      <c r="F107">
        <v>544.85</v>
      </c>
      <c r="G107">
        <v>87.523148201448606</v>
      </c>
      <c r="H107">
        <f>(Table2[[#This Row],[1Y Return vs Nifty]]-AVERAGE(Table2[1Y Return vs Nifty]))/_xlfn.STDEV.P(Table2[1Y Return vs Nifty])</f>
        <v>0.85045161757081367</v>
      </c>
      <c r="I107">
        <v>2.4410345537445401</v>
      </c>
      <c r="J107">
        <f>(Table2[[#This Row],[1M Return vs Nifty]]-AVERAGE(Table2[1M Return vs Nifty]))/_xlfn.STDEV.P(Table2[1M Return vs Nifty])</f>
        <v>-0.1536875308850412</v>
      </c>
      <c r="K107">
        <v>58.430418120396197</v>
      </c>
      <c r="L107">
        <f>(Table2[[#This Row],[6M Return vs Nifty]]-AVERAGE(Table2[6M Return vs Nifty]))/_xlfn.STDEV.P(Table2[6M Return vs Nifty])</f>
        <v>1.7004606617855893</v>
      </c>
      <c r="M107">
        <v>-3.7783843474442702</v>
      </c>
      <c r="N107">
        <f>(Table2[[#This Row],[1W Return vs Nifty]]-AVERAGE(Table2[1W Return vs Nifty]))/_xlfn.STDEV.P(Table2[1W Return vs Nifty])</f>
        <v>-1.0269876253737831</v>
      </c>
      <c r="O107">
        <v>551.29</v>
      </c>
      <c r="P107">
        <v>534.28555264844294</v>
      </c>
      <c r="Q107">
        <v>408.97671649513001</v>
      </c>
      <c r="R107">
        <v>43.861175625968301</v>
      </c>
      <c r="S107" s="2">
        <f>(Table2[[#This Row],[Close Price]]-Table2[[#This Row],[20D EMA]])/Table2[[#This Row],[20D EMA]]</f>
        <v>-1.1681692031417114E-2</v>
      </c>
      <c r="T107" s="2">
        <f>(Table2[[#This Row],[Close Price]]-Table2[[#This Row],[50D EMA]])/Table2[[#This Row],[50D EMA]]</f>
        <v>1.9773035784309199E-2</v>
      </c>
      <c r="U107" s="2">
        <f>(Table2[[#This Row],[Close Price]]-Table2[[#This Row],[200D EMA]])/Table2[[#This Row],[200D EMA]]</f>
        <v>0.33222743013168077</v>
      </c>
      <c r="V107">
        <v>0.15895915615745901</v>
      </c>
      <c r="W107">
        <v>542.5</v>
      </c>
      <c r="X107">
        <v>552.45000000000005</v>
      </c>
      <c r="Y107">
        <v>542</v>
      </c>
      <c r="Z107">
        <v>563</v>
      </c>
      <c r="AA107">
        <v>526.4</v>
      </c>
      <c r="AB107">
        <v>584</v>
      </c>
      <c r="AC107" s="2">
        <f>(Table2[[#This Row],[Close Price]]/Table2[[#This Row],[Day Low]])-1</f>
        <v>4.3317972350231937E-3</v>
      </c>
      <c r="AD107" s="2">
        <f>(Table2[[#This Row],[Day High]]/Table2[[#This Row],[Close Price]])-1</f>
        <v>1.3948793245847524E-2</v>
      </c>
      <c r="AE107" s="2">
        <f>(Table2[[#This Row],[Close Price]]/Table2[[#This Row],[Current Week Low]])-1</f>
        <v>5.2583025830259533E-3</v>
      </c>
      <c r="AF107" s="2">
        <f>(Table2[[#This Row],[Current Week High]]/Table2[[#This Row],[Close Price]])-1</f>
        <v>3.3311920712122634E-2</v>
      </c>
      <c r="AG107" s="2">
        <f>(Table2[[#This Row],[Close Price]]/Table2[[#This Row],[Current Month Low]])-1</f>
        <v>3.5049392097264542E-2</v>
      </c>
      <c r="AH107" s="2">
        <f>(Table2[[#This Row],[Current Month High]]/Table2[[#This Row],[Close Price]])-1</f>
        <v>7.1854638891438061E-2</v>
      </c>
      <c r="AI107">
        <v>33.495457465357397</v>
      </c>
      <c r="AJ107">
        <v>160.32011466794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0.1</v>
      </c>
      <c r="AM107" t="s">
        <v>10332</v>
      </c>
      <c r="AN107">
        <v>0.8</v>
      </c>
      <c r="AO107" t="s">
        <v>10332</v>
      </c>
      <c r="AP107">
        <v>7.5325730760452E-2</v>
      </c>
      <c r="AQ107">
        <f>(Table2[[#This Row],[Sharpe Ratio]]-AVERAGE(Table2[Sharpe Ratio]))/_xlfn.STDEV.P(Table2[Sharpe Ratio])</f>
        <v>0.1025385983402636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1.4727757214378423</v>
      </c>
      <c r="AS107">
        <f>_xlfn.RANK.AVG(Table2[[#This Row],[1Y Return vs Nifty Z-Score]],Table2[1Y Return vs Nifty Z-Score])</f>
        <v>115</v>
      </c>
      <c r="AT107">
        <f>_xlfn.RANK.AVG(Table2[[#This Row],[6M Return vs Nifty Z-Score]],Table2[6M Return vs Nifty Z-Score])</f>
        <v>46</v>
      </c>
      <c r="AU107">
        <f>_xlfn.RANK.AVG(Table2[[#This Row],[Sharpe Ratio Z-Score]],Table2[Sharpe Ratio Z-Score])</f>
        <v>320</v>
      </c>
      <c r="AV107">
        <f>(Table2[[#This Row],[Rank 1Y]]+Table2[[#This Row],[Rank 6M]]+Table2[[#This Row],[Rank Sharpe]])/3</f>
        <v>160.33333333333334</v>
      </c>
    </row>
    <row r="108" spans="1:48" x14ac:dyDescent="0.3">
      <c r="A108" t="s">
        <v>288</v>
      </c>
      <c r="B108" t="s">
        <v>289</v>
      </c>
      <c r="C108" t="s">
        <v>10286</v>
      </c>
      <c r="D108" t="s">
        <v>290</v>
      </c>
      <c r="E108">
        <v>96304.930891280004</v>
      </c>
      <c r="F108">
        <v>11106.05</v>
      </c>
      <c r="G108">
        <v>152.846485801993</v>
      </c>
      <c r="H108">
        <f>(Table2[[#This Row],[1Y Return vs Nifty]]-AVERAGE(Table2[1Y Return vs Nifty]))/_xlfn.STDEV.P(Table2[1Y Return vs Nifty])</f>
        <v>1.8615796611165034</v>
      </c>
      <c r="I108">
        <v>3.3805612441572399</v>
      </c>
      <c r="J108">
        <f>(Table2[[#This Row],[1M Return vs Nifty]]-AVERAGE(Table2[1M Return vs Nifty]))/_xlfn.STDEV.P(Table2[1M Return vs Nifty])</f>
        <v>-7.5523645261369371E-2</v>
      </c>
      <c r="K108">
        <v>28.7445403585752</v>
      </c>
      <c r="L108">
        <f>(Table2[[#This Row],[6M Return vs Nifty]]-AVERAGE(Table2[6M Return vs Nifty]))/_xlfn.STDEV.P(Table2[6M Return vs Nifty])</f>
        <v>0.69054375882072994</v>
      </c>
      <c r="M108">
        <v>0.253385689101088</v>
      </c>
      <c r="N108">
        <f>(Table2[[#This Row],[1W Return vs Nifty]]-AVERAGE(Table2[1W Return vs Nifty]))/_xlfn.STDEV.P(Table2[1W Return vs Nifty])</f>
        <v>-9.4904448394363017E-2</v>
      </c>
      <c r="O108">
        <v>10727.72</v>
      </c>
      <c r="P108">
        <v>10203.2389479592</v>
      </c>
      <c r="Q108">
        <v>7948.6478004140699</v>
      </c>
      <c r="R108">
        <v>66.545951651863902</v>
      </c>
      <c r="S108" s="2">
        <f>(Table2[[#This Row],[Close Price]]-Table2[[#This Row],[20D EMA]])/Table2[[#This Row],[20D EMA]]</f>
        <v>3.5266580410376107E-2</v>
      </c>
      <c r="T108" s="2">
        <f>(Table2[[#This Row],[Close Price]]-Table2[[#This Row],[50D EMA]])/Table2[[#This Row],[50D EMA]]</f>
        <v>8.8482790283116397E-2</v>
      </c>
      <c r="U108" s="2">
        <f>(Table2[[#This Row],[Close Price]]-Table2[[#This Row],[200D EMA]])/Table2[[#This Row],[200D EMA]]</f>
        <v>0.39722507259932316</v>
      </c>
      <c r="V108">
        <v>0.91652264195795596</v>
      </c>
      <c r="W108">
        <v>11020</v>
      </c>
      <c r="X108">
        <v>11307</v>
      </c>
      <c r="Y108">
        <v>10900</v>
      </c>
      <c r="Z108">
        <v>11307</v>
      </c>
      <c r="AA108">
        <v>9605.0499999999993</v>
      </c>
      <c r="AB108">
        <v>11307</v>
      </c>
      <c r="AC108" s="2">
        <f>(Table2[[#This Row],[Close Price]]/Table2[[#This Row],[Day Low]])-1</f>
        <v>7.8085299455534773E-3</v>
      </c>
      <c r="AD108" s="2">
        <f>(Table2[[#This Row],[Day High]]/Table2[[#This Row],[Close Price]])-1</f>
        <v>1.8093741699344079E-2</v>
      </c>
      <c r="AE108" s="2">
        <f>(Table2[[#This Row],[Close Price]]/Table2[[#This Row],[Current Week Low]])-1</f>
        <v>1.8903669724770644E-2</v>
      </c>
      <c r="AF108" s="2">
        <f>(Table2[[#This Row],[Current Week High]]/Table2[[#This Row],[Close Price]])-1</f>
        <v>1.8093741699344079E-2</v>
      </c>
      <c r="AG108" s="2">
        <f>(Table2[[#This Row],[Close Price]]/Table2[[#This Row],[Current Month Low]])-1</f>
        <v>0.15627196110379438</v>
      </c>
      <c r="AH108" s="2">
        <f>(Table2[[#This Row],[Current Month High]]/Table2[[#This Row],[Close Price]])-1</f>
        <v>1.8093741699344079E-2</v>
      </c>
      <c r="AI108">
        <v>3.0393344168268599</v>
      </c>
      <c r="AJ108">
        <v>187.06704921422599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0.15</v>
      </c>
      <c r="AM108" t="s">
        <v>10332</v>
      </c>
      <c r="AN108">
        <v>12.38</v>
      </c>
      <c r="AO108" t="s">
        <v>10332</v>
      </c>
      <c r="AP108">
        <v>8.4313956393581996E-2</v>
      </c>
      <c r="AQ108">
        <f>(Table2[[#This Row],[Sharpe Ratio]]-AVERAGE(Table2[Sharpe Ratio]))/_xlfn.STDEV.P(Table2[Sharpe Ratio])</f>
        <v>0.20602432083294503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2.5877196471144459</v>
      </c>
      <c r="AS108">
        <f>_xlfn.RANK.AVG(Table2[[#This Row],[1Y Return vs Nifty Z-Score]],Table2[1Y Return vs Nifty Z-Score])</f>
        <v>37</v>
      </c>
      <c r="AT108">
        <f>_xlfn.RANK.AVG(Table2[[#This Row],[6M Return vs Nifty Z-Score]],Table2[6M Return vs Nifty Z-Score])</f>
        <v>159</v>
      </c>
      <c r="AU108">
        <f>_xlfn.RANK.AVG(Table2[[#This Row],[Sharpe Ratio Z-Score]],Table2[Sharpe Ratio Z-Score])</f>
        <v>288</v>
      </c>
      <c r="AV108">
        <f>(Table2[[#This Row],[Rank 1Y]]+Table2[[#This Row],[Rank 6M]]+Table2[[#This Row],[Rank Sharpe]])/3</f>
        <v>161.33333333333334</v>
      </c>
    </row>
    <row r="109" spans="1:48" x14ac:dyDescent="0.3">
      <c r="A109" t="s">
        <v>869</v>
      </c>
      <c r="B109" t="s">
        <v>870</v>
      </c>
      <c r="C109" t="s">
        <v>10289</v>
      </c>
      <c r="D109" t="s">
        <v>219</v>
      </c>
      <c r="E109">
        <v>17895.445771499999</v>
      </c>
      <c r="F109">
        <v>2564.85</v>
      </c>
      <c r="G109">
        <v>129.57147038671701</v>
      </c>
      <c r="H109">
        <f>(Table2[[#This Row],[1Y Return vs Nifty]]-AVERAGE(Table2[1Y Return vs Nifty]))/_xlfn.STDEV.P(Table2[1Y Return vs Nifty])</f>
        <v>1.5013099372353456</v>
      </c>
      <c r="I109">
        <v>18.939304519894701</v>
      </c>
      <c r="J109">
        <f>(Table2[[#This Row],[1M Return vs Nifty]]-AVERAGE(Table2[1M Return vs Nifty]))/_xlfn.STDEV.P(Table2[1M Return vs Nifty])</f>
        <v>1.2188853824572723</v>
      </c>
      <c r="K109">
        <v>38.192796326436302</v>
      </c>
      <c r="L109">
        <f>(Table2[[#This Row],[6M Return vs Nifty]]-AVERAGE(Table2[6M Return vs Nifty]))/_xlfn.STDEV.P(Table2[6M Return vs Nifty])</f>
        <v>1.0119744903638423</v>
      </c>
      <c r="M109">
        <v>7.2800953946957696</v>
      </c>
      <c r="N109">
        <f>(Table2[[#This Row],[1W Return vs Nifty]]-AVERAGE(Table2[1W Return vs Nifty]))/_xlfn.STDEV.P(Table2[1W Return vs Nifty])</f>
        <v>1.5295626830977815</v>
      </c>
      <c r="O109">
        <v>2313.02</v>
      </c>
      <c r="P109">
        <v>2133.1061043514001</v>
      </c>
      <c r="Q109">
        <v>1729.87691319026</v>
      </c>
      <c r="R109">
        <v>77.948569645035704</v>
      </c>
      <c r="S109" s="2">
        <f>(Table2[[#This Row],[Close Price]]-Table2[[#This Row],[20D EMA]])/Table2[[#This Row],[20D EMA]]</f>
        <v>0.10887497730240116</v>
      </c>
      <c r="T109" s="2">
        <f>(Table2[[#This Row],[Close Price]]-Table2[[#This Row],[50D EMA]])/Table2[[#This Row],[50D EMA]]</f>
        <v>0.20240150959573455</v>
      </c>
      <c r="U109" s="2">
        <f>(Table2[[#This Row],[Close Price]]-Table2[[#This Row],[200D EMA]])/Table2[[#This Row],[200D EMA]]</f>
        <v>0.48267774455112672</v>
      </c>
      <c r="V109">
        <v>0.96077290912857005</v>
      </c>
      <c r="W109">
        <v>2520.4</v>
      </c>
      <c r="X109">
        <v>2604.9499999999998</v>
      </c>
      <c r="Y109">
        <v>2310.85</v>
      </c>
      <c r="Z109">
        <v>2604.9499999999998</v>
      </c>
      <c r="AA109">
        <v>2070</v>
      </c>
      <c r="AB109">
        <v>2604.9499999999998</v>
      </c>
      <c r="AC109" s="2">
        <f>(Table2[[#This Row],[Close Price]]/Table2[[#This Row],[Day Low]])-1</f>
        <v>1.7636089509601494E-2</v>
      </c>
      <c r="AD109" s="2">
        <f>(Table2[[#This Row],[Day High]]/Table2[[#This Row],[Close Price]])-1</f>
        <v>1.5634442559993689E-2</v>
      </c>
      <c r="AE109" s="2">
        <f>(Table2[[#This Row],[Close Price]]/Table2[[#This Row],[Current Week Low]])-1</f>
        <v>0.10991626457796921</v>
      </c>
      <c r="AF109" s="2">
        <f>(Table2[[#This Row],[Current Week High]]/Table2[[#This Row],[Close Price]])-1</f>
        <v>1.5634442559993689E-2</v>
      </c>
      <c r="AG109" s="2">
        <f>(Table2[[#This Row],[Close Price]]/Table2[[#This Row],[Current Month Low]])-1</f>
        <v>0.23905797101449267</v>
      </c>
      <c r="AH109" s="2">
        <f>(Table2[[#This Row],[Current Month High]]/Table2[[#This Row],[Close Price]])-1</f>
        <v>1.5634442559993689E-2</v>
      </c>
      <c r="AI109">
        <v>1.56344425599936</v>
      </c>
      <c r="AJ109">
        <v>164.403896706355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0.49</v>
      </c>
      <c r="AM109" t="s">
        <v>10332</v>
      </c>
      <c r="AN109">
        <v>19.98</v>
      </c>
      <c r="AO109" t="s">
        <v>10332</v>
      </c>
      <c r="AP109">
        <v>7.3127852980814007E-2</v>
      </c>
      <c r="AQ109">
        <f>(Table2[[#This Row],[Sharpe Ratio]]-AVERAGE(Table2[Sharpe Ratio]))/_xlfn.STDEV.P(Table2[Sharpe Ratio])</f>
        <v>7.7233384690743437E-2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5.3389658778449851</v>
      </c>
      <c r="AS109">
        <f>_xlfn.RANK.AVG(Table2[[#This Row],[1Y Return vs Nifty Z-Score]],Table2[1Y Return vs Nifty Z-Score])</f>
        <v>57</v>
      </c>
      <c r="AT109">
        <f>_xlfn.RANK.AVG(Table2[[#This Row],[6M Return vs Nifty Z-Score]],Table2[6M Return vs Nifty Z-Score])</f>
        <v>100</v>
      </c>
      <c r="AU109">
        <f>_xlfn.RANK.AVG(Table2[[#This Row],[Sharpe Ratio Z-Score]],Table2[Sharpe Ratio Z-Score])</f>
        <v>330</v>
      </c>
      <c r="AV109">
        <f>(Table2[[#This Row],[Rank 1Y]]+Table2[[#This Row],[Rank 6M]]+Table2[[#This Row],[Rank Sharpe]])/3</f>
        <v>162.33333333333334</v>
      </c>
    </row>
    <row r="110" spans="1:48" x14ac:dyDescent="0.3">
      <c r="A110" t="s">
        <v>702</v>
      </c>
      <c r="B110" t="s">
        <v>703</v>
      </c>
      <c r="C110" t="s">
        <v>10290</v>
      </c>
      <c r="D110" t="s">
        <v>46</v>
      </c>
      <c r="E110">
        <v>24970.6921005</v>
      </c>
      <c r="F110">
        <v>265.5</v>
      </c>
      <c r="G110">
        <v>113.336237941562</v>
      </c>
      <c r="H110">
        <f>(Table2[[#This Row],[1Y Return vs Nifty]]-AVERAGE(Table2[1Y Return vs Nifty]))/_xlfn.STDEV.P(Table2[1Y Return vs Nifty])</f>
        <v>1.2500077315954077</v>
      </c>
      <c r="I110">
        <v>-16.8935551701633</v>
      </c>
      <c r="J110">
        <f>(Table2[[#This Row],[1M Return vs Nifty]]-AVERAGE(Table2[1M Return vs Nifty]))/_xlfn.STDEV.P(Table2[1M Return vs Nifty])</f>
        <v>-1.7622279536124774</v>
      </c>
      <c r="K110">
        <v>5.9582951065679799</v>
      </c>
      <c r="L110">
        <f>(Table2[[#This Row],[6M Return vs Nifty]]-AVERAGE(Table2[6M Return vs Nifty]))/_xlfn.STDEV.P(Table2[6M Return vs Nifty])</f>
        <v>-8.464686952245043E-2</v>
      </c>
      <c r="M110">
        <v>-3.5342359602709599</v>
      </c>
      <c r="N110">
        <f>(Table2[[#This Row],[1W Return vs Nifty]]-AVERAGE(Table2[1W Return vs Nifty]))/_xlfn.STDEV.P(Table2[1W Return vs Nifty])</f>
        <v>-0.97054427609836358</v>
      </c>
      <c r="O110">
        <v>274.47000000000003</v>
      </c>
      <c r="P110">
        <v>276.94524351394102</v>
      </c>
      <c r="Q110">
        <v>231.28109353378201</v>
      </c>
      <c r="R110">
        <v>41.172263404309902</v>
      </c>
      <c r="S110" s="2">
        <f>(Table2[[#This Row],[Close Price]]-Table2[[#This Row],[20D EMA]])/Table2[[#This Row],[20D EMA]]</f>
        <v>-3.2681167340693068E-2</v>
      </c>
      <c r="T110" s="2">
        <f>(Table2[[#This Row],[Close Price]]-Table2[[#This Row],[50D EMA]])/Table2[[#This Row],[50D EMA]]</f>
        <v>-4.1326737981563805E-2</v>
      </c>
      <c r="U110" s="2">
        <f>(Table2[[#This Row],[Close Price]]-Table2[[#This Row],[200D EMA]])/Table2[[#This Row],[200D EMA]]</f>
        <v>0.14795375593993296</v>
      </c>
      <c r="V110">
        <v>0.40250267185959698</v>
      </c>
      <c r="W110">
        <v>265</v>
      </c>
      <c r="X110">
        <v>268</v>
      </c>
      <c r="Y110">
        <v>263.35000000000002</v>
      </c>
      <c r="Z110">
        <v>273.8</v>
      </c>
      <c r="AA110">
        <v>259.14999999999998</v>
      </c>
      <c r="AB110">
        <v>291</v>
      </c>
      <c r="AC110" s="2">
        <f>(Table2[[#This Row],[Close Price]]/Table2[[#This Row],[Day Low]])-1</f>
        <v>1.8867924528302993E-3</v>
      </c>
      <c r="AD110" s="2">
        <f>(Table2[[#This Row],[Day High]]/Table2[[#This Row],[Close Price]])-1</f>
        <v>9.4161958568739212E-3</v>
      </c>
      <c r="AE110" s="2">
        <f>(Table2[[#This Row],[Close Price]]/Table2[[#This Row],[Current Week Low]])-1</f>
        <v>8.1640402506168996E-3</v>
      </c>
      <c r="AF110" s="2">
        <f>(Table2[[#This Row],[Current Week High]]/Table2[[#This Row],[Close Price]])-1</f>
        <v>3.1261770244821241E-2</v>
      </c>
      <c r="AG110" s="2">
        <f>(Table2[[#This Row],[Close Price]]/Table2[[#This Row],[Current Month Low]])-1</f>
        <v>2.4503183484468449E-2</v>
      </c>
      <c r="AH110" s="2">
        <f>(Table2[[#This Row],[Current Month High]]/Table2[[#This Row],[Close Price]])-1</f>
        <v>9.6045197740112886E-2</v>
      </c>
      <c r="AI110">
        <v>32.429378531073397</v>
      </c>
      <c r="AJ110">
        <v>147.66791044776099</v>
      </c>
      <c r="AK110" t="str">
        <f>IF(AND(Table2[[#This Row],[20D EMA]]&gt;Table2[[#This Row],[50D EMA]],Table2[[#This Row],[50D EMA]]&gt;Table2[[#This Row],[200D EMA]]),"Uptrend","Downtrend/NoTrend")</f>
        <v>Downtrend/NoTrend</v>
      </c>
      <c r="AL110">
        <v>-0.09</v>
      </c>
      <c r="AM110" t="s">
        <v>10331</v>
      </c>
      <c r="AN110">
        <v>-0.75</v>
      </c>
      <c r="AO110" t="s">
        <v>10331</v>
      </c>
      <c r="AP110">
        <v>0.17718811783996</v>
      </c>
      <c r="AQ110">
        <f>(Table2[[#This Row],[Sharpe Ratio]]-AVERAGE(Table2[Sharpe Ratio]))/_xlfn.STDEV.P(Table2[Sharpe Ratio])</f>
        <v>1.2753287742897335</v>
      </c>
      <c r="AR1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0">
        <f>_xlfn.RANK.AVG(Table2[[#This Row],[1Y Return vs Nifty Z-Score]],Table2[1Y Return vs Nifty Z-Score])</f>
        <v>71</v>
      </c>
      <c r="AT110">
        <f>_xlfn.RANK.AVG(Table2[[#This Row],[6M Return vs Nifty Z-Score]],Table2[6M Return vs Nifty Z-Score])</f>
        <v>342</v>
      </c>
      <c r="AU110">
        <f>_xlfn.RANK.AVG(Table2[[#This Row],[Sharpe Ratio Z-Score]],Table2[Sharpe Ratio Z-Score])</f>
        <v>77</v>
      </c>
      <c r="AV110">
        <f>(Table2[[#This Row],[Rank 1Y]]+Table2[[#This Row],[Rank 6M]]+Table2[[#This Row],[Rank Sharpe]])/3</f>
        <v>163.33333333333334</v>
      </c>
    </row>
    <row r="111" spans="1:48" x14ac:dyDescent="0.3">
      <c r="A111" t="s">
        <v>1178</v>
      </c>
      <c r="B111" t="s">
        <v>1179</v>
      </c>
      <c r="C111" t="s">
        <v>10290</v>
      </c>
      <c r="D111" t="s">
        <v>46</v>
      </c>
      <c r="E111">
        <v>10405.545437814901</v>
      </c>
      <c r="F111">
        <v>1596.65</v>
      </c>
      <c r="G111">
        <v>42.164819067077097</v>
      </c>
      <c r="H111">
        <f>(Table2[[#This Row],[1Y Return vs Nifty]]-AVERAGE(Table2[1Y Return vs Nifty]))/_xlfn.STDEV.P(Table2[1Y Return vs Nifty])</f>
        <v>0.14835830328559402</v>
      </c>
      <c r="I111">
        <v>-6.4834489082750597</v>
      </c>
      <c r="J111">
        <f>(Table2[[#This Row],[1M Return vs Nifty]]-AVERAGE(Table2[1M Return vs Nifty]))/_xlfn.STDEV.P(Table2[1M Return vs Nifty])</f>
        <v>-0.89615957738883201</v>
      </c>
      <c r="K111">
        <v>62.859685214087499</v>
      </c>
      <c r="L111">
        <f>(Table2[[#This Row],[6M Return vs Nifty]]-AVERAGE(Table2[6M Return vs Nifty]))/_xlfn.STDEV.P(Table2[6M Return vs Nifty])</f>
        <v>1.8511448268810158</v>
      </c>
      <c r="M111">
        <v>2.5264816726116202</v>
      </c>
      <c r="N111">
        <f>(Table2[[#This Row],[1W Return vs Nifty]]-AVERAGE(Table2[1W Return vs Nifty]))/_xlfn.STDEV.P(Table2[1W Return vs Nifty])</f>
        <v>0.430600356365059</v>
      </c>
      <c r="O111">
        <v>1601.12</v>
      </c>
      <c r="P111">
        <v>1590.9836845755799</v>
      </c>
      <c r="Q111">
        <v>1282.8487479620801</v>
      </c>
      <c r="R111">
        <v>51.239624298735201</v>
      </c>
      <c r="S111" s="2">
        <f>(Table2[[#This Row],[Close Price]]-Table2[[#This Row],[20D EMA]])/Table2[[#This Row],[20D EMA]]</f>
        <v>-2.7917957429797894E-3</v>
      </c>
      <c r="T111" s="2">
        <f>(Table2[[#This Row],[Close Price]]-Table2[[#This Row],[50D EMA]])/Table2[[#This Row],[50D EMA]]</f>
        <v>3.5615169906231753E-3</v>
      </c>
      <c r="U111" s="2">
        <f>(Table2[[#This Row],[Close Price]]-Table2[[#This Row],[200D EMA]])/Table2[[#This Row],[200D EMA]]</f>
        <v>0.24461282168799817</v>
      </c>
      <c r="V111">
        <v>0.62503427257141897</v>
      </c>
      <c r="W111">
        <v>1591</v>
      </c>
      <c r="X111">
        <v>1636</v>
      </c>
      <c r="Y111">
        <v>1543.15</v>
      </c>
      <c r="Z111">
        <v>1665.2</v>
      </c>
      <c r="AA111">
        <v>1445.6</v>
      </c>
      <c r="AB111">
        <v>1665.2</v>
      </c>
      <c r="AC111" s="2">
        <f>(Table2[[#This Row],[Close Price]]/Table2[[#This Row],[Day Low]])-1</f>
        <v>3.5512256442489232E-3</v>
      </c>
      <c r="AD111" s="2">
        <f>(Table2[[#This Row],[Day High]]/Table2[[#This Row],[Close Price]])-1</f>
        <v>2.4645351204083399E-2</v>
      </c>
      <c r="AE111" s="2">
        <f>(Table2[[#This Row],[Close Price]]/Table2[[#This Row],[Current Week Low]])-1</f>
        <v>3.4669345170592614E-2</v>
      </c>
      <c r="AF111" s="2">
        <f>(Table2[[#This Row],[Current Week High]]/Table2[[#This Row],[Close Price]])-1</f>
        <v>4.2933642313593978E-2</v>
      </c>
      <c r="AG111" s="2">
        <f>(Table2[[#This Row],[Close Price]]/Table2[[#This Row],[Current Month Low]])-1</f>
        <v>0.10448948533480928</v>
      </c>
      <c r="AH111" s="2">
        <f>(Table2[[#This Row],[Current Month High]]/Table2[[#This Row],[Close Price]])-1</f>
        <v>4.2933642313593978E-2</v>
      </c>
      <c r="AI111">
        <v>17.740268687564502</v>
      </c>
      <c r="AJ111">
        <v>98.316979257235104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0.02</v>
      </c>
      <c r="AM111" t="s">
        <v>10332</v>
      </c>
      <c r="AN111">
        <v>3.35</v>
      </c>
      <c r="AO111" t="s">
        <v>10332</v>
      </c>
      <c r="AP111">
        <v>0.117816106787205</v>
      </c>
      <c r="AQ111">
        <f>(Table2[[#This Row],[Sharpe Ratio]]-AVERAGE(Table2[Sharpe Ratio]))/_xlfn.STDEV.P(Table2[Sharpe Ratio])</f>
        <v>0.59175053422076207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2.1256944433635989</v>
      </c>
      <c r="AS111">
        <f>_xlfn.RANK.AVG(Table2[[#This Row],[1Y Return vs Nifty Z-Score]],Table2[1Y Return vs Nifty Z-Score])</f>
        <v>255</v>
      </c>
      <c r="AT111">
        <f>_xlfn.RANK.AVG(Table2[[#This Row],[6M Return vs Nifty Z-Score]],Table2[6M Return vs Nifty Z-Score])</f>
        <v>37</v>
      </c>
      <c r="AU111">
        <f>_xlfn.RANK.AVG(Table2[[#This Row],[Sharpe Ratio Z-Score]],Table2[Sharpe Ratio Z-Score])</f>
        <v>198</v>
      </c>
      <c r="AV111">
        <f>(Table2[[#This Row],[Rank 1Y]]+Table2[[#This Row],[Rank 6M]]+Table2[[#This Row],[Rank Sharpe]])/3</f>
        <v>163.33333333333334</v>
      </c>
    </row>
    <row r="112" spans="1:48" x14ac:dyDescent="0.3">
      <c r="A112" t="s">
        <v>615</v>
      </c>
      <c r="B112" t="s">
        <v>616</v>
      </c>
      <c r="C112" t="s">
        <v>10287</v>
      </c>
      <c r="D112" t="s">
        <v>408</v>
      </c>
      <c r="E112">
        <v>30990.7923284799</v>
      </c>
      <c r="F112">
        <v>1650.4</v>
      </c>
      <c r="G112">
        <v>52.463704084696502</v>
      </c>
      <c r="H112">
        <f>(Table2[[#This Row],[1Y Return vs Nifty]]-AVERAGE(Table2[1Y Return vs Nifty]))/_xlfn.STDEV.P(Table2[1Y Return vs Nifty])</f>
        <v>0.30777286844830148</v>
      </c>
      <c r="I112">
        <v>10.254487501341501</v>
      </c>
      <c r="J112">
        <f>(Table2[[#This Row],[1M Return vs Nifty]]-AVERAGE(Table2[1M Return vs Nifty]))/_xlfn.STDEV.P(Table2[1M Return vs Nifty])</f>
        <v>0.49635237618097205</v>
      </c>
      <c r="K112">
        <v>46.1515603590531</v>
      </c>
      <c r="L112">
        <f>(Table2[[#This Row],[6M Return vs Nifty]]-AVERAGE(Table2[6M Return vs Nifty]))/_xlfn.STDEV.P(Table2[6M Return vs Nifty])</f>
        <v>1.2827325386094544</v>
      </c>
      <c r="M112">
        <v>-0.203693884572411</v>
      </c>
      <c r="N112">
        <f>(Table2[[#This Row],[1W Return vs Nifty]]-AVERAGE(Table2[1W Return vs Nifty]))/_xlfn.STDEV.P(Table2[1W Return vs Nifty])</f>
        <v>-0.2005742106328475</v>
      </c>
      <c r="O112">
        <v>1544.1</v>
      </c>
      <c r="P112">
        <v>1450.12275257123</v>
      </c>
      <c r="Q112">
        <v>1211.5186976499399</v>
      </c>
      <c r="R112">
        <v>74.804662908387201</v>
      </c>
      <c r="S112" s="2">
        <f>(Table2[[#This Row],[Close Price]]-Table2[[#This Row],[20D EMA]])/Table2[[#This Row],[20D EMA]]</f>
        <v>6.8842691535522429E-2</v>
      </c>
      <c r="T112" s="2">
        <f>(Table2[[#This Row],[Close Price]]-Table2[[#This Row],[50D EMA]])/Table2[[#This Row],[50D EMA]]</f>
        <v>0.13811054758892385</v>
      </c>
      <c r="U112" s="2">
        <f>(Table2[[#This Row],[Close Price]]-Table2[[#This Row],[200D EMA]])/Table2[[#This Row],[200D EMA]]</f>
        <v>0.36225714320495939</v>
      </c>
      <c r="V112">
        <v>1.05518796803695</v>
      </c>
      <c r="W112">
        <v>1631</v>
      </c>
      <c r="X112">
        <v>1670</v>
      </c>
      <c r="Y112">
        <v>1569</v>
      </c>
      <c r="Z112">
        <v>1685.3</v>
      </c>
      <c r="AA112">
        <v>1429.3</v>
      </c>
      <c r="AB112">
        <v>1685.3</v>
      </c>
      <c r="AC112" s="2">
        <f>(Table2[[#This Row],[Close Price]]/Table2[[#This Row],[Day Low]])-1</f>
        <v>1.1894543225015486E-2</v>
      </c>
      <c r="AD112" s="2">
        <f>(Table2[[#This Row],[Day High]]/Table2[[#This Row],[Close Price]])-1</f>
        <v>1.1875908870576879E-2</v>
      </c>
      <c r="AE112" s="2">
        <f>(Table2[[#This Row],[Close Price]]/Table2[[#This Row],[Current Week Low]])-1</f>
        <v>5.1880178457616388E-2</v>
      </c>
      <c r="AF112" s="2">
        <f>(Table2[[#This Row],[Current Week High]]/Table2[[#This Row],[Close Price]])-1</f>
        <v>2.1146388754241352E-2</v>
      </c>
      <c r="AG112" s="2">
        <f>(Table2[[#This Row],[Close Price]]/Table2[[#This Row],[Current Month Low]])-1</f>
        <v>0.15469110753515714</v>
      </c>
      <c r="AH112" s="2">
        <f>(Table2[[#This Row],[Current Month High]]/Table2[[#This Row],[Close Price]])-1</f>
        <v>2.1146388754241352E-2</v>
      </c>
      <c r="AI112">
        <v>2.1146388754241299</v>
      </c>
      <c r="AJ112">
        <v>84.165597277241503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0.45</v>
      </c>
      <c r="AM112" t="s">
        <v>10332</v>
      </c>
      <c r="AN112">
        <v>12.57</v>
      </c>
      <c r="AO112" t="s">
        <v>10332</v>
      </c>
      <c r="AP112">
        <v>0.11173158804901299</v>
      </c>
      <c r="AQ112">
        <f>(Table2[[#This Row],[Sharpe Ratio]]-AVERAGE(Table2[Sharpe Ratio]))/_xlfn.STDEV.P(Table2[Sharpe Ratio])</f>
        <v>0.52169657214384557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2.4079801447497258</v>
      </c>
      <c r="AS112">
        <f>_xlfn.RANK.AVG(Table2[[#This Row],[1Y Return vs Nifty Z-Score]],Table2[1Y Return vs Nifty Z-Score])</f>
        <v>211</v>
      </c>
      <c r="AT112">
        <f>_xlfn.RANK.AVG(Table2[[#This Row],[6M Return vs Nifty Z-Score]],Table2[6M Return vs Nifty Z-Score])</f>
        <v>75</v>
      </c>
      <c r="AU112">
        <f>_xlfn.RANK.AVG(Table2[[#This Row],[Sharpe Ratio Z-Score]],Table2[Sharpe Ratio Z-Score])</f>
        <v>208</v>
      </c>
      <c r="AV112">
        <f>(Table2[[#This Row],[Rank 1Y]]+Table2[[#This Row],[Rank 6M]]+Table2[[#This Row],[Rank Sharpe]])/3</f>
        <v>164.66666666666666</v>
      </c>
    </row>
    <row r="113" spans="1:48" x14ac:dyDescent="0.3">
      <c r="A113" t="s">
        <v>1551</v>
      </c>
      <c r="B113" t="s">
        <v>1552</v>
      </c>
      <c r="C113" t="s">
        <v>10292</v>
      </c>
      <c r="D113" t="s">
        <v>198</v>
      </c>
      <c r="E113">
        <v>6449.9688741600003</v>
      </c>
      <c r="F113">
        <v>529.20000000000005</v>
      </c>
      <c r="G113">
        <v>42.517045084561097</v>
      </c>
      <c r="H113">
        <f>(Table2[[#This Row],[1Y Return vs Nifty]]-AVERAGE(Table2[1Y Return vs Nifty]))/_xlfn.STDEV.P(Table2[1Y Return vs Nifty])</f>
        <v>0.15381034564941712</v>
      </c>
      <c r="I113">
        <v>8.4821581624818396</v>
      </c>
      <c r="J113">
        <f>(Table2[[#This Row],[1M Return vs Nifty]]-AVERAGE(Table2[1M Return vs Nifty]))/_xlfn.STDEV.P(Table2[1M Return vs Nifty])</f>
        <v>0.34890350735825415</v>
      </c>
      <c r="K113">
        <v>20.080772055745399</v>
      </c>
      <c r="L113">
        <f>(Table2[[#This Row],[6M Return vs Nifty]]-AVERAGE(Table2[6M Return vs Nifty]))/_xlfn.STDEV.P(Table2[6M Return vs Nifty])</f>
        <v>0.39580138594563985</v>
      </c>
      <c r="M113">
        <v>0.31301869982359898</v>
      </c>
      <c r="N113">
        <f>(Table2[[#This Row],[1W Return vs Nifty]]-AVERAGE(Table2[1W Return vs Nifty]))/_xlfn.STDEV.P(Table2[1W Return vs Nifty])</f>
        <v>-8.111821416392255E-2</v>
      </c>
      <c r="O113">
        <v>508.15</v>
      </c>
      <c r="P113">
        <v>491.36960453759298</v>
      </c>
      <c r="Q113">
        <v>420.73831700378503</v>
      </c>
      <c r="R113">
        <v>68.392330472317397</v>
      </c>
      <c r="S113" s="2">
        <f>(Table2[[#This Row],[Close Price]]-Table2[[#This Row],[20D EMA]])/Table2[[#This Row],[20D EMA]]</f>
        <v>4.1424776148775107E-2</v>
      </c>
      <c r="T113" s="2">
        <f>(Table2[[#This Row],[Close Price]]-Table2[[#This Row],[50D EMA]])/Table2[[#This Row],[50D EMA]]</f>
        <v>7.6989693935194961E-2</v>
      </c>
      <c r="U113" s="2">
        <f>(Table2[[#This Row],[Close Price]]-Table2[[#This Row],[200D EMA]])/Table2[[#This Row],[200D EMA]]</f>
        <v>0.25778893581313461</v>
      </c>
      <c r="V113">
        <v>0.78788028654319797</v>
      </c>
      <c r="W113">
        <v>520.35</v>
      </c>
      <c r="X113">
        <v>532</v>
      </c>
      <c r="Y113">
        <v>509</v>
      </c>
      <c r="Z113">
        <v>538</v>
      </c>
      <c r="AA113">
        <v>474.1</v>
      </c>
      <c r="AB113">
        <v>542.5</v>
      </c>
      <c r="AC113" s="2">
        <f>(Table2[[#This Row],[Close Price]]/Table2[[#This Row],[Day Low]])-1</f>
        <v>1.7007783222830808E-2</v>
      </c>
      <c r="AD113" s="2">
        <f>(Table2[[#This Row],[Day High]]/Table2[[#This Row],[Close Price]])-1</f>
        <v>5.2910052910051242E-3</v>
      </c>
      <c r="AE113" s="2">
        <f>(Table2[[#This Row],[Close Price]]/Table2[[#This Row],[Current Week Low]])-1</f>
        <v>3.9685658153241654E-2</v>
      </c>
      <c r="AF113" s="2">
        <f>(Table2[[#This Row],[Current Week High]]/Table2[[#This Row],[Close Price]])-1</f>
        <v>1.6628873771730834E-2</v>
      </c>
      <c r="AG113" s="2">
        <f>(Table2[[#This Row],[Close Price]]/Table2[[#This Row],[Current Month Low]])-1</f>
        <v>0.11622020670744582</v>
      </c>
      <c r="AH113" s="2">
        <f>(Table2[[#This Row],[Current Month High]]/Table2[[#This Row],[Close Price]])-1</f>
        <v>2.5132275132275117E-2</v>
      </c>
      <c r="AI113">
        <v>2.5132275132275099</v>
      </c>
      <c r="AJ113">
        <v>83.082511676180502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0.13</v>
      </c>
      <c r="AM113" t="s">
        <v>10332</v>
      </c>
      <c r="AN113">
        <v>9.41</v>
      </c>
      <c r="AO113" t="s">
        <v>10332</v>
      </c>
      <c r="AP113">
        <v>0.21195951319488501</v>
      </c>
      <c r="AQ113">
        <f>(Table2[[#This Row],[Sharpe Ratio]]-AVERAGE(Table2[Sharpe Ratio]))/_xlfn.STDEV.P(Table2[Sharpe Ratio])</f>
        <v>1.6756684094141381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2.4930654342035266</v>
      </c>
      <c r="AS113">
        <f>_xlfn.RANK.AVG(Table2[[#This Row],[1Y Return vs Nifty Z-Score]],Table2[1Y Return vs Nifty Z-Score])</f>
        <v>252</v>
      </c>
      <c r="AT113">
        <f>_xlfn.RANK.AVG(Table2[[#This Row],[6M Return vs Nifty Z-Score]],Table2[6M Return vs Nifty Z-Score])</f>
        <v>210</v>
      </c>
      <c r="AU113">
        <f>_xlfn.RANK.AVG(Table2[[#This Row],[Sharpe Ratio Z-Score]],Table2[Sharpe Ratio Z-Score])</f>
        <v>32</v>
      </c>
      <c r="AV113">
        <f>(Table2[[#This Row],[Rank 1Y]]+Table2[[#This Row],[Rank 6M]]+Table2[[#This Row],[Rank Sharpe]])/3</f>
        <v>164.66666666666666</v>
      </c>
    </row>
    <row r="114" spans="1:48" x14ac:dyDescent="0.3">
      <c r="A114" t="s">
        <v>911</v>
      </c>
      <c r="B114" t="s">
        <v>912</v>
      </c>
      <c r="C114" t="s">
        <v>10291</v>
      </c>
      <c r="D114" t="s">
        <v>51</v>
      </c>
      <c r="E114">
        <v>16607.10442032</v>
      </c>
      <c r="F114">
        <v>685.2</v>
      </c>
      <c r="G114">
        <v>103.921206816924</v>
      </c>
      <c r="H114">
        <f>(Table2[[#This Row],[1Y Return vs Nifty]]-AVERAGE(Table2[1Y Return vs Nifty]))/_xlfn.STDEV.P(Table2[1Y Return vs Nifty])</f>
        <v>1.1042741798410396</v>
      </c>
      <c r="I114">
        <v>38.104806171628503</v>
      </c>
      <c r="J114">
        <f>(Table2[[#This Row],[1M Return vs Nifty]]-AVERAGE(Table2[1M Return vs Nifty]))/_xlfn.STDEV.P(Table2[1M Return vs Nifty])</f>
        <v>2.8133585297484642</v>
      </c>
      <c r="K114">
        <v>37.442874818194198</v>
      </c>
      <c r="L114">
        <f>(Table2[[#This Row],[6M Return vs Nifty]]-AVERAGE(Table2[6M Return vs Nifty]))/_xlfn.STDEV.P(Table2[6M Return vs Nifty])</f>
        <v>0.9864620762406312</v>
      </c>
      <c r="M114">
        <v>0.75912670103129498</v>
      </c>
      <c r="N114">
        <f>(Table2[[#This Row],[1W Return vs Nifty]]-AVERAGE(Table2[1W Return vs Nifty]))/_xlfn.STDEV.P(Table2[1W Return vs Nifty])</f>
        <v>2.2015089390735775E-2</v>
      </c>
      <c r="O114">
        <v>640.41999999999996</v>
      </c>
      <c r="P114">
        <v>575.28930431384401</v>
      </c>
      <c r="Q114">
        <v>464.68017693966101</v>
      </c>
      <c r="R114">
        <v>69.391546802262596</v>
      </c>
      <c r="S114" s="2">
        <f>(Table2[[#This Row],[Close Price]]-Table2[[#This Row],[20D EMA]])/Table2[[#This Row],[20D EMA]]</f>
        <v>6.9922863121076928E-2</v>
      </c>
      <c r="T114" s="2">
        <f>(Table2[[#This Row],[Close Price]]-Table2[[#This Row],[50D EMA]])/Table2[[#This Row],[50D EMA]]</f>
        <v>0.19105291000890087</v>
      </c>
      <c r="U114" s="2">
        <f>(Table2[[#This Row],[Close Price]]-Table2[[#This Row],[200D EMA]])/Table2[[#This Row],[200D EMA]]</f>
        <v>0.47456257874536717</v>
      </c>
      <c r="V114">
        <v>0.67454356584874198</v>
      </c>
      <c r="W114">
        <v>683.05</v>
      </c>
      <c r="X114">
        <v>693.8</v>
      </c>
      <c r="Y114">
        <v>658.25</v>
      </c>
      <c r="Z114">
        <v>698</v>
      </c>
      <c r="AA114">
        <v>622.1</v>
      </c>
      <c r="AB114">
        <v>698</v>
      </c>
      <c r="AC114" s="2">
        <f>(Table2[[#This Row],[Close Price]]/Table2[[#This Row],[Day Low]])-1</f>
        <v>3.1476465851696389E-3</v>
      </c>
      <c r="AD114" s="2">
        <f>(Table2[[#This Row],[Day High]]/Table2[[#This Row],[Close Price]])-1</f>
        <v>1.255107997664906E-2</v>
      </c>
      <c r="AE114" s="2">
        <f>(Table2[[#This Row],[Close Price]]/Table2[[#This Row],[Current Week Low]])-1</f>
        <v>4.094189137865567E-2</v>
      </c>
      <c r="AF114" s="2">
        <f>(Table2[[#This Row],[Current Week High]]/Table2[[#This Row],[Close Price]])-1</f>
        <v>1.8680677174547577E-2</v>
      </c>
      <c r="AG114" s="2">
        <f>(Table2[[#This Row],[Close Price]]/Table2[[#This Row],[Current Month Low]])-1</f>
        <v>0.10143063816106745</v>
      </c>
      <c r="AH114" s="2">
        <f>(Table2[[#This Row],[Current Month High]]/Table2[[#This Row],[Close Price]])-1</f>
        <v>1.8680677174547577E-2</v>
      </c>
      <c r="AI114">
        <v>1.86806771745475</v>
      </c>
      <c r="AJ114">
        <v>134.13634033828799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0.3</v>
      </c>
      <c r="AM114" t="s">
        <v>10332</v>
      </c>
      <c r="AN114">
        <v>6.78</v>
      </c>
      <c r="AO114" t="s">
        <v>10332</v>
      </c>
      <c r="AP114">
        <v>7.8007514223346994E-2</v>
      </c>
      <c r="AQ114">
        <f>(Table2[[#This Row],[Sharpe Ratio]]-AVERAGE(Table2[Sharpe Ratio]))/_xlfn.STDEV.P(Table2[Sharpe Ratio])</f>
        <v>0.13341524858852508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5.0595251238093955</v>
      </c>
      <c r="AS114">
        <f>_xlfn.RANK.AVG(Table2[[#This Row],[1Y Return vs Nifty Z-Score]],Table2[1Y Return vs Nifty Z-Score])</f>
        <v>88</v>
      </c>
      <c r="AT114">
        <f>_xlfn.RANK.AVG(Table2[[#This Row],[6M Return vs Nifty Z-Score]],Table2[6M Return vs Nifty Z-Score])</f>
        <v>102</v>
      </c>
      <c r="AU114">
        <f>_xlfn.RANK.AVG(Table2[[#This Row],[Sharpe Ratio Z-Score]],Table2[Sharpe Ratio Z-Score])</f>
        <v>310</v>
      </c>
      <c r="AV114">
        <f>(Table2[[#This Row],[Rank 1Y]]+Table2[[#This Row],[Rank 6M]]+Table2[[#This Row],[Rank Sharpe]])/3</f>
        <v>166.66666666666666</v>
      </c>
    </row>
    <row r="115" spans="1:48" x14ac:dyDescent="0.3">
      <c r="A115" t="s">
        <v>1373</v>
      </c>
      <c r="B115" t="s">
        <v>1374</v>
      </c>
      <c r="C115" t="s">
        <v>10300</v>
      </c>
      <c r="D115" t="s">
        <v>378</v>
      </c>
      <c r="E115">
        <v>8181.7649412399996</v>
      </c>
      <c r="F115">
        <v>1795.1</v>
      </c>
      <c r="G115">
        <v>99.482819861221401</v>
      </c>
      <c r="H115">
        <f>(Table2[[#This Row],[1Y Return vs Nifty]]-AVERAGE(Table2[1Y Return vs Nifty]))/_xlfn.STDEV.P(Table2[1Y Return vs Nifty])</f>
        <v>1.0355731966417232</v>
      </c>
      <c r="I115">
        <v>5.9188174421793498</v>
      </c>
      <c r="J115">
        <f>(Table2[[#This Row],[1M Return vs Nifty]]-AVERAGE(Table2[1M Return vs Nifty]))/_xlfn.STDEV.P(Table2[1M Return vs Nifty])</f>
        <v>0.13564647813196015</v>
      </c>
      <c r="K115">
        <v>44.685053316541101</v>
      </c>
      <c r="L115">
        <f>(Table2[[#This Row],[6M Return vs Nifty]]-AVERAGE(Table2[6M Return vs Nifty]))/_xlfn.STDEV.P(Table2[6M Return vs Nifty])</f>
        <v>1.2328418039499371</v>
      </c>
      <c r="M115">
        <v>-3.0518372307072799</v>
      </c>
      <c r="N115">
        <f>(Table2[[#This Row],[1W Return vs Nifty]]-AVERAGE(Table2[1W Return vs Nifty]))/_xlfn.STDEV.P(Table2[1W Return vs Nifty])</f>
        <v>-0.85902111472088005</v>
      </c>
      <c r="O115">
        <v>1770.36</v>
      </c>
      <c r="P115">
        <v>1679.2624268945999</v>
      </c>
      <c r="Q115">
        <v>1330.48540604136</v>
      </c>
      <c r="R115">
        <v>53.5100919672565</v>
      </c>
      <c r="S115" s="2">
        <f>(Table2[[#This Row],[Close Price]]-Table2[[#This Row],[20D EMA]])/Table2[[#This Row],[20D EMA]]</f>
        <v>1.397455884678823E-2</v>
      </c>
      <c r="T115" s="2">
        <f>(Table2[[#This Row],[Close Price]]-Table2[[#This Row],[50D EMA]])/Table2[[#This Row],[50D EMA]]</f>
        <v>6.8981221308937565E-2</v>
      </c>
      <c r="U115" s="2">
        <f>(Table2[[#This Row],[Close Price]]-Table2[[#This Row],[200D EMA]])/Table2[[#This Row],[200D EMA]]</f>
        <v>0.34920683221999715</v>
      </c>
      <c r="V115">
        <v>0.66654248248356196</v>
      </c>
      <c r="W115">
        <v>1780.05</v>
      </c>
      <c r="X115">
        <v>1804.65</v>
      </c>
      <c r="Y115">
        <v>1735.65</v>
      </c>
      <c r="Z115">
        <v>1870</v>
      </c>
      <c r="AA115">
        <v>1711.15</v>
      </c>
      <c r="AB115">
        <v>1925.8</v>
      </c>
      <c r="AC115" s="2">
        <f>(Table2[[#This Row],[Close Price]]/Table2[[#This Row],[Day Low]])-1</f>
        <v>8.4548186848683038E-3</v>
      </c>
      <c r="AD115" s="2">
        <f>(Table2[[#This Row],[Day High]]/Table2[[#This Row],[Close Price]])-1</f>
        <v>5.3200378808981874E-3</v>
      </c>
      <c r="AE115" s="2">
        <f>(Table2[[#This Row],[Close Price]]/Table2[[#This Row],[Current Week Low]])-1</f>
        <v>3.4252297410191979E-2</v>
      </c>
      <c r="AF115" s="2">
        <f>(Table2[[#This Row],[Current Week High]]/Table2[[#This Row],[Close Price]])-1</f>
        <v>4.1724695003063861E-2</v>
      </c>
      <c r="AG115" s="2">
        <f>(Table2[[#This Row],[Close Price]]/Table2[[#This Row],[Current Month Low]])-1</f>
        <v>4.906057329865865E-2</v>
      </c>
      <c r="AH115" s="2">
        <f>(Table2[[#This Row],[Current Month High]]/Table2[[#This Row],[Close Price]])-1</f>
        <v>7.2809314244331791E-2</v>
      </c>
      <c r="AI115">
        <v>7.2809314244331702</v>
      </c>
      <c r="AJ115">
        <v>134.77635364896599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0.39</v>
      </c>
      <c r="AM115" t="s">
        <v>10332</v>
      </c>
      <c r="AN115">
        <v>1.82</v>
      </c>
      <c r="AO115" t="s">
        <v>10332</v>
      </c>
      <c r="AP115">
        <v>7.3810818772272996E-2</v>
      </c>
      <c r="AQ115">
        <f>(Table2[[#This Row],[Sharpe Ratio]]-AVERAGE(Table2[Sharpe Ratio]))/_xlfn.STDEV.P(Table2[Sharpe Ratio])</f>
        <v>8.5096695120602694E-2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1.6301370591233431</v>
      </c>
      <c r="AS115">
        <f>_xlfn.RANK.AVG(Table2[[#This Row],[1Y Return vs Nifty Z-Score]],Table2[1Y Return vs Nifty Z-Score])</f>
        <v>100</v>
      </c>
      <c r="AT115">
        <f>_xlfn.RANK.AVG(Table2[[#This Row],[6M Return vs Nifty Z-Score]],Table2[6M Return vs Nifty Z-Score])</f>
        <v>78</v>
      </c>
      <c r="AU115">
        <f>_xlfn.RANK.AVG(Table2[[#This Row],[Sharpe Ratio Z-Score]],Table2[Sharpe Ratio Z-Score])</f>
        <v>325</v>
      </c>
      <c r="AV115">
        <f>(Table2[[#This Row],[Rank 1Y]]+Table2[[#This Row],[Rank 6M]]+Table2[[#This Row],[Rank Sharpe]])/3</f>
        <v>167.66666666666666</v>
      </c>
    </row>
    <row r="116" spans="1:48" x14ac:dyDescent="0.3">
      <c r="A116" t="s">
        <v>960</v>
      </c>
      <c r="B116" t="s">
        <v>961</v>
      </c>
      <c r="C116" t="s">
        <v>10288</v>
      </c>
      <c r="D116" t="s">
        <v>962</v>
      </c>
      <c r="E116">
        <v>15138.6646581899</v>
      </c>
      <c r="F116">
        <v>471.7</v>
      </c>
      <c r="G116">
        <v>142.86297430135301</v>
      </c>
      <c r="H116">
        <f>(Table2[[#This Row],[1Y Return vs Nifty]]-AVERAGE(Table2[1Y Return vs Nifty]))/_xlfn.STDEV.P(Table2[1Y Return vs Nifty])</f>
        <v>1.7070467051752889</v>
      </c>
      <c r="I116">
        <v>-10.2616576479315</v>
      </c>
      <c r="J116">
        <f>(Table2[[#This Row],[1M Return vs Nifty]]-AVERAGE(Table2[1M Return vs Nifty]))/_xlfn.STDEV.P(Table2[1M Return vs Nifty])</f>
        <v>-1.2104875031438103</v>
      </c>
      <c r="K116">
        <v>12.3416200750183</v>
      </c>
      <c r="L116">
        <f>(Table2[[#This Row],[6M Return vs Nifty]]-AVERAGE(Table2[6M Return vs Nifty]))/_xlfn.STDEV.P(Table2[6M Return vs Nifty])</f>
        <v>0.13251456442533105</v>
      </c>
      <c r="M116">
        <v>-2.62725147110873</v>
      </c>
      <c r="N116">
        <f>(Table2[[#This Row],[1W Return vs Nifty]]-AVERAGE(Table2[1W Return vs Nifty]))/_xlfn.STDEV.P(Table2[1W Return vs Nifty])</f>
        <v>-0.76086342216410507</v>
      </c>
      <c r="O116">
        <v>479.25</v>
      </c>
      <c r="P116">
        <v>473.14000726734201</v>
      </c>
      <c r="Q116">
        <v>390.49876759637601</v>
      </c>
      <c r="R116">
        <v>45.670775049775699</v>
      </c>
      <c r="S116" s="2">
        <f>(Table2[[#This Row],[Close Price]]-Table2[[#This Row],[20D EMA]])/Table2[[#This Row],[20D EMA]]</f>
        <v>-1.5753781950965072E-2</v>
      </c>
      <c r="T116" s="2">
        <f>(Table2[[#This Row],[Close Price]]-Table2[[#This Row],[50D EMA]])/Table2[[#This Row],[50D EMA]]</f>
        <v>-3.0435119525379023E-3</v>
      </c>
      <c r="U116" s="2">
        <f>(Table2[[#This Row],[Close Price]]-Table2[[#This Row],[200D EMA]])/Table2[[#This Row],[200D EMA]]</f>
        <v>0.20794235255450152</v>
      </c>
      <c r="V116">
        <v>0.29894283291648499</v>
      </c>
      <c r="W116">
        <v>465.65</v>
      </c>
      <c r="X116">
        <v>477.7</v>
      </c>
      <c r="Y116">
        <v>465.65</v>
      </c>
      <c r="Z116">
        <v>486.35</v>
      </c>
      <c r="AA116">
        <v>448.35</v>
      </c>
      <c r="AB116">
        <v>508.8</v>
      </c>
      <c r="AC116" s="2">
        <f>(Table2[[#This Row],[Close Price]]/Table2[[#This Row],[Day Low]])-1</f>
        <v>1.2992591001825371E-2</v>
      </c>
      <c r="AD116" s="2">
        <f>(Table2[[#This Row],[Day High]]/Table2[[#This Row],[Close Price]])-1</f>
        <v>1.2719949120203466E-2</v>
      </c>
      <c r="AE116" s="2">
        <f>(Table2[[#This Row],[Close Price]]/Table2[[#This Row],[Current Week Low]])-1</f>
        <v>1.2992591001825371E-2</v>
      </c>
      <c r="AF116" s="2">
        <f>(Table2[[#This Row],[Current Week High]]/Table2[[#This Row],[Close Price]])-1</f>
        <v>3.1057875768496945E-2</v>
      </c>
      <c r="AG116" s="2">
        <f>(Table2[[#This Row],[Close Price]]/Table2[[#This Row],[Current Month Low]])-1</f>
        <v>5.2079848332775569E-2</v>
      </c>
      <c r="AH116" s="2">
        <f>(Table2[[#This Row],[Current Month High]]/Table2[[#This Row],[Close Price]])-1</f>
        <v>7.8651685393258397E-2</v>
      </c>
      <c r="AI116">
        <v>30.973076107695501</v>
      </c>
      <c r="AJ116">
        <v>185.01510574018101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0.02</v>
      </c>
      <c r="AM116" t="s">
        <v>10332</v>
      </c>
      <c r="AN116">
        <v>0.24</v>
      </c>
      <c r="AO116" t="s">
        <v>10332</v>
      </c>
      <c r="AP116">
        <v>0.120298125678979</v>
      </c>
      <c r="AQ116">
        <f>(Table2[[#This Row],[Sharpe Ratio]]-AVERAGE(Table2[Sharpe Ratio]))/_xlfn.STDEV.P(Table2[Sharpe Ratio])</f>
        <v>0.62032719982080808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0.48853754411351247</v>
      </c>
      <c r="AS116">
        <f>_xlfn.RANK.AVG(Table2[[#This Row],[1Y Return vs Nifty Z-Score]],Table2[1Y Return vs Nifty Z-Score])</f>
        <v>43</v>
      </c>
      <c r="AT116">
        <f>_xlfn.RANK.AVG(Table2[[#This Row],[6M Return vs Nifty Z-Score]],Table2[6M Return vs Nifty Z-Score])</f>
        <v>276</v>
      </c>
      <c r="AU116">
        <f>_xlfn.RANK.AVG(Table2[[#This Row],[Sharpe Ratio Z-Score]],Table2[Sharpe Ratio Z-Score])</f>
        <v>189</v>
      </c>
      <c r="AV116">
        <f>(Table2[[#This Row],[Rank 1Y]]+Table2[[#This Row],[Rank 6M]]+Table2[[#This Row],[Rank Sharpe]])/3</f>
        <v>169.33333333333334</v>
      </c>
    </row>
    <row r="117" spans="1:48" x14ac:dyDescent="0.3">
      <c r="A117" t="s">
        <v>992</v>
      </c>
      <c r="B117" t="s">
        <v>993</v>
      </c>
      <c r="C117" t="s">
        <v>10293</v>
      </c>
      <c r="D117" t="s">
        <v>63</v>
      </c>
      <c r="E117">
        <v>14581.6046065799</v>
      </c>
      <c r="F117">
        <v>36.299999999999997</v>
      </c>
      <c r="G117">
        <v>80.702952131037804</v>
      </c>
      <c r="H117">
        <f>(Table2[[#This Row],[1Y Return vs Nifty]]-AVERAGE(Table2[1Y Return vs Nifty]))/_xlfn.STDEV.P(Table2[1Y Return vs Nifty])</f>
        <v>0.74488304495068158</v>
      </c>
      <c r="I117">
        <v>31.830120553655199</v>
      </c>
      <c r="J117">
        <f>(Table2[[#This Row],[1M Return vs Nifty]]-AVERAGE(Table2[1M Return vs Nifty]))/_xlfn.STDEV.P(Table2[1M Return vs Nifty])</f>
        <v>2.2913363094405712</v>
      </c>
      <c r="K117">
        <v>29.8447354727322</v>
      </c>
      <c r="L117">
        <f>(Table2[[#This Row],[6M Return vs Nifty]]-AVERAGE(Table2[6M Return vs Nifty]))/_xlfn.STDEV.P(Table2[6M Return vs Nifty])</f>
        <v>0.72797252044473348</v>
      </c>
      <c r="M117">
        <v>14.457757500254599</v>
      </c>
      <c r="N117">
        <f>(Table2[[#This Row],[1W Return vs Nifty]]-AVERAGE(Table2[1W Return vs Nifty]))/_xlfn.STDEV.P(Table2[1W Return vs Nifty])</f>
        <v>3.1889276860597509</v>
      </c>
      <c r="O117">
        <v>32.159999999999997</v>
      </c>
      <c r="P117">
        <v>30.336293710097699</v>
      </c>
      <c r="Q117">
        <v>26.306874968485499</v>
      </c>
      <c r="R117">
        <v>74.210312998341706</v>
      </c>
      <c r="S117" s="2">
        <f>(Table2[[#This Row],[Close Price]]-Table2[[#This Row],[20D EMA]])/Table2[[#This Row],[20D EMA]]</f>
        <v>0.12873134328358213</v>
      </c>
      <c r="T117" s="2">
        <f>(Table2[[#This Row],[Close Price]]-Table2[[#This Row],[50D EMA]])/Table2[[#This Row],[50D EMA]]</f>
        <v>0.19658651603564961</v>
      </c>
      <c r="U117" s="2">
        <f>(Table2[[#This Row],[Close Price]]-Table2[[#This Row],[200D EMA]])/Table2[[#This Row],[200D EMA]]</f>
        <v>0.37986743174496518</v>
      </c>
      <c r="V117">
        <v>1.2727357270190101</v>
      </c>
      <c r="W117">
        <v>35.369999999999997</v>
      </c>
      <c r="X117">
        <v>37.94</v>
      </c>
      <c r="Y117">
        <v>31.6</v>
      </c>
      <c r="Z117">
        <v>37.94</v>
      </c>
      <c r="AA117">
        <v>29.26</v>
      </c>
      <c r="AB117">
        <v>37.94</v>
      </c>
      <c r="AC117" s="2">
        <f>(Table2[[#This Row],[Close Price]]/Table2[[#This Row],[Day Low]])-1</f>
        <v>2.6293469041560602E-2</v>
      </c>
      <c r="AD117" s="2">
        <f>(Table2[[#This Row],[Day High]]/Table2[[#This Row],[Close Price]])-1</f>
        <v>4.5179063360881511E-2</v>
      </c>
      <c r="AE117" s="2">
        <f>(Table2[[#This Row],[Close Price]]/Table2[[#This Row],[Current Week Low]])-1</f>
        <v>0.14873417721518978</v>
      </c>
      <c r="AF117" s="2">
        <f>(Table2[[#This Row],[Current Week High]]/Table2[[#This Row],[Close Price]])-1</f>
        <v>4.5179063360881511E-2</v>
      </c>
      <c r="AG117" s="2">
        <f>(Table2[[#This Row],[Close Price]]/Table2[[#This Row],[Current Month Low]])-1</f>
        <v>0.24060150375939826</v>
      </c>
      <c r="AH117" s="2">
        <f>(Table2[[#This Row],[Current Month High]]/Table2[[#This Row],[Close Price]])-1</f>
        <v>4.5179063360881511E-2</v>
      </c>
      <c r="AI117">
        <v>4.5179063360881502</v>
      </c>
      <c r="AJ117">
        <v>133.44051446945301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0.4</v>
      </c>
      <c r="AM117" t="s">
        <v>10332</v>
      </c>
      <c r="AN117">
        <v>10.64</v>
      </c>
      <c r="AO117" t="s">
        <v>10332</v>
      </c>
      <c r="AP117">
        <v>0.10477110719201101</v>
      </c>
      <c r="AQ117">
        <f>(Table2[[#This Row],[Sharpe Ratio]]-AVERAGE(Table2[Sharpe Ratio]))/_xlfn.STDEV.P(Table2[Sharpe Ratio])</f>
        <v>0.44155724100285665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7.3946768018985942</v>
      </c>
      <c r="AS117">
        <f>_xlfn.RANK.AVG(Table2[[#This Row],[1Y Return vs Nifty Z-Score]],Table2[1Y Return vs Nifty Z-Score])</f>
        <v>128</v>
      </c>
      <c r="AT117">
        <f>_xlfn.RANK.AVG(Table2[[#This Row],[6M Return vs Nifty Z-Score]],Table2[6M Return vs Nifty Z-Score])</f>
        <v>153</v>
      </c>
      <c r="AU117">
        <f>_xlfn.RANK.AVG(Table2[[#This Row],[Sharpe Ratio Z-Score]],Table2[Sharpe Ratio Z-Score])</f>
        <v>230</v>
      </c>
      <c r="AV117">
        <f>(Table2[[#This Row],[Rank 1Y]]+Table2[[#This Row],[Rank 6M]]+Table2[[#This Row],[Rank Sharpe]])/3</f>
        <v>170.33333333333334</v>
      </c>
    </row>
    <row r="118" spans="1:48" x14ac:dyDescent="0.3">
      <c r="A118" t="s">
        <v>445</v>
      </c>
      <c r="B118" t="s">
        <v>446</v>
      </c>
      <c r="C118" t="s">
        <v>10300</v>
      </c>
      <c r="D118" t="s">
        <v>378</v>
      </c>
      <c r="E118">
        <v>52466.750651745002</v>
      </c>
      <c r="F118">
        <v>1781.55</v>
      </c>
      <c r="G118">
        <v>38.816001362154601</v>
      </c>
      <c r="H118">
        <f>(Table2[[#This Row],[1Y Return vs Nifty]]-AVERAGE(Table2[1Y Return vs Nifty]))/_xlfn.STDEV.P(Table2[1Y Return vs Nifty])</f>
        <v>9.6522564045270334E-2</v>
      </c>
      <c r="I118">
        <v>12.144740071975001</v>
      </c>
      <c r="J118">
        <f>(Table2[[#This Row],[1M Return vs Nifty]]-AVERAGE(Table2[1M Return vs Nifty]))/_xlfn.STDEV.P(Table2[1M Return vs Nifty])</f>
        <v>0.65361186357876766</v>
      </c>
      <c r="K118">
        <v>50.534046385450601</v>
      </c>
      <c r="L118">
        <f>(Table2[[#This Row],[6M Return vs Nifty]]-AVERAGE(Table2[6M Return vs Nifty]))/_xlfn.STDEV.P(Table2[6M Return vs Nifty])</f>
        <v>1.4318252065297659</v>
      </c>
      <c r="M118">
        <v>0.55929953646599495</v>
      </c>
      <c r="N118">
        <f>(Table2[[#This Row],[1W Return vs Nifty]]-AVERAGE(Table2[1W Return vs Nifty]))/_xlfn.STDEV.P(Table2[1W Return vs Nifty])</f>
        <v>-2.4181875393101012E-2</v>
      </c>
      <c r="O118">
        <v>1691.3</v>
      </c>
      <c r="P118">
        <v>1596.1491534320901</v>
      </c>
      <c r="Q118">
        <v>1331.2938652069599</v>
      </c>
      <c r="R118">
        <v>72.595401231895394</v>
      </c>
      <c r="S118" s="2">
        <f>(Table2[[#This Row],[Close Price]]-Table2[[#This Row],[20D EMA]])/Table2[[#This Row],[20D EMA]]</f>
        <v>5.3361319694909246E-2</v>
      </c>
      <c r="T118" s="2">
        <f>(Table2[[#This Row],[Close Price]]-Table2[[#This Row],[50D EMA]])/Table2[[#This Row],[50D EMA]]</f>
        <v>0.11615508874546915</v>
      </c>
      <c r="U118" s="2">
        <f>(Table2[[#This Row],[Close Price]]-Table2[[#This Row],[200D EMA]])/Table2[[#This Row],[200D EMA]]</f>
        <v>0.3382094266039784</v>
      </c>
      <c r="V118">
        <v>1.17150406208131</v>
      </c>
      <c r="W118">
        <v>1762.2</v>
      </c>
      <c r="X118">
        <v>1789</v>
      </c>
      <c r="Y118">
        <v>1713.35</v>
      </c>
      <c r="Z118">
        <v>1789</v>
      </c>
      <c r="AA118">
        <v>1585.55</v>
      </c>
      <c r="AB118">
        <v>1789</v>
      </c>
      <c r="AC118" s="2">
        <f>(Table2[[#This Row],[Close Price]]/Table2[[#This Row],[Day Low]])-1</f>
        <v>1.0980592441266479E-2</v>
      </c>
      <c r="AD118" s="2">
        <f>(Table2[[#This Row],[Day High]]/Table2[[#This Row],[Close Price]])-1</f>
        <v>4.1817518453033387E-3</v>
      </c>
      <c r="AE118" s="2">
        <f>(Table2[[#This Row],[Close Price]]/Table2[[#This Row],[Current Week Low]])-1</f>
        <v>3.9805060262059655E-2</v>
      </c>
      <c r="AF118" s="2">
        <f>(Table2[[#This Row],[Current Week High]]/Table2[[#This Row],[Close Price]])-1</f>
        <v>4.1817518453033387E-3</v>
      </c>
      <c r="AG118" s="2">
        <f>(Table2[[#This Row],[Close Price]]/Table2[[#This Row],[Current Month Low]])-1</f>
        <v>0.12361641070921769</v>
      </c>
      <c r="AH118" s="2">
        <f>(Table2[[#This Row],[Current Month High]]/Table2[[#This Row],[Close Price]])-1</f>
        <v>4.1817518453033387E-3</v>
      </c>
      <c r="AI118">
        <v>0.41817518453033298</v>
      </c>
      <c r="AJ118">
        <v>74.824591531328196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0.32</v>
      </c>
      <c r="AM118" t="s">
        <v>10332</v>
      </c>
      <c r="AN118">
        <v>10.41</v>
      </c>
      <c r="AO118" t="s">
        <v>10332</v>
      </c>
      <c r="AP118">
        <v>0.12185538098096101</v>
      </c>
      <c r="AQ118">
        <f>(Table2[[#This Row],[Sharpe Ratio]]-AVERAGE(Table2[Sharpe Ratio]))/_xlfn.STDEV.P(Table2[Sharpe Ratio])</f>
        <v>0.63825662177892672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2.7960343805396293</v>
      </c>
      <c r="AS118">
        <f>_xlfn.RANK.AVG(Table2[[#This Row],[1Y Return vs Nifty Z-Score]],Table2[1Y Return vs Nifty Z-Score])</f>
        <v>269</v>
      </c>
      <c r="AT118">
        <f>_xlfn.RANK.AVG(Table2[[#This Row],[6M Return vs Nifty Z-Score]],Table2[6M Return vs Nifty Z-Score])</f>
        <v>61</v>
      </c>
      <c r="AU118">
        <f>_xlfn.RANK.AVG(Table2[[#This Row],[Sharpe Ratio Z-Score]],Table2[Sharpe Ratio Z-Score])</f>
        <v>186</v>
      </c>
      <c r="AV118">
        <f>(Table2[[#This Row],[Rank 1Y]]+Table2[[#This Row],[Rank 6M]]+Table2[[#This Row],[Rank Sharpe]])/3</f>
        <v>172</v>
      </c>
    </row>
    <row r="119" spans="1:48" x14ac:dyDescent="0.3">
      <c r="A119" t="s">
        <v>1689</v>
      </c>
      <c r="B119" t="s">
        <v>1690</v>
      </c>
      <c r="C119" t="s">
        <v>10298</v>
      </c>
      <c r="D119" t="s">
        <v>92</v>
      </c>
      <c r="E119">
        <v>5048.7528967549997</v>
      </c>
      <c r="F119">
        <v>1294.55</v>
      </c>
      <c r="G119">
        <v>62.247521381484198</v>
      </c>
      <c r="H119">
        <f>(Table2[[#This Row],[1Y Return vs Nifty]]-AVERAGE(Table2[1Y Return vs Nifty]))/_xlfn.STDEV.P(Table2[1Y Return vs Nifty])</f>
        <v>0.45921479418399719</v>
      </c>
      <c r="I119">
        <v>-5.6556884906529001</v>
      </c>
      <c r="J119">
        <f>(Table2[[#This Row],[1M Return vs Nifty]]-AVERAGE(Table2[1M Return vs Nifty]))/_xlfn.STDEV.P(Table2[1M Return vs Nifty])</f>
        <v>-0.82729408238261726</v>
      </c>
      <c r="K119">
        <v>62.147698317911598</v>
      </c>
      <c r="L119">
        <f>(Table2[[#This Row],[6M Return vs Nifty]]-AVERAGE(Table2[6M Return vs Nifty]))/_xlfn.STDEV.P(Table2[6M Return vs Nifty])</f>
        <v>1.8269229525303001</v>
      </c>
      <c r="M119">
        <v>-0.36124106976227699</v>
      </c>
      <c r="N119">
        <f>(Table2[[#This Row],[1W Return vs Nifty]]-AVERAGE(Table2[1W Return vs Nifty]))/_xlfn.STDEV.P(Table2[1W Return vs Nifty])</f>
        <v>-0.23699669494243428</v>
      </c>
      <c r="O119">
        <v>1256.8599999999999</v>
      </c>
      <c r="P119">
        <v>1226.3565577984</v>
      </c>
      <c r="Q119">
        <v>956.00234378839002</v>
      </c>
      <c r="R119">
        <v>60.6038095384068</v>
      </c>
      <c r="S119" s="2">
        <f>(Table2[[#This Row],[Close Price]]-Table2[[#This Row],[20D EMA]])/Table2[[#This Row],[20D EMA]]</f>
        <v>2.9987428989704547E-2</v>
      </c>
      <c r="T119" s="2">
        <f>(Table2[[#This Row],[Close Price]]-Table2[[#This Row],[50D EMA]])/Table2[[#This Row],[50D EMA]]</f>
        <v>5.5606537729959479E-2</v>
      </c>
      <c r="U119" s="2">
        <f>(Table2[[#This Row],[Close Price]]-Table2[[#This Row],[200D EMA]])/Table2[[#This Row],[200D EMA]]</f>
        <v>0.35412847929852675</v>
      </c>
      <c r="V119">
        <v>5.59942329232219E-2</v>
      </c>
      <c r="W119">
        <v>1266.5999999999999</v>
      </c>
      <c r="X119">
        <v>1294.55</v>
      </c>
      <c r="Y119">
        <v>1179</v>
      </c>
      <c r="Z119">
        <v>1317</v>
      </c>
      <c r="AA119">
        <v>1132.2</v>
      </c>
      <c r="AB119">
        <v>1317</v>
      </c>
      <c r="AC119" s="2">
        <f>(Table2[[#This Row],[Close Price]]/Table2[[#This Row],[Day Low]])-1</f>
        <v>2.2066950892152271E-2</v>
      </c>
      <c r="AD119" s="2">
        <f>(Table2[[#This Row],[Day High]]/Table2[[#This Row],[Close Price]])-1</f>
        <v>0</v>
      </c>
      <c r="AE119" s="2">
        <f>(Table2[[#This Row],[Close Price]]/Table2[[#This Row],[Current Week Low]])-1</f>
        <v>9.8006785411365538E-2</v>
      </c>
      <c r="AF119" s="2">
        <f>(Table2[[#This Row],[Current Week High]]/Table2[[#This Row],[Close Price]])-1</f>
        <v>1.7341933490402139E-2</v>
      </c>
      <c r="AG119" s="2">
        <f>(Table2[[#This Row],[Close Price]]/Table2[[#This Row],[Current Month Low]])-1</f>
        <v>0.1433933933933933</v>
      </c>
      <c r="AH119" s="2">
        <f>(Table2[[#This Row],[Current Month High]]/Table2[[#This Row],[Close Price]])-1</f>
        <v>1.7341933490402139E-2</v>
      </c>
      <c r="AI119">
        <v>23.031169132130799</v>
      </c>
      <c r="AJ119">
        <v>112.221311475409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</v>
      </c>
      <c r="AM119">
        <v>0</v>
      </c>
      <c r="AN119">
        <v>0.21</v>
      </c>
      <c r="AO119" t="s">
        <v>10332</v>
      </c>
      <c r="AP119">
        <v>8.1362751358166993E-2</v>
      </c>
      <c r="AQ119">
        <f>(Table2[[#This Row],[Sharpe Ratio]]-AVERAGE(Table2[Sharpe Ratio]))/_xlfn.STDEV.P(Table2[Sharpe Ratio])</f>
        <v>0.17204569170416023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1.3938926610934059</v>
      </c>
      <c r="AS119">
        <f>_xlfn.RANK.AVG(Table2[[#This Row],[1Y Return vs Nifty Z-Score]],Table2[1Y Return vs Nifty Z-Score])</f>
        <v>179</v>
      </c>
      <c r="AT119">
        <f>_xlfn.RANK.AVG(Table2[[#This Row],[6M Return vs Nifty Z-Score]],Table2[6M Return vs Nifty Z-Score])</f>
        <v>40</v>
      </c>
      <c r="AU119">
        <f>_xlfn.RANK.AVG(Table2[[#This Row],[Sharpe Ratio Z-Score]],Table2[Sharpe Ratio Z-Score])</f>
        <v>297</v>
      </c>
      <c r="AV119">
        <f>(Table2[[#This Row],[Rank 1Y]]+Table2[[#This Row],[Rank 6M]]+Table2[[#This Row],[Rank Sharpe]])/3</f>
        <v>172</v>
      </c>
    </row>
    <row r="120" spans="1:48" x14ac:dyDescent="0.3">
      <c r="A120" t="s">
        <v>81</v>
      </c>
      <c r="B120" t="s">
        <v>82</v>
      </c>
      <c r="C120" t="s">
        <v>10285</v>
      </c>
      <c r="D120" t="s">
        <v>83</v>
      </c>
      <c r="E120">
        <v>325915.88757339498</v>
      </c>
      <c r="F120">
        <v>528.85</v>
      </c>
      <c r="G120">
        <v>101.269694761889</v>
      </c>
      <c r="H120">
        <f>(Table2[[#This Row],[1Y Return vs Nifty]]-AVERAGE(Table2[1Y Return vs Nifty]))/_xlfn.STDEV.P(Table2[1Y Return vs Nifty])</f>
        <v>1.0632319077354726</v>
      </c>
      <c r="I120">
        <v>8.2279192376880701</v>
      </c>
      <c r="J120">
        <f>(Table2[[#This Row],[1M Return vs Nifty]]-AVERAGE(Table2[1M Return vs Nifty]))/_xlfn.STDEV.P(Table2[1M Return vs Nifty])</f>
        <v>0.3277521101265945</v>
      </c>
      <c r="K120">
        <v>7.1269184283428499</v>
      </c>
      <c r="L120">
        <f>(Table2[[#This Row],[6M Return vs Nifty]]-AVERAGE(Table2[6M Return vs Nifty]))/_xlfn.STDEV.P(Table2[6M Return vs Nifty])</f>
        <v>-4.4890172572857302E-2</v>
      </c>
      <c r="M120">
        <v>2.28757036678362</v>
      </c>
      <c r="N120">
        <f>(Table2[[#This Row],[1W Return vs Nifty]]-AVERAGE(Table2[1W Return vs Nifty]))/_xlfn.STDEV.P(Table2[1W Return vs Nifty])</f>
        <v>0.37536773968951243</v>
      </c>
      <c r="O120">
        <v>517.22</v>
      </c>
      <c r="P120">
        <v>502.52004257112998</v>
      </c>
      <c r="Q120">
        <v>435.48524069620902</v>
      </c>
      <c r="R120">
        <v>57.9914777393533</v>
      </c>
      <c r="S120" s="2">
        <f>(Table2[[#This Row],[Close Price]]-Table2[[#This Row],[20D EMA]])/Table2[[#This Row],[20D EMA]]</f>
        <v>2.2485596071304272E-2</v>
      </c>
      <c r="T120" s="2">
        <f>(Table2[[#This Row],[Close Price]]-Table2[[#This Row],[50D EMA]])/Table2[[#This Row],[50D EMA]]</f>
        <v>5.2395835386293332E-2</v>
      </c>
      <c r="U120" s="2">
        <f>(Table2[[#This Row],[Close Price]]-Table2[[#This Row],[200D EMA]])/Table2[[#This Row],[200D EMA]]</f>
        <v>0.21439247666471781</v>
      </c>
      <c r="V120">
        <v>0.75061234697798795</v>
      </c>
      <c r="W120">
        <v>526.79999999999995</v>
      </c>
      <c r="X120">
        <v>535.45000000000005</v>
      </c>
      <c r="Y120">
        <v>513.15</v>
      </c>
      <c r="Z120">
        <v>535.45000000000005</v>
      </c>
      <c r="AA120">
        <v>497.55</v>
      </c>
      <c r="AB120">
        <v>542.25</v>
      </c>
      <c r="AC120" s="2">
        <f>(Table2[[#This Row],[Close Price]]/Table2[[#This Row],[Day Low]])-1</f>
        <v>3.8914198936979005E-3</v>
      </c>
      <c r="AD120" s="2">
        <f>(Table2[[#This Row],[Day High]]/Table2[[#This Row],[Close Price]])-1</f>
        <v>1.2479909237023801E-2</v>
      </c>
      <c r="AE120" s="2">
        <f>(Table2[[#This Row],[Close Price]]/Table2[[#This Row],[Current Week Low]])-1</f>
        <v>3.0595342492448774E-2</v>
      </c>
      <c r="AF120" s="2">
        <f>(Table2[[#This Row],[Current Week High]]/Table2[[#This Row],[Close Price]])-1</f>
        <v>1.2479909237023801E-2</v>
      </c>
      <c r="AG120" s="2">
        <f>(Table2[[#This Row],[Close Price]]/Table2[[#This Row],[Current Month Low]])-1</f>
        <v>6.2908250427092804E-2</v>
      </c>
      <c r="AH120" s="2">
        <f>(Table2[[#This Row],[Current Month High]]/Table2[[#This Row],[Close Price]])-1</f>
        <v>2.5337997541835966E-2</v>
      </c>
      <c r="AI120">
        <v>2.5337997541835899</v>
      </c>
      <c r="AJ120">
        <v>132.461538461538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0.11</v>
      </c>
      <c r="AM120" t="s">
        <v>10332</v>
      </c>
      <c r="AN120">
        <v>4.3499999999999996</v>
      </c>
      <c r="AO120" t="s">
        <v>10332</v>
      </c>
      <c r="AP120">
        <v>0.165788717543874</v>
      </c>
      <c r="AQ120">
        <f>(Table2[[#This Row],[Sharpe Ratio]]-AVERAGE(Table2[Sharpe Ratio]))/_xlfn.STDEV.P(Table2[Sharpe Ratio])</f>
        <v>1.1440820495440236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2.8655436345227456</v>
      </c>
      <c r="AS120">
        <f>_xlfn.RANK.AVG(Table2[[#This Row],[1Y Return vs Nifty Z-Score]],Table2[1Y Return vs Nifty Z-Score])</f>
        <v>96</v>
      </c>
      <c r="AT120">
        <f>_xlfn.RANK.AVG(Table2[[#This Row],[6M Return vs Nifty Z-Score]],Table2[6M Return vs Nifty Z-Score])</f>
        <v>326</v>
      </c>
      <c r="AU120">
        <f>_xlfn.RANK.AVG(Table2[[#This Row],[Sharpe Ratio Z-Score]],Table2[Sharpe Ratio Z-Score])</f>
        <v>95</v>
      </c>
      <c r="AV120">
        <f>(Table2[[#This Row],[Rank 1Y]]+Table2[[#This Row],[Rank 6M]]+Table2[[#This Row],[Rank Sharpe]])/3</f>
        <v>172.33333333333334</v>
      </c>
    </row>
    <row r="121" spans="1:48" x14ac:dyDescent="0.3">
      <c r="A121" t="s">
        <v>376</v>
      </c>
      <c r="B121" t="s">
        <v>377</v>
      </c>
      <c r="C121" t="s">
        <v>10300</v>
      </c>
      <c r="D121" t="s">
        <v>378</v>
      </c>
      <c r="E121">
        <v>65522.508087239999</v>
      </c>
      <c r="F121">
        <v>1012.6</v>
      </c>
      <c r="G121">
        <v>95.195625921937904</v>
      </c>
      <c r="H121">
        <f>(Table2[[#This Row],[1Y Return vs Nifty]]-AVERAGE(Table2[1Y Return vs Nifty]))/_xlfn.STDEV.P(Table2[1Y Return vs Nifty])</f>
        <v>0.96921250260252978</v>
      </c>
      <c r="I121">
        <v>-6.2576321552152399</v>
      </c>
      <c r="J121">
        <f>(Table2[[#This Row],[1M Return vs Nifty]]-AVERAGE(Table2[1M Return vs Nifty]))/_xlfn.STDEV.P(Table2[1M Return vs Nifty])</f>
        <v>-0.87737276160361655</v>
      </c>
      <c r="K121">
        <v>10.53039845955</v>
      </c>
      <c r="L121">
        <f>(Table2[[#This Row],[6M Return vs Nifty]]-AVERAGE(Table2[6M Return vs Nifty]))/_xlfn.STDEV.P(Table2[6M Return vs Nifty])</f>
        <v>7.0896601192009814E-2</v>
      </c>
      <c r="M121">
        <v>-1.3175310392000401</v>
      </c>
      <c r="N121">
        <f>(Table2[[#This Row],[1W Return vs Nifty]]-AVERAGE(Table2[1W Return vs Nifty]))/_xlfn.STDEV.P(Table2[1W Return vs Nifty])</f>
        <v>-0.4580762170252099</v>
      </c>
      <c r="O121">
        <v>973.66</v>
      </c>
      <c r="P121">
        <v>949.51381372374601</v>
      </c>
      <c r="Q121">
        <v>788.10741520967895</v>
      </c>
      <c r="R121">
        <v>65.046356111125903</v>
      </c>
      <c r="S121" s="2">
        <f>(Table2[[#This Row],[Close Price]]-Table2[[#This Row],[20D EMA]])/Table2[[#This Row],[20D EMA]]</f>
        <v>3.9993426863586937E-2</v>
      </c>
      <c r="T121" s="2">
        <f>(Table2[[#This Row],[Close Price]]-Table2[[#This Row],[50D EMA]])/Table2[[#This Row],[50D EMA]]</f>
        <v>6.6440514465867975E-2</v>
      </c>
      <c r="U121" s="2">
        <f>(Table2[[#This Row],[Close Price]]-Table2[[#This Row],[200D EMA]])/Table2[[#This Row],[200D EMA]]</f>
        <v>0.28485023799781656</v>
      </c>
      <c r="V121">
        <v>0.57232939553820705</v>
      </c>
      <c r="W121">
        <v>957</v>
      </c>
      <c r="X121">
        <v>1064.1500000000001</v>
      </c>
      <c r="Y121">
        <v>922.65</v>
      </c>
      <c r="Z121">
        <v>1064.1500000000001</v>
      </c>
      <c r="AA121">
        <v>916.6</v>
      </c>
      <c r="AB121">
        <v>1064.1500000000001</v>
      </c>
      <c r="AC121" s="2">
        <f>(Table2[[#This Row],[Close Price]]/Table2[[#This Row],[Day Low]])-1</f>
        <v>5.8098223615465017E-2</v>
      </c>
      <c r="AD121" s="2">
        <f>(Table2[[#This Row],[Day High]]/Table2[[#This Row],[Close Price]])-1</f>
        <v>5.0908552241754057E-2</v>
      </c>
      <c r="AE121" s="2">
        <f>(Table2[[#This Row],[Close Price]]/Table2[[#This Row],[Current Week Low]])-1</f>
        <v>9.7490922885167697E-2</v>
      </c>
      <c r="AF121" s="2">
        <f>(Table2[[#This Row],[Current Week High]]/Table2[[#This Row],[Close Price]])-1</f>
        <v>5.0908552241754057E-2</v>
      </c>
      <c r="AG121" s="2">
        <f>(Table2[[#This Row],[Close Price]]/Table2[[#This Row],[Current Month Low]])-1</f>
        <v>0.1047348898101681</v>
      </c>
      <c r="AH121" s="2">
        <f>(Table2[[#This Row],[Current Month High]]/Table2[[#This Row],[Close Price]])-1</f>
        <v>5.0908552241754057E-2</v>
      </c>
      <c r="AI121">
        <v>17.222990321943499</v>
      </c>
      <c r="AJ121">
        <v>130.188679245283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0.43</v>
      </c>
      <c r="AM121" t="s">
        <v>10332</v>
      </c>
      <c r="AN121">
        <v>8.34</v>
      </c>
      <c r="AO121" t="s">
        <v>10332</v>
      </c>
      <c r="AP121">
        <v>0.15373662754411899</v>
      </c>
      <c r="AQ121">
        <f>(Table2[[#This Row],[Sharpe Ratio]]-AVERAGE(Table2[Sharpe Ratio]))/_xlfn.STDEV.P(Table2[Sharpe Ratio])</f>
        <v>1.0053205973866253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0.70998072255233824</v>
      </c>
      <c r="AS121">
        <f>_xlfn.RANK.AVG(Table2[[#This Row],[1Y Return vs Nifty Z-Score]],Table2[1Y Return vs Nifty Z-Score])</f>
        <v>107</v>
      </c>
      <c r="AT121">
        <f>_xlfn.RANK.AVG(Table2[[#This Row],[6M Return vs Nifty Z-Score]],Table2[6M Return vs Nifty Z-Score])</f>
        <v>294</v>
      </c>
      <c r="AU121">
        <f>_xlfn.RANK.AVG(Table2[[#This Row],[Sharpe Ratio Z-Score]],Table2[Sharpe Ratio Z-Score])</f>
        <v>119</v>
      </c>
      <c r="AV121">
        <f>(Table2[[#This Row],[Rank 1Y]]+Table2[[#This Row],[Rank 6M]]+Table2[[#This Row],[Rank Sharpe]])/3</f>
        <v>173.33333333333334</v>
      </c>
    </row>
    <row r="122" spans="1:48" x14ac:dyDescent="0.3">
      <c r="A122" t="s">
        <v>211</v>
      </c>
      <c r="B122" t="s">
        <v>212</v>
      </c>
      <c r="C122" t="s">
        <v>10293</v>
      </c>
      <c r="D122" t="s">
        <v>63</v>
      </c>
      <c r="E122">
        <v>123976.67478216</v>
      </c>
      <c r="F122">
        <v>710.7</v>
      </c>
      <c r="G122">
        <v>69.1704488319386</v>
      </c>
      <c r="H122">
        <f>(Table2[[#This Row],[1Y Return vs Nifty]]-AVERAGE(Table2[1Y Return vs Nifty]))/_xlfn.STDEV.P(Table2[1Y Return vs Nifty])</f>
        <v>0.56637352712247413</v>
      </c>
      <c r="I122">
        <v>-0.43511209900530301</v>
      </c>
      <c r="J122">
        <f>(Table2[[#This Row],[1M Return vs Nifty]]-AVERAGE(Table2[1M Return vs Nifty]))/_xlfn.STDEV.P(Table2[1M Return vs Nifty])</f>
        <v>-0.39296843721426333</v>
      </c>
      <c r="K122">
        <v>33.959513538114201</v>
      </c>
      <c r="L122">
        <f>(Table2[[#This Row],[6M Return vs Nifty]]-AVERAGE(Table2[6M Return vs Nifty]))/_xlfn.STDEV.P(Table2[6M Return vs Nifty])</f>
        <v>0.86795773339750071</v>
      </c>
      <c r="M122">
        <v>7.02533686652552</v>
      </c>
      <c r="N122">
        <f>(Table2[[#This Row],[1W Return vs Nifty]]-AVERAGE(Table2[1W Return vs Nifty]))/_xlfn.STDEV.P(Table2[1W Return vs Nifty])</f>
        <v>1.4706664325311216</v>
      </c>
      <c r="O122">
        <v>695.12</v>
      </c>
      <c r="P122">
        <v>685.679263159372</v>
      </c>
      <c r="Q122">
        <v>573.23995037486998</v>
      </c>
      <c r="R122">
        <v>58.472619774160002</v>
      </c>
      <c r="S122" s="2">
        <f>(Table2[[#This Row],[Close Price]]-Table2[[#This Row],[20D EMA]])/Table2[[#This Row],[20D EMA]]</f>
        <v>2.2413396248129876E-2</v>
      </c>
      <c r="T122" s="2">
        <f>(Table2[[#This Row],[Close Price]]-Table2[[#This Row],[50D EMA]])/Table2[[#This Row],[50D EMA]]</f>
        <v>3.6490438292301822E-2</v>
      </c>
      <c r="U122" s="2">
        <f>(Table2[[#This Row],[Close Price]]-Table2[[#This Row],[200D EMA]])/Table2[[#This Row],[200D EMA]]</f>
        <v>0.23979495765296563</v>
      </c>
      <c r="V122">
        <v>0.51448259279682995</v>
      </c>
      <c r="W122">
        <v>702.45</v>
      </c>
      <c r="X122">
        <v>719.8</v>
      </c>
      <c r="Y122">
        <v>664</v>
      </c>
      <c r="Z122">
        <v>721.6</v>
      </c>
      <c r="AA122">
        <v>642.04999999999995</v>
      </c>
      <c r="AB122">
        <v>748</v>
      </c>
      <c r="AC122" s="2">
        <f>(Table2[[#This Row],[Close Price]]/Table2[[#This Row],[Day Low]])-1</f>
        <v>1.174460815716416E-2</v>
      </c>
      <c r="AD122" s="2">
        <f>(Table2[[#This Row],[Day High]]/Table2[[#This Row],[Close Price]])-1</f>
        <v>1.2804277472913794E-2</v>
      </c>
      <c r="AE122" s="2">
        <f>(Table2[[#This Row],[Close Price]]/Table2[[#This Row],[Current Week Low]])-1</f>
        <v>7.0331325301204783E-2</v>
      </c>
      <c r="AF122" s="2">
        <f>(Table2[[#This Row],[Current Week High]]/Table2[[#This Row],[Close Price]])-1</f>
        <v>1.5336991698325475E-2</v>
      </c>
      <c r="AG122" s="2">
        <f>(Table2[[#This Row],[Close Price]]/Table2[[#This Row],[Current Month Low]])-1</f>
        <v>0.10692313682735</v>
      </c>
      <c r="AH122" s="2">
        <f>(Table2[[#This Row],[Current Month High]]/Table2[[#This Row],[Close Price]])-1</f>
        <v>5.2483467004361906E-2</v>
      </c>
      <c r="AI122">
        <v>5.8111720838609697</v>
      </c>
      <c r="AJ122">
        <v>108.937233573423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7.0000000000000007E-2</v>
      </c>
      <c r="AM122" t="s">
        <v>10332</v>
      </c>
      <c r="AN122">
        <v>3.84</v>
      </c>
      <c r="AO122" t="s">
        <v>10332</v>
      </c>
      <c r="AP122">
        <v>0.101817208964713</v>
      </c>
      <c r="AQ122">
        <f>(Table2[[#This Row],[Sharpe Ratio]]-AVERAGE(Table2[Sharpe Ratio]))/_xlfn.STDEV.P(Table2[Sharpe Ratio])</f>
        <v>0.4075476038732494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2.9195768597100824</v>
      </c>
      <c r="AS122">
        <f>_xlfn.RANK.AVG(Table2[[#This Row],[1Y Return vs Nifty Z-Score]],Table2[1Y Return vs Nifty Z-Score])</f>
        <v>159</v>
      </c>
      <c r="AT122">
        <f>_xlfn.RANK.AVG(Table2[[#This Row],[6M Return vs Nifty Z-Score]],Table2[6M Return vs Nifty Z-Score])</f>
        <v>127</v>
      </c>
      <c r="AU122">
        <f>_xlfn.RANK.AVG(Table2[[#This Row],[Sharpe Ratio Z-Score]],Table2[Sharpe Ratio Z-Score])</f>
        <v>239</v>
      </c>
      <c r="AV122">
        <f>(Table2[[#This Row],[Rank 1Y]]+Table2[[#This Row],[Rank 6M]]+Table2[[#This Row],[Rank Sharpe]])/3</f>
        <v>175</v>
      </c>
    </row>
    <row r="123" spans="1:48" x14ac:dyDescent="0.3">
      <c r="A123" t="s">
        <v>1488</v>
      </c>
      <c r="B123" t="s">
        <v>1489</v>
      </c>
      <c r="C123" t="s">
        <v>10285</v>
      </c>
      <c r="D123" t="s">
        <v>303</v>
      </c>
      <c r="E123">
        <v>6947.1554592000002</v>
      </c>
      <c r="F123">
        <v>1411.95</v>
      </c>
      <c r="G123">
        <v>99.761049866012897</v>
      </c>
      <c r="H123">
        <f>(Table2[[#This Row],[1Y Return vs Nifty]]-AVERAGE(Table2[1Y Return vs Nifty]))/_xlfn.STDEV.P(Table2[1Y Return vs Nifty])</f>
        <v>1.0398798682040498</v>
      </c>
      <c r="I123">
        <v>16.996369224327399</v>
      </c>
      <c r="J123">
        <f>(Table2[[#This Row],[1M Return vs Nifty]]-AVERAGE(Table2[1M Return vs Nifty]))/_xlfn.STDEV.P(Table2[1M Return vs Nifty])</f>
        <v>1.0572429578549358</v>
      </c>
      <c r="K123">
        <v>30.952683213019199</v>
      </c>
      <c r="L123">
        <f>(Table2[[#This Row],[6M Return vs Nifty]]-AVERAGE(Table2[6M Return vs Nifty]))/_xlfn.STDEV.P(Table2[6M Return vs Nifty])</f>
        <v>0.76566502728233232</v>
      </c>
      <c r="M123">
        <v>-1.9481653625124999</v>
      </c>
      <c r="N123">
        <f>(Table2[[#This Row],[1W Return vs Nifty]]-AVERAGE(Table2[1W Return vs Nifty]))/_xlfn.STDEV.P(Table2[1W Return vs Nifty])</f>
        <v>-0.6038691660915726</v>
      </c>
      <c r="O123">
        <v>1274.79</v>
      </c>
      <c r="P123">
        <v>1196.0372593455299</v>
      </c>
      <c r="Q123">
        <v>966.63101236414002</v>
      </c>
      <c r="R123">
        <v>78.665497782657596</v>
      </c>
      <c r="S123" s="2">
        <f>(Table2[[#This Row],[Close Price]]-Table2[[#This Row],[20D EMA]])/Table2[[#This Row],[20D EMA]]</f>
        <v>0.10759419198456223</v>
      </c>
      <c r="T123" s="2">
        <f>(Table2[[#This Row],[Close Price]]-Table2[[#This Row],[50D EMA]])/Table2[[#This Row],[50D EMA]]</f>
        <v>0.18052342346978159</v>
      </c>
      <c r="U123" s="2">
        <f>(Table2[[#This Row],[Close Price]]-Table2[[#This Row],[200D EMA]])/Table2[[#This Row],[200D EMA]]</f>
        <v>0.46069180684232353</v>
      </c>
      <c r="V123">
        <v>1.1064589908753499</v>
      </c>
      <c r="W123">
        <v>1350</v>
      </c>
      <c r="X123">
        <v>1437.95</v>
      </c>
      <c r="Y123">
        <v>1313.85</v>
      </c>
      <c r="Z123">
        <v>1437.95</v>
      </c>
      <c r="AA123">
        <v>1065.45</v>
      </c>
      <c r="AB123">
        <v>1437.95</v>
      </c>
      <c r="AC123" s="2">
        <f>(Table2[[#This Row],[Close Price]]/Table2[[#This Row],[Day Low]])-1</f>
        <v>4.5888888888888868E-2</v>
      </c>
      <c r="AD123" s="2">
        <f>(Table2[[#This Row],[Day High]]/Table2[[#This Row],[Close Price]])-1</f>
        <v>1.8414249796380844E-2</v>
      </c>
      <c r="AE123" s="2">
        <f>(Table2[[#This Row],[Close Price]]/Table2[[#This Row],[Current Week Low]])-1</f>
        <v>7.4666057769151806E-2</v>
      </c>
      <c r="AF123" s="2">
        <f>(Table2[[#This Row],[Current Week High]]/Table2[[#This Row],[Close Price]])-1</f>
        <v>1.8414249796380844E-2</v>
      </c>
      <c r="AG123" s="2">
        <f>(Table2[[#This Row],[Close Price]]/Table2[[#This Row],[Current Month Low]])-1</f>
        <v>0.32521469801492331</v>
      </c>
      <c r="AH123" s="2">
        <f>(Table2[[#This Row],[Current Month High]]/Table2[[#This Row],[Close Price]])-1</f>
        <v>1.8414249796380844E-2</v>
      </c>
      <c r="AI123">
        <v>1.8414249796380799</v>
      </c>
      <c r="AJ123">
        <v>170.46259936787601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0.41</v>
      </c>
      <c r="AM123" t="s">
        <v>10332</v>
      </c>
      <c r="AN123">
        <v>23.71</v>
      </c>
      <c r="AO123" t="s">
        <v>10332</v>
      </c>
      <c r="AP123">
        <v>8.5001738031572002E-2</v>
      </c>
      <c r="AQ123">
        <f>(Table2[[#This Row],[Sharpe Ratio]]-AVERAGE(Table2[Sharpe Ratio]))/_xlfn.STDEV.P(Table2[Sharpe Ratio])</f>
        <v>0.21394307839753565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2.4728617656472811</v>
      </c>
      <c r="AS123">
        <f>_xlfn.RANK.AVG(Table2[[#This Row],[1Y Return vs Nifty Z-Score]],Table2[1Y Return vs Nifty Z-Score])</f>
        <v>98</v>
      </c>
      <c r="AT123">
        <f>_xlfn.RANK.AVG(Table2[[#This Row],[6M Return vs Nifty Z-Score]],Table2[6M Return vs Nifty Z-Score])</f>
        <v>148</v>
      </c>
      <c r="AU123">
        <f>_xlfn.RANK.AVG(Table2[[#This Row],[Sharpe Ratio Z-Score]],Table2[Sharpe Ratio Z-Score])</f>
        <v>280</v>
      </c>
      <c r="AV123">
        <f>(Table2[[#This Row],[Rank 1Y]]+Table2[[#This Row],[Rank 6M]]+Table2[[#This Row],[Rank Sharpe]])/3</f>
        <v>175.33333333333334</v>
      </c>
    </row>
    <row r="124" spans="1:48" x14ac:dyDescent="0.3">
      <c r="A124" t="s">
        <v>861</v>
      </c>
      <c r="B124" t="s">
        <v>862</v>
      </c>
      <c r="C124" t="s">
        <v>10287</v>
      </c>
      <c r="D124" t="s">
        <v>24</v>
      </c>
      <c r="E124">
        <v>17976.350943377998</v>
      </c>
      <c r="F124">
        <v>223.38</v>
      </c>
      <c r="G124">
        <v>54.358884262891102</v>
      </c>
      <c r="H124">
        <f>(Table2[[#This Row],[1Y Return vs Nifty]]-AVERAGE(Table2[1Y Return vs Nifty]))/_xlfn.STDEV.P(Table2[1Y Return vs Nifty])</f>
        <v>0.33710801720421119</v>
      </c>
      <c r="I124">
        <v>7.3104629552950504</v>
      </c>
      <c r="J124">
        <f>(Table2[[#This Row],[1M Return vs Nifty]]-AVERAGE(Table2[1M Return vs Nifty]))/_xlfn.STDEV.P(Table2[1M Return vs Nifty])</f>
        <v>0.25142437121990446</v>
      </c>
      <c r="K124">
        <v>11.1617710733734</v>
      </c>
      <c r="L124">
        <f>(Table2[[#This Row],[6M Return vs Nifty]]-AVERAGE(Table2[6M Return vs Nifty]))/_xlfn.STDEV.P(Table2[6M Return vs Nifty])</f>
        <v>9.2375968582972298E-2</v>
      </c>
      <c r="M124">
        <v>3.9883722410595599</v>
      </c>
      <c r="N124">
        <f>(Table2[[#This Row],[1W Return vs Nifty]]-AVERAGE(Table2[1W Return vs Nifty]))/_xlfn.STDEV.P(Table2[1W Return vs Nifty])</f>
        <v>0.76856695492700466</v>
      </c>
      <c r="O124">
        <v>217.34</v>
      </c>
      <c r="P124">
        <v>211.265954472435</v>
      </c>
      <c r="Q124">
        <v>185.81563086764399</v>
      </c>
      <c r="R124">
        <v>58.776195888394597</v>
      </c>
      <c r="S124" s="2">
        <f>(Table2[[#This Row],[Close Price]]-Table2[[#This Row],[20D EMA]])/Table2[[#This Row],[20D EMA]]</f>
        <v>2.7790558571822912E-2</v>
      </c>
      <c r="T124" s="2">
        <f>(Table2[[#This Row],[Close Price]]-Table2[[#This Row],[50D EMA]])/Table2[[#This Row],[50D EMA]]</f>
        <v>5.7340263639807529E-2</v>
      </c>
      <c r="U124" s="2">
        <f>(Table2[[#This Row],[Close Price]]-Table2[[#This Row],[200D EMA]])/Table2[[#This Row],[200D EMA]]</f>
        <v>0.20215936063588219</v>
      </c>
      <c r="V124">
        <v>0.43846959781154599</v>
      </c>
      <c r="W124">
        <v>222.3</v>
      </c>
      <c r="X124">
        <v>228.9</v>
      </c>
      <c r="Y124">
        <v>216.99</v>
      </c>
      <c r="Z124">
        <v>229.48</v>
      </c>
      <c r="AA124">
        <v>205.56</v>
      </c>
      <c r="AB124">
        <v>229.48</v>
      </c>
      <c r="AC124" s="2">
        <f>(Table2[[#This Row],[Close Price]]/Table2[[#This Row],[Day Low]])-1</f>
        <v>4.858299595141613E-3</v>
      </c>
      <c r="AD124" s="2">
        <f>(Table2[[#This Row],[Day High]]/Table2[[#This Row],[Close Price]])-1</f>
        <v>2.4711254364759627E-2</v>
      </c>
      <c r="AE124" s="2">
        <f>(Table2[[#This Row],[Close Price]]/Table2[[#This Row],[Current Week Low]])-1</f>
        <v>2.9448361675653123E-2</v>
      </c>
      <c r="AF124" s="2">
        <f>(Table2[[#This Row],[Current Week High]]/Table2[[#This Row],[Close Price]])-1</f>
        <v>2.7307726743665439E-2</v>
      </c>
      <c r="AG124" s="2">
        <f>(Table2[[#This Row],[Close Price]]/Table2[[#This Row],[Current Month Low]])-1</f>
        <v>8.6690017513134876E-2</v>
      </c>
      <c r="AH124" s="2">
        <f>(Table2[[#This Row],[Current Month High]]/Table2[[#This Row],[Close Price]])-1</f>
        <v>2.7307726743665439E-2</v>
      </c>
      <c r="AI124">
        <v>4.1946458948876204</v>
      </c>
      <c r="AJ124">
        <v>89.305084745762699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0.12</v>
      </c>
      <c r="AM124" t="s">
        <v>10332</v>
      </c>
      <c r="AN124">
        <v>5.42</v>
      </c>
      <c r="AO124" t="s">
        <v>10332</v>
      </c>
      <c r="AP124">
        <v>0.19837048799831999</v>
      </c>
      <c r="AQ124">
        <f>(Table2[[#This Row],[Sharpe Ratio]]-AVERAGE(Table2[Sharpe Ratio]))/_xlfn.STDEV.P(Table2[Sharpe Ratio])</f>
        <v>1.5192114903472238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2.968686802281316</v>
      </c>
      <c r="AS124">
        <f>_xlfn.RANK.AVG(Table2[[#This Row],[1Y Return vs Nifty Z-Score]],Table2[1Y Return vs Nifty Z-Score])</f>
        <v>202</v>
      </c>
      <c r="AT124">
        <f>_xlfn.RANK.AVG(Table2[[#This Row],[6M Return vs Nifty Z-Score]],Table2[6M Return vs Nifty Z-Score])</f>
        <v>289</v>
      </c>
      <c r="AU124">
        <f>_xlfn.RANK.AVG(Table2[[#This Row],[Sharpe Ratio Z-Score]],Table2[Sharpe Ratio Z-Score])</f>
        <v>41</v>
      </c>
      <c r="AV124">
        <f>(Table2[[#This Row],[Rank 1Y]]+Table2[[#This Row],[Rank 6M]]+Table2[[#This Row],[Rank Sharpe]])/3</f>
        <v>177.33333333333334</v>
      </c>
    </row>
    <row r="125" spans="1:48" x14ac:dyDescent="0.3">
      <c r="A125" t="s">
        <v>1167</v>
      </c>
      <c r="B125" t="s">
        <v>1168</v>
      </c>
      <c r="C125" t="s">
        <v>10290</v>
      </c>
      <c r="D125" t="s">
        <v>944</v>
      </c>
      <c r="E125">
        <v>10568.028824749999</v>
      </c>
      <c r="F125">
        <v>1437.25</v>
      </c>
      <c r="G125">
        <v>75.918597747458094</v>
      </c>
      <c r="H125">
        <f>(Table2[[#This Row],[1Y Return vs Nifty]]-AVERAGE(Table2[1Y Return vs Nifty]))/_xlfn.STDEV.P(Table2[1Y Return vs Nifty])</f>
        <v>0.67082689495601444</v>
      </c>
      <c r="I125">
        <v>6.3361351951955598</v>
      </c>
      <c r="J125">
        <f>(Table2[[#This Row],[1M Return vs Nifty]]-AVERAGE(Table2[1M Return vs Nifty]))/_xlfn.STDEV.P(Table2[1M Return vs Nifty])</f>
        <v>0.17036521198842819</v>
      </c>
      <c r="K125">
        <v>55.203803195255702</v>
      </c>
      <c r="L125">
        <f>(Table2[[#This Row],[6M Return vs Nifty]]-AVERAGE(Table2[6M Return vs Nifty]))/_xlfn.STDEV.P(Table2[6M Return vs Nifty])</f>
        <v>1.5906908588374353</v>
      </c>
      <c r="M125">
        <v>2.6868677981140299</v>
      </c>
      <c r="N125">
        <f>(Table2[[#This Row],[1W Return vs Nifty]]-AVERAGE(Table2[1W Return vs Nifty]))/_xlfn.STDEV.P(Table2[1W Return vs Nifty])</f>
        <v>0.46767915997901716</v>
      </c>
      <c r="O125">
        <v>1423.02</v>
      </c>
      <c r="P125">
        <v>1352.7929138321399</v>
      </c>
      <c r="Q125">
        <v>1091.8313387230701</v>
      </c>
      <c r="R125">
        <v>51.120307012385503</v>
      </c>
      <c r="S125" s="2">
        <f>(Table2[[#This Row],[Close Price]]-Table2[[#This Row],[20D EMA]])/Table2[[#This Row],[20D EMA]]</f>
        <v>9.9998594538376253E-3</v>
      </c>
      <c r="T125" s="2">
        <f>(Table2[[#This Row],[Close Price]]-Table2[[#This Row],[50D EMA]])/Table2[[#This Row],[50D EMA]]</f>
        <v>6.243164441822311E-2</v>
      </c>
      <c r="U125" s="2">
        <f>(Table2[[#This Row],[Close Price]]-Table2[[#This Row],[200D EMA]])/Table2[[#This Row],[200D EMA]]</f>
        <v>0.31636631870349824</v>
      </c>
      <c r="V125">
        <v>0.97522489931738499</v>
      </c>
      <c r="W125">
        <v>1431</v>
      </c>
      <c r="X125">
        <v>1481.4</v>
      </c>
      <c r="Y125">
        <v>1431</v>
      </c>
      <c r="Z125">
        <v>1524.9</v>
      </c>
      <c r="AA125">
        <v>1268.0999999999999</v>
      </c>
      <c r="AB125">
        <v>1591.25</v>
      </c>
      <c r="AC125" s="2">
        <f>(Table2[[#This Row],[Close Price]]/Table2[[#This Row],[Day Low]])-1</f>
        <v>4.3675751222920223E-3</v>
      </c>
      <c r="AD125" s="2">
        <f>(Table2[[#This Row],[Day High]]/Table2[[#This Row],[Close Price]])-1</f>
        <v>3.0718385806227211E-2</v>
      </c>
      <c r="AE125" s="2">
        <f>(Table2[[#This Row],[Close Price]]/Table2[[#This Row],[Current Week Low]])-1</f>
        <v>4.3675751222920223E-3</v>
      </c>
      <c r="AF125" s="2">
        <f>(Table2[[#This Row],[Current Week High]]/Table2[[#This Row],[Close Price]])-1</f>
        <v>6.0984519046790808E-2</v>
      </c>
      <c r="AG125" s="2">
        <f>(Table2[[#This Row],[Close Price]]/Table2[[#This Row],[Current Month Low]])-1</f>
        <v>0.1333885340272849</v>
      </c>
      <c r="AH125" s="2">
        <f>(Table2[[#This Row],[Current Month High]]/Table2[[#This Row],[Close Price]])-1</f>
        <v>0.10714906940337454</v>
      </c>
      <c r="AI125">
        <v>10.7149069403374</v>
      </c>
      <c r="AJ125">
        <v>119.09298780487801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0.26</v>
      </c>
      <c r="AM125" t="s">
        <v>10332</v>
      </c>
      <c r="AN125">
        <v>2.54</v>
      </c>
      <c r="AO125" t="s">
        <v>10332</v>
      </c>
      <c r="AP125">
        <v>6.8175559268346994E-2</v>
      </c>
      <c r="AQ125">
        <f>(Table2[[#This Row],[Sharpe Ratio]]-AVERAGE(Table2[Sharpe Ratio]))/_xlfn.STDEV.P(Table2[Sharpe Ratio])</f>
        <v>2.0215268574298565E-2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2.9197773943351937</v>
      </c>
      <c r="AS125">
        <f>_xlfn.RANK.AVG(Table2[[#This Row],[1Y Return vs Nifty Z-Score]],Table2[1Y Return vs Nifty Z-Score])</f>
        <v>136</v>
      </c>
      <c r="AT125">
        <f>_xlfn.RANK.AVG(Table2[[#This Row],[6M Return vs Nifty Z-Score]],Table2[6M Return vs Nifty Z-Score])</f>
        <v>54</v>
      </c>
      <c r="AU125">
        <f>_xlfn.RANK.AVG(Table2[[#This Row],[Sharpe Ratio Z-Score]],Table2[Sharpe Ratio Z-Score])</f>
        <v>352</v>
      </c>
      <c r="AV125">
        <f>(Table2[[#This Row],[Rank 1Y]]+Table2[[#This Row],[Rank 6M]]+Table2[[#This Row],[Rank Sharpe]])/3</f>
        <v>180.66666666666666</v>
      </c>
    </row>
    <row r="126" spans="1:48" x14ac:dyDescent="0.3">
      <c r="A126" t="s">
        <v>1378</v>
      </c>
      <c r="B126" t="s">
        <v>1379</v>
      </c>
      <c r="C126" t="s">
        <v>10297</v>
      </c>
      <c r="D126" t="s">
        <v>198</v>
      </c>
      <c r="E126">
        <v>8131.3119812799996</v>
      </c>
      <c r="F126">
        <v>2006.8</v>
      </c>
      <c r="G126">
        <v>97.400850024285106</v>
      </c>
      <c r="H126">
        <f>(Table2[[#This Row],[1Y Return vs Nifty]]-AVERAGE(Table2[1Y Return vs Nifty]))/_xlfn.STDEV.P(Table2[1Y Return vs Nifty])</f>
        <v>1.0033467647833945</v>
      </c>
      <c r="I126">
        <v>32.119808564892303</v>
      </c>
      <c r="J126">
        <f>(Table2[[#This Row],[1M Return vs Nifty]]-AVERAGE(Table2[1M Return vs Nifty]))/_xlfn.STDEV.P(Table2[1M Return vs Nifty])</f>
        <v>2.3154368920083099</v>
      </c>
      <c r="K126">
        <v>35.170455255383096</v>
      </c>
      <c r="L126">
        <f>(Table2[[#This Row],[6M Return vs Nifty]]-AVERAGE(Table2[6M Return vs Nifty]))/_xlfn.STDEV.P(Table2[6M Return vs Nifty])</f>
        <v>0.90915410692525223</v>
      </c>
      <c r="M126">
        <v>-2.36312775468891</v>
      </c>
      <c r="N126">
        <f>(Table2[[#This Row],[1W Return vs Nifty]]-AVERAGE(Table2[1W Return vs Nifty]))/_xlfn.STDEV.P(Table2[1W Return vs Nifty])</f>
        <v>-0.69980208421955747</v>
      </c>
      <c r="O126">
        <v>1943.27</v>
      </c>
      <c r="P126">
        <v>1785.1386930758199</v>
      </c>
      <c r="Q126">
        <v>1435.0163724179599</v>
      </c>
      <c r="R126">
        <v>53.905363896813199</v>
      </c>
      <c r="S126" s="2">
        <f>(Table2[[#This Row],[Close Price]]-Table2[[#This Row],[20D EMA]])/Table2[[#This Row],[20D EMA]]</f>
        <v>3.2692317588394804E-2</v>
      </c>
      <c r="T126" s="2">
        <f>(Table2[[#This Row],[Close Price]]-Table2[[#This Row],[50D EMA]])/Table2[[#This Row],[50D EMA]]</f>
        <v>0.12417035594150637</v>
      </c>
      <c r="U126" s="2">
        <f>(Table2[[#This Row],[Close Price]]-Table2[[#This Row],[200D EMA]])/Table2[[#This Row],[200D EMA]]</f>
        <v>0.3984509435377393</v>
      </c>
      <c r="V126">
        <v>0.42685351819485001</v>
      </c>
      <c r="W126">
        <v>1985.8</v>
      </c>
      <c r="X126">
        <v>2100</v>
      </c>
      <c r="Y126">
        <v>1966.3</v>
      </c>
      <c r="Z126">
        <v>2100</v>
      </c>
      <c r="AA126">
        <v>1865.35</v>
      </c>
      <c r="AB126">
        <v>2172</v>
      </c>
      <c r="AC126" s="2">
        <f>(Table2[[#This Row],[Close Price]]/Table2[[#This Row],[Day Low]])-1</f>
        <v>1.0575083089938486E-2</v>
      </c>
      <c r="AD126" s="2">
        <f>(Table2[[#This Row],[Day High]]/Table2[[#This Row],[Close Price]])-1</f>
        <v>4.6442096870639826E-2</v>
      </c>
      <c r="AE126" s="2">
        <f>(Table2[[#This Row],[Close Price]]/Table2[[#This Row],[Current Week Low]])-1</f>
        <v>2.0597060468900974E-2</v>
      </c>
      <c r="AF126" s="2">
        <f>(Table2[[#This Row],[Current Week High]]/Table2[[#This Row],[Close Price]])-1</f>
        <v>4.6442096870639826E-2</v>
      </c>
      <c r="AG126" s="2">
        <f>(Table2[[#This Row],[Close Price]]/Table2[[#This Row],[Current Month Low]])-1</f>
        <v>7.5830273139089188E-2</v>
      </c>
      <c r="AH126" s="2">
        <f>(Table2[[#This Row],[Current Month High]]/Table2[[#This Row],[Close Price]])-1</f>
        <v>8.2320111620490355E-2</v>
      </c>
      <c r="AI126">
        <v>8.2320111620490302</v>
      </c>
      <c r="AJ126">
        <v>136.094117647058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0.53</v>
      </c>
      <c r="AM126" t="s">
        <v>10332</v>
      </c>
      <c r="AN126">
        <v>6.92</v>
      </c>
      <c r="AO126" t="s">
        <v>10332</v>
      </c>
      <c r="AP126">
        <v>7.3890627578105994E-2</v>
      </c>
      <c r="AQ126">
        <f>(Table2[[#This Row],[Sharpe Ratio]]-AVERAGE(Table2[Sharpe Ratio]))/_xlfn.STDEV.P(Table2[Sharpe Ratio])</f>
        <v>8.6015571912309352E-2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3.6141512514097087</v>
      </c>
      <c r="AS126">
        <f>_xlfn.RANK.AVG(Table2[[#This Row],[1Y Return vs Nifty Z-Score]],Table2[1Y Return vs Nifty Z-Score])</f>
        <v>104</v>
      </c>
      <c r="AT126">
        <f>_xlfn.RANK.AVG(Table2[[#This Row],[6M Return vs Nifty Z-Score]],Table2[6M Return vs Nifty Z-Score])</f>
        <v>116</v>
      </c>
      <c r="AU126">
        <f>_xlfn.RANK.AVG(Table2[[#This Row],[Sharpe Ratio Z-Score]],Table2[Sharpe Ratio Z-Score])</f>
        <v>324</v>
      </c>
      <c r="AV126">
        <f>(Table2[[#This Row],[Rank 1Y]]+Table2[[#This Row],[Rank 6M]]+Table2[[#This Row],[Rank Sharpe]])/3</f>
        <v>181.33333333333334</v>
      </c>
    </row>
    <row r="127" spans="1:48" x14ac:dyDescent="0.3">
      <c r="A127" t="s">
        <v>979</v>
      </c>
      <c r="B127" t="s">
        <v>980</v>
      </c>
      <c r="C127" t="s">
        <v>10285</v>
      </c>
      <c r="D127" t="s">
        <v>18</v>
      </c>
      <c r="E127">
        <v>14798.814931999999</v>
      </c>
      <c r="F127">
        <v>993.8</v>
      </c>
      <c r="G127">
        <v>136.42592519697101</v>
      </c>
      <c r="H127">
        <f>(Table2[[#This Row],[1Y Return vs Nifty]]-AVERAGE(Table2[1Y Return vs Nifty]))/_xlfn.STDEV.P(Table2[1Y Return vs Nifty])</f>
        <v>1.6074087946490045</v>
      </c>
      <c r="I127">
        <v>-4.4180456977741498</v>
      </c>
      <c r="J127">
        <f>(Table2[[#This Row],[1M Return vs Nifty]]-AVERAGE(Table2[1M Return vs Nifty]))/_xlfn.STDEV.P(Table2[1M Return vs Nifty])</f>
        <v>-0.72432843947678083</v>
      </c>
      <c r="K127">
        <v>-3.7361211981074498</v>
      </c>
      <c r="L127">
        <f>(Table2[[#This Row],[6M Return vs Nifty]]-AVERAGE(Table2[6M Return vs Nifty]))/_xlfn.STDEV.P(Table2[6M Return vs Nifty])</f>
        <v>-0.41445200343233524</v>
      </c>
      <c r="M127">
        <v>-1.7154559044437301</v>
      </c>
      <c r="N127">
        <f>(Table2[[#This Row],[1W Return vs Nifty]]-AVERAGE(Table2[1W Return vs Nifty]))/_xlfn.STDEV.P(Table2[1W Return vs Nifty])</f>
        <v>-0.5500703211614798</v>
      </c>
      <c r="O127">
        <v>975.43</v>
      </c>
      <c r="P127">
        <v>977.73081435994095</v>
      </c>
      <c r="Q127">
        <v>853.88432428845704</v>
      </c>
      <c r="R127">
        <v>58.326536379915702</v>
      </c>
      <c r="S127" s="2">
        <f>(Table2[[#This Row],[Close Price]]-Table2[[#This Row],[20D EMA]])/Table2[[#This Row],[20D EMA]]</f>
        <v>1.8832719928646859E-2</v>
      </c>
      <c r="T127" s="2">
        <f>(Table2[[#This Row],[Close Price]]-Table2[[#This Row],[50D EMA]])/Table2[[#This Row],[50D EMA]]</f>
        <v>1.6435183799109871E-2</v>
      </c>
      <c r="U127" s="2">
        <f>(Table2[[#This Row],[Close Price]]-Table2[[#This Row],[200D EMA]])/Table2[[#This Row],[200D EMA]]</f>
        <v>0.16385788066566842</v>
      </c>
      <c r="V127">
        <v>0.75243081598927797</v>
      </c>
      <c r="W127">
        <v>991</v>
      </c>
      <c r="X127">
        <v>1015</v>
      </c>
      <c r="Y127">
        <v>975</v>
      </c>
      <c r="Z127">
        <v>1015</v>
      </c>
      <c r="AA127">
        <v>886.65</v>
      </c>
      <c r="AB127">
        <v>1034</v>
      </c>
      <c r="AC127" s="2">
        <f>(Table2[[#This Row],[Close Price]]/Table2[[#This Row],[Day Low]])-1</f>
        <v>2.8254288597375776E-3</v>
      </c>
      <c r="AD127" s="2">
        <f>(Table2[[#This Row],[Day High]]/Table2[[#This Row],[Close Price]])-1</f>
        <v>2.1332260012074888E-2</v>
      </c>
      <c r="AE127" s="2">
        <f>(Table2[[#This Row],[Close Price]]/Table2[[#This Row],[Current Week Low]])-1</f>
        <v>1.9282051282051293E-2</v>
      </c>
      <c r="AF127" s="2">
        <f>(Table2[[#This Row],[Current Week High]]/Table2[[#This Row],[Close Price]])-1</f>
        <v>2.1332260012074888E-2</v>
      </c>
      <c r="AG127" s="2">
        <f>(Table2[[#This Row],[Close Price]]/Table2[[#This Row],[Current Month Low]])-1</f>
        <v>0.12084813624316237</v>
      </c>
      <c r="AH127" s="2">
        <f>(Table2[[#This Row],[Current Month High]]/Table2[[#This Row],[Close Price]])-1</f>
        <v>4.0450794928557077E-2</v>
      </c>
      <c r="AI127">
        <v>28.295431676393601</v>
      </c>
      <c r="AJ127">
        <v>170.93784078516899</v>
      </c>
      <c r="AK127" t="str">
        <f>IF(AND(Table2[[#This Row],[20D EMA]]&gt;Table2[[#This Row],[50D EMA]],Table2[[#This Row],[50D EMA]]&gt;Table2[[#This Row],[200D EMA]]),"Uptrend","Downtrend/NoTrend")</f>
        <v>Downtrend/NoTrend</v>
      </c>
      <c r="AL127">
        <v>0.01</v>
      </c>
      <c r="AM127" t="s">
        <v>10332</v>
      </c>
      <c r="AN127">
        <v>6.21</v>
      </c>
      <c r="AO127" t="s">
        <v>10332</v>
      </c>
      <c r="AP127">
        <v>0.202546748010482</v>
      </c>
      <c r="AQ127">
        <f>(Table2[[#This Row],[Sharpe Ratio]]-AVERAGE(Table2[Sharpe Ratio]))/_xlfn.STDEV.P(Table2[Sharpe Ratio])</f>
        <v>1.5672947608742651</v>
      </c>
      <c r="AR1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7">
        <f>_xlfn.RANK.AVG(Table2[[#This Row],[1Y Return vs Nifty Z-Score]],Table2[1Y Return vs Nifty Z-Score])</f>
        <v>51</v>
      </c>
      <c r="AT127">
        <f>_xlfn.RANK.AVG(Table2[[#This Row],[6M Return vs Nifty Z-Score]],Table2[6M Return vs Nifty Z-Score])</f>
        <v>461</v>
      </c>
      <c r="AU127">
        <f>_xlfn.RANK.AVG(Table2[[#This Row],[Sharpe Ratio Z-Score]],Table2[Sharpe Ratio Z-Score])</f>
        <v>34</v>
      </c>
      <c r="AV127">
        <f>(Table2[[#This Row],[Rank 1Y]]+Table2[[#This Row],[Rank 6M]]+Table2[[#This Row],[Rank Sharpe]])/3</f>
        <v>182</v>
      </c>
    </row>
    <row r="128" spans="1:48" x14ac:dyDescent="0.3">
      <c r="A128" t="s">
        <v>1246</v>
      </c>
      <c r="B128" t="s">
        <v>1247</v>
      </c>
      <c r="C128" t="s">
        <v>10296</v>
      </c>
      <c r="D128" t="s">
        <v>290</v>
      </c>
      <c r="E128">
        <v>9341.7416919449897</v>
      </c>
      <c r="F128">
        <v>573.95000000000005</v>
      </c>
      <c r="G128">
        <v>30.873243247756399</v>
      </c>
      <c r="H128">
        <f>(Table2[[#This Row],[1Y Return vs Nifty]]-AVERAGE(Table2[1Y Return vs Nifty]))/_xlfn.STDEV.P(Table2[1Y Return vs Nifty])</f>
        <v>-2.6421941970006746E-2</v>
      </c>
      <c r="I128">
        <v>7.8732560078291201</v>
      </c>
      <c r="J128">
        <f>(Table2[[#This Row],[1M Return vs Nifty]]-AVERAGE(Table2[1M Return vs Nifty]))/_xlfn.STDEV.P(Table2[1M Return vs Nifty])</f>
        <v>0.29824591683107482</v>
      </c>
      <c r="K128">
        <v>44.394967840417799</v>
      </c>
      <c r="L128">
        <f>(Table2[[#This Row],[6M Return vs Nifty]]-AVERAGE(Table2[6M Return vs Nifty]))/_xlfn.STDEV.P(Table2[6M Return vs Nifty])</f>
        <v>1.222973063399563</v>
      </c>
      <c r="M128">
        <v>-0.42977747480301198</v>
      </c>
      <c r="N128">
        <f>(Table2[[#This Row],[1W Return vs Nifty]]-AVERAGE(Table2[1W Return vs Nifty]))/_xlfn.STDEV.P(Table2[1W Return vs Nifty])</f>
        <v>-0.25284125690159148</v>
      </c>
      <c r="O128">
        <v>554.62</v>
      </c>
      <c r="P128">
        <v>525.29691684433203</v>
      </c>
      <c r="Q128">
        <v>442.85376147708001</v>
      </c>
      <c r="R128">
        <v>72.411479182489799</v>
      </c>
      <c r="S128" s="2">
        <f>(Table2[[#This Row],[Close Price]]-Table2[[#This Row],[20D EMA]])/Table2[[#This Row],[20D EMA]]</f>
        <v>3.4852691933215607E-2</v>
      </c>
      <c r="T128" s="2">
        <f>(Table2[[#This Row],[Close Price]]-Table2[[#This Row],[50D EMA]])/Table2[[#This Row],[50D EMA]]</f>
        <v>9.2620157468173384E-2</v>
      </c>
      <c r="U128" s="2">
        <f>(Table2[[#This Row],[Close Price]]-Table2[[#This Row],[200D EMA]])/Table2[[#This Row],[200D EMA]]</f>
        <v>0.29602602467610506</v>
      </c>
      <c r="V128">
        <v>0.65779558289950402</v>
      </c>
      <c r="W128">
        <v>572.85</v>
      </c>
      <c r="X128">
        <v>581.5</v>
      </c>
      <c r="Y128">
        <v>553.54999999999995</v>
      </c>
      <c r="Z128">
        <v>601.9</v>
      </c>
      <c r="AA128">
        <v>530.95000000000005</v>
      </c>
      <c r="AB128">
        <v>601.9</v>
      </c>
      <c r="AC128" s="2">
        <f>(Table2[[#This Row],[Close Price]]/Table2[[#This Row],[Day Low]])-1</f>
        <v>1.9202234441826338E-3</v>
      </c>
      <c r="AD128" s="2">
        <f>(Table2[[#This Row],[Day High]]/Table2[[#This Row],[Close Price]])-1</f>
        <v>1.3154455963062972E-2</v>
      </c>
      <c r="AE128" s="2">
        <f>(Table2[[#This Row],[Close Price]]/Table2[[#This Row],[Current Week Low]])-1</f>
        <v>3.6853039472495963E-2</v>
      </c>
      <c r="AF128" s="2">
        <f>(Table2[[#This Row],[Current Week High]]/Table2[[#This Row],[Close Price]])-1</f>
        <v>4.8697621744054231E-2</v>
      </c>
      <c r="AG128" s="2">
        <f>(Table2[[#This Row],[Close Price]]/Table2[[#This Row],[Current Month Low]])-1</f>
        <v>8.0986910255202993E-2</v>
      </c>
      <c r="AH128" s="2">
        <f>(Table2[[#This Row],[Current Month High]]/Table2[[#This Row],[Close Price]])-1</f>
        <v>4.8697621744054231E-2</v>
      </c>
      <c r="AI128">
        <v>4.8697621744054196</v>
      </c>
      <c r="AJ128">
        <v>68.165836507471397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</v>
      </c>
      <c r="AM128" t="s">
        <v>10333</v>
      </c>
      <c r="AN128">
        <v>7</v>
      </c>
      <c r="AO128" t="s">
        <v>10332</v>
      </c>
      <c r="AP128">
        <v>0.13167562014261799</v>
      </c>
      <c r="AQ128">
        <f>(Table2[[#This Row],[Sharpe Ratio]]-AVERAGE(Table2[Sharpe Ratio]))/_xlfn.STDEV.P(Table2[Sharpe Ratio])</f>
        <v>0.75132171228457134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1.9932774936436111</v>
      </c>
      <c r="AS128">
        <f>_xlfn.RANK.AVG(Table2[[#This Row],[1Y Return vs Nifty Z-Score]],Table2[1Y Return vs Nifty Z-Score])</f>
        <v>303</v>
      </c>
      <c r="AT128">
        <f>_xlfn.RANK.AVG(Table2[[#This Row],[6M Return vs Nifty Z-Score]],Table2[6M Return vs Nifty Z-Score])</f>
        <v>80</v>
      </c>
      <c r="AU128">
        <f>_xlfn.RANK.AVG(Table2[[#This Row],[Sharpe Ratio Z-Score]],Table2[Sharpe Ratio Z-Score])</f>
        <v>165</v>
      </c>
      <c r="AV128">
        <f>(Table2[[#This Row],[Rank 1Y]]+Table2[[#This Row],[Rank 6M]]+Table2[[#This Row],[Rank Sharpe]])/3</f>
        <v>182.66666666666666</v>
      </c>
    </row>
    <row r="129" spans="1:48" x14ac:dyDescent="0.3">
      <c r="A129" t="s">
        <v>107</v>
      </c>
      <c r="B129" t="s">
        <v>108</v>
      </c>
      <c r="C129" t="s">
        <v>10293</v>
      </c>
      <c r="D129" t="s">
        <v>63</v>
      </c>
      <c r="E129">
        <v>259841.97645516999</v>
      </c>
      <c r="F129">
        <v>673.7</v>
      </c>
      <c r="G129">
        <v>66.008572205283997</v>
      </c>
      <c r="H129">
        <f>(Table2[[#This Row],[1Y Return vs Nifty]]-AVERAGE(Table2[1Y Return vs Nifty]))/_xlfn.STDEV.P(Table2[1Y Return vs Nifty])</f>
        <v>0.51743141477983312</v>
      </c>
      <c r="I129">
        <v>-1.05306663977298</v>
      </c>
      <c r="J129">
        <f>(Table2[[#This Row],[1M Return vs Nifty]]-AVERAGE(Table2[1M Return vs Nifty]))/_xlfn.STDEV.P(Table2[1M Return vs Nifty])</f>
        <v>-0.44437914064406814</v>
      </c>
      <c r="K129">
        <v>8.1464108112192708</v>
      </c>
      <c r="L129">
        <f>(Table2[[#This Row],[6M Return vs Nifty]]-AVERAGE(Table2[6M Return vs Nifty]))/_xlfn.STDEV.P(Table2[6M Return vs Nifty])</f>
        <v>-1.0206926951095993E-2</v>
      </c>
      <c r="M129">
        <v>-0.78523759909444502</v>
      </c>
      <c r="N129">
        <f>(Table2[[#This Row],[1W Return vs Nifty]]-AVERAGE(Table2[1W Return vs Nifty]))/_xlfn.STDEV.P(Table2[1W Return vs Nifty])</f>
        <v>-0.33501816653082972</v>
      </c>
      <c r="O129">
        <v>697.05</v>
      </c>
      <c r="P129">
        <v>698.10582301043098</v>
      </c>
      <c r="Q129">
        <v>596.10542970507095</v>
      </c>
      <c r="R129">
        <v>31.570593138832599</v>
      </c>
      <c r="S129" s="2">
        <f>(Table2[[#This Row],[Close Price]]-Table2[[#This Row],[20D EMA]])/Table2[[#This Row],[20D EMA]]</f>
        <v>-3.349831432465377E-2</v>
      </c>
      <c r="T129" s="2">
        <f>(Table2[[#This Row],[Close Price]]-Table2[[#This Row],[50D EMA]])/Table2[[#This Row],[50D EMA]]</f>
        <v>-3.4960062222638512E-2</v>
      </c>
      <c r="U129" s="2">
        <f>(Table2[[#This Row],[Close Price]]-Table2[[#This Row],[200D EMA]])/Table2[[#This Row],[200D EMA]]</f>
        <v>0.13016920569456947</v>
      </c>
      <c r="V129">
        <v>1.4279973629627201</v>
      </c>
      <c r="W129">
        <v>671</v>
      </c>
      <c r="X129">
        <v>697.5</v>
      </c>
      <c r="Y129">
        <v>671</v>
      </c>
      <c r="Z129">
        <v>706.75</v>
      </c>
      <c r="AA129">
        <v>620</v>
      </c>
      <c r="AB129">
        <v>752.9</v>
      </c>
      <c r="AC129" s="2">
        <f>(Table2[[#This Row],[Close Price]]/Table2[[#This Row],[Day Low]])-1</f>
        <v>4.0238450074516763E-3</v>
      </c>
      <c r="AD129" s="2">
        <f>(Table2[[#This Row],[Day High]]/Table2[[#This Row],[Close Price]])-1</f>
        <v>3.5327297016476189E-2</v>
      </c>
      <c r="AE129" s="2">
        <f>(Table2[[#This Row],[Close Price]]/Table2[[#This Row],[Current Week Low]])-1</f>
        <v>4.0238450074516763E-3</v>
      </c>
      <c r="AF129" s="2">
        <f>(Table2[[#This Row],[Current Week High]]/Table2[[#This Row],[Close Price]])-1</f>
        <v>4.9057443966157077E-2</v>
      </c>
      <c r="AG129" s="2">
        <f>(Table2[[#This Row],[Close Price]]/Table2[[#This Row],[Current Month Low]])-1</f>
        <v>8.6612903225806503E-2</v>
      </c>
      <c r="AH129" s="2">
        <f>(Table2[[#This Row],[Current Month High]]/Table2[[#This Row],[Close Price]])-1</f>
        <v>0.11755974469348374</v>
      </c>
      <c r="AI129">
        <v>32.974617782395697</v>
      </c>
      <c r="AJ129">
        <v>132.83221012614399</v>
      </c>
      <c r="AK129" t="str">
        <f>IF(AND(Table2[[#This Row],[20D EMA]]&gt;Table2[[#This Row],[50D EMA]],Table2[[#This Row],[50D EMA]]&gt;Table2[[#This Row],[200D EMA]]),"Uptrend","Downtrend/NoTrend")</f>
        <v>Downtrend/NoTrend</v>
      </c>
      <c r="AL129">
        <v>-0.24</v>
      </c>
      <c r="AM129" t="s">
        <v>10331</v>
      </c>
      <c r="AN129">
        <v>-2.48</v>
      </c>
      <c r="AO129" t="s">
        <v>10331</v>
      </c>
      <c r="AP129">
        <v>0.18115198879497499</v>
      </c>
      <c r="AQ129">
        <f>(Table2[[#This Row],[Sharpe Ratio]]-AVERAGE(Table2[Sharpe Ratio]))/_xlfn.STDEV.P(Table2[Sharpe Ratio])</f>
        <v>1.3209667084483394</v>
      </c>
      <c r="AR1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9">
        <f>_xlfn.RANK.AVG(Table2[[#This Row],[1Y Return vs Nifty Z-Score]],Table2[1Y Return vs Nifty Z-Score])</f>
        <v>167</v>
      </c>
      <c r="AT129">
        <f>_xlfn.RANK.AVG(Table2[[#This Row],[6M Return vs Nifty Z-Score]],Table2[6M Return vs Nifty Z-Score])</f>
        <v>315</v>
      </c>
      <c r="AU129">
        <f>_xlfn.RANK.AVG(Table2[[#This Row],[Sharpe Ratio Z-Score]],Table2[Sharpe Ratio Z-Score])</f>
        <v>69</v>
      </c>
      <c r="AV129">
        <f>(Table2[[#This Row],[Rank 1Y]]+Table2[[#This Row],[Rank 6M]]+Table2[[#This Row],[Rank Sharpe]])/3</f>
        <v>183.66666666666666</v>
      </c>
    </row>
    <row r="130" spans="1:48" x14ac:dyDescent="0.3">
      <c r="A130" t="s">
        <v>1608</v>
      </c>
      <c r="B130" t="s">
        <v>1609</v>
      </c>
      <c r="C130" t="s">
        <v>10289</v>
      </c>
      <c r="D130" t="s">
        <v>1610</v>
      </c>
      <c r="E130">
        <v>5759.5823854800001</v>
      </c>
      <c r="F130">
        <v>1126.3</v>
      </c>
      <c r="G130">
        <v>79.829195981352797</v>
      </c>
      <c r="H130">
        <f>(Table2[[#This Row],[1Y Return vs Nifty]]-AVERAGE(Table2[1Y Return vs Nifty]))/_xlfn.STDEV.P(Table2[1Y Return vs Nifty])</f>
        <v>0.73135833267144168</v>
      </c>
      <c r="I130">
        <v>16.1445236591587</v>
      </c>
      <c r="J130">
        <f>(Table2[[#This Row],[1M Return vs Nifty]]-AVERAGE(Table2[1M Return vs Nifty]))/_xlfn.STDEV.P(Table2[1M Return vs Nifty])</f>
        <v>0.98637369995697177</v>
      </c>
      <c r="K130">
        <v>52.939877107389798</v>
      </c>
      <c r="L130">
        <f>(Table2[[#This Row],[6M Return vs Nifty]]-AVERAGE(Table2[6M Return vs Nifty]))/_xlfn.STDEV.P(Table2[6M Return vs Nifty])</f>
        <v>1.5136718384957362</v>
      </c>
      <c r="M130">
        <v>3.7397974381415402</v>
      </c>
      <c r="N130">
        <f>(Table2[[#This Row],[1W Return vs Nifty]]-AVERAGE(Table2[1W Return vs Nifty]))/_xlfn.STDEV.P(Table2[1W Return vs Nifty])</f>
        <v>0.71110028646111478</v>
      </c>
      <c r="O130">
        <v>1076.69</v>
      </c>
      <c r="P130">
        <v>1015.93789621032</v>
      </c>
      <c r="Q130">
        <v>822.28818339723398</v>
      </c>
      <c r="R130">
        <v>60.435649292662298</v>
      </c>
      <c r="S130" s="2">
        <f>(Table2[[#This Row],[Close Price]]-Table2[[#This Row],[20D EMA]])/Table2[[#This Row],[20D EMA]]</f>
        <v>4.6076400821034744E-2</v>
      </c>
      <c r="T130" s="2">
        <f>(Table2[[#This Row],[Close Price]]-Table2[[#This Row],[50D EMA]])/Table2[[#This Row],[50D EMA]]</f>
        <v>0.10863075804274629</v>
      </c>
      <c r="U130" s="2">
        <f>(Table2[[#This Row],[Close Price]]-Table2[[#This Row],[200D EMA]])/Table2[[#This Row],[200D EMA]]</f>
        <v>0.36971444165324074</v>
      </c>
      <c r="V130">
        <v>0.92082441785695601</v>
      </c>
      <c r="W130">
        <v>1116.75</v>
      </c>
      <c r="X130">
        <v>1148</v>
      </c>
      <c r="Y130">
        <v>1036.7</v>
      </c>
      <c r="Z130">
        <v>1148</v>
      </c>
      <c r="AA130">
        <v>1010</v>
      </c>
      <c r="AB130">
        <v>1180</v>
      </c>
      <c r="AC130" s="2">
        <f>(Table2[[#This Row],[Close Price]]/Table2[[#This Row],[Day Low]])-1</f>
        <v>8.5516006268189226E-3</v>
      </c>
      <c r="AD130" s="2">
        <f>(Table2[[#This Row],[Day High]]/Table2[[#This Row],[Close Price]])-1</f>
        <v>1.9266625233063994E-2</v>
      </c>
      <c r="AE130" s="2">
        <f>(Table2[[#This Row],[Close Price]]/Table2[[#This Row],[Current Week Low]])-1</f>
        <v>8.6428089128966823E-2</v>
      </c>
      <c r="AF130" s="2">
        <f>(Table2[[#This Row],[Current Week High]]/Table2[[#This Row],[Close Price]])-1</f>
        <v>1.9266625233063994E-2</v>
      </c>
      <c r="AG130" s="2">
        <f>(Table2[[#This Row],[Close Price]]/Table2[[#This Row],[Current Month Low]])-1</f>
        <v>0.11514851485148503</v>
      </c>
      <c r="AH130" s="2">
        <f>(Table2[[#This Row],[Current Month High]]/Table2[[#This Row],[Close Price]])-1</f>
        <v>4.7678238479978763E-2</v>
      </c>
      <c r="AI130">
        <v>4.7678238479978701</v>
      </c>
      <c r="AJ130">
        <v>110.52336448598101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0.12</v>
      </c>
      <c r="AM130" t="s">
        <v>10332</v>
      </c>
      <c r="AN130">
        <v>9.15</v>
      </c>
      <c r="AO130" t="s">
        <v>10332</v>
      </c>
      <c r="AP130">
        <v>6.4047025868848001E-2</v>
      </c>
      <c r="AQ130">
        <f>(Table2[[#This Row],[Sharpe Ratio]]-AVERAGE(Table2[Sharpe Ratio]))/_xlfn.STDEV.P(Table2[Sharpe Ratio])</f>
        <v>-2.7318502730632389E-2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3.9151856548546324</v>
      </c>
      <c r="AS130">
        <f>_xlfn.RANK.AVG(Table2[[#This Row],[1Y Return vs Nifty Z-Score]],Table2[1Y Return vs Nifty Z-Score])</f>
        <v>131</v>
      </c>
      <c r="AT130">
        <f>_xlfn.RANK.AVG(Table2[[#This Row],[6M Return vs Nifty Z-Score]],Table2[6M Return vs Nifty Z-Score])</f>
        <v>58</v>
      </c>
      <c r="AU130">
        <f>_xlfn.RANK.AVG(Table2[[#This Row],[Sharpe Ratio Z-Score]],Table2[Sharpe Ratio Z-Score])</f>
        <v>362</v>
      </c>
      <c r="AV130">
        <f>(Table2[[#This Row],[Rank 1Y]]+Table2[[#This Row],[Rank 6M]]+Table2[[#This Row],[Rank Sharpe]])/3</f>
        <v>183.66666666666666</v>
      </c>
    </row>
    <row r="131" spans="1:48" x14ac:dyDescent="0.3">
      <c r="A131" t="s">
        <v>1476</v>
      </c>
      <c r="B131" t="s">
        <v>1477</v>
      </c>
      <c r="C131" t="s">
        <v>10300</v>
      </c>
      <c r="D131" t="s">
        <v>378</v>
      </c>
      <c r="E131">
        <v>7000.5537679999998</v>
      </c>
      <c r="F131">
        <v>142.69999999999999</v>
      </c>
      <c r="G131">
        <v>85.226399891847393</v>
      </c>
      <c r="H131">
        <f>(Table2[[#This Row],[1Y Return vs Nifty]]-AVERAGE(Table2[1Y Return vs Nifty]))/_xlfn.STDEV.P(Table2[1Y Return vs Nifty])</f>
        <v>0.81490066885773693</v>
      </c>
      <c r="I131">
        <v>-8.0009619221080897</v>
      </c>
      <c r="J131">
        <f>(Table2[[#This Row],[1M Return vs Nifty]]-AVERAGE(Table2[1M Return vs Nifty]))/_xlfn.STDEV.P(Table2[1M Return vs Nifty])</f>
        <v>-1.0224090121904932</v>
      </c>
      <c r="K131">
        <v>26.465603551286101</v>
      </c>
      <c r="L131">
        <f>(Table2[[#This Row],[6M Return vs Nifty]]-AVERAGE(Table2[6M Return vs Nifty]))/_xlfn.STDEV.P(Table2[6M Return vs Nifty])</f>
        <v>0.61301407211461412</v>
      </c>
      <c r="M131">
        <v>-1.9307001660868099</v>
      </c>
      <c r="N131">
        <f>(Table2[[#This Row],[1W Return vs Nifty]]-AVERAGE(Table2[1W Return vs Nifty]))/_xlfn.STDEV.P(Table2[1W Return vs Nifty])</f>
        <v>-0.59983148149560894</v>
      </c>
      <c r="O131">
        <v>137.86000000000001</v>
      </c>
      <c r="P131">
        <v>134.02963122348399</v>
      </c>
      <c r="Q131">
        <v>110.151586856156</v>
      </c>
      <c r="R131">
        <v>63.666334314703001</v>
      </c>
      <c r="S131" s="2">
        <f>(Table2[[#This Row],[Close Price]]-Table2[[#This Row],[20D EMA]])/Table2[[#This Row],[20D EMA]]</f>
        <v>3.510808066154051E-2</v>
      </c>
      <c r="T131" s="2">
        <f>(Table2[[#This Row],[Close Price]]-Table2[[#This Row],[50D EMA]])/Table2[[#This Row],[50D EMA]]</f>
        <v>6.4689939809345842E-2</v>
      </c>
      <c r="U131" s="2">
        <f>(Table2[[#This Row],[Close Price]]-Table2[[#This Row],[200D EMA]])/Table2[[#This Row],[200D EMA]]</f>
        <v>0.29548746480019472</v>
      </c>
      <c r="V131">
        <v>0.29474664230687903</v>
      </c>
      <c r="W131">
        <v>134.55000000000001</v>
      </c>
      <c r="X131">
        <v>146.25</v>
      </c>
      <c r="Y131">
        <v>132.19999999999999</v>
      </c>
      <c r="Z131">
        <v>146.25</v>
      </c>
      <c r="AA131">
        <v>128.61000000000001</v>
      </c>
      <c r="AB131">
        <v>149.35</v>
      </c>
      <c r="AC131" s="2">
        <f>(Table2[[#This Row],[Close Price]]/Table2[[#This Row],[Day Low]])-1</f>
        <v>6.0572277963582222E-2</v>
      </c>
      <c r="AD131" s="2">
        <f>(Table2[[#This Row],[Day High]]/Table2[[#This Row],[Close Price]])-1</f>
        <v>2.487736510161187E-2</v>
      </c>
      <c r="AE131" s="2">
        <f>(Table2[[#This Row],[Close Price]]/Table2[[#This Row],[Current Week Low]])-1</f>
        <v>7.9425113464447916E-2</v>
      </c>
      <c r="AF131" s="2">
        <f>(Table2[[#This Row],[Current Week High]]/Table2[[#This Row],[Close Price]])-1</f>
        <v>2.487736510161187E-2</v>
      </c>
      <c r="AG131" s="2">
        <f>(Table2[[#This Row],[Close Price]]/Table2[[#This Row],[Current Month Low]])-1</f>
        <v>0.109556022082264</v>
      </c>
      <c r="AH131" s="2">
        <f>(Table2[[#This Row],[Current Month High]]/Table2[[#This Row],[Close Price]])-1</f>
        <v>4.6601261387526405E-2</v>
      </c>
      <c r="AI131">
        <v>19.096005606166699</v>
      </c>
      <c r="AJ131">
        <v>119.369715603381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0.34</v>
      </c>
      <c r="AM131" t="s">
        <v>10332</v>
      </c>
      <c r="AN131">
        <v>6.92</v>
      </c>
      <c r="AO131" t="s">
        <v>10332</v>
      </c>
      <c r="AP131">
        <v>9.1798003679468998E-2</v>
      </c>
      <c r="AQ131">
        <f>(Table2[[#This Row],[Sharpe Ratio]]-AVERAGE(Table2[Sharpe Ratio]))/_xlfn.STDEV.P(Table2[Sharpe Ratio])</f>
        <v>0.29219172162612073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9.786596891236965E-2</v>
      </c>
      <c r="AS131">
        <f>_xlfn.RANK.AVG(Table2[[#This Row],[1Y Return vs Nifty Z-Score]],Table2[1Y Return vs Nifty Z-Score])</f>
        <v>120</v>
      </c>
      <c r="AT131">
        <f>_xlfn.RANK.AVG(Table2[[#This Row],[6M Return vs Nifty Z-Score]],Table2[6M Return vs Nifty Z-Score])</f>
        <v>172</v>
      </c>
      <c r="AU131">
        <f>_xlfn.RANK.AVG(Table2[[#This Row],[Sharpe Ratio Z-Score]],Table2[Sharpe Ratio Z-Score])</f>
        <v>261</v>
      </c>
      <c r="AV131">
        <f>(Table2[[#This Row],[Rank 1Y]]+Table2[[#This Row],[Rank 6M]]+Table2[[#This Row],[Rank Sharpe]])/3</f>
        <v>184.33333333333334</v>
      </c>
    </row>
    <row r="132" spans="1:48" x14ac:dyDescent="0.3">
      <c r="A132" t="s">
        <v>1189</v>
      </c>
      <c r="B132" t="s">
        <v>1190</v>
      </c>
      <c r="C132" t="s">
        <v>10295</v>
      </c>
      <c r="D132" t="s">
        <v>858</v>
      </c>
      <c r="E132">
        <v>10240.69204917</v>
      </c>
      <c r="F132">
        <v>220.05</v>
      </c>
      <c r="G132">
        <v>64.939405333008295</v>
      </c>
      <c r="H132">
        <f>(Table2[[#This Row],[1Y Return vs Nifty]]-AVERAGE(Table2[1Y Return vs Nifty]))/_xlfn.STDEV.P(Table2[1Y Return vs Nifty])</f>
        <v>0.50088197552125202</v>
      </c>
      <c r="I132">
        <v>-8.9312802298800307</v>
      </c>
      <c r="J132">
        <f>(Table2[[#This Row],[1M Return vs Nifty]]-AVERAGE(Table2[1M Return vs Nifty]))/_xlfn.STDEV.P(Table2[1M Return vs Nifty])</f>
        <v>-1.0998068067867828</v>
      </c>
      <c r="K132">
        <v>17.272407103219699</v>
      </c>
      <c r="L132">
        <f>(Table2[[#This Row],[6M Return vs Nifty]]-AVERAGE(Table2[6M Return vs Nifty]))/_xlfn.STDEV.P(Table2[6M Return vs Nifty])</f>
        <v>0.30026049414497819</v>
      </c>
      <c r="M132">
        <v>12.7030238804038</v>
      </c>
      <c r="N132">
        <f>(Table2[[#This Row],[1W Return vs Nifty]]-AVERAGE(Table2[1W Return vs Nifty]))/_xlfn.STDEV.P(Table2[1W Return vs Nifty])</f>
        <v>2.783260281342252</v>
      </c>
      <c r="O132">
        <v>218.42</v>
      </c>
      <c r="P132">
        <v>223.888557385854</v>
      </c>
      <c r="Q132">
        <v>188.886304604195</v>
      </c>
      <c r="R132">
        <v>56.805082444825302</v>
      </c>
      <c r="S132" s="2">
        <f>(Table2[[#This Row],[Close Price]]-Table2[[#This Row],[20D EMA]])/Table2[[#This Row],[20D EMA]]</f>
        <v>7.4626865671642891E-3</v>
      </c>
      <c r="T132" s="2">
        <f>(Table2[[#This Row],[Close Price]]-Table2[[#This Row],[50D EMA]])/Table2[[#This Row],[50D EMA]]</f>
        <v>-1.7144946712209782E-2</v>
      </c>
      <c r="U132" s="2">
        <f>(Table2[[#This Row],[Close Price]]-Table2[[#This Row],[200D EMA]])/Table2[[#This Row],[200D EMA]]</f>
        <v>0.16498652700685473</v>
      </c>
      <c r="V132">
        <v>1.21695840417127</v>
      </c>
      <c r="W132">
        <v>218.05</v>
      </c>
      <c r="X132">
        <v>225</v>
      </c>
      <c r="Y132">
        <v>192</v>
      </c>
      <c r="Z132">
        <v>225</v>
      </c>
      <c r="AA132">
        <v>190.15</v>
      </c>
      <c r="AB132">
        <v>249.05</v>
      </c>
      <c r="AC132" s="2">
        <f>(Table2[[#This Row],[Close Price]]/Table2[[#This Row],[Day Low]])-1</f>
        <v>9.1722082091263424E-3</v>
      </c>
      <c r="AD132" s="2">
        <f>(Table2[[#This Row],[Day High]]/Table2[[#This Row],[Close Price]])-1</f>
        <v>2.249488752556239E-2</v>
      </c>
      <c r="AE132" s="2">
        <f>(Table2[[#This Row],[Close Price]]/Table2[[#This Row],[Current Week Low]])-1</f>
        <v>0.14609375000000013</v>
      </c>
      <c r="AF132" s="2">
        <f>(Table2[[#This Row],[Current Week High]]/Table2[[#This Row],[Close Price]])-1</f>
        <v>2.249488752556239E-2</v>
      </c>
      <c r="AG132" s="2">
        <f>(Table2[[#This Row],[Close Price]]/Table2[[#This Row],[Current Month Low]])-1</f>
        <v>0.1572442808309229</v>
      </c>
      <c r="AH132" s="2">
        <f>(Table2[[#This Row],[Current Month High]]/Table2[[#This Row],[Close Price]])-1</f>
        <v>0.13178822994773909</v>
      </c>
      <c r="AI132">
        <v>19.972733469665901</v>
      </c>
      <c r="AJ132">
        <v>99.682395644283105</v>
      </c>
      <c r="AK132" t="str">
        <f>IF(AND(Table2[[#This Row],[20D EMA]]&gt;Table2[[#This Row],[50D EMA]],Table2[[#This Row],[50D EMA]]&gt;Table2[[#This Row],[200D EMA]]),"Uptrend","Downtrend/NoTrend")</f>
        <v>Downtrend/NoTrend</v>
      </c>
      <c r="AL132">
        <v>-0.03</v>
      </c>
      <c r="AM132" t="s">
        <v>10331</v>
      </c>
      <c r="AN132">
        <v>-7.0000000000000007E-2</v>
      </c>
      <c r="AO132" t="s">
        <v>10331</v>
      </c>
      <c r="AP132">
        <v>0.13837089637139599</v>
      </c>
      <c r="AQ132">
        <f>(Table2[[#This Row],[Sharpe Ratio]]-AVERAGE(Table2[Sharpe Ratio]))/_xlfn.STDEV.P(Table2[Sharpe Ratio])</f>
        <v>0.82840761623310044</v>
      </c>
      <c r="AR1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2">
        <f>_xlfn.RANK.AVG(Table2[[#This Row],[1Y Return vs Nifty Z-Score]],Table2[1Y Return vs Nifty Z-Score])</f>
        <v>173</v>
      </c>
      <c r="AT132">
        <f>_xlfn.RANK.AVG(Table2[[#This Row],[6M Return vs Nifty Z-Score]],Table2[6M Return vs Nifty Z-Score])</f>
        <v>234</v>
      </c>
      <c r="AU132">
        <f>_xlfn.RANK.AVG(Table2[[#This Row],[Sharpe Ratio Z-Score]],Table2[Sharpe Ratio Z-Score])</f>
        <v>150</v>
      </c>
      <c r="AV132">
        <f>(Table2[[#This Row],[Rank 1Y]]+Table2[[#This Row],[Rank 6M]]+Table2[[#This Row],[Rank Sharpe]])/3</f>
        <v>185.66666666666666</v>
      </c>
    </row>
    <row r="133" spans="1:48" x14ac:dyDescent="0.3">
      <c r="A133" t="s">
        <v>745</v>
      </c>
      <c r="B133" t="s">
        <v>746</v>
      </c>
      <c r="C133" t="s">
        <v>10288</v>
      </c>
      <c r="D133" t="s">
        <v>645</v>
      </c>
      <c r="E133">
        <v>22347.646206459998</v>
      </c>
      <c r="F133">
        <v>1306.5999999999999</v>
      </c>
      <c r="G133">
        <v>26.408135032411799</v>
      </c>
      <c r="H133">
        <f>(Table2[[#This Row],[1Y Return vs Nifty]]-AVERAGE(Table2[1Y Return vs Nifty]))/_xlfn.STDEV.P(Table2[1Y Return vs Nifty])</f>
        <v>-9.5536538679828656E-2</v>
      </c>
      <c r="I133">
        <v>-7.52343607412572</v>
      </c>
      <c r="J133">
        <f>(Table2[[#This Row],[1M Return vs Nifty]]-AVERAGE(Table2[1M Return vs Nifty]))/_xlfn.STDEV.P(Table2[1M Return vs Nifty])</f>
        <v>-0.98268126826908819</v>
      </c>
      <c r="K133">
        <v>62.3287955363284</v>
      </c>
      <c r="L133">
        <f>(Table2[[#This Row],[6M Return vs Nifty]]-AVERAGE(Table2[6M Return vs Nifty]))/_xlfn.STDEV.P(Table2[6M Return vs Nifty])</f>
        <v>1.833083900285541</v>
      </c>
      <c r="M133">
        <v>2.2162470039698698</v>
      </c>
      <c r="N133">
        <f>(Table2[[#This Row],[1W Return vs Nifty]]-AVERAGE(Table2[1W Return vs Nifty]))/_xlfn.STDEV.P(Table2[1W Return vs Nifty])</f>
        <v>0.35887887598902735</v>
      </c>
      <c r="O133">
        <v>1259.57</v>
      </c>
      <c r="P133">
        <v>1262.8251477495101</v>
      </c>
      <c r="Q133">
        <v>1053.16631290746</v>
      </c>
      <c r="R133">
        <v>64.251267460829695</v>
      </c>
      <c r="S133" s="2">
        <f>(Table2[[#This Row],[Close Price]]-Table2[[#This Row],[20D EMA]])/Table2[[#This Row],[20D EMA]]</f>
        <v>3.7338139206237027E-2</v>
      </c>
      <c r="T133" s="2">
        <f>(Table2[[#This Row],[Close Price]]-Table2[[#This Row],[50D EMA]])/Table2[[#This Row],[50D EMA]]</f>
        <v>3.4664222777398238E-2</v>
      </c>
      <c r="U133" s="2">
        <f>(Table2[[#This Row],[Close Price]]-Table2[[#This Row],[200D EMA]])/Table2[[#This Row],[200D EMA]]</f>
        <v>0.24063975839949669</v>
      </c>
      <c r="V133">
        <v>0.49854234013475901</v>
      </c>
      <c r="W133">
        <v>1286.3499999999999</v>
      </c>
      <c r="X133">
        <v>1320</v>
      </c>
      <c r="Y133">
        <v>1211.3499999999999</v>
      </c>
      <c r="Z133">
        <v>1320</v>
      </c>
      <c r="AA133">
        <v>1106</v>
      </c>
      <c r="AB133">
        <v>1320</v>
      </c>
      <c r="AC133" s="2">
        <f>(Table2[[#This Row],[Close Price]]/Table2[[#This Row],[Day Low]])-1</f>
        <v>1.5742216348583193E-2</v>
      </c>
      <c r="AD133" s="2">
        <f>(Table2[[#This Row],[Day High]]/Table2[[#This Row],[Close Price]])-1</f>
        <v>1.0255625287004522E-2</v>
      </c>
      <c r="AE133" s="2">
        <f>(Table2[[#This Row],[Close Price]]/Table2[[#This Row],[Current Week Low]])-1</f>
        <v>7.8631279151360145E-2</v>
      </c>
      <c r="AF133" s="2">
        <f>(Table2[[#This Row],[Current Week High]]/Table2[[#This Row],[Close Price]])-1</f>
        <v>1.0255625287004522E-2</v>
      </c>
      <c r="AG133" s="2">
        <f>(Table2[[#This Row],[Close Price]]/Table2[[#This Row],[Current Month Low]])-1</f>
        <v>0.18137432188065095</v>
      </c>
      <c r="AH133" s="2">
        <f>(Table2[[#This Row],[Current Month High]]/Table2[[#This Row],[Close Price]])-1</f>
        <v>1.0255625287004522E-2</v>
      </c>
      <c r="AI133">
        <v>14.4191030154599</v>
      </c>
      <c r="AJ133">
        <v>100.62955854126599</v>
      </c>
      <c r="AK133" t="str">
        <f>IF(AND(Table2[[#This Row],[20D EMA]]&gt;Table2[[#This Row],[50D EMA]],Table2[[#This Row],[50D EMA]]&gt;Table2[[#This Row],[200D EMA]]),"Uptrend","Downtrend/NoTrend")</f>
        <v>Downtrend/NoTrend</v>
      </c>
      <c r="AL133">
        <v>0.03</v>
      </c>
      <c r="AM133" t="s">
        <v>10332</v>
      </c>
      <c r="AN133">
        <v>13.73</v>
      </c>
      <c r="AO133" t="s">
        <v>10332</v>
      </c>
      <c r="AP133">
        <v>0.11667954384910401</v>
      </c>
      <c r="AQ133">
        <f>(Table2[[#This Row],[Sharpe Ratio]]-AVERAGE(Table2[Sharpe Ratio]))/_xlfn.STDEV.P(Table2[Sharpe Ratio])</f>
        <v>0.57866474380910904</v>
      </c>
      <c r="AR1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3">
        <f>_xlfn.RANK.AVG(Table2[[#This Row],[1Y Return vs Nifty Z-Score]],Table2[1Y Return vs Nifty Z-Score])</f>
        <v>319</v>
      </c>
      <c r="AT133">
        <f>_xlfn.RANK.AVG(Table2[[#This Row],[6M Return vs Nifty Z-Score]],Table2[6M Return vs Nifty Z-Score])</f>
        <v>39</v>
      </c>
      <c r="AU133">
        <f>_xlfn.RANK.AVG(Table2[[#This Row],[Sharpe Ratio Z-Score]],Table2[Sharpe Ratio Z-Score])</f>
        <v>200</v>
      </c>
      <c r="AV133">
        <f>(Table2[[#This Row],[Rank 1Y]]+Table2[[#This Row],[Rank 6M]]+Table2[[#This Row],[Rank Sharpe]])/3</f>
        <v>186</v>
      </c>
    </row>
    <row r="134" spans="1:48" x14ac:dyDescent="0.3">
      <c r="A134" t="s">
        <v>1375</v>
      </c>
      <c r="B134" t="s">
        <v>1376</v>
      </c>
      <c r="C134" t="s">
        <v>10294</v>
      </c>
      <c r="D134" t="s">
        <v>1377</v>
      </c>
      <c r="E134">
        <v>8158.7395350449997</v>
      </c>
      <c r="F134">
        <v>400.95</v>
      </c>
      <c r="G134">
        <v>69.691922406865899</v>
      </c>
      <c r="H134">
        <f>(Table2[[#This Row],[1Y Return vs Nifty]]-AVERAGE(Table2[1Y Return vs Nifty]))/_xlfn.STDEV.P(Table2[1Y Return vs Nifty])</f>
        <v>0.57444532159815354</v>
      </c>
      <c r="I134">
        <v>-19.173201684293101</v>
      </c>
      <c r="J134">
        <f>(Table2[[#This Row],[1M Return vs Nifty]]-AVERAGE(Table2[1M Return vs Nifty]))/_xlfn.STDEV.P(Table2[1M Return vs Nifty])</f>
        <v>-1.9518830546448636</v>
      </c>
      <c r="K134">
        <v>34.389841406966703</v>
      </c>
      <c r="L134">
        <f>(Table2[[#This Row],[6M Return vs Nifty]]-AVERAGE(Table2[6M Return vs Nifty]))/_xlfn.STDEV.P(Table2[6M Return vs Nifty])</f>
        <v>0.8825975359345144</v>
      </c>
      <c r="M134">
        <v>-5.6099644008461702</v>
      </c>
      <c r="N134">
        <f>(Table2[[#This Row],[1W Return vs Nifty]]-AVERAGE(Table2[1W Return vs Nifty]))/_xlfn.STDEV.P(Table2[1W Return vs Nifty])</f>
        <v>-1.45042074273724</v>
      </c>
      <c r="O134">
        <v>439.05</v>
      </c>
      <c r="P134">
        <v>461.62190539988899</v>
      </c>
      <c r="Q134">
        <v>387.65586149522102</v>
      </c>
      <c r="R134">
        <v>19.218425357062799</v>
      </c>
      <c r="S134" s="2">
        <f>(Table2[[#This Row],[Close Price]]-Table2[[#This Row],[20D EMA]])/Table2[[#This Row],[20D EMA]]</f>
        <v>-8.6778271267509449E-2</v>
      </c>
      <c r="T134" s="2">
        <f>(Table2[[#This Row],[Close Price]]-Table2[[#This Row],[50D EMA]])/Table2[[#This Row],[50D EMA]]</f>
        <v>-0.13143203277437793</v>
      </c>
      <c r="U134" s="2">
        <f>(Table2[[#This Row],[Close Price]]-Table2[[#This Row],[200D EMA]])/Table2[[#This Row],[200D EMA]]</f>
        <v>3.4293660499553312E-2</v>
      </c>
      <c r="V134">
        <v>0.432708119782439</v>
      </c>
      <c r="W134">
        <v>395.55</v>
      </c>
      <c r="X134">
        <v>407.1</v>
      </c>
      <c r="Y134">
        <v>395.55</v>
      </c>
      <c r="Z134">
        <v>414.65</v>
      </c>
      <c r="AA134">
        <v>393.5</v>
      </c>
      <c r="AB134">
        <v>506</v>
      </c>
      <c r="AC134" s="2">
        <f>(Table2[[#This Row],[Close Price]]/Table2[[#This Row],[Day Low]])-1</f>
        <v>1.3651877133105783E-2</v>
      </c>
      <c r="AD134" s="2">
        <f>(Table2[[#This Row],[Day High]]/Table2[[#This Row],[Close Price]])-1</f>
        <v>1.5338570894126491E-2</v>
      </c>
      <c r="AE134" s="2">
        <f>(Table2[[#This Row],[Close Price]]/Table2[[#This Row],[Current Week Low]])-1</f>
        <v>1.3651877133105783E-2</v>
      </c>
      <c r="AF134" s="2">
        <f>(Table2[[#This Row],[Current Week High]]/Table2[[#This Row],[Close Price]])-1</f>
        <v>3.4168848983663791E-2</v>
      </c>
      <c r="AG134" s="2">
        <f>(Table2[[#This Row],[Close Price]]/Table2[[#This Row],[Current Month Low]])-1</f>
        <v>1.8932655654383623E-2</v>
      </c>
      <c r="AH134" s="2">
        <f>(Table2[[#This Row],[Current Month High]]/Table2[[#This Row],[Close Price]])-1</f>
        <v>0.26200274348422492</v>
      </c>
      <c r="AI134">
        <v>46.651702207257699</v>
      </c>
      <c r="AJ134">
        <v>99.180327868852402</v>
      </c>
      <c r="AK134" t="str">
        <f>IF(AND(Table2[[#This Row],[20D EMA]]&gt;Table2[[#This Row],[50D EMA]],Table2[[#This Row],[50D EMA]]&gt;Table2[[#This Row],[200D EMA]]),"Uptrend","Downtrend/NoTrend")</f>
        <v>Downtrend/NoTrend</v>
      </c>
      <c r="AL134">
        <v>-0.18</v>
      </c>
      <c r="AM134" t="s">
        <v>10331</v>
      </c>
      <c r="AN134">
        <v>-8.6199999999999992</v>
      </c>
      <c r="AO134" t="s">
        <v>10331</v>
      </c>
      <c r="AP134">
        <v>8.7132505568485993E-2</v>
      </c>
      <c r="AQ134">
        <f>(Table2[[#This Row],[Sharpe Ratio]]-AVERAGE(Table2[Sharpe Ratio]))/_xlfn.STDEV.P(Table2[Sharpe Ratio])</f>
        <v>0.23847561986030588</v>
      </c>
      <c r="AR1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4">
        <f>_xlfn.RANK.AVG(Table2[[#This Row],[1Y Return vs Nifty Z-Score]],Table2[1Y Return vs Nifty Z-Score])</f>
        <v>156</v>
      </c>
      <c r="AT134">
        <f>_xlfn.RANK.AVG(Table2[[#This Row],[6M Return vs Nifty Z-Score]],Table2[6M Return vs Nifty Z-Score])</f>
        <v>124</v>
      </c>
      <c r="AU134">
        <f>_xlfn.RANK.AVG(Table2[[#This Row],[Sharpe Ratio Z-Score]],Table2[Sharpe Ratio Z-Score])</f>
        <v>278</v>
      </c>
      <c r="AV134">
        <f>(Table2[[#This Row],[Rank 1Y]]+Table2[[#This Row],[Rank 6M]]+Table2[[#This Row],[Rank Sharpe]])/3</f>
        <v>186</v>
      </c>
    </row>
    <row r="135" spans="1:48" x14ac:dyDescent="0.3">
      <c r="A135" t="s">
        <v>154</v>
      </c>
      <c r="B135" t="s">
        <v>155</v>
      </c>
      <c r="C135" t="s">
        <v>10296</v>
      </c>
      <c r="D135" t="s">
        <v>156</v>
      </c>
      <c r="E135">
        <v>173154.09760628</v>
      </c>
      <c r="F135">
        <v>4483.1499999999996</v>
      </c>
      <c r="G135">
        <v>53.351468362975197</v>
      </c>
      <c r="H135">
        <f>(Table2[[#This Row],[1Y Return vs Nifty]]-AVERAGE(Table2[1Y Return vs Nifty]))/_xlfn.STDEV.P(Table2[1Y Return vs Nifty])</f>
        <v>0.3215144099983494</v>
      </c>
      <c r="I135">
        <v>-0.51055619563255605</v>
      </c>
      <c r="J135">
        <f>(Table2[[#This Row],[1M Return vs Nifty]]-AVERAGE(Table2[1M Return vs Nifty]))/_xlfn.STDEV.P(Table2[1M Return vs Nifty])</f>
        <v>-0.39924500583113093</v>
      </c>
      <c r="K135">
        <v>31.633732841218698</v>
      </c>
      <c r="L135">
        <f>(Table2[[#This Row],[6M Return vs Nifty]]-AVERAGE(Table2[6M Return vs Nifty]))/_xlfn.STDEV.P(Table2[6M Return vs Nifty])</f>
        <v>0.78883441229412377</v>
      </c>
      <c r="M135">
        <v>-1.2548133157905501</v>
      </c>
      <c r="N135">
        <f>(Table2[[#This Row],[1W Return vs Nifty]]-AVERAGE(Table2[1W Return vs Nifty]))/_xlfn.STDEV.P(Table2[1W Return vs Nifty])</f>
        <v>-0.44357684470026354</v>
      </c>
      <c r="O135">
        <v>4314.7299999999996</v>
      </c>
      <c r="P135">
        <v>4271.8094340119396</v>
      </c>
      <c r="Q135">
        <v>3668.9771298086398</v>
      </c>
      <c r="R135">
        <v>70.947628833756895</v>
      </c>
      <c r="S135" s="2">
        <f>(Table2[[#This Row],[Close Price]]-Table2[[#This Row],[20D EMA]])/Table2[[#This Row],[20D EMA]]</f>
        <v>3.9033728645824904E-2</v>
      </c>
      <c r="T135" s="2">
        <f>(Table2[[#This Row],[Close Price]]-Table2[[#This Row],[50D EMA]])/Table2[[#This Row],[50D EMA]]</f>
        <v>4.9473313183255943E-2</v>
      </c>
      <c r="U135" s="2">
        <f>(Table2[[#This Row],[Close Price]]-Table2[[#This Row],[200D EMA]])/Table2[[#This Row],[200D EMA]]</f>
        <v>0.22190731677682168</v>
      </c>
      <c r="V135">
        <v>0.77814620816233404</v>
      </c>
      <c r="W135">
        <v>4376</v>
      </c>
      <c r="X135">
        <v>4490</v>
      </c>
      <c r="Y135">
        <v>4206.1499999999996</v>
      </c>
      <c r="Z135">
        <v>4490</v>
      </c>
      <c r="AA135">
        <v>4162.95</v>
      </c>
      <c r="AB135">
        <v>4490</v>
      </c>
      <c r="AC135" s="2">
        <f>(Table2[[#This Row],[Close Price]]/Table2[[#This Row],[Day Low]])-1</f>
        <v>2.4485831809871961E-2</v>
      </c>
      <c r="AD135" s="2">
        <f>(Table2[[#This Row],[Day High]]/Table2[[#This Row],[Close Price]])-1</f>
        <v>1.527943521854036E-3</v>
      </c>
      <c r="AE135" s="2">
        <f>(Table2[[#This Row],[Close Price]]/Table2[[#This Row],[Current Week Low]])-1</f>
        <v>6.5855949027019856E-2</v>
      </c>
      <c r="AF135" s="2">
        <f>(Table2[[#This Row],[Current Week High]]/Table2[[#This Row],[Close Price]])-1</f>
        <v>1.527943521854036E-3</v>
      </c>
      <c r="AG135" s="2">
        <f>(Table2[[#This Row],[Close Price]]/Table2[[#This Row],[Current Month Low]])-1</f>
        <v>7.6916609615777176E-2</v>
      </c>
      <c r="AH135" s="2">
        <f>(Table2[[#This Row],[Current Month High]]/Table2[[#This Row],[Close Price]])-1</f>
        <v>1.527943521854036E-3</v>
      </c>
      <c r="AI135">
        <v>2.8250225845666699</v>
      </c>
      <c r="AJ135">
        <v>92.133627616945503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0.03</v>
      </c>
      <c r="AM135" t="s">
        <v>10332</v>
      </c>
      <c r="AN135">
        <v>6.23</v>
      </c>
      <c r="AO135" t="s">
        <v>10332</v>
      </c>
      <c r="AP135">
        <v>0.111246793789577</v>
      </c>
      <c r="AQ135">
        <f>(Table2[[#This Row],[Sharpe Ratio]]-AVERAGE(Table2[Sharpe Ratio]))/_xlfn.STDEV.P(Table2[Sharpe Ratio])</f>
        <v>0.51611490494435752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0.78364187670543628</v>
      </c>
      <c r="AS135">
        <f>_xlfn.RANK.AVG(Table2[[#This Row],[1Y Return vs Nifty Z-Score]],Table2[1Y Return vs Nifty Z-Score])</f>
        <v>209</v>
      </c>
      <c r="AT135">
        <f>_xlfn.RANK.AVG(Table2[[#This Row],[6M Return vs Nifty Z-Score]],Table2[6M Return vs Nifty Z-Score])</f>
        <v>143</v>
      </c>
      <c r="AU135">
        <f>_xlfn.RANK.AVG(Table2[[#This Row],[Sharpe Ratio Z-Score]],Table2[Sharpe Ratio Z-Score])</f>
        <v>209</v>
      </c>
      <c r="AV135">
        <f>(Table2[[#This Row],[Rank 1Y]]+Table2[[#This Row],[Rank 6M]]+Table2[[#This Row],[Rank Sharpe]])/3</f>
        <v>187</v>
      </c>
    </row>
    <row r="136" spans="1:48" x14ac:dyDescent="0.3">
      <c r="A136" t="s">
        <v>1416</v>
      </c>
      <c r="B136" t="s">
        <v>1417</v>
      </c>
      <c r="C136" t="s">
        <v>10297</v>
      </c>
      <c r="D136" t="s">
        <v>89</v>
      </c>
      <c r="E136">
        <v>7741.4504898899904</v>
      </c>
      <c r="F136">
        <v>3162.3</v>
      </c>
      <c r="G136">
        <v>65.607552399674304</v>
      </c>
      <c r="H136">
        <f>(Table2[[#This Row],[1Y Return vs Nifty]]-AVERAGE(Table2[1Y Return vs Nifty]))/_xlfn.STDEV.P(Table2[1Y Return vs Nifty])</f>
        <v>0.51122410225779469</v>
      </c>
      <c r="I136">
        <v>17.0845993670513</v>
      </c>
      <c r="J136">
        <f>(Table2[[#This Row],[1M Return vs Nifty]]-AVERAGE(Table2[1M Return vs Nifty]))/_xlfn.STDEV.P(Table2[1M Return vs Nifty])</f>
        <v>1.0645832610680377</v>
      </c>
      <c r="K136">
        <v>6.2655263777336803</v>
      </c>
      <c r="L136">
        <f>(Table2[[#This Row],[6M Return vs Nifty]]-AVERAGE(Table2[6M Return vs Nifty]))/_xlfn.STDEV.P(Table2[6M Return vs Nifty])</f>
        <v>-7.419482709476552E-2</v>
      </c>
      <c r="M136">
        <v>0.42958638040383101</v>
      </c>
      <c r="N136">
        <f>(Table2[[#This Row],[1W Return vs Nifty]]-AVERAGE(Table2[1W Return vs Nifty]))/_xlfn.STDEV.P(Table2[1W Return vs Nifty])</f>
        <v>-5.4169560579145452E-2</v>
      </c>
      <c r="O136">
        <v>3146.97</v>
      </c>
      <c r="P136">
        <v>2964.92401877165</v>
      </c>
      <c r="Q136">
        <v>2479.3475789337299</v>
      </c>
      <c r="R136">
        <v>47.615496641602697</v>
      </c>
      <c r="S136" s="2">
        <f>(Table2[[#This Row],[Close Price]]-Table2[[#This Row],[20D EMA]])/Table2[[#This Row],[20D EMA]]</f>
        <v>4.8713524437793759E-3</v>
      </c>
      <c r="T136" s="2">
        <f>(Table2[[#This Row],[Close Price]]-Table2[[#This Row],[50D EMA]])/Table2[[#This Row],[50D EMA]]</f>
        <v>6.657033366747854E-2</v>
      </c>
      <c r="U136" s="2">
        <f>(Table2[[#This Row],[Close Price]]-Table2[[#This Row],[200D EMA]])/Table2[[#This Row],[200D EMA]]</f>
        <v>0.27545650592482934</v>
      </c>
      <c r="V136">
        <v>1.9688067608586399</v>
      </c>
      <c r="W136">
        <v>3078.3</v>
      </c>
      <c r="X136">
        <v>3396.25</v>
      </c>
      <c r="Y136">
        <v>3078.3</v>
      </c>
      <c r="Z136">
        <v>3485</v>
      </c>
      <c r="AA136">
        <v>2900.05</v>
      </c>
      <c r="AB136">
        <v>3485</v>
      </c>
      <c r="AC136" s="2">
        <f>(Table2[[#This Row],[Close Price]]/Table2[[#This Row],[Day Low]])-1</f>
        <v>2.7287788714550176E-2</v>
      </c>
      <c r="AD136" s="2">
        <f>(Table2[[#This Row],[Day High]]/Table2[[#This Row],[Close Price]])-1</f>
        <v>7.3980963222970653E-2</v>
      </c>
      <c r="AE136" s="2">
        <f>(Table2[[#This Row],[Close Price]]/Table2[[#This Row],[Current Week Low]])-1</f>
        <v>2.7287788714550176E-2</v>
      </c>
      <c r="AF136" s="2">
        <f>(Table2[[#This Row],[Current Week High]]/Table2[[#This Row],[Close Price]])-1</f>
        <v>0.10204597919236003</v>
      </c>
      <c r="AG136" s="2">
        <f>(Table2[[#This Row],[Close Price]]/Table2[[#This Row],[Current Month Low]])-1</f>
        <v>9.0429475353873245E-2</v>
      </c>
      <c r="AH136" s="2">
        <f>(Table2[[#This Row],[Current Month High]]/Table2[[#This Row],[Close Price]])-1</f>
        <v>0.10204597919236003</v>
      </c>
      <c r="AI136">
        <v>10.204597919236001</v>
      </c>
      <c r="AJ136">
        <v>103.88124173946601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0.15</v>
      </c>
      <c r="AM136" t="s">
        <v>10332</v>
      </c>
      <c r="AN136">
        <v>6.76</v>
      </c>
      <c r="AO136" t="s">
        <v>10332</v>
      </c>
      <c r="AP136">
        <v>0.19152381414639399</v>
      </c>
      <c r="AQ136">
        <f>(Table2[[#This Row],[Sharpe Ratio]]-AVERAGE(Table2[Sharpe Ratio]))/_xlfn.STDEV.P(Table2[Sharpe Ratio])</f>
        <v>1.4403824734579831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2.8878254491099047</v>
      </c>
      <c r="AS136">
        <f>_xlfn.RANK.AVG(Table2[[#This Row],[1Y Return vs Nifty Z-Score]],Table2[1Y Return vs Nifty Z-Score])</f>
        <v>168</v>
      </c>
      <c r="AT136">
        <f>_xlfn.RANK.AVG(Table2[[#This Row],[6M Return vs Nifty Z-Score]],Table2[6M Return vs Nifty Z-Score])</f>
        <v>339</v>
      </c>
      <c r="AU136">
        <f>_xlfn.RANK.AVG(Table2[[#This Row],[Sharpe Ratio Z-Score]],Table2[Sharpe Ratio Z-Score])</f>
        <v>55</v>
      </c>
      <c r="AV136">
        <f>(Table2[[#This Row],[Rank 1Y]]+Table2[[#This Row],[Rank 6M]]+Table2[[#This Row],[Rank Sharpe]])/3</f>
        <v>187.33333333333334</v>
      </c>
    </row>
    <row r="137" spans="1:48" x14ac:dyDescent="0.3">
      <c r="A137" t="s">
        <v>677</v>
      </c>
      <c r="B137" t="s">
        <v>678</v>
      </c>
      <c r="C137" t="s">
        <v>10291</v>
      </c>
      <c r="D137" t="s">
        <v>51</v>
      </c>
      <c r="E137">
        <v>26939.336468699999</v>
      </c>
      <c r="F137">
        <v>1058.25</v>
      </c>
      <c r="G137">
        <v>75.494083715654</v>
      </c>
      <c r="H137">
        <f>(Table2[[#This Row],[1Y Return vs Nifty]]-AVERAGE(Table2[1Y Return vs Nifty]))/_xlfn.STDEV.P(Table2[1Y Return vs Nifty])</f>
        <v>0.66425591958637575</v>
      </c>
      <c r="I137">
        <v>23.986103828170901</v>
      </c>
      <c r="J137">
        <f>(Table2[[#This Row],[1M Return vs Nifty]]-AVERAGE(Table2[1M Return vs Nifty]))/_xlfn.STDEV.P(Table2[1M Return vs Nifty])</f>
        <v>1.6387536500894004</v>
      </c>
      <c r="K137">
        <v>47.459605982339497</v>
      </c>
      <c r="L137">
        <f>(Table2[[#This Row],[6M Return vs Nifty]]-AVERAGE(Table2[6M Return vs Nifty]))/_xlfn.STDEV.P(Table2[6M Return vs Nifty])</f>
        <v>1.3272323979501506</v>
      </c>
      <c r="M137">
        <v>-0.93992546111067798</v>
      </c>
      <c r="N137">
        <f>(Table2[[#This Row],[1W Return vs Nifty]]-AVERAGE(Table2[1W Return vs Nifty]))/_xlfn.STDEV.P(Table2[1W Return vs Nifty])</f>
        <v>-0.37077961933228654</v>
      </c>
      <c r="O137">
        <v>971.5</v>
      </c>
      <c r="P137">
        <v>884.55577829142203</v>
      </c>
      <c r="Q137">
        <v>722.97605818253805</v>
      </c>
      <c r="R137">
        <v>70.402589777315299</v>
      </c>
      <c r="S137" s="2">
        <f>(Table2[[#This Row],[Close Price]]-Table2[[#This Row],[20D EMA]])/Table2[[#This Row],[20D EMA]]</f>
        <v>8.9294904786412763E-2</v>
      </c>
      <c r="T137" s="2">
        <f>(Table2[[#This Row],[Close Price]]-Table2[[#This Row],[50D EMA]])/Table2[[#This Row],[50D EMA]]</f>
        <v>0.19636322091986086</v>
      </c>
      <c r="U137" s="2">
        <f>(Table2[[#This Row],[Close Price]]-Table2[[#This Row],[200D EMA]])/Table2[[#This Row],[200D EMA]]</f>
        <v>0.46374141719200818</v>
      </c>
      <c r="V137">
        <v>0.679054767900929</v>
      </c>
      <c r="W137">
        <v>1022.35</v>
      </c>
      <c r="X137">
        <v>1070</v>
      </c>
      <c r="Y137">
        <v>955.55</v>
      </c>
      <c r="Z137">
        <v>1070</v>
      </c>
      <c r="AA137">
        <v>915.75</v>
      </c>
      <c r="AB137">
        <v>1070</v>
      </c>
      <c r="AC137" s="2">
        <f>(Table2[[#This Row],[Close Price]]/Table2[[#This Row],[Day Low]])-1</f>
        <v>3.5115175820413791E-2</v>
      </c>
      <c r="AD137" s="2">
        <f>(Table2[[#This Row],[Day High]]/Table2[[#This Row],[Close Price]])-1</f>
        <v>1.1103236475312972E-2</v>
      </c>
      <c r="AE137" s="2">
        <f>(Table2[[#This Row],[Close Price]]/Table2[[#This Row],[Current Week Low]])-1</f>
        <v>0.10747736905447125</v>
      </c>
      <c r="AF137" s="2">
        <f>(Table2[[#This Row],[Current Week High]]/Table2[[#This Row],[Close Price]])-1</f>
        <v>1.1103236475312972E-2</v>
      </c>
      <c r="AG137" s="2">
        <f>(Table2[[#This Row],[Close Price]]/Table2[[#This Row],[Current Month Low]])-1</f>
        <v>0.15561015561015568</v>
      </c>
      <c r="AH137" s="2">
        <f>(Table2[[#This Row],[Current Month High]]/Table2[[#This Row],[Close Price]])-1</f>
        <v>1.1103236475312972E-2</v>
      </c>
      <c r="AI137">
        <v>1.1764705882352899</v>
      </c>
      <c r="AJ137">
        <v>112.948988831874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0.45</v>
      </c>
      <c r="AM137" t="s">
        <v>10332</v>
      </c>
      <c r="AN137">
        <v>6.03</v>
      </c>
      <c r="AO137" t="s">
        <v>10332</v>
      </c>
      <c r="AP137">
        <v>6.5477799946645002E-2</v>
      </c>
      <c r="AQ137">
        <f>(Table2[[#This Row],[Sharpe Ratio]]-AVERAGE(Table2[Sharpe Ratio]))/_xlfn.STDEV.P(Table2[Sharpe Ratio])</f>
        <v>-1.084531934515238E-2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3.2486170289484879</v>
      </c>
      <c r="AS137">
        <f>_xlfn.RANK.AVG(Table2[[#This Row],[1Y Return vs Nifty Z-Score]],Table2[1Y Return vs Nifty Z-Score])</f>
        <v>139</v>
      </c>
      <c r="AT137">
        <f>_xlfn.RANK.AVG(Table2[[#This Row],[6M Return vs Nifty Z-Score]],Table2[6M Return vs Nifty Z-Score])</f>
        <v>68</v>
      </c>
      <c r="AU137">
        <f>_xlfn.RANK.AVG(Table2[[#This Row],[Sharpe Ratio Z-Score]],Table2[Sharpe Ratio Z-Score])</f>
        <v>359</v>
      </c>
      <c r="AV137">
        <f>(Table2[[#This Row],[Rank 1Y]]+Table2[[#This Row],[Rank 6M]]+Table2[[#This Row],[Rank Sharpe]])/3</f>
        <v>188.66666666666666</v>
      </c>
    </row>
    <row r="138" spans="1:48" x14ac:dyDescent="0.3">
      <c r="A138" t="s">
        <v>1547</v>
      </c>
      <c r="B138" t="s">
        <v>1548</v>
      </c>
      <c r="C138" t="s">
        <v>6577</v>
      </c>
      <c r="D138" t="s">
        <v>405</v>
      </c>
      <c r="E138">
        <v>6473.2987459309998</v>
      </c>
      <c r="F138">
        <v>208.37</v>
      </c>
      <c r="G138">
        <v>110.491873459847</v>
      </c>
      <c r="H138">
        <f>(Table2[[#This Row],[1Y Return vs Nifty]]-AVERAGE(Table2[1Y Return vs Nifty]))/_xlfn.STDEV.P(Table2[1Y Return vs Nifty])</f>
        <v>1.2059803319068871</v>
      </c>
      <c r="I138">
        <v>0.75446167327524605</v>
      </c>
      <c r="J138">
        <f>(Table2[[#This Row],[1M Return vs Nifty]]-AVERAGE(Table2[1M Return vs Nifty]))/_xlfn.STDEV.P(Table2[1M Return vs Nifty])</f>
        <v>-0.29400189456435394</v>
      </c>
      <c r="K138">
        <v>10.3207547559128</v>
      </c>
      <c r="L138">
        <f>(Table2[[#This Row],[6M Return vs Nifty]]-AVERAGE(Table2[6M Return vs Nifty]))/_xlfn.STDEV.P(Table2[6M Return vs Nifty])</f>
        <v>6.376449879631578E-2</v>
      </c>
      <c r="M138">
        <v>-0.29793622861500402</v>
      </c>
      <c r="N138">
        <f>(Table2[[#This Row],[1W Return vs Nifty]]-AVERAGE(Table2[1W Return vs Nifty]))/_xlfn.STDEV.P(Table2[1W Return vs Nifty])</f>
        <v>-0.22236159003320516</v>
      </c>
      <c r="O138">
        <v>208.74</v>
      </c>
      <c r="P138">
        <v>204.89180453677301</v>
      </c>
      <c r="Q138">
        <v>171.890046131297</v>
      </c>
      <c r="R138">
        <v>49.712037332746497</v>
      </c>
      <c r="S138" s="2">
        <f>(Table2[[#This Row],[Close Price]]-Table2[[#This Row],[20D EMA]])/Table2[[#This Row],[20D EMA]]</f>
        <v>-1.7725400019162811E-3</v>
      </c>
      <c r="T138" s="2">
        <f>(Table2[[#This Row],[Close Price]]-Table2[[#This Row],[50D EMA]])/Table2[[#This Row],[50D EMA]]</f>
        <v>1.6975766654457602E-2</v>
      </c>
      <c r="U138" s="2">
        <f>(Table2[[#This Row],[Close Price]]-Table2[[#This Row],[200D EMA]])/Table2[[#This Row],[200D EMA]]</f>
        <v>0.21222842561132393</v>
      </c>
      <c r="V138">
        <v>0.45887460463890001</v>
      </c>
      <c r="W138">
        <v>206.85</v>
      </c>
      <c r="X138">
        <v>209.8</v>
      </c>
      <c r="Y138">
        <v>205.56</v>
      </c>
      <c r="Z138">
        <v>211.89</v>
      </c>
      <c r="AA138">
        <v>200.29</v>
      </c>
      <c r="AB138">
        <v>219.3</v>
      </c>
      <c r="AC138" s="2">
        <f>(Table2[[#This Row],[Close Price]]/Table2[[#This Row],[Day Low]])-1</f>
        <v>7.348320038675471E-3</v>
      </c>
      <c r="AD138" s="2">
        <f>(Table2[[#This Row],[Day High]]/Table2[[#This Row],[Close Price]])-1</f>
        <v>6.8627921485819865E-3</v>
      </c>
      <c r="AE138" s="2">
        <f>(Table2[[#This Row],[Close Price]]/Table2[[#This Row],[Current Week Low]])-1</f>
        <v>1.3669974703249599E-2</v>
      </c>
      <c r="AF138" s="2">
        <f>(Table2[[#This Row],[Current Week High]]/Table2[[#This Row],[Close Price]])-1</f>
        <v>1.6893026827278224E-2</v>
      </c>
      <c r="AG138" s="2">
        <f>(Table2[[#This Row],[Close Price]]/Table2[[#This Row],[Current Month Low]])-1</f>
        <v>4.0341504818014018E-2</v>
      </c>
      <c r="AH138" s="2">
        <f>(Table2[[#This Row],[Current Month High]]/Table2[[#This Row],[Close Price]])-1</f>
        <v>5.2454767960838922E-2</v>
      </c>
      <c r="AI138">
        <v>6.6084369151029296</v>
      </c>
      <c r="AJ138">
        <v>192.24403927068701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0.09</v>
      </c>
      <c r="AM138" t="s">
        <v>10332</v>
      </c>
      <c r="AN138">
        <v>-0.8</v>
      </c>
      <c r="AO138" t="s">
        <v>10331</v>
      </c>
      <c r="AP138">
        <v>0.118690334633286</v>
      </c>
      <c r="AQ138">
        <f>(Table2[[#This Row],[Sharpe Ratio]]-AVERAGE(Table2[Sharpe Ratio]))/_xlfn.STDEV.P(Table2[Sharpe Ratio])</f>
        <v>0.60181593577693204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1.3551972818825759</v>
      </c>
      <c r="AS138">
        <f>_xlfn.RANK.AVG(Table2[[#This Row],[1Y Return vs Nifty Z-Score]],Table2[1Y Return vs Nifty Z-Score])</f>
        <v>79</v>
      </c>
      <c r="AT138">
        <f>_xlfn.RANK.AVG(Table2[[#This Row],[6M Return vs Nifty Z-Score]],Table2[6M Return vs Nifty Z-Score])</f>
        <v>296</v>
      </c>
      <c r="AU138">
        <f>_xlfn.RANK.AVG(Table2[[#This Row],[Sharpe Ratio Z-Score]],Table2[Sharpe Ratio Z-Score])</f>
        <v>195</v>
      </c>
      <c r="AV138">
        <f>(Table2[[#This Row],[Rank 1Y]]+Table2[[#This Row],[Rank 6M]]+Table2[[#This Row],[Rank Sharpe]])/3</f>
        <v>190</v>
      </c>
    </row>
    <row r="139" spans="1:48" x14ac:dyDescent="0.3">
      <c r="A139" t="s">
        <v>1450</v>
      </c>
      <c r="B139" t="s">
        <v>1451</v>
      </c>
      <c r="C139" t="s">
        <v>10299</v>
      </c>
      <c r="D139" t="s">
        <v>139</v>
      </c>
      <c r="E139">
        <v>7284.6961824</v>
      </c>
      <c r="F139">
        <v>873.6</v>
      </c>
      <c r="G139">
        <v>71.148002478144093</v>
      </c>
      <c r="H139">
        <f>(Table2[[#This Row],[1Y Return vs Nifty]]-AVERAGE(Table2[1Y Return vs Nifty]))/_xlfn.STDEV.P(Table2[1Y Return vs Nifty])</f>
        <v>0.59698371978473241</v>
      </c>
      <c r="I139">
        <v>-3.2442072594206999</v>
      </c>
      <c r="J139">
        <f>(Table2[[#This Row],[1M Return vs Nifty]]-AVERAGE(Table2[1M Return vs Nifty]))/_xlfn.STDEV.P(Table2[1M Return vs Nifty])</f>
        <v>-0.62667099730680331</v>
      </c>
      <c r="K139">
        <v>8.1185768582781606</v>
      </c>
      <c r="L139">
        <f>(Table2[[#This Row],[6M Return vs Nifty]]-AVERAGE(Table2[6M Return vs Nifty]))/_xlfn.STDEV.P(Table2[6M Return vs Nifty])</f>
        <v>-1.115384116320354E-2</v>
      </c>
      <c r="M139">
        <v>-0.43947017343071199</v>
      </c>
      <c r="N139">
        <f>(Table2[[#This Row],[1W Return vs Nifty]]-AVERAGE(Table2[1W Return vs Nifty]))/_xlfn.STDEV.P(Table2[1W Return vs Nifty])</f>
        <v>-0.25508205963798758</v>
      </c>
      <c r="O139">
        <v>892.38</v>
      </c>
      <c r="P139">
        <v>901.31629861008696</v>
      </c>
      <c r="Q139">
        <v>752.11178331786698</v>
      </c>
      <c r="R139">
        <v>44.769821924260803</v>
      </c>
      <c r="S139" s="2">
        <f>(Table2[[#This Row],[Close Price]]-Table2[[#This Row],[20D EMA]])/Table2[[#This Row],[20D EMA]]</f>
        <v>-2.1044846365897905E-2</v>
      </c>
      <c r="T139" s="2">
        <f>(Table2[[#This Row],[Close Price]]-Table2[[#This Row],[50D EMA]])/Table2[[#This Row],[50D EMA]]</f>
        <v>-3.0750912474153669E-2</v>
      </c>
      <c r="U139" s="2">
        <f>(Table2[[#This Row],[Close Price]]-Table2[[#This Row],[200D EMA]])/Table2[[#This Row],[200D EMA]]</f>
        <v>0.16152946859335157</v>
      </c>
      <c r="V139">
        <v>0.42423963912607299</v>
      </c>
      <c r="W139">
        <v>868.7</v>
      </c>
      <c r="X139">
        <v>895.95</v>
      </c>
      <c r="Y139">
        <v>868.7</v>
      </c>
      <c r="Z139">
        <v>955.7</v>
      </c>
      <c r="AA139">
        <v>836.9</v>
      </c>
      <c r="AB139">
        <v>955.7</v>
      </c>
      <c r="AC139" s="2">
        <f>(Table2[[#This Row],[Close Price]]/Table2[[#This Row],[Day Low]])-1</f>
        <v>5.6406124093473231E-3</v>
      </c>
      <c r="AD139" s="2">
        <f>(Table2[[#This Row],[Day High]]/Table2[[#This Row],[Close Price]])-1</f>
        <v>2.5583791208791284E-2</v>
      </c>
      <c r="AE139" s="2">
        <f>(Table2[[#This Row],[Close Price]]/Table2[[#This Row],[Current Week Low]])-1</f>
        <v>5.6406124093473231E-3</v>
      </c>
      <c r="AF139" s="2">
        <f>(Table2[[#This Row],[Current Week High]]/Table2[[#This Row],[Close Price]])-1</f>
        <v>9.3978937728937728E-2</v>
      </c>
      <c r="AG139" s="2">
        <f>(Table2[[#This Row],[Close Price]]/Table2[[#This Row],[Current Month Low]])-1</f>
        <v>4.3852312104194047E-2</v>
      </c>
      <c r="AH139" s="2">
        <f>(Table2[[#This Row],[Current Month High]]/Table2[[#This Row],[Close Price]])-1</f>
        <v>9.3978937728937728E-2</v>
      </c>
      <c r="AI139">
        <v>27.060439560439502</v>
      </c>
      <c r="AJ139">
        <v>141.45936981757799</v>
      </c>
      <c r="AK139" t="str">
        <f>IF(AND(Table2[[#This Row],[20D EMA]]&gt;Table2[[#This Row],[50D EMA]],Table2[[#This Row],[50D EMA]]&gt;Table2[[#This Row],[200D EMA]]),"Uptrend","Downtrend/NoTrend")</f>
        <v>Downtrend/NoTrend</v>
      </c>
      <c r="AL139">
        <v>0.11</v>
      </c>
      <c r="AM139" t="s">
        <v>10332</v>
      </c>
      <c r="AN139">
        <v>1.99</v>
      </c>
      <c r="AO139" t="s">
        <v>10332</v>
      </c>
      <c r="AP139">
        <v>0.161525921977729</v>
      </c>
      <c r="AQ139">
        <f>(Table2[[#This Row],[Sharpe Ratio]]-AVERAGE(Table2[Sharpe Ratio]))/_xlfn.STDEV.P(Table2[Sharpe Ratio])</f>
        <v>1.0950024539701089</v>
      </c>
      <c r="AR1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9">
        <f>_xlfn.RANK.AVG(Table2[[#This Row],[1Y Return vs Nifty Z-Score]],Table2[1Y Return vs Nifty Z-Score])</f>
        <v>152</v>
      </c>
      <c r="AT139">
        <f>_xlfn.RANK.AVG(Table2[[#This Row],[6M Return vs Nifty Z-Score]],Table2[6M Return vs Nifty Z-Score])</f>
        <v>316</v>
      </c>
      <c r="AU139">
        <f>_xlfn.RANK.AVG(Table2[[#This Row],[Sharpe Ratio Z-Score]],Table2[Sharpe Ratio Z-Score])</f>
        <v>104</v>
      </c>
      <c r="AV139">
        <f>(Table2[[#This Row],[Rank 1Y]]+Table2[[#This Row],[Rank 6M]]+Table2[[#This Row],[Rank Sharpe]])/3</f>
        <v>190.66666666666666</v>
      </c>
    </row>
    <row r="140" spans="1:48" x14ac:dyDescent="0.3">
      <c r="A140" t="s">
        <v>945</v>
      </c>
      <c r="B140" t="s">
        <v>946</v>
      </c>
      <c r="C140" t="s">
        <v>10287</v>
      </c>
      <c r="D140" t="s">
        <v>248</v>
      </c>
      <c r="E140">
        <v>15599.99223177</v>
      </c>
      <c r="F140">
        <v>3758.1</v>
      </c>
      <c r="G140">
        <v>138.82227241269501</v>
      </c>
      <c r="H140">
        <f>(Table2[[#This Row],[1Y Return vs Nifty]]-AVERAGE(Table2[1Y Return vs Nifty]))/_xlfn.STDEV.P(Table2[1Y Return vs Nifty])</f>
        <v>1.6445014166872114</v>
      </c>
      <c r="I140">
        <v>-2.68545188951098</v>
      </c>
      <c r="J140">
        <f>(Table2[[#This Row],[1M Return vs Nifty]]-AVERAGE(Table2[1M Return vs Nifty]))/_xlfn.STDEV.P(Table2[1M Return vs Nifty])</f>
        <v>-0.58018536654090014</v>
      </c>
      <c r="K140">
        <v>-9.0220495762703798</v>
      </c>
      <c r="L140">
        <f>(Table2[[#This Row],[6M Return vs Nifty]]-AVERAGE(Table2[6M Return vs Nifty]))/_xlfn.STDEV.P(Table2[6M Return vs Nifty])</f>
        <v>-0.59427988185316527</v>
      </c>
      <c r="M140">
        <v>0.99614638320345295</v>
      </c>
      <c r="N140">
        <f>(Table2[[#This Row],[1W Return vs Nifty]]-AVERAGE(Table2[1W Return vs Nifty]))/_xlfn.STDEV.P(Table2[1W Return vs Nifty])</f>
        <v>7.6810391792202989E-2</v>
      </c>
      <c r="O140">
        <v>3686.6</v>
      </c>
      <c r="P140">
        <v>3773.83078026256</v>
      </c>
      <c r="Q140">
        <v>3327.9113291840499</v>
      </c>
      <c r="R140">
        <v>67.267504827387995</v>
      </c>
      <c r="S140" s="2">
        <f>(Table2[[#This Row],[Close Price]]-Table2[[#This Row],[20D EMA]])/Table2[[#This Row],[20D EMA]]</f>
        <v>1.9394564096999946E-2</v>
      </c>
      <c r="T140" s="2">
        <f>(Table2[[#This Row],[Close Price]]-Table2[[#This Row],[50D EMA]])/Table2[[#This Row],[50D EMA]]</f>
        <v>-4.1683851710663149E-3</v>
      </c>
      <c r="U140" s="2">
        <f>(Table2[[#This Row],[Close Price]]-Table2[[#This Row],[200D EMA]])/Table2[[#This Row],[200D EMA]]</f>
        <v>0.12926686689137998</v>
      </c>
      <c r="V140">
        <v>0.68650240790632899</v>
      </c>
      <c r="W140">
        <v>3722.05</v>
      </c>
      <c r="X140">
        <v>3799</v>
      </c>
      <c r="Y140">
        <v>3580.35</v>
      </c>
      <c r="Z140">
        <v>3898</v>
      </c>
      <c r="AA140">
        <v>3543</v>
      </c>
      <c r="AB140">
        <v>3898</v>
      </c>
      <c r="AC140" s="2">
        <f>(Table2[[#This Row],[Close Price]]/Table2[[#This Row],[Day Low]])-1</f>
        <v>9.6855227629935037E-3</v>
      </c>
      <c r="AD140" s="2">
        <f>(Table2[[#This Row],[Day High]]/Table2[[#This Row],[Close Price]])-1</f>
        <v>1.0883159043133528E-2</v>
      </c>
      <c r="AE140" s="2">
        <f>(Table2[[#This Row],[Close Price]]/Table2[[#This Row],[Current Week Low]])-1</f>
        <v>4.9645984331140758E-2</v>
      </c>
      <c r="AF140" s="2">
        <f>(Table2[[#This Row],[Current Week High]]/Table2[[#This Row],[Close Price]])-1</f>
        <v>3.7226257949495745E-2</v>
      </c>
      <c r="AG140" s="2">
        <f>(Table2[[#This Row],[Close Price]]/Table2[[#This Row],[Current Month Low]])-1</f>
        <v>6.0711261642675707E-2</v>
      </c>
      <c r="AH140" s="2">
        <f>(Table2[[#This Row],[Current Month High]]/Table2[[#This Row],[Close Price]])-1</f>
        <v>3.7226257949495745E-2</v>
      </c>
      <c r="AI140">
        <v>14.418190042840701</v>
      </c>
      <c r="AJ140">
        <v>178.171724648408</v>
      </c>
      <c r="AK140" t="str">
        <f>IF(AND(Table2[[#This Row],[20D EMA]]&gt;Table2[[#This Row],[50D EMA]],Table2[[#This Row],[50D EMA]]&gt;Table2[[#This Row],[200D EMA]]),"Uptrend","Downtrend/NoTrend")</f>
        <v>Downtrend/NoTrend</v>
      </c>
      <c r="AL140">
        <v>-0.11</v>
      </c>
      <c r="AM140" t="s">
        <v>10331</v>
      </c>
      <c r="AN140">
        <v>4.66</v>
      </c>
      <c r="AO140" t="s">
        <v>10332</v>
      </c>
      <c r="AP140">
        <v>0.26896756435420699</v>
      </c>
      <c r="AQ140">
        <f>(Table2[[#This Row],[Sharpe Ratio]]-AVERAGE(Table2[Sharpe Ratio]))/_xlfn.STDEV.P(Table2[Sharpe Ratio])</f>
        <v>2.3320292533583471</v>
      </c>
      <c r="AR1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0">
        <f>_xlfn.RANK.AVG(Table2[[#This Row],[1Y Return vs Nifty Z-Score]],Table2[1Y Return vs Nifty Z-Score])</f>
        <v>47</v>
      </c>
      <c r="AT140">
        <f>_xlfn.RANK.AVG(Table2[[#This Row],[6M Return vs Nifty Z-Score]],Table2[6M Return vs Nifty Z-Score])</f>
        <v>521</v>
      </c>
      <c r="AU140">
        <f>_xlfn.RANK.AVG(Table2[[#This Row],[Sharpe Ratio Z-Score]],Table2[Sharpe Ratio Z-Score])</f>
        <v>6</v>
      </c>
      <c r="AV140">
        <f>(Table2[[#This Row],[Rank 1Y]]+Table2[[#This Row],[Rank 6M]]+Table2[[#This Row],[Rank Sharpe]])/3</f>
        <v>191.33333333333334</v>
      </c>
    </row>
    <row r="141" spans="1:48" x14ac:dyDescent="0.3">
      <c r="A141" t="s">
        <v>1534</v>
      </c>
      <c r="B141" t="s">
        <v>1535</v>
      </c>
      <c r="C141" t="s">
        <v>10290</v>
      </c>
      <c r="D141" t="s">
        <v>46</v>
      </c>
      <c r="E141">
        <v>6589.9775190749997</v>
      </c>
      <c r="F141">
        <v>234.75</v>
      </c>
      <c r="G141">
        <v>103.021760754271</v>
      </c>
      <c r="H141">
        <f>(Table2[[#This Row],[1Y Return vs Nifty]]-AVERAGE(Table2[1Y Return vs Nifty]))/_xlfn.STDEV.P(Table2[1Y Return vs Nifty])</f>
        <v>1.0903518180785929</v>
      </c>
      <c r="I141">
        <v>4.9219700419354897</v>
      </c>
      <c r="J141">
        <f>(Table2[[#This Row],[1M Return vs Nifty]]-AVERAGE(Table2[1M Return vs Nifty]))/_xlfn.STDEV.P(Table2[1M Return vs Nifty])</f>
        <v>5.2713798334764188E-2</v>
      </c>
      <c r="K141">
        <v>19.910590506430001</v>
      </c>
      <c r="L141">
        <f>(Table2[[#This Row],[6M Return vs Nifty]]-AVERAGE(Table2[6M Return vs Nifty]))/_xlfn.STDEV.P(Table2[6M Return vs Nifty])</f>
        <v>0.39001179048192042</v>
      </c>
      <c r="M141">
        <v>-4.0578252511360997</v>
      </c>
      <c r="N141">
        <f>(Table2[[#This Row],[1W Return vs Nifty]]-AVERAGE(Table2[1W Return vs Nifty]))/_xlfn.STDEV.P(Table2[1W Return vs Nifty])</f>
        <v>-1.0915900612593028</v>
      </c>
      <c r="O141">
        <v>238.19</v>
      </c>
      <c r="P141">
        <v>230.50448779984501</v>
      </c>
      <c r="Q141">
        <v>186.26454130739799</v>
      </c>
      <c r="R141">
        <v>43.583159052461099</v>
      </c>
      <c r="S141" s="2">
        <f>(Table2[[#This Row],[Close Price]]-Table2[[#This Row],[20D EMA]])/Table2[[#This Row],[20D EMA]]</f>
        <v>-1.4442251983710474E-2</v>
      </c>
      <c r="T141" s="2">
        <f>(Table2[[#This Row],[Close Price]]-Table2[[#This Row],[50D EMA]])/Table2[[#This Row],[50D EMA]]</f>
        <v>1.8418349424248588E-2</v>
      </c>
      <c r="U141" s="2">
        <f>(Table2[[#This Row],[Close Price]]-Table2[[#This Row],[200D EMA]])/Table2[[#This Row],[200D EMA]]</f>
        <v>0.26030428739834593</v>
      </c>
      <c r="V141">
        <v>0.38455968381232603</v>
      </c>
      <c r="W141">
        <v>233.55</v>
      </c>
      <c r="X141">
        <v>238.7</v>
      </c>
      <c r="Y141">
        <v>232.25</v>
      </c>
      <c r="Z141">
        <v>239.9</v>
      </c>
      <c r="AA141">
        <v>228.15</v>
      </c>
      <c r="AB141">
        <v>259.85000000000002</v>
      </c>
      <c r="AC141" s="2">
        <f>(Table2[[#This Row],[Close Price]]/Table2[[#This Row],[Day Low]])-1</f>
        <v>5.138086062941527E-3</v>
      </c>
      <c r="AD141" s="2">
        <f>(Table2[[#This Row],[Day High]]/Table2[[#This Row],[Close Price]])-1</f>
        <v>1.6826411075612224E-2</v>
      </c>
      <c r="AE141" s="2">
        <f>(Table2[[#This Row],[Close Price]]/Table2[[#This Row],[Current Week Low]])-1</f>
        <v>1.0764262648008671E-2</v>
      </c>
      <c r="AF141" s="2">
        <f>(Table2[[#This Row],[Current Week High]]/Table2[[#This Row],[Close Price]])-1</f>
        <v>2.1938232161874405E-2</v>
      </c>
      <c r="AG141" s="2">
        <f>(Table2[[#This Row],[Close Price]]/Table2[[#This Row],[Current Month Low]])-1</f>
        <v>2.8928336620644313E-2</v>
      </c>
      <c r="AH141" s="2">
        <f>(Table2[[#This Row],[Current Month High]]/Table2[[#This Row],[Close Price]])-1</f>
        <v>0.10692225772097985</v>
      </c>
      <c r="AI141">
        <v>15.825346112886001</v>
      </c>
      <c r="AJ141">
        <v>138.324873096446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0.19</v>
      </c>
      <c r="AM141" t="s">
        <v>10332</v>
      </c>
      <c r="AN141">
        <v>-1.92</v>
      </c>
      <c r="AO141" t="s">
        <v>10331</v>
      </c>
      <c r="AP141">
        <v>8.8686703931347005E-2</v>
      </c>
      <c r="AQ141">
        <f>(Table2[[#This Row],[Sharpe Ratio]]-AVERAGE(Table2[Sharpe Ratio]))/_xlfn.STDEV.P(Table2[Sharpe Ratio])</f>
        <v>0.25636984582241107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0.69785719145838576</v>
      </c>
      <c r="AS141">
        <f>_xlfn.RANK.AVG(Table2[[#This Row],[1Y Return vs Nifty Z-Score]],Table2[1Y Return vs Nifty Z-Score])</f>
        <v>93</v>
      </c>
      <c r="AT141">
        <f>_xlfn.RANK.AVG(Table2[[#This Row],[6M Return vs Nifty Z-Score]],Table2[6M Return vs Nifty Z-Score])</f>
        <v>212</v>
      </c>
      <c r="AU141">
        <f>_xlfn.RANK.AVG(Table2[[#This Row],[Sharpe Ratio Z-Score]],Table2[Sharpe Ratio Z-Score])</f>
        <v>274</v>
      </c>
      <c r="AV141">
        <f>(Table2[[#This Row],[Rank 1Y]]+Table2[[#This Row],[Rank 6M]]+Table2[[#This Row],[Rank Sharpe]])/3</f>
        <v>193</v>
      </c>
    </row>
    <row r="142" spans="1:48" x14ac:dyDescent="0.3">
      <c r="A142" t="s">
        <v>61</v>
      </c>
      <c r="B142" t="s">
        <v>62</v>
      </c>
      <c r="C142" t="s">
        <v>10293</v>
      </c>
      <c r="D142" t="s">
        <v>63</v>
      </c>
      <c r="E142">
        <v>391115.02851489</v>
      </c>
      <c r="F142">
        <v>403.35</v>
      </c>
      <c r="G142">
        <v>54.017309837164497</v>
      </c>
      <c r="H142">
        <f>(Table2[[#This Row],[1Y Return vs Nifty]]-AVERAGE(Table2[1Y Return vs Nifty]))/_xlfn.STDEV.P(Table2[1Y Return vs Nifty])</f>
        <v>0.33182084888892738</v>
      </c>
      <c r="I142">
        <v>10.7618626484669</v>
      </c>
      <c r="J142">
        <f>(Table2[[#This Row],[1M Return vs Nifty]]-AVERAGE(Table2[1M Return vs Nifty]))/_xlfn.STDEV.P(Table2[1M Return vs Nifty])</f>
        <v>0.53856343135683182</v>
      </c>
      <c r="K142">
        <v>7.1138420732294598</v>
      </c>
      <c r="L142">
        <f>(Table2[[#This Row],[6M Return vs Nifty]]-AVERAGE(Table2[6M Return vs Nifty]))/_xlfn.STDEV.P(Table2[6M Return vs Nifty])</f>
        <v>-4.5335031645718137E-2</v>
      </c>
      <c r="M142">
        <v>-0.48987267455428601</v>
      </c>
      <c r="N142">
        <f>(Table2[[#This Row],[1W Return vs Nifty]]-AVERAGE(Table2[1W Return vs Nifty]))/_xlfn.STDEV.P(Table2[1W Return vs Nifty])</f>
        <v>-0.26673434212164437</v>
      </c>
      <c r="O142">
        <v>401.52</v>
      </c>
      <c r="P142">
        <v>389.23246524274703</v>
      </c>
      <c r="Q142">
        <v>338.16485284592102</v>
      </c>
      <c r="R142">
        <v>49.655616273652399</v>
      </c>
      <c r="S142" s="2">
        <f>(Table2[[#This Row],[Close Price]]-Table2[[#This Row],[20D EMA]])/Table2[[#This Row],[20D EMA]]</f>
        <v>4.5576808129110403E-3</v>
      </c>
      <c r="T142" s="2">
        <f>(Table2[[#This Row],[Close Price]]-Table2[[#This Row],[50D EMA]])/Table2[[#This Row],[50D EMA]]</f>
        <v>3.6270188172634873E-2</v>
      </c>
      <c r="U142" s="2">
        <f>(Table2[[#This Row],[Close Price]]-Table2[[#This Row],[200D EMA]])/Table2[[#This Row],[200D EMA]]</f>
        <v>0.19276144935079784</v>
      </c>
      <c r="V142">
        <v>0.63079903951789396</v>
      </c>
      <c r="W142">
        <v>402.25</v>
      </c>
      <c r="X142">
        <v>410.05</v>
      </c>
      <c r="Y142">
        <v>401.45</v>
      </c>
      <c r="Z142">
        <v>410.05</v>
      </c>
      <c r="AA142">
        <v>393.3</v>
      </c>
      <c r="AB142">
        <v>426.3</v>
      </c>
      <c r="AC142" s="2">
        <f>(Table2[[#This Row],[Close Price]]/Table2[[#This Row],[Day Low]])-1</f>
        <v>2.734617775015602E-3</v>
      </c>
      <c r="AD142" s="2">
        <f>(Table2[[#This Row],[Day High]]/Table2[[#This Row],[Close Price]])-1</f>
        <v>1.661088384777476E-2</v>
      </c>
      <c r="AE142" s="2">
        <f>(Table2[[#This Row],[Close Price]]/Table2[[#This Row],[Current Week Low]])-1</f>
        <v>4.7328434425208954E-3</v>
      </c>
      <c r="AF142" s="2">
        <f>(Table2[[#This Row],[Current Week High]]/Table2[[#This Row],[Close Price]])-1</f>
        <v>1.661088384777476E-2</v>
      </c>
      <c r="AG142" s="2">
        <f>(Table2[[#This Row],[Close Price]]/Table2[[#This Row],[Current Month Low]])-1</f>
        <v>2.5553012967200583E-2</v>
      </c>
      <c r="AH142" s="2">
        <f>(Table2[[#This Row],[Current Month High]]/Table2[[#This Row],[Close Price]])-1</f>
        <v>5.6898475269616888E-2</v>
      </c>
      <c r="AI142">
        <v>5.6898475269616799</v>
      </c>
      <c r="AJ142">
        <v>86.606523247744605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0.02</v>
      </c>
      <c r="AM142" t="s">
        <v>10332</v>
      </c>
      <c r="AN142">
        <v>-2.4</v>
      </c>
      <c r="AO142" t="s">
        <v>10331</v>
      </c>
      <c r="AP142">
        <v>0.19400813142791301</v>
      </c>
      <c r="AQ142">
        <f>(Table2[[#This Row],[Sharpe Ratio]]-AVERAGE(Table2[Sharpe Ratio]))/_xlfn.STDEV.P(Table2[Sharpe Ratio])</f>
        <v>1.4689856015138059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2.0273005079922024</v>
      </c>
      <c r="AS142">
        <f>_xlfn.RANK.AVG(Table2[[#This Row],[1Y Return vs Nifty Z-Score]],Table2[1Y Return vs Nifty Z-Score])</f>
        <v>205</v>
      </c>
      <c r="AT142">
        <f>_xlfn.RANK.AVG(Table2[[#This Row],[6M Return vs Nifty Z-Score]],Table2[6M Return vs Nifty Z-Score])</f>
        <v>327</v>
      </c>
      <c r="AU142">
        <f>_xlfn.RANK.AVG(Table2[[#This Row],[Sharpe Ratio Z-Score]],Table2[Sharpe Ratio Z-Score])</f>
        <v>48</v>
      </c>
      <c r="AV142">
        <f>(Table2[[#This Row],[Rank 1Y]]+Table2[[#This Row],[Rank 6M]]+Table2[[#This Row],[Rank Sharpe]])/3</f>
        <v>193.33333333333334</v>
      </c>
    </row>
    <row r="143" spans="1:48" x14ac:dyDescent="0.3">
      <c r="A143" t="s">
        <v>25</v>
      </c>
      <c r="B143" t="s">
        <v>26</v>
      </c>
      <c r="C143" t="s">
        <v>10288</v>
      </c>
      <c r="D143" t="s">
        <v>27</v>
      </c>
      <c r="E143">
        <v>888373.34173288499</v>
      </c>
      <c r="F143">
        <v>1486.35</v>
      </c>
      <c r="G143">
        <v>41.4379281740366</v>
      </c>
      <c r="H143">
        <f>(Table2[[#This Row],[1Y Return vs Nifty]]-AVERAGE(Table2[1Y Return vs Nifty]))/_xlfn.STDEV.P(Table2[1Y Return vs Nifty])</f>
        <v>0.13710689156126268</v>
      </c>
      <c r="I143">
        <v>-1.0037715305211501</v>
      </c>
      <c r="J143">
        <f>(Table2[[#This Row],[1M Return vs Nifty]]-AVERAGE(Table2[1M Return vs Nifty]))/_xlfn.STDEV.P(Table2[1M Return vs Nifty])</f>
        <v>-0.44027803599139043</v>
      </c>
      <c r="K143">
        <v>19.216786680110101</v>
      </c>
      <c r="L143">
        <f>(Table2[[#This Row],[6M Return vs Nifty]]-AVERAGE(Table2[6M Return vs Nifty]))/_xlfn.STDEV.P(Table2[6M Return vs Nifty])</f>
        <v>0.36640850621443238</v>
      </c>
      <c r="M143">
        <v>-4.2898496644450903</v>
      </c>
      <c r="N143">
        <f>(Table2[[#This Row],[1W Return vs Nifty]]-AVERAGE(Table2[1W Return vs Nifty]))/_xlfn.STDEV.P(Table2[1W Return vs Nifty])</f>
        <v>-1.1452305343848828</v>
      </c>
      <c r="O143">
        <v>1465.36</v>
      </c>
      <c r="P143">
        <v>1439.1709448019899</v>
      </c>
      <c r="Q143">
        <v>1255.40540981291</v>
      </c>
      <c r="R143">
        <v>59.760847946714499</v>
      </c>
      <c r="S143" s="2">
        <f>(Table2[[#This Row],[Close Price]]-Table2[[#This Row],[20D EMA]])/Table2[[#This Row],[20D EMA]]</f>
        <v>1.4324125129660978E-2</v>
      </c>
      <c r="T143" s="2">
        <f>(Table2[[#This Row],[Close Price]]-Table2[[#This Row],[50D EMA]])/Table2[[#This Row],[50D EMA]]</f>
        <v>3.2782106509592721E-2</v>
      </c>
      <c r="U143" s="2">
        <f>(Table2[[#This Row],[Close Price]]-Table2[[#This Row],[200D EMA]])/Table2[[#This Row],[200D EMA]]</f>
        <v>0.18396016807152923</v>
      </c>
      <c r="V143">
        <v>0.76372310227172802</v>
      </c>
      <c r="W143">
        <v>1465</v>
      </c>
      <c r="X143">
        <v>1499.9</v>
      </c>
      <c r="Y143">
        <v>1446.5</v>
      </c>
      <c r="Z143">
        <v>1499.9</v>
      </c>
      <c r="AA143">
        <v>1422.6</v>
      </c>
      <c r="AB143">
        <v>1511</v>
      </c>
      <c r="AC143" s="2">
        <f>(Table2[[#This Row],[Close Price]]/Table2[[#This Row],[Day Low]])-1</f>
        <v>1.4573378839590312E-2</v>
      </c>
      <c r="AD143" s="2">
        <f>(Table2[[#This Row],[Day High]]/Table2[[#This Row],[Close Price]])-1</f>
        <v>9.1162915867730732E-3</v>
      </c>
      <c r="AE143" s="2">
        <f>(Table2[[#This Row],[Close Price]]/Table2[[#This Row],[Current Week Low]])-1</f>
        <v>2.7549256826823409E-2</v>
      </c>
      <c r="AF143" s="2">
        <f>(Table2[[#This Row],[Current Week High]]/Table2[[#This Row],[Close Price]])-1</f>
        <v>9.1162915867730732E-3</v>
      </c>
      <c r="AG143" s="2">
        <f>(Table2[[#This Row],[Close Price]]/Table2[[#This Row],[Current Month Low]])-1</f>
        <v>4.4812315478701015E-2</v>
      </c>
      <c r="AH143" s="2">
        <f>(Table2[[#This Row],[Current Month High]]/Table2[[#This Row],[Close Price]])-1</f>
        <v>1.6584250008409906E-2</v>
      </c>
      <c r="AI143">
        <v>3.35721734450162</v>
      </c>
      <c r="AJ143">
        <v>75.473702851071295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-0.01</v>
      </c>
      <c r="AM143" t="s">
        <v>10331</v>
      </c>
      <c r="AN143">
        <v>1.41</v>
      </c>
      <c r="AO143" t="s">
        <v>10332</v>
      </c>
      <c r="AP143">
        <v>0.16210562772359699</v>
      </c>
      <c r="AQ143">
        <f>(Table2[[#This Row],[Sharpe Ratio]]-AVERAGE(Table2[Sharpe Ratio]))/_xlfn.STDEV.P(Table2[Sharpe Ratio])</f>
        <v>1.1016768823159198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1.9683709715341724E-2</v>
      </c>
      <c r="AS143">
        <f>_xlfn.RANK.AVG(Table2[[#This Row],[1Y Return vs Nifty Z-Score]],Table2[1Y Return vs Nifty Z-Score])</f>
        <v>259</v>
      </c>
      <c r="AT143">
        <f>_xlfn.RANK.AVG(Table2[[#This Row],[6M Return vs Nifty Z-Score]],Table2[6M Return vs Nifty Z-Score])</f>
        <v>222</v>
      </c>
      <c r="AU143">
        <f>_xlfn.RANK.AVG(Table2[[#This Row],[Sharpe Ratio Z-Score]],Table2[Sharpe Ratio Z-Score])</f>
        <v>103</v>
      </c>
      <c r="AV143">
        <f>(Table2[[#This Row],[Rank 1Y]]+Table2[[#This Row],[Rank 6M]]+Table2[[#This Row],[Rank Sharpe]])/3</f>
        <v>194.66666666666666</v>
      </c>
    </row>
    <row r="144" spans="1:48" x14ac:dyDescent="0.3">
      <c r="A144" t="s">
        <v>1119</v>
      </c>
      <c r="B144" t="s">
        <v>1120</v>
      </c>
      <c r="C144" t="s">
        <v>10298</v>
      </c>
      <c r="D144" t="s">
        <v>263</v>
      </c>
      <c r="E144">
        <v>11397.1971021399</v>
      </c>
      <c r="F144">
        <v>1712.95</v>
      </c>
      <c r="G144">
        <v>52.430756895743301</v>
      </c>
      <c r="H144">
        <f>(Table2[[#This Row],[1Y Return vs Nifty]]-AVERAGE(Table2[1Y Return vs Nifty]))/_xlfn.STDEV.P(Table2[1Y Return vs Nifty])</f>
        <v>0.30726288491209125</v>
      </c>
      <c r="I144">
        <v>-3.2626475149030797E-2</v>
      </c>
      <c r="J144">
        <f>(Table2[[#This Row],[1M Return vs Nifty]]-AVERAGE(Table2[1M Return vs Nifty]))/_xlfn.STDEV.P(Table2[1M Return vs Nifty])</f>
        <v>-0.35948366175306312</v>
      </c>
      <c r="K144">
        <v>22.263590492053901</v>
      </c>
      <c r="L144">
        <f>(Table2[[#This Row],[6M Return vs Nifty]]-AVERAGE(Table2[6M Return vs Nifty]))/_xlfn.STDEV.P(Table2[6M Return vs Nifty])</f>
        <v>0.47006111485170043</v>
      </c>
      <c r="M144">
        <v>0.63205819238221095</v>
      </c>
      <c r="N144">
        <f>(Table2[[#This Row],[1W Return vs Nifty]]-AVERAGE(Table2[1W Return vs Nifty]))/_xlfn.STDEV.P(Table2[1W Return vs Nifty])</f>
        <v>-7.3611940188109942E-3</v>
      </c>
      <c r="O144">
        <v>1747.03</v>
      </c>
      <c r="P144">
        <v>1708.72133433719</v>
      </c>
      <c r="Q144">
        <v>1414.55923448504</v>
      </c>
      <c r="R144">
        <v>41.973501158886201</v>
      </c>
      <c r="S144" s="2">
        <f>(Table2[[#This Row],[Close Price]]-Table2[[#This Row],[20D EMA]])/Table2[[#This Row],[20D EMA]]</f>
        <v>-1.950739254620695E-2</v>
      </c>
      <c r="T144" s="2">
        <f>(Table2[[#This Row],[Close Price]]-Table2[[#This Row],[50D EMA]])/Table2[[#This Row],[50D EMA]]</f>
        <v>2.4747544130420403E-3</v>
      </c>
      <c r="U144" s="2">
        <f>(Table2[[#This Row],[Close Price]]-Table2[[#This Row],[200D EMA]])/Table2[[#This Row],[200D EMA]]</f>
        <v>0.21094257365870372</v>
      </c>
      <c r="V144">
        <v>0.917616170580973</v>
      </c>
      <c r="W144">
        <v>1701.85</v>
      </c>
      <c r="X144">
        <v>1758.05</v>
      </c>
      <c r="Y144">
        <v>1665</v>
      </c>
      <c r="Z144">
        <v>1762.9</v>
      </c>
      <c r="AA144">
        <v>1665</v>
      </c>
      <c r="AB144">
        <v>1970.2</v>
      </c>
      <c r="AC144" s="2">
        <f>(Table2[[#This Row],[Close Price]]/Table2[[#This Row],[Day Low]])-1</f>
        <v>6.5223139524634988E-3</v>
      </c>
      <c r="AD144" s="2">
        <f>(Table2[[#This Row],[Day High]]/Table2[[#This Row],[Close Price]])-1</f>
        <v>2.6328847893984042E-2</v>
      </c>
      <c r="AE144" s="2">
        <f>(Table2[[#This Row],[Close Price]]/Table2[[#This Row],[Current Week Low]])-1</f>
        <v>2.8798798798798764E-2</v>
      </c>
      <c r="AF144" s="2">
        <f>(Table2[[#This Row],[Current Week High]]/Table2[[#This Row],[Close Price]])-1</f>
        <v>2.9160220671940351E-2</v>
      </c>
      <c r="AG144" s="2">
        <f>(Table2[[#This Row],[Close Price]]/Table2[[#This Row],[Current Month Low]])-1</f>
        <v>2.8798798798798764E-2</v>
      </c>
      <c r="AH144" s="2">
        <f>(Table2[[#This Row],[Current Month High]]/Table2[[#This Row],[Close Price]])-1</f>
        <v>0.15017951487200443</v>
      </c>
      <c r="AI144">
        <v>15.017951487200399</v>
      </c>
      <c r="AJ144">
        <v>103.510752049423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0.12</v>
      </c>
      <c r="AM144" t="s">
        <v>10332</v>
      </c>
      <c r="AN144">
        <v>-4.2300000000000004</v>
      </c>
      <c r="AO144" t="s">
        <v>10331</v>
      </c>
      <c r="AP144">
        <v>0.125510372549508</v>
      </c>
      <c r="AQ144">
        <f>(Table2[[#This Row],[Sharpe Ratio]]-AVERAGE(Table2[Sharpe Ratio]))/_xlfn.STDEV.P(Table2[Sharpe Ratio])</f>
        <v>0.68033828045264533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1.0908174244445628</v>
      </c>
      <c r="AS144">
        <f>_xlfn.RANK.AVG(Table2[[#This Row],[1Y Return vs Nifty Z-Score]],Table2[1Y Return vs Nifty Z-Score])</f>
        <v>212</v>
      </c>
      <c r="AT144">
        <f>_xlfn.RANK.AVG(Table2[[#This Row],[6M Return vs Nifty Z-Score]],Table2[6M Return vs Nifty Z-Score])</f>
        <v>193</v>
      </c>
      <c r="AU144">
        <f>_xlfn.RANK.AVG(Table2[[#This Row],[Sharpe Ratio Z-Score]],Table2[Sharpe Ratio Z-Score])</f>
        <v>181</v>
      </c>
      <c r="AV144">
        <f>(Table2[[#This Row],[Rank 1Y]]+Table2[[#This Row],[Rank 6M]]+Table2[[#This Row],[Rank Sharpe]])/3</f>
        <v>195.33333333333334</v>
      </c>
    </row>
    <row r="145" spans="1:48" x14ac:dyDescent="0.3">
      <c r="A145" t="s">
        <v>282</v>
      </c>
      <c r="B145" t="s">
        <v>283</v>
      </c>
      <c r="C145" t="s">
        <v>10289</v>
      </c>
      <c r="D145" t="s">
        <v>186</v>
      </c>
      <c r="E145">
        <v>98054.900841509996</v>
      </c>
      <c r="F145">
        <v>3605.15</v>
      </c>
      <c r="G145">
        <v>57.938687272875299</v>
      </c>
      <c r="H145">
        <f>(Table2[[#This Row],[1Y Return vs Nifty]]-AVERAGE(Table2[1Y Return vs Nifty]))/_xlfn.STDEV.P(Table2[1Y Return vs Nifty])</f>
        <v>0.39251913590574744</v>
      </c>
      <c r="I145">
        <v>12.793205297806299</v>
      </c>
      <c r="J145">
        <f>(Table2[[#This Row],[1M Return vs Nifty]]-AVERAGE(Table2[1M Return vs Nifty]))/_xlfn.STDEV.P(Table2[1M Return vs Nifty])</f>
        <v>0.7075609022383732</v>
      </c>
      <c r="K145">
        <v>30.3963450339646</v>
      </c>
      <c r="L145">
        <f>(Table2[[#This Row],[6M Return vs Nifty]]-AVERAGE(Table2[6M Return vs Nifty]))/_xlfn.STDEV.P(Table2[6M Return vs Nifty])</f>
        <v>0.74673833980824555</v>
      </c>
      <c r="M145">
        <v>-0.52615172453867198</v>
      </c>
      <c r="N145">
        <f>(Table2[[#This Row],[1W Return vs Nifty]]-AVERAGE(Table2[1W Return vs Nifty]))/_xlfn.STDEV.P(Table2[1W Return vs Nifty])</f>
        <v>-0.27512150008470526</v>
      </c>
      <c r="O145">
        <v>3418.17</v>
      </c>
      <c r="P145">
        <v>3207.0708867828398</v>
      </c>
      <c r="Q145">
        <v>2728.52980603484</v>
      </c>
      <c r="R145">
        <v>91.633422834388199</v>
      </c>
      <c r="S145" s="2">
        <f>(Table2[[#This Row],[Close Price]]-Table2[[#This Row],[20D EMA]])/Table2[[#This Row],[20D EMA]]</f>
        <v>5.4701784873192383E-2</v>
      </c>
      <c r="T145" s="2">
        <f>(Table2[[#This Row],[Close Price]]-Table2[[#This Row],[50D EMA]])/Table2[[#This Row],[50D EMA]]</f>
        <v>0.12412544881927812</v>
      </c>
      <c r="U145" s="2">
        <f>(Table2[[#This Row],[Close Price]]-Table2[[#This Row],[200D EMA]])/Table2[[#This Row],[200D EMA]]</f>
        <v>0.32127931753807154</v>
      </c>
      <c r="V145">
        <v>0.82312614978709797</v>
      </c>
      <c r="W145">
        <v>3575.65</v>
      </c>
      <c r="X145">
        <v>3614.85</v>
      </c>
      <c r="Y145">
        <v>3530.1</v>
      </c>
      <c r="Z145">
        <v>3614.85</v>
      </c>
      <c r="AA145">
        <v>3302</v>
      </c>
      <c r="AB145">
        <v>3614.85</v>
      </c>
      <c r="AC145" s="2">
        <f>(Table2[[#This Row],[Close Price]]/Table2[[#This Row],[Day Low]])-1</f>
        <v>8.2502482066197924E-3</v>
      </c>
      <c r="AD145" s="2">
        <f>(Table2[[#This Row],[Day High]]/Table2[[#This Row],[Close Price]])-1</f>
        <v>2.6905953982496733E-3</v>
      </c>
      <c r="AE145" s="2">
        <f>(Table2[[#This Row],[Close Price]]/Table2[[#This Row],[Current Week Low]])-1</f>
        <v>2.1260020962579063E-2</v>
      </c>
      <c r="AF145" s="2">
        <f>(Table2[[#This Row],[Current Week High]]/Table2[[#This Row],[Close Price]])-1</f>
        <v>2.6905953982496733E-3</v>
      </c>
      <c r="AG145" s="2">
        <f>(Table2[[#This Row],[Close Price]]/Table2[[#This Row],[Current Month Low]])-1</f>
        <v>9.1807995154451927E-2</v>
      </c>
      <c r="AH145" s="2">
        <f>(Table2[[#This Row],[Current Month High]]/Table2[[#This Row],[Close Price]])-1</f>
        <v>2.6905953982496733E-3</v>
      </c>
      <c r="AI145">
        <v>0.269059539824967</v>
      </c>
      <c r="AJ145">
        <v>88.8501833420639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0.16</v>
      </c>
      <c r="AM145" t="s">
        <v>10332</v>
      </c>
      <c r="AN145">
        <v>7.04</v>
      </c>
      <c r="AO145" t="s">
        <v>10332</v>
      </c>
      <c r="AP145">
        <v>0.10172254205733899</v>
      </c>
      <c r="AQ145">
        <f>(Table2[[#This Row],[Sharpe Ratio]]-AVERAGE(Table2[Sharpe Ratio]))/_xlfn.STDEV.P(Table2[Sharpe Ratio])</f>
        <v>0.40645765868210554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1.9781545365497668</v>
      </c>
      <c r="AS145">
        <f>_xlfn.RANK.AVG(Table2[[#This Row],[1Y Return vs Nifty Z-Score]],Table2[1Y Return vs Nifty Z-Score])</f>
        <v>196</v>
      </c>
      <c r="AT145">
        <f>_xlfn.RANK.AVG(Table2[[#This Row],[6M Return vs Nifty Z-Score]],Table2[6M Return vs Nifty Z-Score])</f>
        <v>151</v>
      </c>
      <c r="AU145">
        <f>_xlfn.RANK.AVG(Table2[[#This Row],[Sharpe Ratio Z-Score]],Table2[Sharpe Ratio Z-Score])</f>
        <v>240</v>
      </c>
      <c r="AV145">
        <f>(Table2[[#This Row],[Rank 1Y]]+Table2[[#This Row],[Rank 6M]]+Table2[[#This Row],[Rank Sharpe]])/3</f>
        <v>195.66666666666666</v>
      </c>
    </row>
    <row r="146" spans="1:48" x14ac:dyDescent="0.3">
      <c r="A146" t="s">
        <v>922</v>
      </c>
      <c r="B146" t="s">
        <v>923</v>
      </c>
      <c r="C146" t="s">
        <v>10298</v>
      </c>
      <c r="D146" t="s">
        <v>724</v>
      </c>
      <c r="E146">
        <v>16296.5339625</v>
      </c>
      <c r="F146">
        <v>3913.25</v>
      </c>
      <c r="G146">
        <v>60.015988013144799</v>
      </c>
      <c r="H146">
        <f>(Table2[[#This Row],[1Y Return vs Nifty]]-AVERAGE(Table2[1Y Return vs Nifty]))/_xlfn.STDEV.P(Table2[1Y Return vs Nifty])</f>
        <v>0.42467329566728429</v>
      </c>
      <c r="I146">
        <v>-16.931672782778499</v>
      </c>
      <c r="J146">
        <f>(Table2[[#This Row],[1M Return vs Nifty]]-AVERAGE(Table2[1M Return vs Nifty]))/_xlfn.STDEV.P(Table2[1M Return vs Nifty])</f>
        <v>-1.7653991468772405</v>
      </c>
      <c r="K146">
        <v>17.797046342491502</v>
      </c>
      <c r="L146">
        <f>(Table2[[#This Row],[6M Return vs Nifty]]-AVERAGE(Table2[6M Return vs Nifty]))/_xlfn.STDEV.P(Table2[6M Return vs Nifty])</f>
        <v>0.31810878011955185</v>
      </c>
      <c r="M146">
        <v>0.29597712039364998</v>
      </c>
      <c r="N146">
        <f>(Table2[[#This Row],[1W Return vs Nifty]]-AVERAGE(Table2[1W Return vs Nifty]))/_xlfn.STDEV.P(Table2[1W Return vs Nifty])</f>
        <v>-8.5057965030622379E-2</v>
      </c>
      <c r="O146">
        <v>4083.39</v>
      </c>
      <c r="P146">
        <v>4227.8495346975797</v>
      </c>
      <c r="Q146">
        <v>3566.7222905355402</v>
      </c>
      <c r="R146">
        <v>44.610649863443903</v>
      </c>
      <c r="S146" s="2">
        <f>(Table2[[#This Row],[Close Price]]-Table2[[#This Row],[20D EMA]])/Table2[[#This Row],[20D EMA]]</f>
        <v>-4.1666360548465828E-2</v>
      </c>
      <c r="T146" s="2">
        <f>(Table2[[#This Row],[Close Price]]-Table2[[#This Row],[50D EMA]])/Table2[[#This Row],[50D EMA]]</f>
        <v>-7.4411241960171404E-2</v>
      </c>
      <c r="U146" s="2">
        <f>(Table2[[#This Row],[Close Price]]-Table2[[#This Row],[200D EMA]])/Table2[[#This Row],[200D EMA]]</f>
        <v>9.7155786528148505E-2</v>
      </c>
      <c r="V146">
        <v>0.65771842687591997</v>
      </c>
      <c r="W146">
        <v>3890</v>
      </c>
      <c r="X146">
        <v>3986.2</v>
      </c>
      <c r="Y146">
        <v>3717.05</v>
      </c>
      <c r="Z146">
        <v>3986.2</v>
      </c>
      <c r="AA146">
        <v>3602</v>
      </c>
      <c r="AB146">
        <v>4580.8500000000004</v>
      </c>
      <c r="AC146" s="2">
        <f>(Table2[[#This Row],[Close Price]]/Table2[[#This Row],[Day Low]])-1</f>
        <v>5.9768637532133795E-3</v>
      </c>
      <c r="AD146" s="2">
        <f>(Table2[[#This Row],[Day High]]/Table2[[#This Row],[Close Price]])-1</f>
        <v>1.8641793905321613E-2</v>
      </c>
      <c r="AE146" s="2">
        <f>(Table2[[#This Row],[Close Price]]/Table2[[#This Row],[Current Week Low]])-1</f>
        <v>5.2783793599763262E-2</v>
      </c>
      <c r="AF146" s="2">
        <f>(Table2[[#This Row],[Current Week High]]/Table2[[#This Row],[Close Price]])-1</f>
        <v>1.8641793905321613E-2</v>
      </c>
      <c r="AG146" s="2">
        <f>(Table2[[#This Row],[Close Price]]/Table2[[#This Row],[Current Month Low]])-1</f>
        <v>8.6410327595780156E-2</v>
      </c>
      <c r="AH146" s="2">
        <f>(Table2[[#This Row],[Current Month High]]/Table2[[#This Row],[Close Price]])-1</f>
        <v>0.17059988500606926</v>
      </c>
      <c r="AI146">
        <v>40.241487254839299</v>
      </c>
      <c r="AJ146">
        <v>105.414556048397</v>
      </c>
      <c r="AK146" t="str">
        <f>IF(AND(Table2[[#This Row],[20D EMA]]&gt;Table2[[#This Row],[50D EMA]],Table2[[#This Row],[50D EMA]]&gt;Table2[[#This Row],[200D EMA]]),"Uptrend","Downtrend/NoTrend")</f>
        <v>Downtrend/NoTrend</v>
      </c>
      <c r="AL146">
        <v>-0.17</v>
      </c>
      <c r="AM146" t="s">
        <v>10331</v>
      </c>
      <c r="AN146">
        <v>-6.41</v>
      </c>
      <c r="AO146" t="s">
        <v>10331</v>
      </c>
      <c r="AP146">
        <v>0.130419320859507</v>
      </c>
      <c r="AQ146">
        <f>(Table2[[#This Row],[Sharpe Ratio]]-AVERAGE(Table2[Sharpe Ratio]))/_xlfn.STDEV.P(Table2[Sharpe Ratio])</f>
        <v>0.73685734030657213</v>
      </c>
      <c r="AR1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6">
        <f>_xlfn.RANK.AVG(Table2[[#This Row],[1Y Return vs Nifty Z-Score]],Table2[1Y Return vs Nifty Z-Score])</f>
        <v>187</v>
      </c>
      <c r="AT146">
        <f>_xlfn.RANK.AVG(Table2[[#This Row],[6M Return vs Nifty Z-Score]],Table2[6M Return vs Nifty Z-Score])</f>
        <v>230</v>
      </c>
      <c r="AU146">
        <f>_xlfn.RANK.AVG(Table2[[#This Row],[Sharpe Ratio Z-Score]],Table2[Sharpe Ratio Z-Score])</f>
        <v>170</v>
      </c>
      <c r="AV146">
        <f>(Table2[[#This Row],[Rank 1Y]]+Table2[[#This Row],[Rank 6M]]+Table2[[#This Row],[Rank Sharpe]])/3</f>
        <v>195.66666666666666</v>
      </c>
    </row>
    <row r="147" spans="1:48" x14ac:dyDescent="0.3">
      <c r="A147" t="s">
        <v>1199</v>
      </c>
      <c r="B147" t="s">
        <v>1200</v>
      </c>
      <c r="C147" t="s">
        <v>10290</v>
      </c>
      <c r="D147" t="s">
        <v>46</v>
      </c>
      <c r="E147">
        <v>10095.63532071</v>
      </c>
      <c r="F147">
        <v>6386.35</v>
      </c>
      <c r="G147">
        <v>28.850596320603</v>
      </c>
      <c r="H147">
        <f>(Table2[[#This Row],[1Y Return vs Nifty]]-AVERAGE(Table2[1Y Return vs Nifty]))/_xlfn.STDEV.P(Table2[1Y Return vs Nifty])</f>
        <v>-5.7730125313952628E-2</v>
      </c>
      <c r="I147">
        <v>5.3171276999719197</v>
      </c>
      <c r="J147">
        <f>(Table2[[#This Row],[1M Return vs Nifty]]-AVERAGE(Table2[1M Return vs Nifty]))/_xlfn.STDEV.P(Table2[1M Return vs Nifty])</f>
        <v>8.5588923971173708E-2</v>
      </c>
      <c r="K147">
        <v>13.411918209386499</v>
      </c>
      <c r="L147">
        <f>(Table2[[#This Row],[6M Return vs Nifty]]-AVERAGE(Table2[6M Return vs Nifty]))/_xlfn.STDEV.P(Table2[6M Return vs Nifty])</f>
        <v>0.16892622743164984</v>
      </c>
      <c r="M147">
        <v>5.1929631574661697</v>
      </c>
      <c r="N147">
        <f>(Table2[[#This Row],[1W Return vs Nifty]]-AVERAGE(Table2[1W Return vs Nifty]))/_xlfn.STDEV.P(Table2[1W Return vs Nifty])</f>
        <v>1.0470498341953081</v>
      </c>
      <c r="O147">
        <v>5939.47</v>
      </c>
      <c r="P147">
        <v>5664.4290377954503</v>
      </c>
      <c r="Q147">
        <v>4945.1527023528097</v>
      </c>
      <c r="R147">
        <v>71.727068929039504</v>
      </c>
      <c r="S147" s="2">
        <f>(Table2[[#This Row],[Close Price]]-Table2[[#This Row],[20D EMA]])/Table2[[#This Row],[20D EMA]]</f>
        <v>7.5239036479685911E-2</v>
      </c>
      <c r="T147" s="2">
        <f>(Table2[[#This Row],[Close Price]]-Table2[[#This Row],[50D EMA]])/Table2[[#This Row],[50D EMA]]</f>
        <v>0.12744814303217325</v>
      </c>
      <c r="U147" s="2">
        <f>(Table2[[#This Row],[Close Price]]-Table2[[#This Row],[200D EMA]])/Table2[[#This Row],[200D EMA]]</f>
        <v>0.29143635887350788</v>
      </c>
      <c r="V147">
        <v>1.2073361473433599</v>
      </c>
      <c r="W147">
        <v>6353</v>
      </c>
      <c r="X147">
        <v>6450</v>
      </c>
      <c r="Y147">
        <v>5960</v>
      </c>
      <c r="Z147">
        <v>6450</v>
      </c>
      <c r="AA147">
        <v>5360</v>
      </c>
      <c r="AB147">
        <v>6450</v>
      </c>
      <c r="AC147" s="2">
        <f>(Table2[[#This Row],[Close Price]]/Table2[[#This Row],[Day Low]])-1</f>
        <v>5.249488430662641E-3</v>
      </c>
      <c r="AD147" s="2">
        <f>(Table2[[#This Row],[Day High]]/Table2[[#This Row],[Close Price]])-1</f>
        <v>9.966569323635488E-3</v>
      </c>
      <c r="AE147" s="2">
        <f>(Table2[[#This Row],[Close Price]]/Table2[[#This Row],[Current Week Low]])-1</f>
        <v>7.1535234899329003E-2</v>
      </c>
      <c r="AF147" s="2">
        <f>(Table2[[#This Row],[Current Week High]]/Table2[[#This Row],[Close Price]])-1</f>
        <v>9.966569323635488E-3</v>
      </c>
      <c r="AG147" s="2">
        <f>(Table2[[#This Row],[Close Price]]/Table2[[#This Row],[Current Month Low]])-1</f>
        <v>0.19148320895522386</v>
      </c>
      <c r="AH147" s="2">
        <f>(Table2[[#This Row],[Current Month High]]/Table2[[#This Row],[Close Price]])-1</f>
        <v>9.966569323635488E-3</v>
      </c>
      <c r="AI147">
        <v>1.7952351499682799</v>
      </c>
      <c r="AJ147">
        <v>89.790338638018397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0.28999999999999998</v>
      </c>
      <c r="AM147" t="s">
        <v>10332</v>
      </c>
      <c r="AN147">
        <v>11.51</v>
      </c>
      <c r="AO147" t="s">
        <v>10332</v>
      </c>
      <c r="AP147">
        <v>0.226246409158851</v>
      </c>
      <c r="AQ147">
        <f>(Table2[[#This Row],[Sharpe Ratio]]-AVERAGE(Table2[Sharpe Ratio]))/_xlfn.STDEV.P(Table2[Sharpe Ratio])</f>
        <v>1.8401602469976517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3.0839951072818304</v>
      </c>
      <c r="AS147">
        <f>_xlfn.RANK.AVG(Table2[[#This Row],[1Y Return vs Nifty Z-Score]],Table2[1Y Return vs Nifty Z-Score])</f>
        <v>313</v>
      </c>
      <c r="AT147">
        <f>_xlfn.RANK.AVG(Table2[[#This Row],[6M Return vs Nifty Z-Score]],Table2[6M Return vs Nifty Z-Score])</f>
        <v>265</v>
      </c>
      <c r="AU147">
        <f>_xlfn.RANK.AVG(Table2[[#This Row],[Sharpe Ratio Z-Score]],Table2[Sharpe Ratio Z-Score])</f>
        <v>24</v>
      </c>
      <c r="AV147">
        <f>(Table2[[#This Row],[Rank 1Y]]+Table2[[#This Row],[Rank 6M]]+Table2[[#This Row],[Rank Sharpe]])/3</f>
        <v>200.66666666666666</v>
      </c>
    </row>
    <row r="148" spans="1:48" x14ac:dyDescent="0.3">
      <c r="A148" t="s">
        <v>336</v>
      </c>
      <c r="B148" t="s">
        <v>337</v>
      </c>
      <c r="C148" t="s">
        <v>10287</v>
      </c>
      <c r="D148" t="s">
        <v>130</v>
      </c>
      <c r="E148">
        <v>76918.945152329994</v>
      </c>
      <c r="F148">
        <v>1696.05</v>
      </c>
      <c r="G148">
        <v>108.235144681379</v>
      </c>
      <c r="H148">
        <f>(Table2[[#This Row],[1Y Return vs Nifty]]-AVERAGE(Table2[1Y Return vs Nifty]))/_xlfn.STDEV.P(Table2[1Y Return vs Nifty])</f>
        <v>1.1710488382263406</v>
      </c>
      <c r="I148">
        <v>18.545526432799701</v>
      </c>
      <c r="J148">
        <f>(Table2[[#This Row],[1M Return vs Nifty]]-AVERAGE(Table2[1M Return vs Nifty]))/_xlfn.STDEV.P(Table2[1M Return vs Nifty])</f>
        <v>1.1861250301704398</v>
      </c>
      <c r="K148">
        <v>54.335132414040601</v>
      </c>
      <c r="L148">
        <f>(Table2[[#This Row],[6M Return vs Nifty]]-AVERAGE(Table2[6M Return vs Nifty]))/_xlfn.STDEV.P(Table2[6M Return vs Nifty])</f>
        <v>1.5611385810810032</v>
      </c>
      <c r="M148">
        <v>4.4599282973199497</v>
      </c>
      <c r="N148">
        <f>(Table2[[#This Row],[1W Return vs Nifty]]-AVERAGE(Table2[1W Return vs Nifty]))/_xlfn.STDEV.P(Table2[1W Return vs Nifty])</f>
        <v>0.87758345712306829</v>
      </c>
      <c r="O148">
        <v>1551.57</v>
      </c>
      <c r="P148">
        <v>1461.62094158729</v>
      </c>
      <c r="Q148">
        <v>1184.05511477294</v>
      </c>
      <c r="R148">
        <v>72.8982699968753</v>
      </c>
      <c r="S148" s="2">
        <f>(Table2[[#This Row],[Close Price]]-Table2[[#This Row],[20D EMA]])/Table2[[#This Row],[20D EMA]]</f>
        <v>9.3118583112589193E-2</v>
      </c>
      <c r="T148" s="2">
        <f>(Table2[[#This Row],[Close Price]]-Table2[[#This Row],[50D EMA]])/Table2[[#This Row],[50D EMA]]</f>
        <v>0.16038977804883181</v>
      </c>
      <c r="U148" s="2">
        <f>(Table2[[#This Row],[Close Price]]-Table2[[#This Row],[200D EMA]])/Table2[[#This Row],[200D EMA]]</f>
        <v>0.4324079840871618</v>
      </c>
      <c r="V148">
        <v>1.0348049985326999</v>
      </c>
      <c r="W148">
        <v>1656.95</v>
      </c>
      <c r="X148">
        <v>1706</v>
      </c>
      <c r="Y148">
        <v>1590.15</v>
      </c>
      <c r="Z148">
        <v>1763.2</v>
      </c>
      <c r="AA148">
        <v>1416</v>
      </c>
      <c r="AB148">
        <v>1763.2</v>
      </c>
      <c r="AC148" s="2">
        <f>(Table2[[#This Row],[Close Price]]/Table2[[#This Row],[Day Low]])-1</f>
        <v>2.3597573855578036E-2</v>
      </c>
      <c r="AD148" s="2">
        <f>(Table2[[#This Row],[Day High]]/Table2[[#This Row],[Close Price]])-1</f>
        <v>5.866572329825237E-3</v>
      </c>
      <c r="AE148" s="2">
        <f>(Table2[[#This Row],[Close Price]]/Table2[[#This Row],[Current Week Low]])-1</f>
        <v>6.6597490802754455E-2</v>
      </c>
      <c r="AF148" s="2">
        <f>(Table2[[#This Row],[Current Week High]]/Table2[[#This Row],[Close Price]])-1</f>
        <v>3.9591993160579042E-2</v>
      </c>
      <c r="AG148" s="2">
        <f>(Table2[[#This Row],[Close Price]]/Table2[[#This Row],[Current Month Low]])-1</f>
        <v>0.19777542372881363</v>
      </c>
      <c r="AH148" s="2">
        <f>(Table2[[#This Row],[Current Month High]]/Table2[[#This Row],[Close Price]])-1</f>
        <v>3.9591993160579042E-2</v>
      </c>
      <c r="AI148">
        <v>3.9591993160579002</v>
      </c>
      <c r="AJ148">
        <v>156.472100408286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0.03</v>
      </c>
      <c r="AM148" t="s">
        <v>10332</v>
      </c>
      <c r="AN148">
        <v>15.1</v>
      </c>
      <c r="AO148" t="s">
        <v>10332</v>
      </c>
      <c r="AP148">
        <v>2.4962313758677999E-2</v>
      </c>
      <c r="AQ148">
        <f>(Table2[[#This Row],[Sharpe Ratio]]-AVERAGE(Table2[Sharpe Ratio]))/_xlfn.STDEV.P(Table2[Sharpe Ratio])</f>
        <v>-0.47731940794054056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4.3185764986603115</v>
      </c>
      <c r="AS148">
        <f>_xlfn.RANK.AVG(Table2[[#This Row],[1Y Return vs Nifty Z-Score]],Table2[1Y Return vs Nifty Z-Score])</f>
        <v>83</v>
      </c>
      <c r="AT148">
        <f>_xlfn.RANK.AVG(Table2[[#This Row],[6M Return vs Nifty Z-Score]],Table2[6M Return vs Nifty Z-Score])</f>
        <v>56</v>
      </c>
      <c r="AU148">
        <f>_xlfn.RANK.AVG(Table2[[#This Row],[Sharpe Ratio Z-Score]],Table2[Sharpe Ratio Z-Score])</f>
        <v>464</v>
      </c>
      <c r="AV148">
        <f>(Table2[[#This Row],[Rank 1Y]]+Table2[[#This Row],[Rank 6M]]+Table2[[#This Row],[Rank Sharpe]])/3</f>
        <v>201</v>
      </c>
    </row>
    <row r="149" spans="1:48" x14ac:dyDescent="0.3">
      <c r="A149" t="s">
        <v>196</v>
      </c>
      <c r="B149" t="s">
        <v>197</v>
      </c>
      <c r="C149" t="s">
        <v>10292</v>
      </c>
      <c r="D149" t="s">
        <v>198</v>
      </c>
      <c r="E149">
        <v>131388.03386537399</v>
      </c>
      <c r="F149">
        <v>193.89</v>
      </c>
      <c r="G149">
        <v>75.534518509443501</v>
      </c>
      <c r="H149">
        <f>(Table2[[#This Row],[1Y Return vs Nifty]]-AVERAGE(Table2[1Y Return vs Nifty]))/_xlfn.STDEV.P(Table2[1Y Return vs Nifty])</f>
        <v>0.66488180239391947</v>
      </c>
      <c r="I149">
        <v>0.52828124507684204</v>
      </c>
      <c r="J149">
        <f>(Table2[[#This Row],[1M Return vs Nifty]]-AVERAGE(Table2[1M Return vs Nifty]))/_xlfn.STDEV.P(Table2[1M Return vs Nifty])</f>
        <v>-0.3128189662882529</v>
      </c>
      <c r="K149">
        <v>58.254153701330303</v>
      </c>
      <c r="L149">
        <f>(Table2[[#This Row],[6M Return vs Nifty]]-AVERAGE(Table2[6M Return vs Nifty]))/_xlfn.STDEV.P(Table2[6M Return vs Nifty])</f>
        <v>1.6944641264082567</v>
      </c>
      <c r="M149">
        <v>0.79824883625549004</v>
      </c>
      <c r="N149">
        <f>(Table2[[#This Row],[1W Return vs Nifty]]-AVERAGE(Table2[1W Return vs Nifty]))/_xlfn.STDEV.P(Table2[1W Return vs Nifty])</f>
        <v>3.1059524901554614E-2</v>
      </c>
      <c r="O149">
        <v>188.74</v>
      </c>
      <c r="P149">
        <v>182.749711461375</v>
      </c>
      <c r="Q149">
        <v>143.85342327507701</v>
      </c>
      <c r="R149">
        <v>63.691213651872303</v>
      </c>
      <c r="S149" s="2">
        <f>(Table2[[#This Row],[Close Price]]-Table2[[#This Row],[20D EMA]])/Table2[[#This Row],[20D EMA]]</f>
        <v>2.7286213839143675E-2</v>
      </c>
      <c r="T149" s="2">
        <f>(Table2[[#This Row],[Close Price]]-Table2[[#This Row],[50D EMA]])/Table2[[#This Row],[50D EMA]]</f>
        <v>6.0959267456789056E-2</v>
      </c>
      <c r="U149" s="2">
        <f>(Table2[[#This Row],[Close Price]]-Table2[[#This Row],[200D EMA]])/Table2[[#This Row],[200D EMA]]</f>
        <v>0.3478302815862982</v>
      </c>
      <c r="V149">
        <v>0.664667787330527</v>
      </c>
      <c r="W149">
        <v>192.85</v>
      </c>
      <c r="X149">
        <v>194.9</v>
      </c>
      <c r="Y149">
        <v>182.15</v>
      </c>
      <c r="Z149">
        <v>194.9</v>
      </c>
      <c r="AA149">
        <v>170.31</v>
      </c>
      <c r="AB149">
        <v>198</v>
      </c>
      <c r="AC149" s="2">
        <f>(Table2[[#This Row],[Close Price]]/Table2[[#This Row],[Day Low]])-1</f>
        <v>5.3927923256416044E-3</v>
      </c>
      <c r="AD149" s="2">
        <f>(Table2[[#This Row],[Day High]]/Table2[[#This Row],[Close Price]])-1</f>
        <v>5.2091392026407668E-3</v>
      </c>
      <c r="AE149" s="2">
        <f>(Table2[[#This Row],[Close Price]]/Table2[[#This Row],[Current Week Low]])-1</f>
        <v>6.4452374416689384E-2</v>
      </c>
      <c r="AF149" s="2">
        <f>(Table2[[#This Row],[Current Week High]]/Table2[[#This Row],[Close Price]])-1</f>
        <v>5.2091392026407668E-3</v>
      </c>
      <c r="AG149" s="2">
        <f>(Table2[[#This Row],[Close Price]]/Table2[[#This Row],[Current Month Low]])-1</f>
        <v>0.13845340849039967</v>
      </c>
      <c r="AH149" s="2">
        <f>(Table2[[#This Row],[Current Month High]]/Table2[[#This Row],[Close Price]])-1</f>
        <v>2.11975862602507E-2</v>
      </c>
      <c r="AI149">
        <v>7.7311877868894801</v>
      </c>
      <c r="AJ149">
        <v>123.37557603686599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0.22</v>
      </c>
      <c r="AM149" t="s">
        <v>10332</v>
      </c>
      <c r="AN149">
        <v>10.47</v>
      </c>
      <c r="AO149" t="s">
        <v>10332</v>
      </c>
      <c r="AP149">
        <v>4.2676095693905E-2</v>
      </c>
      <c r="AQ149">
        <f>(Table2[[#This Row],[Sharpe Ratio]]-AVERAGE(Table2[Sharpe Ratio]))/_xlfn.STDEV.P(Table2[Sharpe Ratio])</f>
        <v>-0.27337220006360374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1.8042142873518743</v>
      </c>
      <c r="AS149">
        <f>_xlfn.RANK.AVG(Table2[[#This Row],[1Y Return vs Nifty Z-Score]],Table2[1Y Return vs Nifty Z-Score])</f>
        <v>137</v>
      </c>
      <c r="AT149">
        <f>_xlfn.RANK.AVG(Table2[[#This Row],[6M Return vs Nifty Z-Score]],Table2[6M Return vs Nifty Z-Score])</f>
        <v>47</v>
      </c>
      <c r="AU149">
        <f>_xlfn.RANK.AVG(Table2[[#This Row],[Sharpe Ratio Z-Score]],Table2[Sharpe Ratio Z-Score])</f>
        <v>420</v>
      </c>
      <c r="AV149">
        <f>(Table2[[#This Row],[Rank 1Y]]+Table2[[#This Row],[Rank 6M]]+Table2[[#This Row],[Rank Sharpe]])/3</f>
        <v>201.33333333333334</v>
      </c>
    </row>
    <row r="150" spans="1:48" x14ac:dyDescent="0.3">
      <c r="A150" t="s">
        <v>1322</v>
      </c>
      <c r="B150" t="s">
        <v>1323</v>
      </c>
      <c r="C150" t="s">
        <v>10305</v>
      </c>
      <c r="D150" t="s">
        <v>1324</v>
      </c>
      <c r="E150">
        <v>8665.9820727499991</v>
      </c>
      <c r="F150">
        <v>704.95</v>
      </c>
      <c r="G150">
        <v>25.816860665812001</v>
      </c>
      <c r="H150">
        <f>(Table2[[#This Row],[1Y Return vs Nifty]]-AVERAGE(Table2[1Y Return vs Nifty]))/_xlfn.STDEV.P(Table2[1Y Return vs Nifty])</f>
        <v>-0.10468876689502916</v>
      </c>
      <c r="I150">
        <v>10.7044385231698</v>
      </c>
      <c r="J150">
        <f>(Table2[[#This Row],[1M Return vs Nifty]]-AVERAGE(Table2[1M Return vs Nifty]))/_xlfn.STDEV.P(Table2[1M Return vs Nifty])</f>
        <v>0.53378603353773391</v>
      </c>
      <c r="K150">
        <v>28.348103171284698</v>
      </c>
      <c r="L150">
        <f>(Table2[[#This Row],[6M Return vs Nifty]]-AVERAGE(Table2[6M Return vs Nifty]))/_xlfn.STDEV.P(Table2[6M Return vs Nifty])</f>
        <v>0.67705692108526516</v>
      </c>
      <c r="M150">
        <v>2.5378222429902699</v>
      </c>
      <c r="N150">
        <f>(Table2[[#This Row],[1W Return vs Nifty]]-AVERAGE(Table2[1W Return vs Nifty]))/_xlfn.STDEV.P(Table2[1W Return vs Nifty])</f>
        <v>0.43322212168685992</v>
      </c>
      <c r="O150">
        <v>676.86</v>
      </c>
      <c r="P150">
        <v>641.01409905453897</v>
      </c>
      <c r="Q150">
        <v>559.61462946627796</v>
      </c>
      <c r="R150">
        <v>63.156138295568901</v>
      </c>
      <c r="S150" s="2">
        <f>(Table2[[#This Row],[Close Price]]-Table2[[#This Row],[20D EMA]])/Table2[[#This Row],[20D EMA]]</f>
        <v>4.1500457997222517E-2</v>
      </c>
      <c r="T150" s="2">
        <f>(Table2[[#This Row],[Close Price]]-Table2[[#This Row],[50D EMA]])/Table2[[#This Row],[50D EMA]]</f>
        <v>9.9741801373422298E-2</v>
      </c>
      <c r="U150" s="2">
        <f>(Table2[[#This Row],[Close Price]]-Table2[[#This Row],[200D EMA]])/Table2[[#This Row],[200D EMA]]</f>
        <v>0.25970616721069817</v>
      </c>
      <c r="V150">
        <v>0.60451382350181704</v>
      </c>
      <c r="W150">
        <v>680</v>
      </c>
      <c r="X150">
        <v>717.45</v>
      </c>
      <c r="Y150">
        <v>661</v>
      </c>
      <c r="Z150">
        <v>717.45</v>
      </c>
      <c r="AA150">
        <v>640</v>
      </c>
      <c r="AB150">
        <v>719</v>
      </c>
      <c r="AC150" s="2">
        <f>(Table2[[#This Row],[Close Price]]/Table2[[#This Row],[Day Low]])-1</f>
        <v>3.6691176470588394E-2</v>
      </c>
      <c r="AD150" s="2">
        <f>(Table2[[#This Row],[Day High]]/Table2[[#This Row],[Close Price]])-1</f>
        <v>1.7731754025108071E-2</v>
      </c>
      <c r="AE150" s="2">
        <f>(Table2[[#This Row],[Close Price]]/Table2[[#This Row],[Current Week Low]])-1</f>
        <v>6.6490166414523433E-2</v>
      </c>
      <c r="AF150" s="2">
        <f>(Table2[[#This Row],[Current Week High]]/Table2[[#This Row],[Close Price]])-1</f>
        <v>1.7731754025108071E-2</v>
      </c>
      <c r="AG150" s="2">
        <f>(Table2[[#This Row],[Close Price]]/Table2[[#This Row],[Current Month Low]])-1</f>
        <v>0.10148437500000007</v>
      </c>
      <c r="AH150" s="2">
        <f>(Table2[[#This Row],[Current Month High]]/Table2[[#This Row],[Close Price]])-1</f>
        <v>1.993049152422155E-2</v>
      </c>
      <c r="AI150">
        <v>9.00063834314488</v>
      </c>
      <c r="AJ150">
        <v>73.2276692468362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0.37</v>
      </c>
      <c r="AM150" t="s">
        <v>10332</v>
      </c>
      <c r="AN150">
        <v>6.74</v>
      </c>
      <c r="AO150" t="s">
        <v>10332</v>
      </c>
      <c r="AP150">
        <v>0.15124911042968001</v>
      </c>
      <c r="AQ150">
        <f>(Table2[[#This Row],[Sharpe Ratio]]-AVERAGE(Table2[Sharpe Ratio]))/_xlfn.STDEV.P(Table2[Sharpe Ratio])</f>
        <v>0.97668062813042578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2.5160569375452555</v>
      </c>
      <c r="AS150">
        <f>_xlfn.RANK.AVG(Table2[[#This Row],[1Y Return vs Nifty Z-Score]],Table2[1Y Return vs Nifty Z-Score])</f>
        <v>322</v>
      </c>
      <c r="AT150">
        <f>_xlfn.RANK.AVG(Table2[[#This Row],[6M Return vs Nifty Z-Score]],Table2[6M Return vs Nifty Z-Score])</f>
        <v>161</v>
      </c>
      <c r="AU150">
        <f>_xlfn.RANK.AVG(Table2[[#This Row],[Sharpe Ratio Z-Score]],Table2[Sharpe Ratio Z-Score])</f>
        <v>122</v>
      </c>
      <c r="AV150">
        <f>(Table2[[#This Row],[Rank 1Y]]+Table2[[#This Row],[Rank 6M]]+Table2[[#This Row],[Rank Sharpe]])/3</f>
        <v>201.66666666666666</v>
      </c>
    </row>
    <row r="151" spans="1:48" x14ac:dyDescent="0.3">
      <c r="A151" t="s">
        <v>447</v>
      </c>
      <c r="B151" t="s">
        <v>448</v>
      </c>
      <c r="C151" t="s">
        <v>10293</v>
      </c>
      <c r="D151" t="s">
        <v>101</v>
      </c>
      <c r="E151">
        <v>52388.099477925003</v>
      </c>
      <c r="F151">
        <v>133.31</v>
      </c>
      <c r="G151">
        <v>97.840094821335398</v>
      </c>
      <c r="H151">
        <f>(Table2[[#This Row],[1Y Return vs Nifty]]-AVERAGE(Table2[1Y Return vs Nifty]))/_xlfn.STDEV.P(Table2[1Y Return vs Nifty])</f>
        <v>1.0101457549849513</v>
      </c>
      <c r="I151">
        <v>-2.8049454335836499</v>
      </c>
      <c r="J151">
        <f>(Table2[[#This Row],[1M Return vs Nifty]]-AVERAGE(Table2[1M Return vs Nifty]))/_xlfn.STDEV.P(Table2[1M Return vs Nifty])</f>
        <v>-0.59012662718519393</v>
      </c>
      <c r="K151">
        <v>-2.0457981529987399</v>
      </c>
      <c r="L151">
        <f>(Table2[[#This Row],[6M Return vs Nifty]]-AVERAGE(Table2[6M Return vs Nifty]))/_xlfn.STDEV.P(Table2[6M Return vs Nifty])</f>
        <v>-0.35694702317125637</v>
      </c>
      <c r="M151">
        <v>-7.2036373613713298</v>
      </c>
      <c r="N151">
        <f>(Table2[[#This Row],[1W Return vs Nifty]]-AVERAGE(Table2[1W Return vs Nifty]))/_xlfn.STDEV.P(Table2[1W Return vs Nifty])</f>
        <v>-1.8188534020030178</v>
      </c>
      <c r="O151">
        <v>140.38999999999999</v>
      </c>
      <c r="P151">
        <v>139.669889472286</v>
      </c>
      <c r="Q151">
        <v>119.1101813952</v>
      </c>
      <c r="R151">
        <v>31.010062966730398</v>
      </c>
      <c r="S151" s="2">
        <f>(Table2[[#This Row],[Close Price]]-Table2[[#This Row],[20D EMA]])/Table2[[#This Row],[20D EMA]]</f>
        <v>-5.0430942374812909E-2</v>
      </c>
      <c r="T151" s="2">
        <f>(Table2[[#This Row],[Close Price]]-Table2[[#This Row],[50D EMA]])/Table2[[#This Row],[50D EMA]]</f>
        <v>-4.5535150749496087E-2</v>
      </c>
      <c r="U151" s="2">
        <f>(Table2[[#This Row],[Close Price]]-Table2[[#This Row],[200D EMA]])/Table2[[#This Row],[200D EMA]]</f>
        <v>0.11921582553623948</v>
      </c>
      <c r="V151">
        <v>0.74685134788768004</v>
      </c>
      <c r="W151">
        <v>133</v>
      </c>
      <c r="X151">
        <v>136.71</v>
      </c>
      <c r="Y151">
        <v>133</v>
      </c>
      <c r="Z151">
        <v>143.75</v>
      </c>
      <c r="AA151">
        <v>133</v>
      </c>
      <c r="AB151">
        <v>150</v>
      </c>
      <c r="AC151" s="2">
        <f>(Table2[[#This Row],[Close Price]]/Table2[[#This Row],[Day Low]])-1</f>
        <v>2.3308270676691834E-3</v>
      </c>
      <c r="AD151" s="2">
        <f>(Table2[[#This Row],[Day High]]/Table2[[#This Row],[Close Price]])-1</f>
        <v>2.5504463281074141E-2</v>
      </c>
      <c r="AE151" s="2">
        <f>(Table2[[#This Row],[Close Price]]/Table2[[#This Row],[Current Week Low]])-1</f>
        <v>2.3308270676691834E-3</v>
      </c>
      <c r="AF151" s="2">
        <f>(Table2[[#This Row],[Current Week High]]/Table2[[#This Row],[Close Price]])-1</f>
        <v>7.8313704898357095E-2</v>
      </c>
      <c r="AG151" s="2">
        <f>(Table2[[#This Row],[Close Price]]/Table2[[#This Row],[Current Month Low]])-1</f>
        <v>2.3308270676691834E-3</v>
      </c>
      <c r="AH151" s="2">
        <f>(Table2[[#This Row],[Current Month High]]/Table2[[#This Row],[Close Price]])-1</f>
        <v>0.1251969094591554</v>
      </c>
      <c r="AI151">
        <v>27.897382041857298</v>
      </c>
      <c r="AJ151">
        <v>141.50362318840499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-0.08</v>
      </c>
      <c r="AM151" t="s">
        <v>10331</v>
      </c>
      <c r="AN151">
        <v>-4.4400000000000004</v>
      </c>
      <c r="AO151" t="s">
        <v>10331</v>
      </c>
      <c r="AP151">
        <v>0.18398184100147599</v>
      </c>
      <c r="AQ151">
        <f>(Table2[[#This Row],[Sharpe Ratio]]-AVERAGE(Table2[Sharpe Ratio]))/_xlfn.STDEV.P(Table2[Sharpe Ratio])</f>
        <v>1.3535481446617164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-0.40223315271280025</v>
      </c>
      <c r="AS151">
        <f>_xlfn.RANK.AVG(Table2[[#This Row],[1Y Return vs Nifty Z-Score]],Table2[1Y Return vs Nifty Z-Score])</f>
        <v>103</v>
      </c>
      <c r="AT151">
        <f>_xlfn.RANK.AVG(Table2[[#This Row],[6M Return vs Nifty Z-Score]],Table2[6M Return vs Nifty Z-Score])</f>
        <v>438</v>
      </c>
      <c r="AU151">
        <f>_xlfn.RANK.AVG(Table2[[#This Row],[Sharpe Ratio Z-Score]],Table2[Sharpe Ratio Z-Score])</f>
        <v>67</v>
      </c>
      <c r="AV151">
        <f>(Table2[[#This Row],[Rank 1Y]]+Table2[[#This Row],[Rank 6M]]+Table2[[#This Row],[Rank Sharpe]])/3</f>
        <v>202.66666666666666</v>
      </c>
    </row>
    <row r="152" spans="1:48" x14ac:dyDescent="0.3">
      <c r="A152" t="s">
        <v>836</v>
      </c>
      <c r="B152" t="s">
        <v>837</v>
      </c>
      <c r="C152" t="s">
        <v>10299</v>
      </c>
      <c r="D152" t="s">
        <v>139</v>
      </c>
      <c r="E152">
        <v>19135.725912475002</v>
      </c>
      <c r="F152">
        <v>1693.65</v>
      </c>
      <c r="G152">
        <v>173.38938300624099</v>
      </c>
      <c r="H152">
        <f>(Table2[[#This Row],[1Y Return vs Nifty]]-AVERAGE(Table2[1Y Return vs Nifty]))/_xlfn.STDEV.P(Table2[1Y Return vs Nifty])</f>
        <v>2.1795594248865404</v>
      </c>
      <c r="I152">
        <v>-8.9135357393503298</v>
      </c>
      <c r="J152">
        <f>(Table2[[#This Row],[1M Return vs Nifty]]-AVERAGE(Table2[1M Return vs Nifty]))/_xlfn.STDEV.P(Table2[1M Return vs Nifty])</f>
        <v>-1.0983305546032449</v>
      </c>
      <c r="K152">
        <v>5.6256442754745599</v>
      </c>
      <c r="L152">
        <f>(Table2[[#This Row],[6M Return vs Nifty]]-AVERAGE(Table2[6M Return vs Nifty]))/_xlfn.STDEV.P(Table2[6M Return vs Nifty])</f>
        <v>-9.5963688240157941E-2</v>
      </c>
      <c r="M152">
        <v>-3.4038488038283501</v>
      </c>
      <c r="N152">
        <f>(Table2[[#This Row],[1W Return vs Nifty]]-AVERAGE(Table2[1W Return vs Nifty]))/_xlfn.STDEV.P(Table2[1W Return vs Nifty])</f>
        <v>-0.94040077239831732</v>
      </c>
      <c r="O152">
        <v>1746.41</v>
      </c>
      <c r="P152">
        <v>1800.3578859368299</v>
      </c>
      <c r="Q152">
        <v>1513.46203516626</v>
      </c>
      <c r="R152">
        <v>34.946303757000003</v>
      </c>
      <c r="S152" s="2">
        <f>(Table2[[#This Row],[Close Price]]-Table2[[#This Row],[20D EMA]])/Table2[[#This Row],[20D EMA]]</f>
        <v>-3.0210546206217319E-2</v>
      </c>
      <c r="T152" s="2">
        <f>(Table2[[#This Row],[Close Price]]-Table2[[#This Row],[50D EMA]])/Table2[[#This Row],[50D EMA]]</f>
        <v>-5.9270374390758183E-2</v>
      </c>
      <c r="U152" s="2">
        <f>(Table2[[#This Row],[Close Price]]-Table2[[#This Row],[200D EMA]])/Table2[[#This Row],[200D EMA]]</f>
        <v>0.11905681189680171</v>
      </c>
      <c r="V152">
        <v>0.682821028435595</v>
      </c>
      <c r="W152">
        <v>1675.35</v>
      </c>
      <c r="X152">
        <v>1708.95</v>
      </c>
      <c r="Y152">
        <v>1675.35</v>
      </c>
      <c r="Z152">
        <v>1738</v>
      </c>
      <c r="AA152">
        <v>1597</v>
      </c>
      <c r="AB152">
        <v>1845</v>
      </c>
      <c r="AC152" s="2">
        <f>(Table2[[#This Row],[Close Price]]/Table2[[#This Row],[Day Low]])-1</f>
        <v>1.092309069746622E-2</v>
      </c>
      <c r="AD152" s="2">
        <f>(Table2[[#This Row],[Day High]]/Table2[[#This Row],[Close Price]])-1</f>
        <v>9.0337436896643641E-3</v>
      </c>
      <c r="AE152" s="2">
        <f>(Table2[[#This Row],[Close Price]]/Table2[[#This Row],[Current Week Low]])-1</f>
        <v>1.092309069746622E-2</v>
      </c>
      <c r="AF152" s="2">
        <f>(Table2[[#This Row],[Current Week High]]/Table2[[#This Row],[Close Price]])-1</f>
        <v>2.6186047884745989E-2</v>
      </c>
      <c r="AG152" s="2">
        <f>(Table2[[#This Row],[Close Price]]/Table2[[#This Row],[Current Month Low]])-1</f>
        <v>6.0519724483406367E-2</v>
      </c>
      <c r="AH152" s="2">
        <f>(Table2[[#This Row],[Current Month High]]/Table2[[#This Row],[Close Price]])-1</f>
        <v>8.9363209635993313E-2</v>
      </c>
      <c r="AI152">
        <v>27.5826418369791</v>
      </c>
      <c r="AJ152">
        <v>202.95962758995699</v>
      </c>
      <c r="AK152" t="str">
        <f>IF(AND(Table2[[#This Row],[20D EMA]]&gt;Table2[[#This Row],[50D EMA]],Table2[[#This Row],[50D EMA]]&gt;Table2[[#This Row],[200D EMA]]),"Uptrend","Downtrend/NoTrend")</f>
        <v>Downtrend/NoTrend</v>
      </c>
      <c r="AL152">
        <v>-7.0000000000000007E-2</v>
      </c>
      <c r="AM152" t="s">
        <v>10331</v>
      </c>
      <c r="AN152">
        <v>-2.2799999999999998</v>
      </c>
      <c r="AO152" t="s">
        <v>10331</v>
      </c>
      <c r="AP152">
        <v>0.10421177286002201</v>
      </c>
      <c r="AQ152">
        <f>(Table2[[#This Row],[Sharpe Ratio]]-AVERAGE(Table2[Sharpe Ratio]))/_xlfn.STDEV.P(Table2[Sharpe Ratio])</f>
        <v>0.4351173584472286</v>
      </c>
      <c r="AR1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2">
        <f>_xlfn.RANK.AVG(Table2[[#This Row],[1Y Return vs Nifty Z-Score]],Table2[1Y Return vs Nifty Z-Score])</f>
        <v>30</v>
      </c>
      <c r="AT152">
        <f>_xlfn.RANK.AVG(Table2[[#This Row],[6M Return vs Nifty Z-Score]],Table2[6M Return vs Nifty Z-Score])</f>
        <v>346</v>
      </c>
      <c r="AU152">
        <f>_xlfn.RANK.AVG(Table2[[#This Row],[Sharpe Ratio Z-Score]],Table2[Sharpe Ratio Z-Score])</f>
        <v>232</v>
      </c>
      <c r="AV152">
        <f>(Table2[[#This Row],[Rank 1Y]]+Table2[[#This Row],[Rank 6M]]+Table2[[#This Row],[Rank Sharpe]])/3</f>
        <v>202.66666666666666</v>
      </c>
    </row>
    <row r="153" spans="1:48" x14ac:dyDescent="0.3">
      <c r="A153" t="s">
        <v>1631</v>
      </c>
      <c r="B153" t="s">
        <v>1632</v>
      </c>
      <c r="C153" t="s">
        <v>10298</v>
      </c>
      <c r="D153" t="s">
        <v>1388</v>
      </c>
      <c r="E153">
        <v>5469.6590070699904</v>
      </c>
      <c r="F153">
        <v>757.45</v>
      </c>
      <c r="G153">
        <v>74.042001177371901</v>
      </c>
      <c r="H153">
        <f>(Table2[[#This Row],[1Y Return vs Nifty]]-AVERAGE(Table2[1Y Return vs Nifty]))/_xlfn.STDEV.P(Table2[1Y Return vs Nifty])</f>
        <v>0.64177939848486054</v>
      </c>
      <c r="I153">
        <v>39.575650157089598</v>
      </c>
      <c r="J153">
        <f>(Table2[[#This Row],[1M Return vs Nifty]]-AVERAGE(Table2[1M Return vs Nifty]))/_xlfn.STDEV.P(Table2[1M Return vs Nifty])</f>
        <v>2.9357253365917546</v>
      </c>
      <c r="K153">
        <v>64.189138776479595</v>
      </c>
      <c r="L153">
        <f>(Table2[[#This Row],[6M Return vs Nifty]]-AVERAGE(Table2[6M Return vs Nifty]))/_xlfn.STDEV.P(Table2[6M Return vs Nifty])</f>
        <v>1.8963729867198127</v>
      </c>
      <c r="M153">
        <v>26.596342845921001</v>
      </c>
      <c r="N153">
        <f>(Table2[[#This Row],[1W Return vs Nifty]]-AVERAGE(Table2[1W Return vs Nifty]))/_xlfn.STDEV.P(Table2[1W Return vs Nifty])</f>
        <v>5.9951817854922611</v>
      </c>
      <c r="O153">
        <v>636.33000000000004</v>
      </c>
      <c r="P153">
        <v>573.81316590920096</v>
      </c>
      <c r="Q153">
        <v>494.36307388033299</v>
      </c>
      <c r="R153">
        <v>77.705038833111999</v>
      </c>
      <c r="S153" s="2">
        <f>(Table2[[#This Row],[Close Price]]-Table2[[#This Row],[20D EMA]])/Table2[[#This Row],[20D EMA]]</f>
        <v>0.19034148947872959</v>
      </c>
      <c r="T153" s="2">
        <f>(Table2[[#This Row],[Close Price]]-Table2[[#This Row],[50D EMA]])/Table2[[#This Row],[50D EMA]]</f>
        <v>0.32002896587398522</v>
      </c>
      <c r="U153" s="2">
        <f>(Table2[[#This Row],[Close Price]]-Table2[[#This Row],[200D EMA]])/Table2[[#This Row],[200D EMA]]</f>
        <v>0.5321734976171596</v>
      </c>
      <c r="V153">
        <v>3.4871045350457401</v>
      </c>
      <c r="W153">
        <v>742.05</v>
      </c>
      <c r="X153">
        <v>764.4</v>
      </c>
      <c r="Y153">
        <v>665</v>
      </c>
      <c r="Z153">
        <v>776.8</v>
      </c>
      <c r="AA153">
        <v>538.75</v>
      </c>
      <c r="AB153">
        <v>776.8</v>
      </c>
      <c r="AC153" s="2">
        <f>(Table2[[#This Row],[Close Price]]/Table2[[#This Row],[Day Low]])-1</f>
        <v>2.0753318509534546E-2</v>
      </c>
      <c r="AD153" s="2">
        <f>(Table2[[#This Row],[Day High]]/Table2[[#This Row],[Close Price]])-1</f>
        <v>9.1755231368406687E-3</v>
      </c>
      <c r="AE153" s="2">
        <f>(Table2[[#This Row],[Close Price]]/Table2[[#This Row],[Current Week Low]])-1</f>
        <v>0.13902255639097749</v>
      </c>
      <c r="AF153" s="2">
        <f>(Table2[[#This Row],[Current Week High]]/Table2[[#This Row],[Close Price]])-1</f>
        <v>2.5546240675952125E-2</v>
      </c>
      <c r="AG153" s="2">
        <f>(Table2[[#This Row],[Close Price]]/Table2[[#This Row],[Current Month Low]])-1</f>
        <v>0.40593967517401408</v>
      </c>
      <c r="AH153" s="2">
        <f>(Table2[[#This Row],[Current Month High]]/Table2[[#This Row],[Close Price]])-1</f>
        <v>2.5546240675952125E-2</v>
      </c>
      <c r="AI153">
        <v>2.5546240675952099</v>
      </c>
      <c r="AJ153">
        <v>104.191939614503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0.57999999999999996</v>
      </c>
      <c r="AM153" t="s">
        <v>10332</v>
      </c>
      <c r="AN153">
        <v>35.130000000000003</v>
      </c>
      <c r="AO153" t="s">
        <v>10332</v>
      </c>
      <c r="AP153">
        <v>3.7059380986955E-2</v>
      </c>
      <c r="AQ153">
        <f>(Table2[[#This Row],[Sharpe Ratio]]-AVERAGE(Table2[Sharpe Ratio]))/_xlfn.STDEV.P(Table2[Sharpe Ratio])</f>
        <v>-0.33804011153008307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11.131019395758607</v>
      </c>
      <c r="AS153">
        <f>_xlfn.RANK.AVG(Table2[[#This Row],[1Y Return vs Nifty Z-Score]],Table2[1Y Return vs Nifty Z-Score])</f>
        <v>143</v>
      </c>
      <c r="AT153">
        <f>_xlfn.RANK.AVG(Table2[[#This Row],[6M Return vs Nifty Z-Score]],Table2[6M Return vs Nifty Z-Score])</f>
        <v>33</v>
      </c>
      <c r="AU153">
        <f>_xlfn.RANK.AVG(Table2[[#This Row],[Sharpe Ratio Z-Score]],Table2[Sharpe Ratio Z-Score])</f>
        <v>432</v>
      </c>
      <c r="AV153">
        <f>(Table2[[#This Row],[Rank 1Y]]+Table2[[#This Row],[Rank 6M]]+Table2[[#This Row],[Rank Sharpe]])/3</f>
        <v>202.66666666666666</v>
      </c>
    </row>
    <row r="154" spans="1:48" x14ac:dyDescent="0.3">
      <c r="A154" t="s">
        <v>102</v>
      </c>
      <c r="B154" t="s">
        <v>103</v>
      </c>
      <c r="C154" t="s">
        <v>10292</v>
      </c>
      <c r="D154" t="s">
        <v>104</v>
      </c>
      <c r="E154">
        <v>276784.39369351999</v>
      </c>
      <c r="F154">
        <v>9914.2000000000007</v>
      </c>
      <c r="G154">
        <v>86.285874955340006</v>
      </c>
      <c r="H154">
        <f>(Table2[[#This Row],[1Y Return vs Nifty]]-AVERAGE(Table2[1Y Return vs Nifty]))/_xlfn.STDEV.P(Table2[1Y Return vs Nifty])</f>
        <v>0.83130009037360586</v>
      </c>
      <c r="I154">
        <v>4.1346491577691999</v>
      </c>
      <c r="J154">
        <f>(Table2[[#This Row],[1M Return vs Nifty]]-AVERAGE(Table2[1M Return vs Nifty]))/_xlfn.STDEV.P(Table2[1M Return vs Nifty])</f>
        <v>-1.2787331294740804E-2</v>
      </c>
      <c r="K154">
        <v>4.9831877925033803</v>
      </c>
      <c r="L154">
        <f>(Table2[[#This Row],[6M Return vs Nifty]]-AVERAGE(Table2[6M Return vs Nifty]))/_xlfn.STDEV.P(Table2[6M Return vs Nifty])</f>
        <v>-0.11782013010715259</v>
      </c>
      <c r="M154">
        <v>-1.76049234251099</v>
      </c>
      <c r="N154">
        <f>(Table2[[#This Row],[1W Return vs Nifty]]-AVERAGE(Table2[1W Return vs Nifty]))/_xlfn.STDEV.P(Table2[1W Return vs Nifty])</f>
        <v>-0.56048205245891691</v>
      </c>
      <c r="O154">
        <v>9699.3799999999992</v>
      </c>
      <c r="P154">
        <v>9546.5629917627193</v>
      </c>
      <c r="Q154">
        <v>8290.9758313111906</v>
      </c>
      <c r="R154">
        <v>66.045368801604198</v>
      </c>
      <c r="S154" s="2">
        <f>(Table2[[#This Row],[Close Price]]-Table2[[#This Row],[20D EMA]])/Table2[[#This Row],[20D EMA]]</f>
        <v>2.2147807385626869E-2</v>
      </c>
      <c r="T154" s="2">
        <f>(Table2[[#This Row],[Close Price]]-Table2[[#This Row],[50D EMA]])/Table2[[#This Row],[50D EMA]]</f>
        <v>3.8509881363009715E-2</v>
      </c>
      <c r="U154" s="2">
        <f>(Table2[[#This Row],[Close Price]]-Table2[[#This Row],[200D EMA]])/Table2[[#This Row],[200D EMA]]</f>
        <v>0.19578204082547693</v>
      </c>
      <c r="V154">
        <v>0.66464893114101198</v>
      </c>
      <c r="W154">
        <v>9841.1</v>
      </c>
      <c r="X154">
        <v>10011</v>
      </c>
      <c r="Y154">
        <v>9735</v>
      </c>
      <c r="Z154">
        <v>10011</v>
      </c>
      <c r="AA154">
        <v>9369.2999999999993</v>
      </c>
      <c r="AB154">
        <v>10011</v>
      </c>
      <c r="AC154" s="2">
        <f>(Table2[[#This Row],[Close Price]]/Table2[[#This Row],[Day Low]])-1</f>
        <v>7.4280314192518571E-3</v>
      </c>
      <c r="AD154" s="2">
        <f>(Table2[[#This Row],[Day High]]/Table2[[#This Row],[Close Price]])-1</f>
        <v>9.7637731738313693E-3</v>
      </c>
      <c r="AE154" s="2">
        <f>(Table2[[#This Row],[Close Price]]/Table2[[#This Row],[Current Week Low]])-1</f>
        <v>1.8407806882383193E-2</v>
      </c>
      <c r="AF154" s="2">
        <f>(Table2[[#This Row],[Current Week High]]/Table2[[#This Row],[Close Price]])-1</f>
        <v>9.7637731738313693E-3</v>
      </c>
      <c r="AG154" s="2">
        <f>(Table2[[#This Row],[Close Price]]/Table2[[#This Row],[Current Month Low]])-1</f>
        <v>5.8158026746929048E-2</v>
      </c>
      <c r="AH154" s="2">
        <f>(Table2[[#This Row],[Current Month High]]/Table2[[#This Row],[Close Price]])-1</f>
        <v>9.7637731738313693E-3</v>
      </c>
      <c r="AI154">
        <v>1.2567831998547301</v>
      </c>
      <c r="AJ154">
        <v>116.952787351605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</v>
      </c>
      <c r="AM154" t="s">
        <v>10333</v>
      </c>
      <c r="AN154">
        <v>4.5199999999999996</v>
      </c>
      <c r="AO154" t="s">
        <v>10332</v>
      </c>
      <c r="AP154">
        <v>0.14339234127452599</v>
      </c>
      <c r="AQ154">
        <f>(Table2[[#This Row],[Sharpe Ratio]]-AVERAGE(Table2[Sharpe Ratio]))/_xlfn.STDEV.P(Table2[Sharpe Ratio])</f>
        <v>0.88622190294194914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1.0264324794547446</v>
      </c>
      <c r="AS154">
        <f>_xlfn.RANK.AVG(Table2[[#This Row],[1Y Return vs Nifty Z-Score]],Table2[1Y Return vs Nifty Z-Score])</f>
        <v>118</v>
      </c>
      <c r="AT154">
        <f>_xlfn.RANK.AVG(Table2[[#This Row],[6M Return vs Nifty Z-Score]],Table2[6M Return vs Nifty Z-Score])</f>
        <v>355</v>
      </c>
      <c r="AU154">
        <f>_xlfn.RANK.AVG(Table2[[#This Row],[Sharpe Ratio Z-Score]],Table2[Sharpe Ratio Z-Score])</f>
        <v>137</v>
      </c>
      <c r="AV154">
        <f>(Table2[[#This Row],[Rank 1Y]]+Table2[[#This Row],[Rank 6M]]+Table2[[#This Row],[Rank Sharpe]])/3</f>
        <v>203.33333333333334</v>
      </c>
    </row>
    <row r="155" spans="1:48" x14ac:dyDescent="0.3">
      <c r="A155" t="s">
        <v>753</v>
      </c>
      <c r="B155" t="s">
        <v>754</v>
      </c>
      <c r="C155" t="s">
        <v>10296</v>
      </c>
      <c r="D155" t="s">
        <v>755</v>
      </c>
      <c r="E155">
        <v>21935.425600735001</v>
      </c>
      <c r="F155">
        <v>317.95</v>
      </c>
      <c r="G155">
        <v>72.935073593995497</v>
      </c>
      <c r="H155">
        <f>(Table2[[#This Row],[1Y Return vs Nifty]]-AVERAGE(Table2[1Y Return vs Nifty]))/_xlfn.STDEV.P(Table2[1Y Return vs Nifty])</f>
        <v>0.62464546805757004</v>
      </c>
      <c r="I155">
        <v>32.636175876126202</v>
      </c>
      <c r="J155">
        <f>(Table2[[#This Row],[1M Return vs Nifty]]-AVERAGE(Table2[1M Return vs Nifty]))/_xlfn.STDEV.P(Table2[1M Return vs Nifty])</f>
        <v>2.3583960499193646</v>
      </c>
      <c r="K155">
        <v>46.863285337796199</v>
      </c>
      <c r="L155">
        <f>(Table2[[#This Row],[6M Return vs Nifty]]-AVERAGE(Table2[6M Return vs Nifty]))/_xlfn.STDEV.P(Table2[6M Return vs Nifty])</f>
        <v>1.3069455024996239</v>
      </c>
      <c r="M155">
        <v>4.7433110148106499</v>
      </c>
      <c r="N155">
        <f>(Table2[[#This Row],[1W Return vs Nifty]]-AVERAGE(Table2[1W Return vs Nifty]))/_xlfn.STDEV.P(Table2[1W Return vs Nifty])</f>
        <v>0.94309717968798912</v>
      </c>
      <c r="O155">
        <v>291.87</v>
      </c>
      <c r="P155">
        <v>261.19654494894098</v>
      </c>
      <c r="Q155">
        <v>211.34934649046599</v>
      </c>
      <c r="R155">
        <v>61.741841433948103</v>
      </c>
      <c r="S155" s="2">
        <f>(Table2[[#This Row],[Close Price]]-Table2[[#This Row],[20D EMA]])/Table2[[#This Row],[20D EMA]]</f>
        <v>8.935484976188024E-2</v>
      </c>
      <c r="T155" s="2">
        <f>(Table2[[#This Row],[Close Price]]-Table2[[#This Row],[50D EMA]])/Table2[[#This Row],[50D EMA]]</f>
        <v>0.21728256421674047</v>
      </c>
      <c r="U155" s="2">
        <f>(Table2[[#This Row],[Close Price]]-Table2[[#This Row],[200D EMA]])/Table2[[#This Row],[200D EMA]]</f>
        <v>0.50438127810507694</v>
      </c>
      <c r="V155">
        <v>1.7459481695128301</v>
      </c>
      <c r="W155">
        <v>315.3</v>
      </c>
      <c r="X155">
        <v>329.9</v>
      </c>
      <c r="Y155">
        <v>305.55</v>
      </c>
      <c r="Z155">
        <v>343.9</v>
      </c>
      <c r="AA155">
        <v>272.25</v>
      </c>
      <c r="AB155">
        <v>343.9</v>
      </c>
      <c r="AC155" s="2">
        <f>(Table2[[#This Row],[Close Price]]/Table2[[#This Row],[Day Low]])-1</f>
        <v>8.4046939422770528E-3</v>
      </c>
      <c r="AD155" s="2">
        <f>(Table2[[#This Row],[Day High]]/Table2[[#This Row],[Close Price]])-1</f>
        <v>3.7584525868847196E-2</v>
      </c>
      <c r="AE155" s="2">
        <f>(Table2[[#This Row],[Close Price]]/Table2[[#This Row],[Current Week Low]])-1</f>
        <v>4.0582556046473428E-2</v>
      </c>
      <c r="AF155" s="2">
        <f>(Table2[[#This Row],[Current Week High]]/Table2[[#This Row],[Close Price]])-1</f>
        <v>8.1616606384651735E-2</v>
      </c>
      <c r="AG155" s="2">
        <f>(Table2[[#This Row],[Close Price]]/Table2[[#This Row],[Current Month Low]])-1</f>
        <v>0.16786042240587684</v>
      </c>
      <c r="AH155" s="2">
        <f>(Table2[[#This Row],[Current Month High]]/Table2[[#This Row],[Close Price]])-1</f>
        <v>8.1616606384651735E-2</v>
      </c>
      <c r="AI155">
        <v>8.16166063846517</v>
      </c>
      <c r="AJ155">
        <v>114.396493594066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0.3</v>
      </c>
      <c r="AM155" t="s">
        <v>10332</v>
      </c>
      <c r="AN155">
        <v>15.39</v>
      </c>
      <c r="AO155" t="s">
        <v>10332</v>
      </c>
      <c r="AP155">
        <v>5.1518752088923002E-2</v>
      </c>
      <c r="AQ155">
        <f>(Table2[[#This Row],[Sharpe Ratio]]-AVERAGE(Table2[Sharpe Ratio]))/_xlfn.STDEV.P(Table2[Sharpe Ratio])</f>
        <v>-0.17156248553885795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5.0615217146256892</v>
      </c>
      <c r="AS155">
        <f>_xlfn.RANK.AVG(Table2[[#This Row],[1Y Return vs Nifty Z-Score]],Table2[1Y Return vs Nifty Z-Score])</f>
        <v>147</v>
      </c>
      <c r="AT155">
        <f>_xlfn.RANK.AVG(Table2[[#This Row],[6M Return vs Nifty Z-Score]],Table2[6M Return vs Nifty Z-Score])</f>
        <v>72</v>
      </c>
      <c r="AU155">
        <f>_xlfn.RANK.AVG(Table2[[#This Row],[Sharpe Ratio Z-Score]],Table2[Sharpe Ratio Z-Score])</f>
        <v>392</v>
      </c>
      <c r="AV155">
        <f>(Table2[[#This Row],[Rank 1Y]]+Table2[[#This Row],[Rank 6M]]+Table2[[#This Row],[Rank Sharpe]])/3</f>
        <v>203.66666666666666</v>
      </c>
    </row>
    <row r="156" spans="1:48" x14ac:dyDescent="0.3">
      <c r="A156" t="s">
        <v>175</v>
      </c>
      <c r="B156" t="s">
        <v>176</v>
      </c>
      <c r="C156" t="s">
        <v>10285</v>
      </c>
      <c r="D156" t="s">
        <v>177</v>
      </c>
      <c r="E156">
        <v>153902.88920370099</v>
      </c>
      <c r="F156">
        <v>234.07</v>
      </c>
      <c r="G156">
        <v>72.056632403246894</v>
      </c>
      <c r="H156">
        <f>(Table2[[#This Row],[1Y Return vs Nifty]]-AVERAGE(Table2[1Y Return vs Nifty]))/_xlfn.STDEV.P(Table2[1Y Return vs Nifty])</f>
        <v>0.61104823688112475</v>
      </c>
      <c r="I156">
        <v>7.4914698458925599</v>
      </c>
      <c r="J156">
        <f>(Table2[[#This Row],[1M Return vs Nifty]]-AVERAGE(Table2[1M Return vs Nifty]))/_xlfn.STDEV.P(Table2[1M Return vs Nifty])</f>
        <v>0.2664832322806216</v>
      </c>
      <c r="K156">
        <v>16.757738144019498</v>
      </c>
      <c r="L156">
        <f>(Table2[[#This Row],[6M Return vs Nifty]]-AVERAGE(Table2[6M Return vs Nifty]))/_xlfn.STDEV.P(Table2[6M Return vs Nifty])</f>
        <v>0.28275139822071704</v>
      </c>
      <c r="M156">
        <v>0.15430002989174399</v>
      </c>
      <c r="N156">
        <f>(Table2[[#This Row],[1W Return vs Nifty]]-AVERAGE(Table2[1W Return vs Nifty]))/_xlfn.STDEV.P(Table2[1W Return vs Nifty])</f>
        <v>-0.11781152771480989</v>
      </c>
      <c r="O156">
        <v>231.37</v>
      </c>
      <c r="P156">
        <v>224.830230401254</v>
      </c>
      <c r="Q156">
        <v>190.455417695904</v>
      </c>
      <c r="R156">
        <v>53.613986473515098</v>
      </c>
      <c r="S156" s="2">
        <f>(Table2[[#This Row],[Close Price]]-Table2[[#This Row],[20D EMA]])/Table2[[#This Row],[20D EMA]]</f>
        <v>1.166962008903483E-2</v>
      </c>
      <c r="T156" s="2">
        <f>(Table2[[#This Row],[Close Price]]-Table2[[#This Row],[50D EMA]])/Table2[[#This Row],[50D EMA]]</f>
        <v>4.1096651381159012E-2</v>
      </c>
      <c r="U156" s="2">
        <f>(Table2[[#This Row],[Close Price]]-Table2[[#This Row],[200D EMA]])/Table2[[#This Row],[200D EMA]]</f>
        <v>0.22900153133860671</v>
      </c>
      <c r="V156">
        <v>0.50827144661011003</v>
      </c>
      <c r="W156">
        <v>233.5</v>
      </c>
      <c r="X156">
        <v>237.5</v>
      </c>
      <c r="Y156">
        <v>233.5</v>
      </c>
      <c r="Z156">
        <v>241.65</v>
      </c>
      <c r="AA156">
        <v>221</v>
      </c>
      <c r="AB156">
        <v>243.95</v>
      </c>
      <c r="AC156" s="2">
        <f>(Table2[[#This Row],[Close Price]]/Table2[[#This Row],[Day Low]])-1</f>
        <v>2.4411134903639109E-3</v>
      </c>
      <c r="AD156" s="2">
        <f>(Table2[[#This Row],[Day High]]/Table2[[#This Row],[Close Price]])-1</f>
        <v>1.4653736061861933E-2</v>
      </c>
      <c r="AE156" s="2">
        <f>(Table2[[#This Row],[Close Price]]/Table2[[#This Row],[Current Week Low]])-1</f>
        <v>2.4411134903639109E-3</v>
      </c>
      <c r="AF156" s="2">
        <f>(Table2[[#This Row],[Current Week High]]/Table2[[#This Row],[Close Price]])-1</f>
        <v>3.2383475028837649E-2</v>
      </c>
      <c r="AG156" s="2">
        <f>(Table2[[#This Row],[Close Price]]/Table2[[#This Row],[Current Month Low]])-1</f>
        <v>5.9140271493212548E-2</v>
      </c>
      <c r="AH156" s="2">
        <f>(Table2[[#This Row],[Current Month High]]/Table2[[#This Row],[Close Price]])-1</f>
        <v>4.2209595420173329E-2</v>
      </c>
      <c r="AI156">
        <v>5.2249327124364404</v>
      </c>
      <c r="AJ156">
        <v>105.324561403508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0.01</v>
      </c>
      <c r="AM156" t="s">
        <v>10332</v>
      </c>
      <c r="AN156">
        <v>4.2300000000000004</v>
      </c>
      <c r="AO156" t="s">
        <v>10332</v>
      </c>
      <c r="AP156">
        <v>0.10659350381942399</v>
      </c>
      <c r="AQ156">
        <f>(Table2[[#This Row],[Sharpe Ratio]]-AVERAGE(Table2[Sharpe Ratio]))/_xlfn.STDEV.P(Table2[Sharpe Ratio])</f>
        <v>0.46253936131823026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1.5050107009858837</v>
      </c>
      <c r="AS156">
        <f>_xlfn.RANK.AVG(Table2[[#This Row],[1Y Return vs Nifty Z-Score]],Table2[1Y Return vs Nifty Z-Score])</f>
        <v>150</v>
      </c>
      <c r="AT156">
        <f>_xlfn.RANK.AVG(Table2[[#This Row],[6M Return vs Nifty Z-Score]],Table2[6M Return vs Nifty Z-Score])</f>
        <v>239</v>
      </c>
      <c r="AU156">
        <f>_xlfn.RANK.AVG(Table2[[#This Row],[Sharpe Ratio Z-Score]],Table2[Sharpe Ratio Z-Score])</f>
        <v>225</v>
      </c>
      <c r="AV156">
        <f>(Table2[[#This Row],[Rank 1Y]]+Table2[[#This Row],[Rank 6M]]+Table2[[#This Row],[Rank Sharpe]])/3</f>
        <v>204.66666666666666</v>
      </c>
    </row>
    <row r="157" spans="1:48" x14ac:dyDescent="0.3">
      <c r="A157" t="s">
        <v>474</v>
      </c>
      <c r="B157" t="s">
        <v>475</v>
      </c>
      <c r="C157" t="s">
        <v>10287</v>
      </c>
      <c r="D157" t="s">
        <v>248</v>
      </c>
      <c r="E157">
        <v>45357.703587839998</v>
      </c>
      <c r="F157">
        <v>716.8</v>
      </c>
      <c r="G157">
        <v>103.04730194742901</v>
      </c>
      <c r="H157">
        <f>(Table2[[#This Row],[1Y Return vs Nifty]]-AVERAGE(Table2[1Y Return vs Nifty]))/_xlfn.STDEV.P(Table2[1Y Return vs Nifty])</f>
        <v>1.0907471655549514</v>
      </c>
      <c r="I157">
        <v>11.218722601737101</v>
      </c>
      <c r="J157">
        <f>(Table2[[#This Row],[1M Return vs Nifty]]-AVERAGE(Table2[1M Return vs Nifty]))/_xlfn.STDEV.P(Table2[1M Return vs Nifty])</f>
        <v>0.57657187698998558</v>
      </c>
      <c r="K157">
        <v>31.698605070218299</v>
      </c>
      <c r="L157">
        <f>(Table2[[#This Row],[6M Return vs Nifty]]-AVERAGE(Table2[6M Return vs Nifty]))/_xlfn.STDEV.P(Table2[6M Return vs Nifty])</f>
        <v>0.79104137282685094</v>
      </c>
      <c r="M157">
        <v>8.9985301103380806</v>
      </c>
      <c r="N157">
        <f>(Table2[[#This Row],[1W Return vs Nifty]]-AVERAGE(Table2[1W Return vs Nifty]))/_xlfn.STDEV.P(Table2[1W Return vs Nifty])</f>
        <v>1.9268383398611957</v>
      </c>
      <c r="O157">
        <v>669.22</v>
      </c>
      <c r="P157">
        <v>647.05897542040395</v>
      </c>
      <c r="Q157">
        <v>544.72029170024302</v>
      </c>
      <c r="R157">
        <v>66.539988122922495</v>
      </c>
      <c r="S157" s="2">
        <f>(Table2[[#This Row],[Close Price]]-Table2[[#This Row],[20D EMA]])/Table2[[#This Row],[20D EMA]]</f>
        <v>7.1097695824990176E-2</v>
      </c>
      <c r="T157" s="2">
        <f>(Table2[[#This Row],[Close Price]]-Table2[[#This Row],[50D EMA]])/Table2[[#This Row],[50D EMA]]</f>
        <v>0.10778155814048357</v>
      </c>
      <c r="U157" s="2">
        <f>(Table2[[#This Row],[Close Price]]-Table2[[#This Row],[200D EMA]])/Table2[[#This Row],[200D EMA]]</f>
        <v>0.31590471462453168</v>
      </c>
      <c r="V157">
        <v>1.3539560193501501</v>
      </c>
      <c r="W157">
        <v>712.05</v>
      </c>
      <c r="X157">
        <v>739.45</v>
      </c>
      <c r="Y157">
        <v>692.15</v>
      </c>
      <c r="Z157">
        <v>739.45</v>
      </c>
      <c r="AA157">
        <v>597</v>
      </c>
      <c r="AB157">
        <v>739.45</v>
      </c>
      <c r="AC157" s="2">
        <f>(Table2[[#This Row],[Close Price]]/Table2[[#This Row],[Day Low]])-1</f>
        <v>6.6708798539427683E-3</v>
      </c>
      <c r="AD157" s="2">
        <f>(Table2[[#This Row],[Day High]]/Table2[[#This Row],[Close Price]])-1</f>
        <v>3.1598772321428603E-2</v>
      </c>
      <c r="AE157" s="2">
        <f>(Table2[[#This Row],[Close Price]]/Table2[[#This Row],[Current Week Low]])-1</f>
        <v>3.5613667557610418E-2</v>
      </c>
      <c r="AF157" s="2">
        <f>(Table2[[#This Row],[Current Week High]]/Table2[[#This Row],[Close Price]])-1</f>
        <v>3.1598772321428603E-2</v>
      </c>
      <c r="AG157" s="2">
        <f>(Table2[[#This Row],[Close Price]]/Table2[[#This Row],[Current Month Low]])-1</f>
        <v>0.20067001675041873</v>
      </c>
      <c r="AH157" s="2">
        <f>(Table2[[#This Row],[Current Month High]]/Table2[[#This Row],[Close Price]])-1</f>
        <v>3.1598772321428603E-2</v>
      </c>
      <c r="AI157">
        <v>3.1598772321428599</v>
      </c>
      <c r="AJ157">
        <v>132.35008103727699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0.12</v>
      </c>
      <c r="AM157" t="s">
        <v>10332</v>
      </c>
      <c r="AN157">
        <v>19.11</v>
      </c>
      <c r="AO157" t="s">
        <v>10332</v>
      </c>
      <c r="AP157">
        <v>5.2670306395918999E-2</v>
      </c>
      <c r="AQ157">
        <f>(Table2[[#This Row],[Sharpe Ratio]]-AVERAGE(Table2[Sharpe Ratio]))/_xlfn.STDEV.P(Table2[Sharpe Ratio])</f>
        <v>-0.15830409235725051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4.2268946628757327</v>
      </c>
      <c r="AS157">
        <f>_xlfn.RANK.AVG(Table2[[#This Row],[1Y Return vs Nifty Z-Score]],Table2[1Y Return vs Nifty Z-Score])</f>
        <v>92</v>
      </c>
      <c r="AT157">
        <f>_xlfn.RANK.AVG(Table2[[#This Row],[6M Return vs Nifty Z-Score]],Table2[6M Return vs Nifty Z-Score])</f>
        <v>142</v>
      </c>
      <c r="AU157">
        <f>_xlfn.RANK.AVG(Table2[[#This Row],[Sharpe Ratio Z-Score]],Table2[Sharpe Ratio Z-Score])</f>
        <v>385</v>
      </c>
      <c r="AV157">
        <f>(Table2[[#This Row],[Rank 1Y]]+Table2[[#This Row],[Rank 6M]]+Table2[[#This Row],[Rank Sharpe]])/3</f>
        <v>206.33333333333334</v>
      </c>
    </row>
    <row r="158" spans="1:48" x14ac:dyDescent="0.3">
      <c r="A158" t="s">
        <v>424</v>
      </c>
      <c r="B158" t="s">
        <v>425</v>
      </c>
      <c r="C158" t="s">
        <v>10297</v>
      </c>
      <c r="D158" t="s">
        <v>335</v>
      </c>
      <c r="E158">
        <v>55714.372521199999</v>
      </c>
      <c r="F158">
        <v>1683.8</v>
      </c>
      <c r="G158">
        <v>76.675215088259094</v>
      </c>
      <c r="H158">
        <f>(Table2[[#This Row],[1Y Return vs Nifty]]-AVERAGE(Table2[1Y Return vs Nifty]))/_xlfn.STDEV.P(Table2[1Y Return vs Nifty])</f>
        <v>0.68253843695031813</v>
      </c>
      <c r="I158">
        <v>13.400855056998701</v>
      </c>
      <c r="J158">
        <f>(Table2[[#This Row],[1M Return vs Nifty]]-AVERAGE(Table2[1M Return vs Nifty]))/_xlfn.STDEV.P(Table2[1M Return vs Nifty])</f>
        <v>0.75811429977506617</v>
      </c>
      <c r="K158">
        <v>41.612992658096303</v>
      </c>
      <c r="L158">
        <f>(Table2[[#This Row],[6M Return vs Nifty]]-AVERAGE(Table2[6M Return vs Nifty]))/_xlfn.STDEV.P(Table2[6M Return vs Nifty])</f>
        <v>1.1283299545517389</v>
      </c>
      <c r="M158">
        <v>3.69111184013197</v>
      </c>
      <c r="N158">
        <f>(Table2[[#This Row],[1W Return vs Nifty]]-AVERAGE(Table2[1W Return vs Nifty]))/_xlfn.STDEV.P(Table2[1W Return vs Nifty])</f>
        <v>0.69984492555149647</v>
      </c>
      <c r="O158">
        <v>1556.01</v>
      </c>
      <c r="P158">
        <v>1495.57146221669</v>
      </c>
      <c r="Q158">
        <v>1258.39543262546</v>
      </c>
      <c r="R158">
        <v>76.556300328535798</v>
      </c>
      <c r="S158" s="2">
        <f>(Table2[[#This Row],[Close Price]]-Table2[[#This Row],[20D EMA]])/Table2[[#This Row],[20D EMA]]</f>
        <v>8.2126721550632692E-2</v>
      </c>
      <c r="T158" s="2">
        <f>(Table2[[#This Row],[Close Price]]-Table2[[#This Row],[50D EMA]])/Table2[[#This Row],[50D EMA]]</f>
        <v>0.12585726763221564</v>
      </c>
      <c r="U158" s="2">
        <f>(Table2[[#This Row],[Close Price]]-Table2[[#This Row],[200D EMA]])/Table2[[#This Row],[200D EMA]]</f>
        <v>0.33805317179751271</v>
      </c>
      <c r="V158">
        <v>2.2572299375229199</v>
      </c>
      <c r="W158">
        <v>1666.05</v>
      </c>
      <c r="X158">
        <v>1688.75</v>
      </c>
      <c r="Y158">
        <v>1548.05</v>
      </c>
      <c r="Z158">
        <v>1688.75</v>
      </c>
      <c r="AA158">
        <v>1418.55</v>
      </c>
      <c r="AB158">
        <v>1688.75</v>
      </c>
      <c r="AC158" s="2">
        <f>(Table2[[#This Row],[Close Price]]/Table2[[#This Row],[Day Low]])-1</f>
        <v>1.065394195852476E-2</v>
      </c>
      <c r="AD158" s="2">
        <f>(Table2[[#This Row],[Day High]]/Table2[[#This Row],[Close Price]])-1</f>
        <v>2.9397790711487293E-3</v>
      </c>
      <c r="AE158" s="2">
        <f>(Table2[[#This Row],[Close Price]]/Table2[[#This Row],[Current Week Low]])-1</f>
        <v>8.769096605406812E-2</v>
      </c>
      <c r="AF158" s="2">
        <f>(Table2[[#This Row],[Current Week High]]/Table2[[#This Row],[Close Price]])-1</f>
        <v>2.9397790711487293E-3</v>
      </c>
      <c r="AG158" s="2">
        <f>(Table2[[#This Row],[Close Price]]/Table2[[#This Row],[Current Month Low]])-1</f>
        <v>0.18698671178315895</v>
      </c>
      <c r="AH158" s="2">
        <f>(Table2[[#This Row],[Current Month High]]/Table2[[#This Row],[Close Price]])-1</f>
        <v>2.9397790711487293E-3</v>
      </c>
      <c r="AI158">
        <v>0.29397790711487198</v>
      </c>
      <c r="AJ158">
        <v>108.817511006386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0.06</v>
      </c>
      <c r="AM158" t="s">
        <v>10332</v>
      </c>
      <c r="AN158">
        <v>15.98</v>
      </c>
      <c r="AO158" t="s">
        <v>10332</v>
      </c>
      <c r="AP158">
        <v>4.9914611992224002E-2</v>
      </c>
      <c r="AQ158">
        <f>(Table2[[#This Row],[Sharpe Ratio]]-AVERAGE(Table2[Sharpe Ratio]))/_xlfn.STDEV.P(Table2[Sharpe Ratio])</f>
        <v>-0.19003171446814632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3.0787959023604734</v>
      </c>
      <c r="AS158">
        <f>_xlfn.RANK.AVG(Table2[[#This Row],[1Y Return vs Nifty Z-Score]],Table2[1Y Return vs Nifty Z-Score])</f>
        <v>135</v>
      </c>
      <c r="AT158">
        <f>_xlfn.RANK.AVG(Table2[[#This Row],[6M Return vs Nifty Z-Score]],Table2[6M Return vs Nifty Z-Score])</f>
        <v>89</v>
      </c>
      <c r="AU158">
        <f>_xlfn.RANK.AVG(Table2[[#This Row],[Sharpe Ratio Z-Score]],Table2[Sharpe Ratio Z-Score])</f>
        <v>396</v>
      </c>
      <c r="AV158">
        <f>(Table2[[#This Row],[Rank 1Y]]+Table2[[#This Row],[Rank 6M]]+Table2[[#This Row],[Rank Sharpe]])/3</f>
        <v>206.66666666666666</v>
      </c>
    </row>
    <row r="159" spans="1:48" x14ac:dyDescent="0.3">
      <c r="A159" t="s">
        <v>913</v>
      </c>
      <c r="B159" t="s">
        <v>914</v>
      </c>
      <c r="C159" t="s">
        <v>10300</v>
      </c>
      <c r="D159" t="s">
        <v>571</v>
      </c>
      <c r="E159">
        <v>16604.99070531</v>
      </c>
      <c r="F159">
        <v>883.05</v>
      </c>
      <c r="G159">
        <v>67.837084023194095</v>
      </c>
      <c r="H159">
        <f>(Table2[[#This Row],[1Y Return vs Nifty]]-AVERAGE(Table2[1Y Return vs Nifty]))/_xlfn.STDEV.P(Table2[1Y Return vs Nifty])</f>
        <v>0.54573461613107876</v>
      </c>
      <c r="I159">
        <v>2.1679549201997999</v>
      </c>
      <c r="J159">
        <f>(Table2[[#This Row],[1M Return vs Nifty]]-AVERAGE(Table2[1M Return vs Nifty]))/_xlfn.STDEV.P(Table2[1M Return vs Nifty])</f>
        <v>-0.17640638013153703</v>
      </c>
      <c r="K159">
        <v>9.9146290822580596</v>
      </c>
      <c r="L159">
        <f>(Table2[[#This Row],[6M Return vs Nifty]]-AVERAGE(Table2[6M Return vs Nifty]))/_xlfn.STDEV.P(Table2[6M Return vs Nifty])</f>
        <v>4.9948057664182227E-2</v>
      </c>
      <c r="M159">
        <v>3.1667296550181501</v>
      </c>
      <c r="N159">
        <f>(Table2[[#This Row],[1W Return vs Nifty]]-AVERAGE(Table2[1W Return vs Nifty]))/_xlfn.STDEV.P(Table2[1W Return vs Nifty])</f>
        <v>0.57861583544418893</v>
      </c>
      <c r="O159">
        <v>856.07</v>
      </c>
      <c r="P159">
        <v>822.538781098394</v>
      </c>
      <c r="Q159">
        <v>691.32092332769798</v>
      </c>
      <c r="R159">
        <v>61.272138297463101</v>
      </c>
      <c r="S159" s="2">
        <f>(Table2[[#This Row],[Close Price]]-Table2[[#This Row],[20D EMA]])/Table2[[#This Row],[20D EMA]]</f>
        <v>3.1516114336444336E-2</v>
      </c>
      <c r="T159" s="2">
        <f>(Table2[[#This Row],[Close Price]]-Table2[[#This Row],[50D EMA]])/Table2[[#This Row],[50D EMA]]</f>
        <v>7.3566402329141328E-2</v>
      </c>
      <c r="U159" s="2">
        <f>(Table2[[#This Row],[Close Price]]-Table2[[#This Row],[200D EMA]])/Table2[[#This Row],[200D EMA]]</f>
        <v>0.27733729763220127</v>
      </c>
      <c r="V159">
        <v>0.86503511141800704</v>
      </c>
      <c r="W159">
        <v>880.35</v>
      </c>
      <c r="X159">
        <v>899</v>
      </c>
      <c r="Y159">
        <v>861.05</v>
      </c>
      <c r="Z159">
        <v>902</v>
      </c>
      <c r="AA159">
        <v>785</v>
      </c>
      <c r="AB159">
        <v>902</v>
      </c>
      <c r="AC159" s="2">
        <f>(Table2[[#This Row],[Close Price]]/Table2[[#This Row],[Day Low]])-1</f>
        <v>3.0669620037484524E-3</v>
      </c>
      <c r="AD159" s="2">
        <f>(Table2[[#This Row],[Day High]]/Table2[[#This Row],[Close Price]])-1</f>
        <v>1.8062397372742289E-2</v>
      </c>
      <c r="AE159" s="2">
        <f>(Table2[[#This Row],[Close Price]]/Table2[[#This Row],[Current Week Low]])-1</f>
        <v>2.5550200336798001E-2</v>
      </c>
      <c r="AF159" s="2">
        <f>(Table2[[#This Row],[Current Week High]]/Table2[[#This Row],[Close Price]])-1</f>
        <v>2.1459713493007238E-2</v>
      </c>
      <c r="AG159" s="2">
        <f>(Table2[[#This Row],[Close Price]]/Table2[[#This Row],[Current Month Low]])-1</f>
        <v>0.12490445859872601</v>
      </c>
      <c r="AH159" s="2">
        <f>(Table2[[#This Row],[Current Month High]]/Table2[[#This Row],[Close Price]])-1</f>
        <v>2.1459713493007238E-2</v>
      </c>
      <c r="AI159">
        <v>4.9317705679180204</v>
      </c>
      <c r="AJ159">
        <v>109.75059382422801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0.33</v>
      </c>
      <c r="AM159" t="s">
        <v>10332</v>
      </c>
      <c r="AN159">
        <v>9.2200000000000006</v>
      </c>
      <c r="AO159" t="s">
        <v>10332</v>
      </c>
      <c r="AP159">
        <v>0.13580902330011599</v>
      </c>
      <c r="AQ159">
        <f>(Table2[[#This Row],[Sharpe Ratio]]-AVERAGE(Table2[Sharpe Ratio]))/_xlfn.STDEV.P(Table2[Sharpe Ratio])</f>
        <v>0.7989115514326407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1.7968036805405534</v>
      </c>
      <c r="AS159">
        <f>_xlfn.RANK.AVG(Table2[[#This Row],[1Y Return vs Nifty Z-Score]],Table2[1Y Return vs Nifty Z-Score])</f>
        <v>162</v>
      </c>
      <c r="AT159">
        <f>_xlfn.RANK.AVG(Table2[[#This Row],[6M Return vs Nifty Z-Score]],Table2[6M Return vs Nifty Z-Score])</f>
        <v>302</v>
      </c>
      <c r="AU159">
        <f>_xlfn.RANK.AVG(Table2[[#This Row],[Sharpe Ratio Z-Score]],Table2[Sharpe Ratio Z-Score])</f>
        <v>156</v>
      </c>
      <c r="AV159">
        <f>(Table2[[#This Row],[Rank 1Y]]+Table2[[#This Row],[Rank 6M]]+Table2[[#This Row],[Rank Sharpe]])/3</f>
        <v>206.66666666666666</v>
      </c>
    </row>
    <row r="160" spans="1:48" x14ac:dyDescent="0.3">
      <c r="A160" t="s">
        <v>314</v>
      </c>
      <c r="B160" t="s">
        <v>315</v>
      </c>
      <c r="C160" t="s">
        <v>10291</v>
      </c>
      <c r="D160" t="s">
        <v>51</v>
      </c>
      <c r="E160">
        <v>89874.193541465007</v>
      </c>
      <c r="F160">
        <v>1533.85</v>
      </c>
      <c r="G160">
        <v>54.109201299813598</v>
      </c>
      <c r="H160">
        <f>(Table2[[#This Row],[1Y Return vs Nifty]]-AVERAGE(Table2[1Y Return vs Nifty]))/_xlfn.STDEV.P(Table2[1Y Return vs Nifty])</f>
        <v>0.33324322010050128</v>
      </c>
      <c r="I160">
        <v>12.494642849941499</v>
      </c>
      <c r="J160">
        <f>(Table2[[#This Row],[1M Return vs Nifty]]-AVERAGE(Table2[1M Return vs Nifty]))/_xlfn.STDEV.P(Table2[1M Return vs Nifty])</f>
        <v>0.68272201126852039</v>
      </c>
      <c r="K160">
        <v>34.823790081556098</v>
      </c>
      <c r="L160">
        <f>(Table2[[#This Row],[6M Return vs Nifty]]-AVERAGE(Table2[6M Return vs Nifty]))/_xlfn.STDEV.P(Table2[6M Return vs Nifty])</f>
        <v>0.89736051869026312</v>
      </c>
      <c r="M160">
        <v>-3.6477222506168601</v>
      </c>
      <c r="N160">
        <f>(Table2[[#This Row],[1W Return vs Nifty]]-AVERAGE(Table2[1W Return vs Nifty]))/_xlfn.STDEV.P(Table2[1W Return vs Nifty])</f>
        <v>-0.99678055968854884</v>
      </c>
      <c r="O160">
        <v>1461.34</v>
      </c>
      <c r="P160">
        <v>1372.9703602816801</v>
      </c>
      <c r="Q160">
        <v>1157.16940389404</v>
      </c>
      <c r="R160">
        <v>67.621212774762995</v>
      </c>
      <c r="S160" s="2">
        <f>(Table2[[#This Row],[Close Price]]-Table2[[#This Row],[20D EMA]])/Table2[[#This Row],[20D EMA]]</f>
        <v>4.9618842979730932E-2</v>
      </c>
      <c r="T160" s="2">
        <f>(Table2[[#This Row],[Close Price]]-Table2[[#This Row],[50D EMA]])/Table2[[#This Row],[50D EMA]]</f>
        <v>0.11717633852293328</v>
      </c>
      <c r="U160" s="2">
        <f>(Table2[[#This Row],[Close Price]]-Table2[[#This Row],[200D EMA]])/Table2[[#This Row],[200D EMA]]</f>
        <v>0.32551897314116329</v>
      </c>
      <c r="V160">
        <v>1.33871431979661</v>
      </c>
      <c r="W160">
        <v>1504</v>
      </c>
      <c r="X160">
        <v>1539.65</v>
      </c>
      <c r="Y160">
        <v>1490.1</v>
      </c>
      <c r="Z160">
        <v>1543.25</v>
      </c>
      <c r="AA160">
        <v>1395</v>
      </c>
      <c r="AB160">
        <v>1543.25</v>
      </c>
      <c r="AC160" s="2">
        <f>(Table2[[#This Row],[Close Price]]/Table2[[#This Row],[Day Low]])-1</f>
        <v>1.984707446808498E-2</v>
      </c>
      <c r="AD160" s="2">
        <f>(Table2[[#This Row],[Day High]]/Table2[[#This Row],[Close Price]])-1</f>
        <v>3.7813345503145968E-3</v>
      </c>
      <c r="AE160" s="2">
        <f>(Table2[[#This Row],[Close Price]]/Table2[[#This Row],[Current Week Low]])-1</f>
        <v>2.9360445607677255E-2</v>
      </c>
      <c r="AF160" s="2">
        <f>(Table2[[#This Row],[Current Week High]]/Table2[[#This Row],[Close Price]])-1</f>
        <v>6.1283697884408905E-3</v>
      </c>
      <c r="AG160" s="2">
        <f>(Table2[[#This Row],[Close Price]]/Table2[[#This Row],[Current Month Low]])-1</f>
        <v>9.9534050179211464E-2</v>
      </c>
      <c r="AH160" s="2">
        <f>(Table2[[#This Row],[Current Month High]]/Table2[[#This Row],[Close Price]])-1</f>
        <v>6.1283697884408905E-3</v>
      </c>
      <c r="AI160">
        <v>0.61283697884408905</v>
      </c>
      <c r="AJ160">
        <v>88.017896543270396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0.05</v>
      </c>
      <c r="AM160" t="s">
        <v>10332</v>
      </c>
      <c r="AN160">
        <v>7.92</v>
      </c>
      <c r="AO160" t="s">
        <v>10332</v>
      </c>
      <c r="AP160">
        <v>8.1677588341467003E-2</v>
      </c>
      <c r="AQ160">
        <f>(Table2[[#This Row],[Sharpe Ratio]]-AVERAGE(Table2[Sharpe Ratio]))/_xlfn.STDEV.P(Table2[Sharpe Ratio])</f>
        <v>0.17567055983877022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1.0922157502095062</v>
      </c>
      <c r="AS160">
        <f>_xlfn.RANK.AVG(Table2[[#This Row],[1Y Return vs Nifty Z-Score]],Table2[1Y Return vs Nifty Z-Score])</f>
        <v>204</v>
      </c>
      <c r="AT160">
        <f>_xlfn.RANK.AVG(Table2[[#This Row],[6M Return vs Nifty Z-Score]],Table2[6M Return vs Nifty Z-Score])</f>
        <v>121</v>
      </c>
      <c r="AU160">
        <f>_xlfn.RANK.AVG(Table2[[#This Row],[Sharpe Ratio Z-Score]],Table2[Sharpe Ratio Z-Score])</f>
        <v>296</v>
      </c>
      <c r="AV160">
        <f>(Table2[[#This Row],[Rank 1Y]]+Table2[[#This Row],[Rank 6M]]+Table2[[#This Row],[Rank Sharpe]])/3</f>
        <v>207</v>
      </c>
    </row>
    <row r="161" spans="1:48" x14ac:dyDescent="0.3">
      <c r="A161" t="s">
        <v>1133</v>
      </c>
      <c r="B161" t="s">
        <v>1134</v>
      </c>
      <c r="C161" t="s">
        <v>10300</v>
      </c>
      <c r="D161" t="s">
        <v>378</v>
      </c>
      <c r="E161">
        <v>11182.166098899999</v>
      </c>
      <c r="F161">
        <v>202.69</v>
      </c>
      <c r="G161">
        <v>53.785534551167899</v>
      </c>
      <c r="H161">
        <f>(Table2[[#This Row],[1Y Return vs Nifty]]-AVERAGE(Table2[1Y Return vs Nifty]))/_xlfn.STDEV.P(Table2[1Y Return vs Nifty])</f>
        <v>0.32823324145672494</v>
      </c>
      <c r="I161">
        <v>-10.833771780272301</v>
      </c>
      <c r="J161">
        <f>(Table2[[#This Row],[1M Return vs Nifty]]-AVERAGE(Table2[1M Return vs Nifty]))/_xlfn.STDEV.P(Table2[1M Return vs Nifty])</f>
        <v>-1.2580845156186014</v>
      </c>
      <c r="K161">
        <v>24.678118965099198</v>
      </c>
      <c r="L161">
        <f>(Table2[[#This Row],[6M Return vs Nifty]]-AVERAGE(Table2[6M Return vs Nifty]))/_xlfn.STDEV.P(Table2[6M Return vs Nifty])</f>
        <v>0.5522036452893383</v>
      </c>
      <c r="M161">
        <v>-2.09588468362359</v>
      </c>
      <c r="N161">
        <f>(Table2[[#This Row],[1W Return vs Nifty]]-AVERAGE(Table2[1W Return vs Nifty]))/_xlfn.STDEV.P(Table2[1W Return vs Nifty])</f>
        <v>-0.63801959949288967</v>
      </c>
      <c r="O161">
        <v>200.22</v>
      </c>
      <c r="P161">
        <v>196.400424991471</v>
      </c>
      <c r="Q161">
        <v>165.64942100056001</v>
      </c>
      <c r="R161">
        <v>56.9636783518675</v>
      </c>
      <c r="S161" s="2">
        <f>(Table2[[#This Row],[Close Price]]-Table2[[#This Row],[20D EMA]])/Table2[[#This Row],[20D EMA]]</f>
        <v>1.2336429927080205E-2</v>
      </c>
      <c r="T161" s="2">
        <f>(Table2[[#This Row],[Close Price]]-Table2[[#This Row],[50D EMA]])/Table2[[#This Row],[50D EMA]]</f>
        <v>3.2024243373211303E-2</v>
      </c>
      <c r="U161" s="2">
        <f>(Table2[[#This Row],[Close Price]]-Table2[[#This Row],[200D EMA]])/Table2[[#This Row],[200D EMA]]</f>
        <v>0.22360826120433444</v>
      </c>
      <c r="V161">
        <v>0.32444397702215599</v>
      </c>
      <c r="W161">
        <v>192.5</v>
      </c>
      <c r="X161">
        <v>207.5</v>
      </c>
      <c r="Y161">
        <v>188.3</v>
      </c>
      <c r="Z161">
        <v>207.5</v>
      </c>
      <c r="AA161">
        <v>185.21</v>
      </c>
      <c r="AB161">
        <v>221.4</v>
      </c>
      <c r="AC161" s="2">
        <f>(Table2[[#This Row],[Close Price]]/Table2[[#This Row],[Day Low]])-1</f>
        <v>5.2935064935064835E-2</v>
      </c>
      <c r="AD161" s="2">
        <f>(Table2[[#This Row],[Day High]]/Table2[[#This Row],[Close Price]])-1</f>
        <v>2.3730820464749058E-2</v>
      </c>
      <c r="AE161" s="2">
        <f>(Table2[[#This Row],[Close Price]]/Table2[[#This Row],[Current Week Low]])-1</f>
        <v>7.6420605416887888E-2</v>
      </c>
      <c r="AF161" s="2">
        <f>(Table2[[#This Row],[Current Week High]]/Table2[[#This Row],[Close Price]])-1</f>
        <v>2.3730820464749058E-2</v>
      </c>
      <c r="AG161" s="2">
        <f>(Table2[[#This Row],[Close Price]]/Table2[[#This Row],[Current Month Low]])-1</f>
        <v>9.4379353166675672E-2</v>
      </c>
      <c r="AH161" s="2">
        <f>(Table2[[#This Row],[Current Month High]]/Table2[[#This Row],[Close Price]])-1</f>
        <v>9.2308451329616625E-2</v>
      </c>
      <c r="AI161">
        <v>20.8742414524643</v>
      </c>
      <c r="AJ161">
        <v>86.210381258612699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0.24</v>
      </c>
      <c r="AM161" t="s">
        <v>10332</v>
      </c>
      <c r="AN161">
        <v>3.13</v>
      </c>
      <c r="AO161" t="s">
        <v>10332</v>
      </c>
      <c r="AP161">
        <v>0.10192445876692501</v>
      </c>
      <c r="AQ161">
        <f>(Table2[[#This Row],[Sharpe Ratio]]-AVERAGE(Table2[Sharpe Ratio]))/_xlfn.STDEV.P(Table2[Sharpe Ratio])</f>
        <v>0.40878242192545733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-0.60688480643997045</v>
      </c>
      <c r="AS161">
        <f>_xlfn.RANK.AVG(Table2[[#This Row],[1Y Return vs Nifty Z-Score]],Table2[1Y Return vs Nifty Z-Score])</f>
        <v>208</v>
      </c>
      <c r="AT161">
        <f>_xlfn.RANK.AVG(Table2[[#This Row],[6M Return vs Nifty Z-Score]],Table2[6M Return vs Nifty Z-Score])</f>
        <v>177</v>
      </c>
      <c r="AU161">
        <f>_xlfn.RANK.AVG(Table2[[#This Row],[Sharpe Ratio Z-Score]],Table2[Sharpe Ratio Z-Score])</f>
        <v>237</v>
      </c>
      <c r="AV161">
        <f>(Table2[[#This Row],[Rank 1Y]]+Table2[[#This Row],[Rank 6M]]+Table2[[#This Row],[Rank Sharpe]])/3</f>
        <v>207.33333333333334</v>
      </c>
    </row>
    <row r="162" spans="1:48" x14ac:dyDescent="0.3">
      <c r="A162" t="s">
        <v>942</v>
      </c>
      <c r="B162" t="s">
        <v>943</v>
      </c>
      <c r="C162" t="s">
        <v>10298</v>
      </c>
      <c r="D162" t="s">
        <v>944</v>
      </c>
      <c r="E162">
        <v>15730.3089019299</v>
      </c>
      <c r="F162">
        <v>1321.7</v>
      </c>
      <c r="G162">
        <v>40.709463292400201</v>
      </c>
      <c r="H162">
        <f>(Table2[[#This Row],[1Y Return vs Nifty]]-AVERAGE(Table2[1Y Return vs Nifty]))/_xlfn.STDEV.P(Table2[1Y Return vs Nifty])</f>
        <v>0.12583111635417016</v>
      </c>
      <c r="I162">
        <v>-4.0013360015542903</v>
      </c>
      <c r="J162">
        <f>(Table2[[#This Row],[1M Return vs Nifty]]-AVERAGE(Table2[1M Return vs Nifty]))/_xlfn.STDEV.P(Table2[1M Return vs Nifty])</f>
        <v>-0.68966029288128972</v>
      </c>
      <c r="K162">
        <v>8.9778803070669202</v>
      </c>
      <c r="L162">
        <f>(Table2[[#This Row],[6M Return vs Nifty]]-AVERAGE(Table2[6M Return vs Nifty]))/_xlfn.STDEV.P(Table2[6M Return vs Nifty])</f>
        <v>1.8079758889676705E-2</v>
      </c>
      <c r="M162">
        <v>3.0061820708648601</v>
      </c>
      <c r="N162">
        <f>(Table2[[#This Row],[1W Return vs Nifty]]-AVERAGE(Table2[1W Return vs Nifty]))/_xlfn.STDEV.P(Table2[1W Return vs Nifty])</f>
        <v>0.54149970507525746</v>
      </c>
      <c r="O162">
        <v>1325.12</v>
      </c>
      <c r="P162">
        <v>1370.61736924911</v>
      </c>
      <c r="Q162">
        <v>1217.17078444653</v>
      </c>
      <c r="R162">
        <v>53.375177802769898</v>
      </c>
      <c r="S162" s="2">
        <f>(Table2[[#This Row],[Close Price]]-Table2[[#This Row],[20D EMA]])/Table2[[#This Row],[20D EMA]]</f>
        <v>-2.5808983337356961E-3</v>
      </c>
      <c r="T162" s="2">
        <f>(Table2[[#This Row],[Close Price]]-Table2[[#This Row],[50D EMA]])/Table2[[#This Row],[50D EMA]]</f>
        <v>-3.5690025784445745E-2</v>
      </c>
      <c r="U162" s="2">
        <f>(Table2[[#This Row],[Close Price]]-Table2[[#This Row],[200D EMA]])/Table2[[#This Row],[200D EMA]]</f>
        <v>8.587884041350978E-2</v>
      </c>
      <c r="V162">
        <v>0.61512255706859198</v>
      </c>
      <c r="W162">
        <v>1315.25</v>
      </c>
      <c r="X162">
        <v>1339.7</v>
      </c>
      <c r="Y162">
        <v>1274</v>
      </c>
      <c r="Z162">
        <v>1354</v>
      </c>
      <c r="AA162">
        <v>1227.55</v>
      </c>
      <c r="AB162">
        <v>1392.1</v>
      </c>
      <c r="AC162" s="2">
        <f>(Table2[[#This Row],[Close Price]]/Table2[[#This Row],[Day Low]])-1</f>
        <v>4.9040106443642983E-3</v>
      </c>
      <c r="AD162" s="2">
        <f>(Table2[[#This Row],[Day High]]/Table2[[#This Row],[Close Price]])-1</f>
        <v>1.3618824241507177E-2</v>
      </c>
      <c r="AE162" s="2">
        <f>(Table2[[#This Row],[Close Price]]/Table2[[#This Row],[Current Week Low]])-1</f>
        <v>3.7441130298273118E-2</v>
      </c>
      <c r="AF162" s="2">
        <f>(Table2[[#This Row],[Current Week High]]/Table2[[#This Row],[Close Price]])-1</f>
        <v>2.443822350003777E-2</v>
      </c>
      <c r="AG162" s="2">
        <f>(Table2[[#This Row],[Close Price]]/Table2[[#This Row],[Current Month Low]])-1</f>
        <v>7.6697486864078845E-2</v>
      </c>
      <c r="AH162" s="2">
        <f>(Table2[[#This Row],[Current Month High]]/Table2[[#This Row],[Close Price]])-1</f>
        <v>5.3264734811227843E-2</v>
      </c>
      <c r="AI162">
        <v>28.243928274192299</v>
      </c>
      <c r="AJ162">
        <v>105.12144021106501</v>
      </c>
      <c r="AK162" t="str">
        <f>IF(AND(Table2[[#This Row],[20D EMA]]&gt;Table2[[#This Row],[50D EMA]],Table2[[#This Row],[50D EMA]]&gt;Table2[[#This Row],[200D EMA]]),"Uptrend","Downtrend/NoTrend")</f>
        <v>Downtrend/NoTrend</v>
      </c>
      <c r="AL162">
        <v>-0.1</v>
      </c>
      <c r="AM162" t="s">
        <v>10331</v>
      </c>
      <c r="AN162">
        <v>3.38</v>
      </c>
      <c r="AO162" t="s">
        <v>10332</v>
      </c>
      <c r="AP162">
        <v>0.19286316863358899</v>
      </c>
      <c r="AQ162">
        <f>(Table2[[#This Row],[Sharpe Ratio]]-AVERAGE(Table2[Sharpe Ratio]))/_xlfn.STDEV.P(Table2[Sharpe Ratio])</f>
        <v>1.4558030995568985</v>
      </c>
      <c r="AR1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2">
        <f>_xlfn.RANK.AVG(Table2[[#This Row],[1Y Return vs Nifty Z-Score]],Table2[1Y Return vs Nifty Z-Score])</f>
        <v>263</v>
      </c>
      <c r="AT162">
        <f>_xlfn.RANK.AVG(Table2[[#This Row],[6M Return vs Nifty Z-Score]],Table2[6M Return vs Nifty Z-Score])</f>
        <v>311</v>
      </c>
      <c r="AU162">
        <f>_xlfn.RANK.AVG(Table2[[#This Row],[Sharpe Ratio Z-Score]],Table2[Sharpe Ratio Z-Score])</f>
        <v>51</v>
      </c>
      <c r="AV162">
        <f>(Table2[[#This Row],[Rank 1Y]]+Table2[[#This Row],[Rank 6M]]+Table2[[#This Row],[Rank Sharpe]])/3</f>
        <v>208.33333333333334</v>
      </c>
    </row>
    <row r="163" spans="1:48" x14ac:dyDescent="0.3">
      <c r="A163" t="s">
        <v>594</v>
      </c>
      <c r="B163" t="s">
        <v>595</v>
      </c>
      <c r="C163" t="s">
        <v>10298</v>
      </c>
      <c r="D163" t="s">
        <v>224</v>
      </c>
      <c r="E163">
        <v>32160.931171100001</v>
      </c>
      <c r="F163">
        <v>5024.3</v>
      </c>
      <c r="G163">
        <v>155.916965749599</v>
      </c>
      <c r="H163">
        <f>(Table2[[#This Row],[1Y Return vs Nifty]]-AVERAGE(Table2[1Y Return vs Nifty]))/_xlfn.STDEV.P(Table2[1Y Return vs Nifty])</f>
        <v>1.9091070609127938</v>
      </c>
      <c r="I163">
        <v>31.981239373800101</v>
      </c>
      <c r="J163">
        <f>(Table2[[#This Row],[1M Return vs Nifty]]-AVERAGE(Table2[1M Return vs Nifty]))/_xlfn.STDEV.P(Table2[1M Return vs Nifty])</f>
        <v>2.3039086336692756</v>
      </c>
      <c r="K163">
        <v>63.671083906738602</v>
      </c>
      <c r="L163">
        <f>(Table2[[#This Row],[6M Return vs Nifty]]-AVERAGE(Table2[6M Return vs Nifty]))/_xlfn.STDEV.P(Table2[6M Return vs Nifty])</f>
        <v>1.8787487017378282</v>
      </c>
      <c r="M163">
        <v>4.3030925588691504</v>
      </c>
      <c r="N163">
        <f>(Table2[[#This Row],[1W Return vs Nifty]]-AVERAGE(Table2[1W Return vs Nifty]))/_xlfn.STDEV.P(Table2[1W Return vs Nifty])</f>
        <v>0.84132544834923628</v>
      </c>
      <c r="O163">
        <v>4646.9399999999996</v>
      </c>
      <c r="P163">
        <v>4215.2709410239904</v>
      </c>
      <c r="Q163">
        <v>3203.1276194468401</v>
      </c>
      <c r="R163">
        <v>67.382213935283005</v>
      </c>
      <c r="S163" s="2">
        <f>(Table2[[#This Row],[Close Price]]-Table2[[#This Row],[20D EMA]])/Table2[[#This Row],[20D EMA]]</f>
        <v>8.1206127042742243E-2</v>
      </c>
      <c r="T163" s="2">
        <f>(Table2[[#This Row],[Close Price]]-Table2[[#This Row],[50D EMA]])/Table2[[#This Row],[50D EMA]]</f>
        <v>0.1919281275854304</v>
      </c>
      <c r="U163" s="2">
        <f>(Table2[[#This Row],[Close Price]]-Table2[[#This Row],[200D EMA]])/Table2[[#This Row],[200D EMA]]</f>
        <v>0.56856066848428133</v>
      </c>
      <c r="V163">
        <v>1.27629215394225</v>
      </c>
      <c r="W163">
        <v>4980.1499999999996</v>
      </c>
      <c r="X163">
        <v>5218.45</v>
      </c>
      <c r="Y163">
        <v>4980.1499999999996</v>
      </c>
      <c r="Z163">
        <v>5380</v>
      </c>
      <c r="AA163">
        <v>4065</v>
      </c>
      <c r="AB163">
        <v>5380</v>
      </c>
      <c r="AC163" s="2">
        <f>(Table2[[#This Row],[Close Price]]/Table2[[#This Row],[Day Low]])-1</f>
        <v>8.8651948234492739E-3</v>
      </c>
      <c r="AD163" s="2">
        <f>(Table2[[#This Row],[Day High]]/Table2[[#This Row],[Close Price]])-1</f>
        <v>3.8642198913281467E-2</v>
      </c>
      <c r="AE163" s="2">
        <f>(Table2[[#This Row],[Close Price]]/Table2[[#This Row],[Current Week Low]])-1</f>
        <v>8.8651948234492739E-3</v>
      </c>
      <c r="AF163" s="2">
        <f>(Table2[[#This Row],[Current Week High]]/Table2[[#This Row],[Close Price]])-1</f>
        <v>7.0795931771590048E-2</v>
      </c>
      <c r="AG163" s="2">
        <f>(Table2[[#This Row],[Close Price]]/Table2[[#This Row],[Current Month Low]])-1</f>
        <v>0.23599015990159899</v>
      </c>
      <c r="AH163" s="2">
        <f>(Table2[[#This Row],[Current Month High]]/Table2[[#This Row],[Close Price]])-1</f>
        <v>7.0795931771590048E-2</v>
      </c>
      <c r="AI163">
        <v>7.0795931771590004</v>
      </c>
      <c r="AJ163">
        <v>191.00228779936799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0.27</v>
      </c>
      <c r="AM163" t="s">
        <v>10332</v>
      </c>
      <c r="AN163">
        <v>18.149999999999999</v>
      </c>
      <c r="AO163" t="s">
        <v>10332</v>
      </c>
      <c r="AQ163">
        <f>(Table2[[#This Row],[Sharpe Ratio]]-AVERAGE(Table2[Sharpe Ratio]))/_xlfn.STDEV.P(Table2[Sharpe Ratio])</f>
        <v>-0.76472241492382476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6.1683674297453095</v>
      </c>
      <c r="AS163">
        <f>_xlfn.RANK.AVG(Table2[[#This Row],[1Y Return vs Nifty Z-Score]],Table2[1Y Return vs Nifty Z-Score])</f>
        <v>36</v>
      </c>
      <c r="AT163">
        <f>_xlfn.RANK.AVG(Table2[[#This Row],[6M Return vs Nifty Z-Score]],Table2[6M Return vs Nifty Z-Score])</f>
        <v>35</v>
      </c>
      <c r="AU163">
        <f>_xlfn.RANK.AVG(Table2[[#This Row],[Sharpe Ratio Z-Score]],Table2[Sharpe Ratio Z-Score])</f>
        <v>557.5</v>
      </c>
      <c r="AV163">
        <f>(Table2[[#This Row],[Rank 1Y]]+Table2[[#This Row],[Rank 6M]]+Table2[[#This Row],[Rank Sharpe]])/3</f>
        <v>209.5</v>
      </c>
    </row>
    <row r="164" spans="1:48" x14ac:dyDescent="0.3">
      <c r="A164" t="s">
        <v>291</v>
      </c>
      <c r="B164" t="s">
        <v>292</v>
      </c>
      <c r="C164" t="s">
        <v>10291</v>
      </c>
      <c r="D164" t="s">
        <v>51</v>
      </c>
      <c r="E164">
        <v>96182.951457479998</v>
      </c>
      <c r="F164">
        <v>2109.1999999999998</v>
      </c>
      <c r="G164">
        <v>65.391766645969</v>
      </c>
      <c r="H164">
        <f>(Table2[[#This Row],[1Y Return vs Nifty]]-AVERAGE(Table2[1Y Return vs Nifty]))/_xlfn.STDEV.P(Table2[1Y Return vs Nifty])</f>
        <v>0.50788399388330685</v>
      </c>
      <c r="I164">
        <v>18.4029400432849</v>
      </c>
      <c r="J164">
        <f>(Table2[[#This Row],[1M Return vs Nifty]]-AVERAGE(Table2[1M Return vs Nifty]))/_xlfn.STDEV.P(Table2[1M Return vs Nifty])</f>
        <v>1.1742625611684878</v>
      </c>
      <c r="K164">
        <v>20.666228420788599</v>
      </c>
      <c r="L164">
        <f>(Table2[[#This Row],[6M Return vs Nifty]]-AVERAGE(Table2[6M Return vs Nifty]))/_xlfn.STDEV.P(Table2[6M Return vs Nifty])</f>
        <v>0.41571867738466595</v>
      </c>
      <c r="M164">
        <v>-1.51533761456353</v>
      </c>
      <c r="N164">
        <f>(Table2[[#This Row],[1W Return vs Nifty]]-AVERAGE(Table2[1W Return vs Nifty]))/_xlfn.STDEV.P(Table2[1W Return vs Nifty])</f>
        <v>-0.5038060526857282</v>
      </c>
      <c r="O164">
        <v>2007.44</v>
      </c>
      <c r="P164">
        <v>1871.5422766481099</v>
      </c>
      <c r="Q164">
        <v>1578.40412248293</v>
      </c>
      <c r="R164">
        <v>70.848915542553897</v>
      </c>
      <c r="S164" s="2">
        <f>(Table2[[#This Row],[Close Price]]-Table2[[#This Row],[20D EMA]])/Table2[[#This Row],[20D EMA]]</f>
        <v>5.069142788825557E-2</v>
      </c>
      <c r="T164" s="2">
        <f>(Table2[[#This Row],[Close Price]]-Table2[[#This Row],[50D EMA]])/Table2[[#This Row],[50D EMA]]</f>
        <v>0.12698496118267205</v>
      </c>
      <c r="U164" s="2">
        <f>(Table2[[#This Row],[Close Price]]-Table2[[#This Row],[200D EMA]])/Table2[[#This Row],[200D EMA]]</f>
        <v>0.3362864237088371</v>
      </c>
      <c r="V164">
        <v>1.1262598010484599</v>
      </c>
      <c r="W164">
        <v>2096.25</v>
      </c>
      <c r="X164">
        <v>2129.25</v>
      </c>
      <c r="Y164">
        <v>2059.6</v>
      </c>
      <c r="Z164">
        <v>2129.25</v>
      </c>
      <c r="AA164">
        <v>1900.05</v>
      </c>
      <c r="AB164">
        <v>2131.5500000000002</v>
      </c>
      <c r="AC164" s="2">
        <f>(Table2[[#This Row],[Close Price]]/Table2[[#This Row],[Day Low]])-1</f>
        <v>6.1776982707213435E-3</v>
      </c>
      <c r="AD164" s="2">
        <f>(Table2[[#This Row],[Day High]]/Table2[[#This Row],[Close Price]])-1</f>
        <v>9.5059738289400286E-3</v>
      </c>
      <c r="AE164" s="2">
        <f>(Table2[[#This Row],[Close Price]]/Table2[[#This Row],[Current Week Low]])-1</f>
        <v>2.4082346086618633E-2</v>
      </c>
      <c r="AF164" s="2">
        <f>(Table2[[#This Row],[Current Week High]]/Table2[[#This Row],[Close Price]])-1</f>
        <v>9.5059738289400286E-3</v>
      </c>
      <c r="AG164" s="2">
        <f>(Table2[[#This Row],[Close Price]]/Table2[[#This Row],[Current Month Low]])-1</f>
        <v>0.1100760506302465</v>
      </c>
      <c r="AH164" s="2">
        <f>(Table2[[#This Row],[Current Month High]]/Table2[[#This Row],[Close Price]])-1</f>
        <v>1.0596434667172527E-2</v>
      </c>
      <c r="AI164">
        <v>1.0596434667172501</v>
      </c>
      <c r="AJ164">
        <v>96.717030404775201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0.11</v>
      </c>
      <c r="AM164" t="s">
        <v>10332</v>
      </c>
      <c r="AN164">
        <v>8.26</v>
      </c>
      <c r="AO164" t="s">
        <v>10332</v>
      </c>
      <c r="AP164">
        <v>9.4411014532536003E-2</v>
      </c>
      <c r="AQ164">
        <f>(Table2[[#This Row],[Sharpe Ratio]]-AVERAGE(Table2[Sharpe Ratio]))/_xlfn.STDEV.P(Table2[Sharpe Ratio])</f>
        <v>0.32227656006343658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1.9163357398141687</v>
      </c>
      <c r="AS164">
        <f>_xlfn.RANK.AVG(Table2[[#This Row],[1Y Return vs Nifty Z-Score]],Table2[1Y Return vs Nifty Z-Score])</f>
        <v>170</v>
      </c>
      <c r="AT164">
        <f>_xlfn.RANK.AVG(Table2[[#This Row],[6M Return vs Nifty Z-Score]],Table2[6M Return vs Nifty Z-Score])</f>
        <v>205</v>
      </c>
      <c r="AU164">
        <f>_xlfn.RANK.AVG(Table2[[#This Row],[Sharpe Ratio Z-Score]],Table2[Sharpe Ratio Z-Score])</f>
        <v>254</v>
      </c>
      <c r="AV164">
        <f>(Table2[[#This Row],[Rank 1Y]]+Table2[[#This Row],[Rank 6M]]+Table2[[#This Row],[Rank Sharpe]])/3</f>
        <v>209.66666666666666</v>
      </c>
    </row>
    <row r="165" spans="1:48" x14ac:dyDescent="0.3">
      <c r="A165" t="s">
        <v>681</v>
      </c>
      <c r="B165" t="s">
        <v>682</v>
      </c>
      <c r="C165" t="s">
        <v>10299</v>
      </c>
      <c r="D165" t="s">
        <v>139</v>
      </c>
      <c r="E165">
        <v>26604.30165456</v>
      </c>
      <c r="F165">
        <v>1150.8</v>
      </c>
      <c r="G165">
        <v>66.146343420216098</v>
      </c>
      <c r="H165">
        <f>(Table2[[#This Row],[1Y Return vs Nifty]]-AVERAGE(Table2[1Y Return vs Nifty]))/_xlfn.STDEV.P(Table2[1Y Return vs Nifty])</f>
        <v>0.51956395031962843</v>
      </c>
      <c r="I165">
        <v>-9.4932643699209507</v>
      </c>
      <c r="J165">
        <f>(Table2[[#This Row],[1M Return vs Nifty]]-AVERAGE(Table2[1M Return vs Nifty]))/_xlfn.STDEV.P(Table2[1M Return vs Nifty])</f>
        <v>-1.1465610549552734</v>
      </c>
      <c r="K165">
        <v>2.9571992033640599</v>
      </c>
      <c r="L165">
        <f>(Table2[[#This Row],[6M Return vs Nifty]]-AVERAGE(Table2[6M Return vs Nifty]))/_xlfn.STDEV.P(Table2[6M Return vs Nifty])</f>
        <v>-0.18674448995940499</v>
      </c>
      <c r="M165">
        <v>-0.36753808388981302</v>
      </c>
      <c r="N165">
        <f>(Table2[[#This Row],[1W Return vs Nifty]]-AVERAGE(Table2[1W Return vs Nifty]))/_xlfn.STDEV.P(Table2[1W Return vs Nifty])</f>
        <v>-0.23845246768747588</v>
      </c>
      <c r="O165">
        <v>1179.53</v>
      </c>
      <c r="P165">
        <v>1211.5781600206101</v>
      </c>
      <c r="Q165">
        <v>1048.1269730540901</v>
      </c>
      <c r="R165">
        <v>44.173303516649902</v>
      </c>
      <c r="S165" s="2">
        <f>(Table2[[#This Row],[Close Price]]-Table2[[#This Row],[20D EMA]])/Table2[[#This Row],[20D EMA]]</f>
        <v>-2.4357159207480963E-2</v>
      </c>
      <c r="T165" s="2">
        <f>(Table2[[#This Row],[Close Price]]-Table2[[#This Row],[50D EMA]])/Table2[[#This Row],[50D EMA]]</f>
        <v>-5.0164456595665471E-2</v>
      </c>
      <c r="U165" s="2">
        <f>(Table2[[#This Row],[Close Price]]-Table2[[#This Row],[200D EMA]])/Table2[[#This Row],[200D EMA]]</f>
        <v>9.7958577143316503E-2</v>
      </c>
      <c r="V165">
        <v>0.91209485071597096</v>
      </c>
      <c r="W165">
        <v>1142</v>
      </c>
      <c r="X165">
        <v>1164.45</v>
      </c>
      <c r="Y165">
        <v>1140.8</v>
      </c>
      <c r="Z165">
        <v>1196.25</v>
      </c>
      <c r="AA165">
        <v>1089.8</v>
      </c>
      <c r="AB165">
        <v>1282.8499999999999</v>
      </c>
      <c r="AC165" s="2">
        <f>(Table2[[#This Row],[Close Price]]/Table2[[#This Row],[Day Low]])-1</f>
        <v>7.7057793345007841E-3</v>
      </c>
      <c r="AD165" s="2">
        <f>(Table2[[#This Row],[Day High]]/Table2[[#This Row],[Close Price]])-1</f>
        <v>1.1861313868613221E-2</v>
      </c>
      <c r="AE165" s="2">
        <f>(Table2[[#This Row],[Close Price]]/Table2[[#This Row],[Current Week Low]])-1</f>
        <v>8.7657784011219153E-3</v>
      </c>
      <c r="AF165" s="2">
        <f>(Table2[[#This Row],[Current Week High]]/Table2[[#This Row],[Close Price]])-1</f>
        <v>3.9494264859228467E-2</v>
      </c>
      <c r="AG165" s="2">
        <f>(Table2[[#This Row],[Close Price]]/Table2[[#This Row],[Current Month Low]])-1</f>
        <v>5.5973573132684917E-2</v>
      </c>
      <c r="AH165" s="2">
        <f>(Table2[[#This Row],[Current Month High]]/Table2[[#This Row],[Close Price]])-1</f>
        <v>0.11474626346889116</v>
      </c>
      <c r="AI165">
        <v>26.268682655543898</v>
      </c>
      <c r="AJ165">
        <v>103.681415929203</v>
      </c>
      <c r="AK165" t="str">
        <f>IF(AND(Table2[[#This Row],[20D EMA]]&gt;Table2[[#This Row],[50D EMA]],Table2[[#This Row],[50D EMA]]&gt;Table2[[#This Row],[200D EMA]]),"Uptrend","Downtrend/NoTrend")</f>
        <v>Downtrend/NoTrend</v>
      </c>
      <c r="AL165">
        <v>-0.13</v>
      </c>
      <c r="AM165" t="s">
        <v>10331</v>
      </c>
      <c r="AN165">
        <v>2.36</v>
      </c>
      <c r="AO165" t="s">
        <v>10332</v>
      </c>
      <c r="AP165">
        <v>0.166841004206429</v>
      </c>
      <c r="AQ165">
        <f>(Table2[[#This Row],[Sharpe Ratio]]-AVERAGE(Table2[Sharpe Ratio]))/_xlfn.STDEV.P(Table2[Sharpe Ratio])</f>
        <v>1.156197527057464</v>
      </c>
      <c r="AR1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5">
        <f>_xlfn.RANK.AVG(Table2[[#This Row],[1Y Return vs Nifty Z-Score]],Table2[1Y Return vs Nifty Z-Score])</f>
        <v>166</v>
      </c>
      <c r="AT165">
        <f>_xlfn.RANK.AVG(Table2[[#This Row],[6M Return vs Nifty Z-Score]],Table2[6M Return vs Nifty Z-Score])</f>
        <v>374</v>
      </c>
      <c r="AU165">
        <f>_xlfn.RANK.AVG(Table2[[#This Row],[Sharpe Ratio Z-Score]],Table2[Sharpe Ratio Z-Score])</f>
        <v>92</v>
      </c>
      <c r="AV165">
        <f>(Table2[[#This Row],[Rank 1Y]]+Table2[[#This Row],[Rank 6M]]+Table2[[#This Row],[Rank Sharpe]])/3</f>
        <v>210.66666666666666</v>
      </c>
    </row>
    <row r="166" spans="1:48" x14ac:dyDescent="0.3">
      <c r="A166" t="s">
        <v>1064</v>
      </c>
      <c r="B166" t="s">
        <v>1065</v>
      </c>
      <c r="C166" t="s">
        <v>10292</v>
      </c>
      <c r="D166" t="s">
        <v>198</v>
      </c>
      <c r="E166">
        <v>12659.289416355001</v>
      </c>
      <c r="F166">
        <v>538.04999999999995</v>
      </c>
      <c r="G166">
        <v>41.280375683412501</v>
      </c>
      <c r="H166">
        <f>(Table2[[#This Row],[1Y Return vs Nifty]]-AVERAGE(Table2[1Y Return vs Nifty]))/_xlfn.STDEV.P(Table2[1Y Return vs Nifty])</f>
        <v>0.13466816525834996</v>
      </c>
      <c r="I166">
        <v>10.471277617628701</v>
      </c>
      <c r="J166">
        <f>(Table2[[#This Row],[1M Return vs Nifty]]-AVERAGE(Table2[1M Return vs Nifty]))/_xlfn.STDEV.P(Table2[1M Return vs Nifty])</f>
        <v>0.51438822127907335</v>
      </c>
      <c r="K166">
        <v>12.341785211673701</v>
      </c>
      <c r="L166">
        <f>(Table2[[#This Row],[6M Return vs Nifty]]-AVERAGE(Table2[6M Return vs Nifty]))/_xlfn.STDEV.P(Table2[6M Return vs Nifty])</f>
        <v>0.13252018239293595</v>
      </c>
      <c r="M166">
        <v>0.111412294089692</v>
      </c>
      <c r="N166">
        <f>(Table2[[#This Row],[1W Return vs Nifty]]-AVERAGE(Table2[1W Return vs Nifty]))/_xlfn.STDEV.P(Table2[1W Return vs Nifty])</f>
        <v>-0.1277265121205384</v>
      </c>
      <c r="O166">
        <v>512.29</v>
      </c>
      <c r="P166">
        <v>490.78477924631801</v>
      </c>
      <c r="Q166">
        <v>425.23659394737098</v>
      </c>
      <c r="R166">
        <v>75.004074847454405</v>
      </c>
      <c r="S166" s="2">
        <f>(Table2[[#This Row],[Close Price]]-Table2[[#This Row],[20D EMA]])/Table2[[#This Row],[20D EMA]]</f>
        <v>5.0284018817466657E-2</v>
      </c>
      <c r="T166" s="2">
        <f>(Table2[[#This Row],[Close Price]]-Table2[[#This Row],[50D EMA]])/Table2[[#This Row],[50D EMA]]</f>
        <v>9.6305392409001725E-2</v>
      </c>
      <c r="U166" s="2">
        <f>(Table2[[#This Row],[Close Price]]-Table2[[#This Row],[200D EMA]])/Table2[[#This Row],[200D EMA]]</f>
        <v>0.2652956205048318</v>
      </c>
      <c r="V166">
        <v>0.66585897232521796</v>
      </c>
      <c r="W166">
        <v>525.4</v>
      </c>
      <c r="X166">
        <v>549.4</v>
      </c>
      <c r="Y166">
        <v>516.65</v>
      </c>
      <c r="Z166">
        <v>549.4</v>
      </c>
      <c r="AA166">
        <v>488.45</v>
      </c>
      <c r="AB166">
        <v>549.4</v>
      </c>
      <c r="AC166" s="2">
        <f>(Table2[[#This Row],[Close Price]]/Table2[[#This Row],[Day Low]])-1</f>
        <v>2.4076893795203613E-2</v>
      </c>
      <c r="AD166" s="2">
        <f>(Table2[[#This Row],[Day High]]/Table2[[#This Row],[Close Price]])-1</f>
        <v>2.1094693801691378E-2</v>
      </c>
      <c r="AE166" s="2">
        <f>(Table2[[#This Row],[Close Price]]/Table2[[#This Row],[Current Week Low]])-1</f>
        <v>4.1420690990031872E-2</v>
      </c>
      <c r="AF166" s="2">
        <f>(Table2[[#This Row],[Current Week High]]/Table2[[#This Row],[Close Price]])-1</f>
        <v>2.1094693801691378E-2</v>
      </c>
      <c r="AG166" s="2">
        <f>(Table2[[#This Row],[Close Price]]/Table2[[#This Row],[Current Month Low]])-1</f>
        <v>0.10154570580407407</v>
      </c>
      <c r="AH166" s="2">
        <f>(Table2[[#This Row],[Current Month High]]/Table2[[#This Row],[Close Price]])-1</f>
        <v>2.1094693801691378E-2</v>
      </c>
      <c r="AI166">
        <v>2.1094693801691302</v>
      </c>
      <c r="AJ166">
        <v>75.575134605971598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0.15</v>
      </c>
      <c r="AM166" t="s">
        <v>10332</v>
      </c>
      <c r="AN166">
        <v>5.46</v>
      </c>
      <c r="AO166" t="s">
        <v>10332</v>
      </c>
      <c r="AP166">
        <v>0.16403157460544199</v>
      </c>
      <c r="AQ166">
        <f>(Table2[[#This Row],[Sharpe Ratio]]-AVERAGE(Table2[Sharpe Ratio]))/_xlfn.STDEV.P(Table2[Sharpe Ratio])</f>
        <v>1.1238512260279445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1.7777012828377652</v>
      </c>
      <c r="AS166">
        <f>_xlfn.RANK.AVG(Table2[[#This Row],[1Y Return vs Nifty Z-Score]],Table2[1Y Return vs Nifty Z-Score])</f>
        <v>261</v>
      </c>
      <c r="AT166">
        <f>_xlfn.RANK.AVG(Table2[[#This Row],[6M Return vs Nifty Z-Score]],Table2[6M Return vs Nifty Z-Score])</f>
        <v>275</v>
      </c>
      <c r="AU166">
        <f>_xlfn.RANK.AVG(Table2[[#This Row],[Sharpe Ratio Z-Score]],Table2[Sharpe Ratio Z-Score])</f>
        <v>100</v>
      </c>
      <c r="AV166">
        <f>(Table2[[#This Row],[Rank 1Y]]+Table2[[#This Row],[Rank 6M]]+Table2[[#This Row],[Rank Sharpe]])/3</f>
        <v>212</v>
      </c>
    </row>
    <row r="167" spans="1:48" x14ac:dyDescent="0.3">
      <c r="A167" t="s">
        <v>1280</v>
      </c>
      <c r="B167" t="s">
        <v>1281</v>
      </c>
      <c r="C167" t="s">
        <v>10289</v>
      </c>
      <c r="D167" t="s">
        <v>119</v>
      </c>
      <c r="E167">
        <v>8975.2524450300007</v>
      </c>
      <c r="F167">
        <v>1525.95</v>
      </c>
      <c r="G167">
        <v>21.714543315245699</v>
      </c>
      <c r="H167">
        <f>(Table2[[#This Row],[1Y Return vs Nifty]]-AVERAGE(Table2[1Y Return vs Nifty]))/_xlfn.STDEV.P(Table2[1Y Return vs Nifty])</f>
        <v>-0.16818778989423172</v>
      </c>
      <c r="I167">
        <v>0.53403502020657201</v>
      </c>
      <c r="J167">
        <f>(Table2[[#This Row],[1M Return vs Nifty]]-AVERAGE(Table2[1M Return vs Nifty]))/_xlfn.STDEV.P(Table2[1M Return vs Nifty])</f>
        <v>-0.31234028119528662</v>
      </c>
      <c r="K167">
        <v>25.747718645120401</v>
      </c>
      <c r="L167">
        <f>(Table2[[#This Row],[6M Return vs Nifty]]-AVERAGE(Table2[6M Return vs Nifty]))/_xlfn.STDEV.P(Table2[6M Return vs Nifty])</f>
        <v>0.58859154680015269</v>
      </c>
      <c r="M167">
        <v>-2.6449865032031701</v>
      </c>
      <c r="N167">
        <f>(Table2[[#This Row],[1W Return vs Nifty]]-AVERAGE(Table2[1W Return vs Nifty]))/_xlfn.STDEV.P(Table2[1W Return vs Nifty])</f>
        <v>-0.76496348861347574</v>
      </c>
      <c r="O167">
        <v>1430.3</v>
      </c>
      <c r="P167">
        <v>1394.7501676495301</v>
      </c>
      <c r="Q167">
        <v>1223.74935923722</v>
      </c>
      <c r="R167">
        <v>71.788951249439094</v>
      </c>
      <c r="S167" s="2">
        <f>(Table2[[#This Row],[Close Price]]-Table2[[#This Row],[20D EMA]])/Table2[[#This Row],[20D EMA]]</f>
        <v>6.6874082360344048E-2</v>
      </c>
      <c r="T167" s="2">
        <f>(Table2[[#This Row],[Close Price]]-Table2[[#This Row],[50D EMA]])/Table2[[#This Row],[50D EMA]]</f>
        <v>9.4066905596126488E-2</v>
      </c>
      <c r="U167" s="2">
        <f>(Table2[[#This Row],[Close Price]]-Table2[[#This Row],[200D EMA]])/Table2[[#This Row],[200D EMA]]</f>
        <v>0.24694651603425222</v>
      </c>
      <c r="V167">
        <v>0.99231170450699702</v>
      </c>
      <c r="W167">
        <v>1449.05</v>
      </c>
      <c r="X167">
        <v>1535</v>
      </c>
      <c r="Y167">
        <v>1441</v>
      </c>
      <c r="Z167">
        <v>1535</v>
      </c>
      <c r="AA167">
        <v>1314.2</v>
      </c>
      <c r="AB167">
        <v>1535</v>
      </c>
      <c r="AC167" s="2">
        <f>(Table2[[#This Row],[Close Price]]/Table2[[#This Row],[Day Low]])-1</f>
        <v>5.306925226872794E-2</v>
      </c>
      <c r="AD167" s="2">
        <f>(Table2[[#This Row],[Day High]]/Table2[[#This Row],[Close Price]])-1</f>
        <v>5.930731675349854E-3</v>
      </c>
      <c r="AE167" s="2">
        <f>(Table2[[#This Row],[Close Price]]/Table2[[#This Row],[Current Week Low]])-1</f>
        <v>5.8952116585704317E-2</v>
      </c>
      <c r="AF167" s="2">
        <f>(Table2[[#This Row],[Current Week High]]/Table2[[#This Row],[Close Price]])-1</f>
        <v>5.930731675349854E-3</v>
      </c>
      <c r="AG167" s="2">
        <f>(Table2[[#This Row],[Close Price]]/Table2[[#This Row],[Current Month Low]])-1</f>
        <v>0.16112463856338466</v>
      </c>
      <c r="AH167" s="2">
        <f>(Table2[[#This Row],[Current Month High]]/Table2[[#This Row],[Close Price]])-1</f>
        <v>5.930731675349854E-3</v>
      </c>
      <c r="AI167">
        <v>2.6213178675579001</v>
      </c>
      <c r="AJ167">
        <v>66.225490196078397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0.03</v>
      </c>
      <c r="AM167" t="s">
        <v>10332</v>
      </c>
      <c r="AN167">
        <v>15.3</v>
      </c>
      <c r="AO167" t="s">
        <v>10332</v>
      </c>
      <c r="AP167">
        <v>0.15055572415509999</v>
      </c>
      <c r="AQ167">
        <f>(Table2[[#This Row],[Sharpe Ratio]]-AVERAGE(Table2[Sharpe Ratio]))/_xlfn.STDEV.P(Table2[Sharpe Ratio])</f>
        <v>0.96869734171548139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0.31179732881264011</v>
      </c>
      <c r="AS167">
        <f>_xlfn.RANK.AVG(Table2[[#This Row],[1Y Return vs Nifty Z-Score]],Table2[1Y Return vs Nifty Z-Score])</f>
        <v>341</v>
      </c>
      <c r="AT167">
        <f>_xlfn.RANK.AVG(Table2[[#This Row],[6M Return vs Nifty Z-Score]],Table2[6M Return vs Nifty Z-Score])</f>
        <v>174</v>
      </c>
      <c r="AU167">
        <f>_xlfn.RANK.AVG(Table2[[#This Row],[Sharpe Ratio Z-Score]],Table2[Sharpe Ratio Z-Score])</f>
        <v>124</v>
      </c>
      <c r="AV167">
        <f>(Table2[[#This Row],[Rank 1Y]]+Table2[[#This Row],[Rank 6M]]+Table2[[#This Row],[Rank Sharpe]])/3</f>
        <v>213</v>
      </c>
    </row>
    <row r="168" spans="1:48" x14ac:dyDescent="0.3">
      <c r="A168" t="s">
        <v>1456</v>
      </c>
      <c r="B168" t="s">
        <v>1457</v>
      </c>
      <c r="C168" t="s">
        <v>10300</v>
      </c>
      <c r="D168" t="s">
        <v>166</v>
      </c>
      <c r="E168">
        <v>7246.3623937499997</v>
      </c>
      <c r="F168">
        <v>1046.75</v>
      </c>
      <c r="G168">
        <v>78.338420111333406</v>
      </c>
      <c r="H168">
        <f>(Table2[[#This Row],[1Y Return vs Nifty]]-AVERAGE(Table2[1Y Return vs Nifty]))/_xlfn.STDEV.P(Table2[1Y Return vs Nifty])</f>
        <v>0.70828288453626753</v>
      </c>
      <c r="I168">
        <v>15.0921746677559</v>
      </c>
      <c r="J168">
        <f>(Table2[[#This Row],[1M Return vs Nifty]]-AVERAGE(Table2[1M Return vs Nifty]))/_xlfn.STDEV.P(Table2[1M Return vs Nifty])</f>
        <v>0.8988235674918017</v>
      </c>
      <c r="K168">
        <v>63.380710482866697</v>
      </c>
      <c r="L168">
        <f>(Table2[[#This Row],[6M Return vs Nifty]]-AVERAGE(Table2[6M Return vs Nifty]))/_xlfn.STDEV.P(Table2[6M Return vs Nifty])</f>
        <v>1.8688701651726345</v>
      </c>
      <c r="M168">
        <v>3.1124100811206801</v>
      </c>
      <c r="N168">
        <f>(Table2[[#This Row],[1W Return vs Nifty]]-AVERAGE(Table2[1W Return vs Nifty]))/_xlfn.STDEV.P(Table2[1W Return vs Nifty])</f>
        <v>0.56605798602530066</v>
      </c>
      <c r="O168">
        <v>968.57</v>
      </c>
      <c r="P168">
        <v>912.26934511488798</v>
      </c>
      <c r="Q168">
        <v>725.32769861173904</v>
      </c>
      <c r="R168">
        <v>78.093178602959199</v>
      </c>
      <c r="S168" s="2">
        <f>(Table2[[#This Row],[Close Price]]-Table2[[#This Row],[20D EMA]])/Table2[[#This Row],[20D EMA]]</f>
        <v>8.0716933210815883E-2</v>
      </c>
      <c r="T168" s="2">
        <f>(Table2[[#This Row],[Close Price]]-Table2[[#This Row],[50D EMA]])/Table2[[#This Row],[50D EMA]]</f>
        <v>0.14741332217863354</v>
      </c>
      <c r="U168" s="2">
        <f>(Table2[[#This Row],[Close Price]]-Table2[[#This Row],[200D EMA]])/Table2[[#This Row],[200D EMA]]</f>
        <v>0.4431408065670952</v>
      </c>
      <c r="V168">
        <v>0.80919985314188803</v>
      </c>
      <c r="W168">
        <v>1039.5</v>
      </c>
      <c r="X168">
        <v>1082</v>
      </c>
      <c r="Y168">
        <v>978.35</v>
      </c>
      <c r="Z168">
        <v>1082</v>
      </c>
      <c r="AA168">
        <v>873.75</v>
      </c>
      <c r="AB168">
        <v>1082</v>
      </c>
      <c r="AC168" s="2">
        <f>(Table2[[#This Row],[Close Price]]/Table2[[#This Row],[Day Low]])-1</f>
        <v>6.9745069745070776E-3</v>
      </c>
      <c r="AD168" s="2">
        <f>(Table2[[#This Row],[Day High]]/Table2[[#This Row],[Close Price]])-1</f>
        <v>3.3675662765703329E-2</v>
      </c>
      <c r="AE168" s="2">
        <f>(Table2[[#This Row],[Close Price]]/Table2[[#This Row],[Current Week Low]])-1</f>
        <v>6.9913630091480439E-2</v>
      </c>
      <c r="AF168" s="2">
        <f>(Table2[[#This Row],[Current Week High]]/Table2[[#This Row],[Close Price]])-1</f>
        <v>3.3675662765703329E-2</v>
      </c>
      <c r="AG168" s="2">
        <f>(Table2[[#This Row],[Close Price]]/Table2[[#This Row],[Current Month Low]])-1</f>
        <v>0.19799713876967107</v>
      </c>
      <c r="AH168" s="2">
        <f>(Table2[[#This Row],[Current Month High]]/Table2[[#This Row],[Close Price]])-1</f>
        <v>3.3675662765703329E-2</v>
      </c>
      <c r="AI168">
        <v>3.3675662765703298</v>
      </c>
      <c r="AJ168">
        <v>139.476092427362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0.35</v>
      </c>
      <c r="AM168" t="s">
        <v>10332</v>
      </c>
      <c r="AN168">
        <v>14.44</v>
      </c>
      <c r="AO168" t="s">
        <v>10332</v>
      </c>
      <c r="AP168">
        <v>2.3416535344053999E-2</v>
      </c>
      <c r="AQ168">
        <f>(Table2[[#This Row],[Sharpe Ratio]]-AVERAGE(Table2[Sharpe Ratio]))/_xlfn.STDEV.P(Table2[Sharpe Ratio])</f>
        <v>-0.49511669102846534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3.5469179121975389</v>
      </c>
      <c r="AS168">
        <f>_xlfn.RANK.AVG(Table2[[#This Row],[1Y Return vs Nifty Z-Score]],Table2[1Y Return vs Nifty Z-Score])</f>
        <v>133</v>
      </c>
      <c r="AT168">
        <f>_xlfn.RANK.AVG(Table2[[#This Row],[6M Return vs Nifty Z-Score]],Table2[6M Return vs Nifty Z-Score])</f>
        <v>36</v>
      </c>
      <c r="AU168">
        <f>_xlfn.RANK.AVG(Table2[[#This Row],[Sharpe Ratio Z-Score]],Table2[Sharpe Ratio Z-Score])</f>
        <v>470</v>
      </c>
      <c r="AV168">
        <f>(Table2[[#This Row],[Rank 1Y]]+Table2[[#This Row],[Rank 6M]]+Table2[[#This Row],[Rank Sharpe]])/3</f>
        <v>213</v>
      </c>
    </row>
    <row r="169" spans="1:48" x14ac:dyDescent="0.3">
      <c r="A169" t="s">
        <v>947</v>
      </c>
      <c r="B169" t="s">
        <v>948</v>
      </c>
      <c r="C169" t="s">
        <v>10296</v>
      </c>
      <c r="D169" t="s">
        <v>72</v>
      </c>
      <c r="E169">
        <v>15591</v>
      </c>
      <c r="F169">
        <v>103.94</v>
      </c>
      <c r="G169">
        <v>135.22150298219401</v>
      </c>
      <c r="H169">
        <f>(Table2[[#This Row],[1Y Return vs Nifty]]-AVERAGE(Table2[1Y Return vs Nifty]))/_xlfn.STDEV.P(Table2[1Y Return vs Nifty])</f>
        <v>1.5887657625816982</v>
      </c>
      <c r="I169">
        <v>20.884439188325601</v>
      </c>
      <c r="J169">
        <f>(Table2[[#This Row],[1M Return vs Nifty]]-AVERAGE(Table2[1M Return vs Nifty]))/_xlfn.STDEV.P(Table2[1M Return vs Nifty])</f>
        <v>1.3807107837974795</v>
      </c>
      <c r="K169">
        <v>12.505868592269399</v>
      </c>
      <c r="L169">
        <f>(Table2[[#This Row],[6M Return vs Nifty]]-AVERAGE(Table2[6M Return vs Nifty]))/_xlfn.STDEV.P(Table2[6M Return vs Nifty])</f>
        <v>0.1381023174703879</v>
      </c>
      <c r="M169">
        <v>-0.33825424274596699</v>
      </c>
      <c r="N169">
        <f>(Table2[[#This Row],[1W Return vs Nifty]]-AVERAGE(Table2[1W Return vs Nifty]))/_xlfn.STDEV.P(Table2[1W Return vs Nifty])</f>
        <v>-0.2316824943407558</v>
      </c>
      <c r="O169">
        <v>101.13</v>
      </c>
      <c r="P169">
        <v>93.890973097420002</v>
      </c>
      <c r="Q169">
        <v>76.173823500111496</v>
      </c>
      <c r="R169">
        <v>56.3431915715041</v>
      </c>
      <c r="S169" s="2">
        <f>(Table2[[#This Row],[Close Price]]-Table2[[#This Row],[20D EMA]])/Table2[[#This Row],[20D EMA]]</f>
        <v>2.7786017996638015E-2</v>
      </c>
      <c r="T169" s="2">
        <f>(Table2[[#This Row],[Close Price]]-Table2[[#This Row],[50D EMA]])/Table2[[#This Row],[50D EMA]]</f>
        <v>0.10702867987269939</v>
      </c>
      <c r="U169" s="2">
        <f>(Table2[[#This Row],[Close Price]]-Table2[[#This Row],[200D EMA]])/Table2[[#This Row],[200D EMA]]</f>
        <v>0.36451073641915666</v>
      </c>
      <c r="V169">
        <v>0.69208604615430802</v>
      </c>
      <c r="W169">
        <v>103.1</v>
      </c>
      <c r="X169">
        <v>106.32</v>
      </c>
      <c r="Y169">
        <v>99.56</v>
      </c>
      <c r="Z169">
        <v>106.8</v>
      </c>
      <c r="AA169">
        <v>95.6</v>
      </c>
      <c r="AB169">
        <v>112.48</v>
      </c>
      <c r="AC169" s="2">
        <f>(Table2[[#This Row],[Close Price]]/Table2[[#This Row],[Day Low]])-1</f>
        <v>8.1474296799224355E-3</v>
      </c>
      <c r="AD169" s="2">
        <f>(Table2[[#This Row],[Day High]]/Table2[[#This Row],[Close Price]])-1</f>
        <v>2.2897825668654948E-2</v>
      </c>
      <c r="AE169" s="2">
        <f>(Table2[[#This Row],[Close Price]]/Table2[[#This Row],[Current Week Low]])-1</f>
        <v>4.3993571715548407E-2</v>
      </c>
      <c r="AF169" s="2">
        <f>(Table2[[#This Row],[Current Week High]]/Table2[[#This Row],[Close Price]])-1</f>
        <v>2.7515874543005525E-2</v>
      </c>
      <c r="AG169" s="2">
        <f>(Table2[[#This Row],[Close Price]]/Table2[[#This Row],[Current Month Low]])-1</f>
        <v>8.7238493723849508E-2</v>
      </c>
      <c r="AH169" s="2">
        <f>(Table2[[#This Row],[Current Month High]]/Table2[[#This Row],[Close Price]])-1</f>
        <v>8.2162786222820916E-2</v>
      </c>
      <c r="AI169">
        <v>26.803925341543199</v>
      </c>
      <c r="AJ169">
        <v>169.62386511024599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0.31</v>
      </c>
      <c r="AM169" t="s">
        <v>10332</v>
      </c>
      <c r="AN169">
        <v>4.96</v>
      </c>
      <c r="AO169" t="s">
        <v>10332</v>
      </c>
      <c r="AP169">
        <v>7.7226063512621998E-2</v>
      </c>
      <c r="AQ169">
        <f>(Table2[[#This Row],[Sharpe Ratio]]-AVERAGE(Table2[Sharpe Ratio]))/_xlfn.STDEV.P(Table2[Sharpe Ratio])</f>
        <v>0.12441803437822334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3.0003144038870331</v>
      </c>
      <c r="AS169">
        <f>_xlfn.RANK.AVG(Table2[[#This Row],[1Y Return vs Nifty Z-Score]],Table2[1Y Return vs Nifty Z-Score])</f>
        <v>53</v>
      </c>
      <c r="AT169">
        <f>_xlfn.RANK.AVG(Table2[[#This Row],[6M Return vs Nifty Z-Score]],Table2[6M Return vs Nifty Z-Score])</f>
        <v>274</v>
      </c>
      <c r="AU169">
        <f>_xlfn.RANK.AVG(Table2[[#This Row],[Sharpe Ratio Z-Score]],Table2[Sharpe Ratio Z-Score])</f>
        <v>313</v>
      </c>
      <c r="AV169">
        <f>(Table2[[#This Row],[Rank 1Y]]+Table2[[#This Row],[Rank 6M]]+Table2[[#This Row],[Rank Sharpe]])/3</f>
        <v>213.33333333333334</v>
      </c>
    </row>
    <row r="170" spans="1:48" x14ac:dyDescent="0.3">
      <c r="A170" t="s">
        <v>151</v>
      </c>
      <c r="B170" t="s">
        <v>152</v>
      </c>
      <c r="C170" t="s">
        <v>10294</v>
      </c>
      <c r="D170" t="s">
        <v>153</v>
      </c>
      <c r="E170">
        <v>179399.31079798</v>
      </c>
      <c r="F170">
        <v>459.55</v>
      </c>
      <c r="G170">
        <v>67.6354539652271</v>
      </c>
      <c r="H170">
        <f>(Table2[[#This Row],[1Y Return vs Nifty]]-AVERAGE(Table2[1Y Return vs Nifty]))/_xlfn.STDEV.P(Table2[1Y Return vs Nifty])</f>
        <v>0.54261362119235002</v>
      </c>
      <c r="I170">
        <v>1.56652118798034</v>
      </c>
      <c r="J170">
        <f>(Table2[[#This Row],[1M Return vs Nifty]]-AVERAGE(Table2[1M Return vs Nifty]))/_xlfn.STDEV.P(Table2[1M Return vs Nifty])</f>
        <v>-0.22644263555156133</v>
      </c>
      <c r="K170">
        <v>57.587619386014502</v>
      </c>
      <c r="L170">
        <f>(Table2[[#This Row],[6M Return vs Nifty]]-AVERAGE(Table2[6M Return vs Nifty]))/_xlfn.STDEV.P(Table2[6M Return vs Nifty])</f>
        <v>1.6717885539746444</v>
      </c>
      <c r="M170">
        <v>3.5258578654627701</v>
      </c>
      <c r="N170">
        <f>(Table2[[#This Row],[1W Return vs Nifty]]-AVERAGE(Table2[1W Return vs Nifty]))/_xlfn.STDEV.P(Table2[1W Return vs Nifty])</f>
        <v>0.66164075013425805</v>
      </c>
      <c r="O170">
        <v>439.61</v>
      </c>
      <c r="P170">
        <v>436.618911607808</v>
      </c>
      <c r="Q170">
        <v>367.20156384558999</v>
      </c>
      <c r="R170">
        <v>70.282063338306301</v>
      </c>
      <c r="S170" s="2">
        <f>(Table2[[#This Row],[Close Price]]-Table2[[#This Row],[20D EMA]])/Table2[[#This Row],[20D EMA]]</f>
        <v>4.5358385841996307E-2</v>
      </c>
      <c r="T170" s="2">
        <f>(Table2[[#This Row],[Close Price]]-Table2[[#This Row],[50D EMA]])/Table2[[#This Row],[50D EMA]]</f>
        <v>5.2519686579196576E-2</v>
      </c>
      <c r="U170" s="2">
        <f>(Table2[[#This Row],[Close Price]]-Table2[[#This Row],[200D EMA]])/Table2[[#This Row],[200D EMA]]</f>
        <v>0.2514924914460413</v>
      </c>
      <c r="V170">
        <v>0.57679900963654995</v>
      </c>
      <c r="W170">
        <v>454.7</v>
      </c>
      <c r="X170">
        <v>461.6</v>
      </c>
      <c r="Y170">
        <v>429.25</v>
      </c>
      <c r="Z170">
        <v>461.6</v>
      </c>
      <c r="AA170">
        <v>404.25</v>
      </c>
      <c r="AB170">
        <v>462.25</v>
      </c>
      <c r="AC170" s="2">
        <f>(Table2[[#This Row],[Close Price]]/Table2[[#This Row],[Day Low]])-1</f>
        <v>1.0666373433032783E-2</v>
      </c>
      <c r="AD170" s="2">
        <f>(Table2[[#This Row],[Day High]]/Table2[[#This Row],[Close Price]])-1</f>
        <v>4.4608856490044868E-3</v>
      </c>
      <c r="AE170" s="2">
        <f>(Table2[[#This Row],[Close Price]]/Table2[[#This Row],[Current Week Low]])-1</f>
        <v>7.0588235294117618E-2</v>
      </c>
      <c r="AF170" s="2">
        <f>(Table2[[#This Row],[Current Week High]]/Table2[[#This Row],[Close Price]])-1</f>
        <v>4.4608856490044868E-3</v>
      </c>
      <c r="AG170" s="2">
        <f>(Table2[[#This Row],[Close Price]]/Table2[[#This Row],[Current Month Low]])-1</f>
        <v>0.13679653679653692</v>
      </c>
      <c r="AH170" s="2">
        <f>(Table2[[#This Row],[Current Month High]]/Table2[[#This Row],[Close Price]])-1</f>
        <v>5.8753128060058391E-3</v>
      </c>
      <c r="AI170">
        <v>10.270917201610199</v>
      </c>
      <c r="AJ170">
        <v>120.9375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0.08</v>
      </c>
      <c r="AM170" t="s">
        <v>10332</v>
      </c>
      <c r="AN170">
        <v>11.2</v>
      </c>
      <c r="AO170" t="s">
        <v>10332</v>
      </c>
      <c r="AP170">
        <v>3.5785184660377001E-2</v>
      </c>
      <c r="AQ170">
        <f>(Table2[[#This Row],[Sharpe Ratio]]-AVERAGE(Table2[Sharpe Ratio]))/_xlfn.STDEV.P(Table2[Sharpe Ratio])</f>
        <v>-0.35271054069325553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2.2968897490564357</v>
      </c>
      <c r="AS170">
        <f>_xlfn.RANK.AVG(Table2[[#This Row],[1Y Return vs Nifty Z-Score]],Table2[1Y Return vs Nifty Z-Score])</f>
        <v>163</v>
      </c>
      <c r="AT170">
        <f>_xlfn.RANK.AVG(Table2[[#This Row],[6M Return vs Nifty Z-Score]],Table2[6M Return vs Nifty Z-Score])</f>
        <v>49</v>
      </c>
      <c r="AU170">
        <f>_xlfn.RANK.AVG(Table2[[#This Row],[Sharpe Ratio Z-Score]],Table2[Sharpe Ratio Z-Score])</f>
        <v>436</v>
      </c>
      <c r="AV170">
        <f>(Table2[[#This Row],[Rank 1Y]]+Table2[[#This Row],[Rank 6M]]+Table2[[#This Row],[Rank Sharpe]])/3</f>
        <v>216</v>
      </c>
    </row>
    <row r="171" spans="1:48" x14ac:dyDescent="0.3">
      <c r="A171" t="s">
        <v>617</v>
      </c>
      <c r="B171" t="s">
        <v>618</v>
      </c>
      <c r="C171" t="s">
        <v>10294</v>
      </c>
      <c r="D171" t="s">
        <v>619</v>
      </c>
      <c r="E171">
        <v>30804.550157099999</v>
      </c>
      <c r="F171">
        <v>318.55</v>
      </c>
      <c r="G171">
        <v>91.999418154153304</v>
      </c>
      <c r="H171">
        <f>(Table2[[#This Row],[1Y Return vs Nifty]]-AVERAGE(Table2[1Y Return vs Nifty]))/_xlfn.STDEV.P(Table2[1Y Return vs Nifty])</f>
        <v>0.91973898478003191</v>
      </c>
      <c r="I171">
        <v>3.73367954672067</v>
      </c>
      <c r="J171">
        <f>(Table2[[#This Row],[1M Return vs Nifty]]-AVERAGE(Table2[1M Return vs Nifty]))/_xlfn.STDEV.P(Table2[1M Return vs Nifty])</f>
        <v>-4.6145982130725426E-2</v>
      </c>
      <c r="K171">
        <v>9.3999042765357395</v>
      </c>
      <c r="L171">
        <f>(Table2[[#This Row],[6M Return vs Nifty]]-AVERAGE(Table2[6M Return vs Nifty]))/_xlfn.STDEV.P(Table2[6M Return vs Nifty])</f>
        <v>3.2437061834952381E-2</v>
      </c>
      <c r="M171">
        <v>1.78572506773892</v>
      </c>
      <c r="N171">
        <f>(Table2[[#This Row],[1W Return vs Nifty]]-AVERAGE(Table2[1W Return vs Nifty]))/_xlfn.STDEV.P(Table2[1W Return vs Nifty])</f>
        <v>0.25934883076221288</v>
      </c>
      <c r="O171">
        <v>312.61</v>
      </c>
      <c r="P171">
        <v>319.85194234054001</v>
      </c>
      <c r="Q171">
        <v>285.85179352360399</v>
      </c>
      <c r="R171">
        <v>57.379186202294498</v>
      </c>
      <c r="S171" s="2">
        <f>(Table2[[#This Row],[Close Price]]-Table2[[#This Row],[20D EMA]])/Table2[[#This Row],[20D EMA]]</f>
        <v>1.9001311538338495E-2</v>
      </c>
      <c r="T171" s="2">
        <f>(Table2[[#This Row],[Close Price]]-Table2[[#This Row],[50D EMA]])/Table2[[#This Row],[50D EMA]]</f>
        <v>-4.0704531321990303E-3</v>
      </c>
      <c r="U171" s="2">
        <f>(Table2[[#This Row],[Close Price]]-Table2[[#This Row],[200D EMA]])/Table2[[#This Row],[200D EMA]]</f>
        <v>0.11438866999341039</v>
      </c>
      <c r="V171">
        <v>1.0191080513016899</v>
      </c>
      <c r="W171">
        <v>314.5</v>
      </c>
      <c r="X171">
        <v>320.8</v>
      </c>
      <c r="Y171">
        <v>314.5</v>
      </c>
      <c r="Z171">
        <v>328.1</v>
      </c>
      <c r="AA171">
        <v>282.10000000000002</v>
      </c>
      <c r="AB171">
        <v>329.7</v>
      </c>
      <c r="AC171" s="2">
        <f>(Table2[[#This Row],[Close Price]]/Table2[[#This Row],[Day Low]])-1</f>
        <v>1.2877583465818798E-2</v>
      </c>
      <c r="AD171" s="2">
        <f>(Table2[[#This Row],[Day High]]/Table2[[#This Row],[Close Price]])-1</f>
        <v>7.0632553759222283E-3</v>
      </c>
      <c r="AE171" s="2">
        <f>(Table2[[#This Row],[Close Price]]/Table2[[#This Row],[Current Week Low]])-1</f>
        <v>1.2877583465818798E-2</v>
      </c>
      <c r="AF171" s="2">
        <f>(Table2[[#This Row],[Current Week High]]/Table2[[#This Row],[Close Price]])-1</f>
        <v>2.9979595040025231E-2</v>
      </c>
      <c r="AG171" s="2">
        <f>(Table2[[#This Row],[Close Price]]/Table2[[#This Row],[Current Month Low]])-1</f>
        <v>0.12920950017724198</v>
      </c>
      <c r="AH171" s="2">
        <f>(Table2[[#This Row],[Current Month High]]/Table2[[#This Row],[Close Price]])-1</f>
        <v>3.5002354418458559E-2</v>
      </c>
      <c r="AI171">
        <v>30.528959347041202</v>
      </c>
      <c r="AJ171">
        <v>134.83228897898999</v>
      </c>
      <c r="AK171" t="str">
        <f>IF(AND(Table2[[#This Row],[20D EMA]]&gt;Table2[[#This Row],[50D EMA]],Table2[[#This Row],[50D EMA]]&gt;Table2[[#This Row],[200D EMA]]),"Uptrend","Downtrend/NoTrend")</f>
        <v>Downtrend/NoTrend</v>
      </c>
      <c r="AL171">
        <v>-7.0000000000000007E-2</v>
      </c>
      <c r="AM171" t="s">
        <v>10331</v>
      </c>
      <c r="AN171">
        <v>10.09</v>
      </c>
      <c r="AO171" t="s">
        <v>10332</v>
      </c>
      <c r="AP171">
        <v>0.102948149179486</v>
      </c>
      <c r="AQ171">
        <f>(Table2[[#This Row],[Sharpe Ratio]]-AVERAGE(Table2[Sharpe Ratio]))/_xlfn.STDEV.P(Table2[Sharpe Ratio])</f>
        <v>0.42056865719332015</v>
      </c>
      <c r="AR1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1">
        <f>_xlfn.RANK.AVG(Table2[[#This Row],[1Y Return vs Nifty Z-Score]],Table2[1Y Return vs Nifty Z-Score])</f>
        <v>111</v>
      </c>
      <c r="AT171">
        <f>_xlfn.RANK.AVG(Table2[[#This Row],[6M Return vs Nifty Z-Score]],Table2[6M Return vs Nifty Z-Score])</f>
        <v>305</v>
      </c>
      <c r="AU171">
        <f>_xlfn.RANK.AVG(Table2[[#This Row],[Sharpe Ratio Z-Score]],Table2[Sharpe Ratio Z-Score])</f>
        <v>234</v>
      </c>
      <c r="AV171">
        <f>(Table2[[#This Row],[Rank 1Y]]+Table2[[#This Row],[Rank 6M]]+Table2[[#This Row],[Rank Sharpe]])/3</f>
        <v>216.66666666666666</v>
      </c>
    </row>
    <row r="172" spans="1:48" x14ac:dyDescent="0.3">
      <c r="A172" t="s">
        <v>541</v>
      </c>
      <c r="B172" t="s">
        <v>542</v>
      </c>
      <c r="C172" t="s">
        <v>10293</v>
      </c>
      <c r="D172" t="s">
        <v>153</v>
      </c>
      <c r="E172">
        <v>37667.983483484997</v>
      </c>
      <c r="F172">
        <v>271.64999999999998</v>
      </c>
      <c r="G172">
        <v>83.072553738001304</v>
      </c>
      <c r="H172">
        <f>(Table2[[#This Row],[1Y Return vs Nifty]]-AVERAGE(Table2[1Y Return vs Nifty]))/_xlfn.STDEV.P(Table2[1Y Return vs Nifty])</f>
        <v>0.78156167658281295</v>
      </c>
      <c r="I172">
        <v>1.6608645566792699</v>
      </c>
      <c r="J172">
        <f>(Table2[[#This Row],[1M Return vs Nifty]]-AVERAGE(Table2[1M Return vs Nifty]))/_xlfn.STDEV.P(Table2[1M Return vs Nifty])</f>
        <v>-0.21859374274672166</v>
      </c>
      <c r="K172">
        <v>-2.3378374148432401</v>
      </c>
      <c r="L172">
        <f>(Table2[[#This Row],[6M Return vs Nifty]]-AVERAGE(Table2[6M Return vs Nifty]))/_xlfn.STDEV.P(Table2[6M Return vs Nifty])</f>
        <v>-0.36688223173178797</v>
      </c>
      <c r="M172">
        <v>2.1123226608916301</v>
      </c>
      <c r="N172">
        <f>(Table2[[#This Row],[1W Return vs Nifty]]-AVERAGE(Table2[1W Return vs Nifty]))/_xlfn.STDEV.P(Table2[1W Return vs Nifty])</f>
        <v>0.33485316743327226</v>
      </c>
      <c r="O172">
        <v>268.64</v>
      </c>
      <c r="P172">
        <v>262.05925741377899</v>
      </c>
      <c r="Q172">
        <v>224.72472594034801</v>
      </c>
      <c r="R172">
        <v>55.146761256176298</v>
      </c>
      <c r="S172" s="2">
        <f>(Table2[[#This Row],[Close Price]]-Table2[[#This Row],[20D EMA]])/Table2[[#This Row],[20D EMA]]</f>
        <v>1.1204586063132784E-2</v>
      </c>
      <c r="T172" s="2">
        <f>(Table2[[#This Row],[Close Price]]-Table2[[#This Row],[50D EMA]])/Table2[[#This Row],[50D EMA]]</f>
        <v>3.6597610330085233E-2</v>
      </c>
      <c r="U172" s="2">
        <f>(Table2[[#This Row],[Close Price]]-Table2[[#This Row],[200D EMA]])/Table2[[#This Row],[200D EMA]]</f>
        <v>0.20881224290427228</v>
      </c>
      <c r="V172">
        <v>0.36518501225532801</v>
      </c>
      <c r="W172">
        <v>270.5</v>
      </c>
      <c r="X172">
        <v>276</v>
      </c>
      <c r="Y172">
        <v>259.05</v>
      </c>
      <c r="Z172">
        <v>276</v>
      </c>
      <c r="AA172">
        <v>253.3</v>
      </c>
      <c r="AB172">
        <v>293.5</v>
      </c>
      <c r="AC172" s="2">
        <f>(Table2[[#This Row],[Close Price]]/Table2[[#This Row],[Day Low]])-1</f>
        <v>4.2513863216264713E-3</v>
      </c>
      <c r="AD172" s="2">
        <f>(Table2[[#This Row],[Day High]]/Table2[[#This Row],[Close Price]])-1</f>
        <v>1.6013252346769757E-2</v>
      </c>
      <c r="AE172" s="2">
        <f>(Table2[[#This Row],[Close Price]]/Table2[[#This Row],[Current Week Low]])-1</f>
        <v>4.8639258830341481E-2</v>
      </c>
      <c r="AF172" s="2">
        <f>(Table2[[#This Row],[Current Week High]]/Table2[[#This Row],[Close Price]])-1</f>
        <v>1.6013252346769757E-2</v>
      </c>
      <c r="AG172" s="2">
        <f>(Table2[[#This Row],[Close Price]]/Table2[[#This Row],[Current Month Low]])-1</f>
        <v>7.2443742597710026E-2</v>
      </c>
      <c r="AH172" s="2">
        <f>(Table2[[#This Row],[Current Month High]]/Table2[[#This Row],[Close Price]])-1</f>
        <v>8.0434382477452715E-2</v>
      </c>
      <c r="AI172">
        <v>14.7800478556966</v>
      </c>
      <c r="AJ172">
        <v>132.57705479452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0.12</v>
      </c>
      <c r="AM172" t="s">
        <v>10332</v>
      </c>
      <c r="AN172">
        <v>2.98</v>
      </c>
      <c r="AO172" t="s">
        <v>10332</v>
      </c>
      <c r="AP172">
        <v>0.173153914635814</v>
      </c>
      <c r="AQ172">
        <f>(Table2[[#This Row],[Sharpe Ratio]]-AVERAGE(Table2[Sharpe Ratio]))/_xlfn.STDEV.P(Table2[Sharpe Ratio])</f>
        <v>1.2288810714500844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1.7598199409876598</v>
      </c>
      <c r="AS172">
        <f>_xlfn.RANK.AVG(Table2[[#This Row],[1Y Return vs Nifty Z-Score]],Table2[1Y Return vs Nifty Z-Score])</f>
        <v>125</v>
      </c>
      <c r="AT172">
        <f>_xlfn.RANK.AVG(Table2[[#This Row],[6M Return vs Nifty Z-Score]],Table2[6M Return vs Nifty Z-Score])</f>
        <v>443</v>
      </c>
      <c r="AU172">
        <f>_xlfn.RANK.AVG(Table2[[#This Row],[Sharpe Ratio Z-Score]],Table2[Sharpe Ratio Z-Score])</f>
        <v>83</v>
      </c>
      <c r="AV172">
        <f>(Table2[[#This Row],[Rank 1Y]]+Table2[[#This Row],[Rank 6M]]+Table2[[#This Row],[Rank Sharpe]])/3</f>
        <v>217</v>
      </c>
    </row>
    <row r="173" spans="1:48" x14ac:dyDescent="0.3">
      <c r="A173" t="s">
        <v>890</v>
      </c>
      <c r="B173" t="s">
        <v>891</v>
      </c>
      <c r="C173" t="s">
        <v>10292</v>
      </c>
      <c r="D173" t="s">
        <v>724</v>
      </c>
      <c r="E173">
        <v>17288.380599659999</v>
      </c>
      <c r="F173">
        <v>957.15</v>
      </c>
      <c r="G173">
        <v>19.087330821741599</v>
      </c>
      <c r="H173">
        <f>(Table2[[#This Row],[1Y Return vs Nifty]]-AVERAGE(Table2[1Y Return vs Nifty]))/_xlfn.STDEV.P(Table2[1Y Return vs Nifty])</f>
        <v>-0.20885393351322304</v>
      </c>
      <c r="I173">
        <v>7.3773825699894697</v>
      </c>
      <c r="J173">
        <f>(Table2[[#This Row],[1M Return vs Nifty]]-AVERAGE(Table2[1M Return vs Nifty]))/_xlfn.STDEV.P(Table2[1M Return vs Nifty])</f>
        <v>0.25699174590157225</v>
      </c>
      <c r="K173">
        <v>17.8789509066427</v>
      </c>
      <c r="L173">
        <f>(Table2[[#This Row],[6M Return vs Nifty]]-AVERAGE(Table2[6M Return vs Nifty]))/_xlfn.STDEV.P(Table2[6M Return vs Nifty])</f>
        <v>0.32089518261133354</v>
      </c>
      <c r="M173">
        <v>-5.0734184272884697</v>
      </c>
      <c r="N173">
        <f>(Table2[[#This Row],[1W Return vs Nifty]]-AVERAGE(Table2[1W Return vs Nifty]))/_xlfn.STDEV.P(Table2[1W Return vs Nifty])</f>
        <v>-1.3263795719621092</v>
      </c>
      <c r="O173">
        <v>913.89</v>
      </c>
      <c r="P173">
        <v>875.73396705809205</v>
      </c>
      <c r="Q173">
        <v>755.96750273271903</v>
      </c>
      <c r="R173">
        <v>67.365041791150205</v>
      </c>
      <c r="S173" s="2">
        <f>(Table2[[#This Row],[Close Price]]-Table2[[#This Row],[20D EMA]])/Table2[[#This Row],[20D EMA]]</f>
        <v>4.7336112661261191E-2</v>
      </c>
      <c r="T173" s="2">
        <f>(Table2[[#This Row],[Close Price]]-Table2[[#This Row],[50D EMA]])/Table2[[#This Row],[50D EMA]]</f>
        <v>9.2968910656068202E-2</v>
      </c>
      <c r="U173" s="2">
        <f>(Table2[[#This Row],[Close Price]]-Table2[[#This Row],[200D EMA]])/Table2[[#This Row],[200D EMA]]</f>
        <v>0.26612585400831884</v>
      </c>
      <c r="V173">
        <v>0.76378140879047096</v>
      </c>
      <c r="W173">
        <v>920.05</v>
      </c>
      <c r="X173">
        <v>961</v>
      </c>
      <c r="Y173">
        <v>915</v>
      </c>
      <c r="Z173">
        <v>975</v>
      </c>
      <c r="AA173">
        <v>835</v>
      </c>
      <c r="AB173">
        <v>975</v>
      </c>
      <c r="AC173" s="2">
        <f>(Table2[[#This Row],[Close Price]]/Table2[[#This Row],[Day Low]])-1</f>
        <v>4.0323895440465218E-2</v>
      </c>
      <c r="AD173" s="2">
        <f>(Table2[[#This Row],[Day High]]/Table2[[#This Row],[Close Price]])-1</f>
        <v>4.0223580421041571E-3</v>
      </c>
      <c r="AE173" s="2">
        <f>(Table2[[#This Row],[Close Price]]/Table2[[#This Row],[Current Week Low]])-1</f>
        <v>4.6065573770491808E-2</v>
      </c>
      <c r="AF173" s="2">
        <f>(Table2[[#This Row],[Current Week High]]/Table2[[#This Row],[Close Price]])-1</f>
        <v>1.8649114558846547E-2</v>
      </c>
      <c r="AG173" s="2">
        <f>(Table2[[#This Row],[Close Price]]/Table2[[#This Row],[Current Month Low]])-1</f>
        <v>0.14628742514970061</v>
      </c>
      <c r="AH173" s="2">
        <f>(Table2[[#This Row],[Current Month High]]/Table2[[#This Row],[Close Price]])-1</f>
        <v>1.8649114558846547E-2</v>
      </c>
      <c r="AI173">
        <v>4.31489317243902</v>
      </c>
      <c r="AJ173">
        <v>64.0359897172236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0.27</v>
      </c>
      <c r="AM173" t="s">
        <v>10332</v>
      </c>
      <c r="AN173">
        <v>13.3</v>
      </c>
      <c r="AO173" t="s">
        <v>10332</v>
      </c>
      <c r="AP173">
        <v>0.185725613455718</v>
      </c>
      <c r="AQ173">
        <f>(Table2[[#This Row],[Sharpe Ratio]]-AVERAGE(Table2[Sharpe Ratio]))/_xlfn.STDEV.P(Table2[Sharpe Ratio])</f>
        <v>1.3736250274254205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0.41627845046299394</v>
      </c>
      <c r="AS173">
        <f>_xlfn.RANK.AVG(Table2[[#This Row],[1Y Return vs Nifty Z-Score]],Table2[1Y Return vs Nifty Z-Score])</f>
        <v>361</v>
      </c>
      <c r="AT173">
        <f>_xlfn.RANK.AVG(Table2[[#This Row],[6M Return vs Nifty Z-Score]],Table2[6M Return vs Nifty Z-Score])</f>
        <v>229</v>
      </c>
      <c r="AU173">
        <f>_xlfn.RANK.AVG(Table2[[#This Row],[Sharpe Ratio Z-Score]],Table2[Sharpe Ratio Z-Score])</f>
        <v>62</v>
      </c>
      <c r="AV173">
        <f>(Table2[[#This Row],[Rank 1Y]]+Table2[[#This Row],[Rank 6M]]+Table2[[#This Row],[Rank Sharpe]])/3</f>
        <v>217.33333333333334</v>
      </c>
    </row>
    <row r="174" spans="1:48" x14ac:dyDescent="0.3">
      <c r="A174" t="s">
        <v>271</v>
      </c>
      <c r="B174" t="s">
        <v>272</v>
      </c>
      <c r="C174" t="s">
        <v>10298</v>
      </c>
      <c r="D174" t="s">
        <v>224</v>
      </c>
      <c r="E174">
        <v>102743.01492</v>
      </c>
      <c r="F174">
        <v>6832</v>
      </c>
      <c r="G174">
        <v>8.7988237501790501</v>
      </c>
      <c r="H174">
        <f>(Table2[[#This Row],[1Y Return vs Nifty]]-AVERAGE(Table2[1Y Return vs Nifty]))/_xlfn.STDEV.P(Table2[1Y Return vs Nifty])</f>
        <v>-0.36810786033934306</v>
      </c>
      <c r="I174">
        <v>6.8770095381188296</v>
      </c>
      <c r="J174">
        <f>(Table2[[#This Row],[1M Return vs Nifty]]-AVERAGE(Table2[1M Return vs Nifty]))/_xlfn.STDEV.P(Table2[1M Return vs Nifty])</f>
        <v>0.21536323142570724</v>
      </c>
      <c r="K174">
        <v>33.174371524869102</v>
      </c>
      <c r="L174">
        <f>(Table2[[#This Row],[6M Return vs Nifty]]-AVERAGE(Table2[6M Return vs Nifty]))/_xlfn.STDEV.P(Table2[6M Return vs Nifty])</f>
        <v>0.84124711372959005</v>
      </c>
      <c r="M174">
        <v>2.9131286122638</v>
      </c>
      <c r="N174">
        <f>(Table2[[#This Row],[1W Return vs Nifty]]-AVERAGE(Table2[1W Return vs Nifty]))/_xlfn.STDEV.P(Table2[1W Return vs Nifty])</f>
        <v>0.51998717769010994</v>
      </c>
      <c r="O174">
        <v>6639.57</v>
      </c>
      <c r="P174">
        <v>6572.8521242192301</v>
      </c>
      <c r="Q174">
        <v>5763.9129867491301</v>
      </c>
      <c r="R174">
        <v>64.086887907967494</v>
      </c>
      <c r="S174" s="2">
        <f>(Table2[[#This Row],[Close Price]]-Table2[[#This Row],[20D EMA]])/Table2[[#This Row],[20D EMA]]</f>
        <v>2.8982298552466545E-2</v>
      </c>
      <c r="T174" s="2">
        <f>(Table2[[#This Row],[Close Price]]-Table2[[#This Row],[50D EMA]])/Table2[[#This Row],[50D EMA]]</f>
        <v>3.9427005336979702E-2</v>
      </c>
      <c r="U174" s="2">
        <f>(Table2[[#This Row],[Close Price]]-Table2[[#This Row],[200D EMA]])/Table2[[#This Row],[200D EMA]]</f>
        <v>0.18530588780683088</v>
      </c>
      <c r="V174">
        <v>0.63029939735177298</v>
      </c>
      <c r="W174">
        <v>6768.8</v>
      </c>
      <c r="X174">
        <v>6870</v>
      </c>
      <c r="Y174">
        <v>6495.05</v>
      </c>
      <c r="Z174">
        <v>6884</v>
      </c>
      <c r="AA174">
        <v>6308.75</v>
      </c>
      <c r="AB174">
        <v>6906</v>
      </c>
      <c r="AC174" s="2">
        <f>(Table2[[#This Row],[Close Price]]/Table2[[#This Row],[Day Low]])-1</f>
        <v>9.3369578064057546E-3</v>
      </c>
      <c r="AD174" s="2">
        <f>(Table2[[#This Row],[Day High]]/Table2[[#This Row],[Close Price]])-1</f>
        <v>5.5620608899298318E-3</v>
      </c>
      <c r="AE174" s="2">
        <f>(Table2[[#This Row],[Close Price]]/Table2[[#This Row],[Current Week Low]])-1</f>
        <v>5.1877968606862224E-2</v>
      </c>
      <c r="AF174" s="2">
        <f>(Table2[[#This Row],[Current Week High]]/Table2[[#This Row],[Close Price]])-1</f>
        <v>7.6112412177986588E-3</v>
      </c>
      <c r="AG174" s="2">
        <f>(Table2[[#This Row],[Close Price]]/Table2[[#This Row],[Current Month Low]])-1</f>
        <v>8.2940360610263442E-2</v>
      </c>
      <c r="AH174" s="2">
        <f>(Table2[[#This Row],[Current Month High]]/Table2[[#This Row],[Close Price]])-1</f>
        <v>1.0831381733021006E-2</v>
      </c>
      <c r="AI174">
        <v>7.3104508196721198</v>
      </c>
      <c r="AJ174">
        <v>79.742173112338804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-0.12</v>
      </c>
      <c r="AM174" t="s">
        <v>10331</v>
      </c>
      <c r="AN174">
        <v>5.79</v>
      </c>
      <c r="AO174" t="s">
        <v>10332</v>
      </c>
      <c r="AP174">
        <v>0.15962275779475599</v>
      </c>
      <c r="AQ174">
        <f>(Table2[[#This Row],[Sharpe Ratio]]-AVERAGE(Table2[Sharpe Ratio]))/_xlfn.STDEV.P(Table2[Sharpe Ratio])</f>
        <v>1.0730904183208021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2.281580080826866</v>
      </c>
      <c r="AS174">
        <f>_xlfn.RANK.AVG(Table2[[#This Row],[1Y Return vs Nifty Z-Score]],Table2[1Y Return vs Nifty Z-Score])</f>
        <v>412</v>
      </c>
      <c r="AT174">
        <f>_xlfn.RANK.AVG(Table2[[#This Row],[6M Return vs Nifty Z-Score]],Table2[6M Return vs Nifty Z-Score])</f>
        <v>133</v>
      </c>
      <c r="AU174">
        <f>_xlfn.RANK.AVG(Table2[[#This Row],[Sharpe Ratio Z-Score]],Table2[Sharpe Ratio Z-Score])</f>
        <v>108</v>
      </c>
      <c r="AV174">
        <f>(Table2[[#This Row],[Rank 1Y]]+Table2[[#This Row],[Rank 6M]]+Table2[[#This Row],[Rank Sharpe]])/3</f>
        <v>217.66666666666666</v>
      </c>
    </row>
    <row r="175" spans="1:48" x14ac:dyDescent="0.3">
      <c r="A175" t="s">
        <v>1011</v>
      </c>
      <c r="B175" t="s">
        <v>1012</v>
      </c>
      <c r="C175" t="s">
        <v>10286</v>
      </c>
      <c r="D175" t="s">
        <v>21</v>
      </c>
      <c r="E175">
        <v>14021.242495</v>
      </c>
      <c r="F175">
        <v>2487.5</v>
      </c>
      <c r="G175">
        <v>185.96238865883001</v>
      </c>
      <c r="H175">
        <f>(Table2[[#This Row],[1Y Return vs Nifty]]-AVERAGE(Table2[1Y Return vs Nifty]))/_xlfn.STDEV.P(Table2[1Y Return vs Nifty])</f>
        <v>2.3741746891085156</v>
      </c>
      <c r="I175">
        <v>5.2453421581870696</v>
      </c>
      <c r="J175">
        <f>(Table2[[#This Row],[1M Return vs Nifty]]-AVERAGE(Table2[1M Return vs Nifty]))/_xlfn.STDEV.P(Table2[1M Return vs Nifty])</f>
        <v>7.9616728678840273E-2</v>
      </c>
      <c r="K175">
        <v>46.542051633421799</v>
      </c>
      <c r="L175">
        <f>(Table2[[#This Row],[6M Return vs Nifty]]-AVERAGE(Table2[6M Return vs Nifty]))/_xlfn.STDEV.P(Table2[6M Return vs Nifty])</f>
        <v>1.2960170957180344</v>
      </c>
      <c r="M175">
        <v>9.9747179848831191</v>
      </c>
      <c r="N175">
        <f>(Table2[[#This Row],[1W Return vs Nifty]]-AVERAGE(Table2[1W Return vs Nifty]))/_xlfn.STDEV.P(Table2[1W Return vs Nifty])</f>
        <v>2.1525179513437913</v>
      </c>
      <c r="O175">
        <v>2383.94</v>
      </c>
      <c r="P175">
        <v>2357.3878560660701</v>
      </c>
      <c r="Q175">
        <v>1793.71032694826</v>
      </c>
      <c r="R175">
        <v>61.156624520982199</v>
      </c>
      <c r="S175" s="2">
        <f>(Table2[[#This Row],[Close Price]]-Table2[[#This Row],[20D EMA]])/Table2[[#This Row],[20D EMA]]</f>
        <v>4.3440690621408234E-2</v>
      </c>
      <c r="T175" s="2">
        <f>(Table2[[#This Row],[Close Price]]-Table2[[#This Row],[50D EMA]])/Table2[[#This Row],[50D EMA]]</f>
        <v>5.5193354627293585E-2</v>
      </c>
      <c r="U175" s="2">
        <f>(Table2[[#This Row],[Close Price]]-Table2[[#This Row],[200D EMA]])/Table2[[#This Row],[200D EMA]]</f>
        <v>0.38679025404961753</v>
      </c>
      <c r="V175">
        <v>0.87180767279605798</v>
      </c>
      <c r="W175">
        <v>2475</v>
      </c>
      <c r="X175">
        <v>2556</v>
      </c>
      <c r="Y175">
        <v>2328.4499999999998</v>
      </c>
      <c r="Z175">
        <v>2664.8</v>
      </c>
      <c r="AA175">
        <v>2108</v>
      </c>
      <c r="AB175">
        <v>2664.8</v>
      </c>
      <c r="AC175" s="2">
        <f>(Table2[[#This Row],[Close Price]]/Table2[[#This Row],[Day Low]])-1</f>
        <v>5.050505050504972E-3</v>
      </c>
      <c r="AD175" s="2">
        <f>(Table2[[#This Row],[Day High]]/Table2[[#This Row],[Close Price]])-1</f>
        <v>2.7537688442211161E-2</v>
      </c>
      <c r="AE175" s="2">
        <f>(Table2[[#This Row],[Close Price]]/Table2[[#This Row],[Current Week Low]])-1</f>
        <v>6.8307243015740093E-2</v>
      </c>
      <c r="AF175" s="2">
        <f>(Table2[[#This Row],[Current Week High]]/Table2[[#This Row],[Close Price]])-1</f>
        <v>7.1276381909547881E-2</v>
      </c>
      <c r="AG175" s="2">
        <f>(Table2[[#This Row],[Close Price]]/Table2[[#This Row],[Current Month Low]])-1</f>
        <v>0.18002846299810238</v>
      </c>
      <c r="AH175" s="2">
        <f>(Table2[[#This Row],[Current Month High]]/Table2[[#This Row],[Close Price]])-1</f>
        <v>7.1276381909547881E-2</v>
      </c>
      <c r="AI175">
        <v>11.435175879396899</v>
      </c>
      <c r="AJ175">
        <v>236.78581099377101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-0.08</v>
      </c>
      <c r="AM175" t="s">
        <v>10331</v>
      </c>
      <c r="AN175">
        <v>10.58</v>
      </c>
      <c r="AO175" t="s">
        <v>10332</v>
      </c>
      <c r="AQ175">
        <f>(Table2[[#This Row],[Sharpe Ratio]]-AVERAGE(Table2[Sharpe Ratio]))/_xlfn.STDEV.P(Table2[Sharpe Ratio])</f>
        <v>-0.76472241492382476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5.1376040499253568</v>
      </c>
      <c r="AS175">
        <f>_xlfn.RANK.AVG(Table2[[#This Row],[1Y Return vs Nifty Z-Score]],Table2[1Y Return vs Nifty Z-Score])</f>
        <v>25</v>
      </c>
      <c r="AT175">
        <f>_xlfn.RANK.AVG(Table2[[#This Row],[6M Return vs Nifty Z-Score]],Table2[6M Return vs Nifty Z-Score])</f>
        <v>73</v>
      </c>
      <c r="AU175">
        <f>_xlfn.RANK.AVG(Table2[[#This Row],[Sharpe Ratio Z-Score]],Table2[Sharpe Ratio Z-Score])</f>
        <v>557.5</v>
      </c>
      <c r="AV175">
        <f>(Table2[[#This Row],[Rank 1Y]]+Table2[[#This Row],[Rank 6M]]+Table2[[#This Row],[Rank Sharpe]])/3</f>
        <v>218.5</v>
      </c>
    </row>
    <row r="176" spans="1:48" x14ac:dyDescent="0.3">
      <c r="A176" t="s">
        <v>535</v>
      </c>
      <c r="B176" t="s">
        <v>536</v>
      </c>
      <c r="C176" t="s">
        <v>10291</v>
      </c>
      <c r="D176" t="s">
        <v>51</v>
      </c>
      <c r="E176">
        <v>39011.297638689997</v>
      </c>
      <c r="F176">
        <v>3123.1</v>
      </c>
      <c r="G176">
        <v>48.314522724715601</v>
      </c>
      <c r="H176">
        <f>(Table2[[#This Row],[1Y Return vs Nifty]]-AVERAGE(Table2[1Y Return vs Nifty]))/_xlfn.STDEV.P(Table2[1Y Return vs Nifty])</f>
        <v>0.24354844598402789</v>
      </c>
      <c r="I176">
        <v>35.096803203699203</v>
      </c>
      <c r="J176">
        <f>(Table2[[#This Row],[1M Return vs Nifty]]-AVERAGE(Table2[1M Return vs Nifty]))/_xlfn.STDEV.P(Table2[1M Return vs Nifty])</f>
        <v>2.5631078425246527</v>
      </c>
      <c r="K176">
        <v>35.640305372323901</v>
      </c>
      <c r="L176">
        <f>(Table2[[#This Row],[6M Return vs Nifty]]-AVERAGE(Table2[6M Return vs Nifty]))/_xlfn.STDEV.P(Table2[6M Return vs Nifty])</f>
        <v>0.9251384607909412</v>
      </c>
      <c r="M176">
        <v>-1.5605304602735699</v>
      </c>
      <c r="N176">
        <f>(Table2[[#This Row],[1W Return vs Nifty]]-AVERAGE(Table2[1W Return vs Nifty]))/_xlfn.STDEV.P(Table2[1W Return vs Nifty])</f>
        <v>-0.51425394302280913</v>
      </c>
      <c r="O176">
        <v>2861.81</v>
      </c>
      <c r="P176">
        <v>2625.5182485304299</v>
      </c>
      <c r="Q176">
        <v>2246.407412306</v>
      </c>
      <c r="R176">
        <v>70.828791388669103</v>
      </c>
      <c r="S176" s="2">
        <f>(Table2[[#This Row],[Close Price]]-Table2[[#This Row],[20D EMA]])/Table2[[#This Row],[20D EMA]]</f>
        <v>9.1302357598862252E-2</v>
      </c>
      <c r="T176" s="2">
        <f>(Table2[[#This Row],[Close Price]]-Table2[[#This Row],[50D EMA]])/Table2[[#This Row],[50D EMA]]</f>
        <v>0.18951753687032238</v>
      </c>
      <c r="U176" s="2">
        <f>(Table2[[#This Row],[Close Price]]-Table2[[#This Row],[200D EMA]])/Table2[[#This Row],[200D EMA]]</f>
        <v>0.39026428727549939</v>
      </c>
      <c r="V176">
        <v>1.6418662019875101</v>
      </c>
      <c r="W176">
        <v>3038.35</v>
      </c>
      <c r="X176">
        <v>3165.3</v>
      </c>
      <c r="Y176">
        <v>2902</v>
      </c>
      <c r="Z176">
        <v>3165.3</v>
      </c>
      <c r="AA176">
        <v>2663.85</v>
      </c>
      <c r="AB176">
        <v>3389.85</v>
      </c>
      <c r="AC176" s="2">
        <f>(Table2[[#This Row],[Close Price]]/Table2[[#This Row],[Day Low]])-1</f>
        <v>2.789342899929248E-2</v>
      </c>
      <c r="AD176" s="2">
        <f>(Table2[[#This Row],[Day High]]/Table2[[#This Row],[Close Price]])-1</f>
        <v>1.3512215426979779E-2</v>
      </c>
      <c r="AE176" s="2">
        <f>(Table2[[#This Row],[Close Price]]/Table2[[#This Row],[Current Week Low]])-1</f>
        <v>7.6188835286009615E-2</v>
      </c>
      <c r="AF176" s="2">
        <f>(Table2[[#This Row],[Current Week High]]/Table2[[#This Row],[Close Price]])-1</f>
        <v>1.3512215426979779E-2</v>
      </c>
      <c r="AG176" s="2">
        <f>(Table2[[#This Row],[Close Price]]/Table2[[#This Row],[Current Month Low]])-1</f>
        <v>0.17240084839611836</v>
      </c>
      <c r="AH176" s="2">
        <f>(Table2[[#This Row],[Current Month High]]/Table2[[#This Row],[Close Price]])-1</f>
        <v>8.5411930453715756E-2</v>
      </c>
      <c r="AI176">
        <v>8.5411930453715694</v>
      </c>
      <c r="AJ176">
        <v>89.273052331747493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0.12</v>
      </c>
      <c r="AM176" t="s">
        <v>10332</v>
      </c>
      <c r="AN176">
        <v>9.9</v>
      </c>
      <c r="AO176" t="s">
        <v>10332</v>
      </c>
      <c r="AP176">
        <v>7.6508860975777998E-2</v>
      </c>
      <c r="AQ176">
        <f>(Table2[[#This Row],[Sharpe Ratio]]-AVERAGE(Table2[Sharpe Ratio]))/_xlfn.STDEV.P(Table2[Sharpe Ratio])</f>
        <v>0.11616053999297843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3.3337013462697911</v>
      </c>
      <c r="AS176">
        <f>_xlfn.RANK.AVG(Table2[[#This Row],[1Y Return vs Nifty Z-Score]],Table2[1Y Return vs Nifty Z-Score])</f>
        <v>227</v>
      </c>
      <c r="AT176">
        <f>_xlfn.RANK.AVG(Table2[[#This Row],[6M Return vs Nifty Z-Score]],Table2[6M Return vs Nifty Z-Score])</f>
        <v>115</v>
      </c>
      <c r="AU176">
        <f>_xlfn.RANK.AVG(Table2[[#This Row],[Sharpe Ratio Z-Score]],Table2[Sharpe Ratio Z-Score])</f>
        <v>315</v>
      </c>
      <c r="AV176">
        <f>(Table2[[#This Row],[Rank 1Y]]+Table2[[#This Row],[Rank 6M]]+Table2[[#This Row],[Rank Sharpe]])/3</f>
        <v>219</v>
      </c>
    </row>
    <row r="177" spans="1:48" x14ac:dyDescent="0.3">
      <c r="A177" t="s">
        <v>213</v>
      </c>
      <c r="B177" t="s">
        <v>214</v>
      </c>
      <c r="C177" t="s">
        <v>10291</v>
      </c>
      <c r="D177" t="s">
        <v>51</v>
      </c>
      <c r="E177">
        <v>121759.34395995</v>
      </c>
      <c r="F177">
        <v>1210.05</v>
      </c>
      <c r="G177">
        <v>57.9863952151495</v>
      </c>
      <c r="H177">
        <f>(Table2[[#This Row],[1Y Return vs Nifty]]-AVERAGE(Table2[1Y Return vs Nifty]))/_xlfn.STDEV.P(Table2[1Y Return vs Nifty])</f>
        <v>0.39325759845382308</v>
      </c>
      <c r="I177">
        <v>4.9914617330263598</v>
      </c>
      <c r="J177">
        <f>(Table2[[#This Row],[1M Return vs Nifty]]-AVERAGE(Table2[1M Return vs Nifty]))/_xlfn.STDEV.P(Table2[1M Return vs Nifty])</f>
        <v>5.8495156809887802E-2</v>
      </c>
      <c r="K177">
        <v>22.1349499321732</v>
      </c>
      <c r="L177">
        <f>(Table2[[#This Row],[6M Return vs Nifty]]-AVERAGE(Table2[6M Return vs Nifty]))/_xlfn.STDEV.P(Table2[6M Return vs Nifty])</f>
        <v>0.46568474852449454</v>
      </c>
      <c r="M177">
        <v>-0.57467678920117404</v>
      </c>
      <c r="N177">
        <f>(Table2[[#This Row],[1W Return vs Nifty]]-AVERAGE(Table2[1W Return vs Nifty]))/_xlfn.STDEV.P(Table2[1W Return vs Nifty])</f>
        <v>-0.28633974815534963</v>
      </c>
      <c r="O177">
        <v>1206.76</v>
      </c>
      <c r="P177">
        <v>1163.1570904714699</v>
      </c>
      <c r="Q177">
        <v>957.53304371811203</v>
      </c>
      <c r="R177">
        <v>50.104015578436702</v>
      </c>
      <c r="S177" s="2">
        <f>(Table2[[#This Row],[Close Price]]-Table2[[#This Row],[20D EMA]])/Table2[[#This Row],[20D EMA]]</f>
        <v>2.7263084623288503E-3</v>
      </c>
      <c r="T177" s="2">
        <f>(Table2[[#This Row],[Close Price]]-Table2[[#This Row],[50D EMA]])/Table2[[#This Row],[50D EMA]]</f>
        <v>4.0315198963815475E-2</v>
      </c>
      <c r="U177" s="2">
        <f>(Table2[[#This Row],[Close Price]]-Table2[[#This Row],[200D EMA]])/Table2[[#This Row],[200D EMA]]</f>
        <v>0.26371617975851946</v>
      </c>
      <c r="V177">
        <v>1.5445575542216801</v>
      </c>
      <c r="W177">
        <v>1203</v>
      </c>
      <c r="X177">
        <v>1220</v>
      </c>
      <c r="Y177">
        <v>1171</v>
      </c>
      <c r="Z177">
        <v>1220</v>
      </c>
      <c r="AA177">
        <v>1157.2</v>
      </c>
      <c r="AB177">
        <v>1324.3</v>
      </c>
      <c r="AC177" s="2">
        <f>(Table2[[#This Row],[Close Price]]/Table2[[#This Row],[Day Low]])-1</f>
        <v>5.8603491271820296E-3</v>
      </c>
      <c r="AD177" s="2">
        <f>(Table2[[#This Row],[Day High]]/Table2[[#This Row],[Close Price]])-1</f>
        <v>8.2228007107145729E-3</v>
      </c>
      <c r="AE177" s="2">
        <f>(Table2[[#This Row],[Close Price]]/Table2[[#This Row],[Current Week Low]])-1</f>
        <v>3.334756618274981E-2</v>
      </c>
      <c r="AF177" s="2">
        <f>(Table2[[#This Row],[Current Week High]]/Table2[[#This Row],[Close Price]])-1</f>
        <v>8.2228007107145729E-3</v>
      </c>
      <c r="AG177" s="2">
        <f>(Table2[[#This Row],[Close Price]]/Table2[[#This Row],[Current Month Low]])-1</f>
        <v>4.567058416868286E-2</v>
      </c>
      <c r="AH177" s="2">
        <f>(Table2[[#This Row],[Current Month High]]/Table2[[#This Row],[Close Price]])-1</f>
        <v>9.441758605016326E-2</v>
      </c>
      <c r="AI177">
        <v>9.4417586050163198</v>
      </c>
      <c r="AJ177">
        <v>113.130779392338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-0.02</v>
      </c>
      <c r="AM177" t="s">
        <v>10331</v>
      </c>
      <c r="AN177">
        <v>-1.43</v>
      </c>
      <c r="AO177" t="s">
        <v>10331</v>
      </c>
      <c r="AP177">
        <v>8.9283216148428005E-2</v>
      </c>
      <c r="AQ177">
        <f>(Table2[[#This Row],[Sharpe Ratio]]-AVERAGE(Table2[Sharpe Ratio]))/_xlfn.STDEV.P(Table2[Sharpe Ratio])</f>
        <v>0.26323777507563367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0.89433553070848948</v>
      </c>
      <c r="AS177">
        <f>_xlfn.RANK.AVG(Table2[[#This Row],[1Y Return vs Nifty Z-Score]],Table2[1Y Return vs Nifty Z-Score])</f>
        <v>195</v>
      </c>
      <c r="AT177">
        <f>_xlfn.RANK.AVG(Table2[[#This Row],[6M Return vs Nifty Z-Score]],Table2[6M Return vs Nifty Z-Score])</f>
        <v>195</v>
      </c>
      <c r="AU177">
        <f>_xlfn.RANK.AVG(Table2[[#This Row],[Sharpe Ratio Z-Score]],Table2[Sharpe Ratio Z-Score])</f>
        <v>271</v>
      </c>
      <c r="AV177">
        <f>(Table2[[#This Row],[Rank 1Y]]+Table2[[#This Row],[Rank 6M]]+Table2[[#This Row],[Rank Sharpe]])/3</f>
        <v>220.33333333333334</v>
      </c>
    </row>
    <row r="178" spans="1:48" x14ac:dyDescent="0.3">
      <c r="A178" t="s">
        <v>1003</v>
      </c>
      <c r="B178" t="s">
        <v>1004</v>
      </c>
      <c r="C178" t="s">
        <v>10298</v>
      </c>
      <c r="D178" t="s">
        <v>46</v>
      </c>
      <c r="E178">
        <v>14321.79675152</v>
      </c>
      <c r="F178">
        <v>779.15</v>
      </c>
      <c r="G178">
        <v>31.141158056145098</v>
      </c>
      <c r="H178">
        <f>(Table2[[#This Row],[1Y Return vs Nifty]]-AVERAGE(Table2[1Y Return vs Nifty]))/_xlfn.STDEV.P(Table2[1Y Return vs Nifty])</f>
        <v>-2.2274937453802629E-2</v>
      </c>
      <c r="I178">
        <v>13.334495531060799</v>
      </c>
      <c r="J178">
        <f>(Table2[[#This Row],[1M Return vs Nifty]]-AVERAGE(Table2[1M Return vs Nifty]))/_xlfn.STDEV.P(Table2[1M Return vs Nifty])</f>
        <v>0.7525935216552101</v>
      </c>
      <c r="K178">
        <v>41.413962105479698</v>
      </c>
      <c r="L178">
        <f>(Table2[[#This Row],[6M Return vs Nifty]]-AVERAGE(Table2[6M Return vs Nifty]))/_xlfn.STDEV.P(Table2[6M Return vs Nifty])</f>
        <v>1.1215589127484051</v>
      </c>
      <c r="M178">
        <v>8.3618703195729704</v>
      </c>
      <c r="N178">
        <f>(Table2[[#This Row],[1W Return vs Nifty]]-AVERAGE(Table2[1W Return vs Nifty]))/_xlfn.STDEV.P(Table2[1W Return vs Nifty])</f>
        <v>1.779652395461482</v>
      </c>
      <c r="O178">
        <v>722.24</v>
      </c>
      <c r="P178">
        <v>687.93473573804397</v>
      </c>
      <c r="Q178">
        <v>588.52305323655401</v>
      </c>
      <c r="R178">
        <v>70.781348629972996</v>
      </c>
      <c r="S178" s="2">
        <f>(Table2[[#This Row],[Close Price]]-Table2[[#This Row],[20D EMA]])/Table2[[#This Row],[20D EMA]]</f>
        <v>7.8796521931767782E-2</v>
      </c>
      <c r="T178" s="2">
        <f>(Table2[[#This Row],[Close Price]]-Table2[[#This Row],[50D EMA]])/Table2[[#This Row],[50D EMA]]</f>
        <v>0.13259290383715922</v>
      </c>
      <c r="U178" s="2">
        <f>(Table2[[#This Row],[Close Price]]-Table2[[#This Row],[200D EMA]])/Table2[[#This Row],[200D EMA]]</f>
        <v>0.3239073570951933</v>
      </c>
      <c r="V178">
        <v>1.4452628083135199</v>
      </c>
      <c r="W178">
        <v>773</v>
      </c>
      <c r="X178">
        <v>791.9</v>
      </c>
      <c r="Y178">
        <v>712.6</v>
      </c>
      <c r="Z178">
        <v>812.95</v>
      </c>
      <c r="AA178">
        <v>650</v>
      </c>
      <c r="AB178">
        <v>812.95</v>
      </c>
      <c r="AC178" s="2">
        <f>(Table2[[#This Row],[Close Price]]/Table2[[#This Row],[Day Low]])-1</f>
        <v>7.956015523932658E-3</v>
      </c>
      <c r="AD178" s="2">
        <f>(Table2[[#This Row],[Day High]]/Table2[[#This Row],[Close Price]])-1</f>
        <v>1.6363986395431018E-2</v>
      </c>
      <c r="AE178" s="2">
        <f>(Table2[[#This Row],[Close Price]]/Table2[[#This Row],[Current Week Low]])-1</f>
        <v>9.3390401347179353E-2</v>
      </c>
      <c r="AF178" s="2">
        <f>(Table2[[#This Row],[Current Week High]]/Table2[[#This Row],[Close Price]])-1</f>
        <v>4.3380607071809019E-2</v>
      </c>
      <c r="AG178" s="2">
        <f>(Table2[[#This Row],[Close Price]]/Table2[[#This Row],[Current Month Low]])-1</f>
        <v>0.19869230769230772</v>
      </c>
      <c r="AH178" s="2">
        <f>(Table2[[#This Row],[Current Month High]]/Table2[[#This Row],[Close Price]])-1</f>
        <v>4.3380607071809019E-2</v>
      </c>
      <c r="AI178">
        <v>4.3380607071809001</v>
      </c>
      <c r="AJ178">
        <v>73.917410714285694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0.4</v>
      </c>
      <c r="AM178" t="s">
        <v>10332</v>
      </c>
      <c r="AN178">
        <v>19.11</v>
      </c>
      <c r="AO178" t="s">
        <v>10332</v>
      </c>
      <c r="AP178">
        <v>9.0360370564754003E-2</v>
      </c>
      <c r="AQ178">
        <f>(Table2[[#This Row],[Sharpe Ratio]]-AVERAGE(Table2[Sharpe Ratio]))/_xlfn.STDEV.P(Table2[Sharpe Ratio])</f>
        <v>0.27563956688188374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3.9071694592931783</v>
      </c>
      <c r="AS178">
        <f>_xlfn.RANK.AVG(Table2[[#This Row],[1Y Return vs Nifty Z-Score]],Table2[1Y Return vs Nifty Z-Score])</f>
        <v>302</v>
      </c>
      <c r="AT178">
        <f>_xlfn.RANK.AVG(Table2[[#This Row],[6M Return vs Nifty Z-Score]],Table2[6M Return vs Nifty Z-Score])</f>
        <v>90</v>
      </c>
      <c r="AU178">
        <f>_xlfn.RANK.AVG(Table2[[#This Row],[Sharpe Ratio Z-Score]],Table2[Sharpe Ratio Z-Score])</f>
        <v>269</v>
      </c>
      <c r="AV178">
        <f>(Table2[[#This Row],[Rank 1Y]]+Table2[[#This Row],[Rank 6M]]+Table2[[#This Row],[Rank Sharpe]])/3</f>
        <v>220.33333333333334</v>
      </c>
    </row>
    <row r="179" spans="1:48" x14ac:dyDescent="0.3">
      <c r="A179" t="s">
        <v>459</v>
      </c>
      <c r="B179" t="s">
        <v>460</v>
      </c>
      <c r="C179" t="s">
        <v>10291</v>
      </c>
      <c r="D179" t="s">
        <v>51</v>
      </c>
      <c r="E179">
        <v>49379.317820490003</v>
      </c>
      <c r="F179">
        <v>2914.85</v>
      </c>
      <c r="G179">
        <v>80.040739984515895</v>
      </c>
      <c r="H179">
        <f>(Table2[[#This Row],[1Y Return vs Nifty]]-AVERAGE(Table2[1Y Return vs Nifty]))/_xlfn.STDEV.P(Table2[1Y Return vs Nifty])</f>
        <v>0.73463278376195584</v>
      </c>
      <c r="I179">
        <v>18.399077547919099</v>
      </c>
      <c r="J179">
        <f>(Table2[[#This Row],[1M Return vs Nifty]]-AVERAGE(Table2[1M Return vs Nifty]))/_xlfn.STDEV.P(Table2[1M Return vs Nifty])</f>
        <v>1.1739412210202247</v>
      </c>
      <c r="K179">
        <v>23.314773819033999</v>
      </c>
      <c r="L179">
        <f>(Table2[[#This Row],[6M Return vs Nifty]]-AVERAGE(Table2[6M Return vs Nifty]))/_xlfn.STDEV.P(Table2[6M Return vs Nifty])</f>
        <v>0.5058224899590712</v>
      </c>
      <c r="M179">
        <v>4.7705413994596304</v>
      </c>
      <c r="N179">
        <f>(Table2[[#This Row],[1W Return vs Nifty]]-AVERAGE(Table2[1W Return vs Nifty]))/_xlfn.STDEV.P(Table2[1W Return vs Nifty])</f>
        <v>0.94939242549911707</v>
      </c>
      <c r="O179">
        <v>2832.94</v>
      </c>
      <c r="P179">
        <v>2685.9699572398299</v>
      </c>
      <c r="Q179">
        <v>2244.1599692723998</v>
      </c>
      <c r="R179">
        <v>55.118831024731897</v>
      </c>
      <c r="S179" s="2">
        <f>(Table2[[#This Row],[Close Price]]-Table2[[#This Row],[20D EMA]])/Table2[[#This Row],[20D EMA]]</f>
        <v>2.8913425628498964E-2</v>
      </c>
      <c r="T179" s="2">
        <f>(Table2[[#This Row],[Close Price]]-Table2[[#This Row],[50D EMA]])/Table2[[#This Row],[50D EMA]]</f>
        <v>8.5213180491181997E-2</v>
      </c>
      <c r="U179" s="2">
        <f>(Table2[[#This Row],[Close Price]]-Table2[[#This Row],[200D EMA]])/Table2[[#This Row],[200D EMA]]</f>
        <v>0.29886017035810991</v>
      </c>
      <c r="V179">
        <v>0.83549607279554705</v>
      </c>
      <c r="W179">
        <v>2910.45</v>
      </c>
      <c r="X179">
        <v>3069.45</v>
      </c>
      <c r="Y179">
        <v>2857.8</v>
      </c>
      <c r="Z179">
        <v>3088</v>
      </c>
      <c r="AA179">
        <v>2702.1</v>
      </c>
      <c r="AB179">
        <v>3088</v>
      </c>
      <c r="AC179" s="2">
        <f>(Table2[[#This Row],[Close Price]]/Table2[[#This Row],[Day Low]])-1</f>
        <v>1.5117937088766631E-3</v>
      </c>
      <c r="AD179" s="2">
        <f>(Table2[[#This Row],[Day High]]/Table2[[#This Row],[Close Price]])-1</f>
        <v>5.303874984990653E-2</v>
      </c>
      <c r="AE179" s="2">
        <f>(Table2[[#This Row],[Close Price]]/Table2[[#This Row],[Current Week Low]])-1</f>
        <v>1.9962908531037771E-2</v>
      </c>
      <c r="AF179" s="2">
        <f>(Table2[[#This Row],[Current Week High]]/Table2[[#This Row],[Close Price]])-1</f>
        <v>5.9402713690241304E-2</v>
      </c>
      <c r="AG179" s="2">
        <f>(Table2[[#This Row],[Close Price]]/Table2[[#This Row],[Current Month Low]])-1</f>
        <v>7.8735057917915796E-2</v>
      </c>
      <c r="AH179" s="2">
        <f>(Table2[[#This Row],[Current Month High]]/Table2[[#This Row],[Close Price]])-1</f>
        <v>5.9402713690241304E-2</v>
      </c>
      <c r="AI179">
        <v>5.9402713690241304</v>
      </c>
      <c r="AJ179">
        <v>110.450886249593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-0.02</v>
      </c>
      <c r="AM179" t="s">
        <v>10331</v>
      </c>
      <c r="AN179">
        <v>5.46</v>
      </c>
      <c r="AO179" t="s">
        <v>10332</v>
      </c>
      <c r="AP179">
        <v>6.9142169145142998E-2</v>
      </c>
      <c r="AQ179">
        <f>(Table2[[#This Row],[Sharpe Ratio]]-AVERAGE(Table2[Sharpe Ratio]))/_xlfn.STDEV.P(Table2[Sharpe Ratio])</f>
        <v>3.1344308448430253E-2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3.395133228688799</v>
      </c>
      <c r="AS179">
        <f>_xlfn.RANK.AVG(Table2[[#This Row],[1Y Return vs Nifty Z-Score]],Table2[1Y Return vs Nifty Z-Score])</f>
        <v>130</v>
      </c>
      <c r="AT179">
        <f>_xlfn.RANK.AVG(Table2[[#This Row],[6M Return vs Nifty Z-Score]],Table2[6M Return vs Nifty Z-Score])</f>
        <v>186</v>
      </c>
      <c r="AU179">
        <f>_xlfn.RANK.AVG(Table2[[#This Row],[Sharpe Ratio Z-Score]],Table2[Sharpe Ratio Z-Score])</f>
        <v>347</v>
      </c>
      <c r="AV179">
        <f>(Table2[[#This Row],[Rank 1Y]]+Table2[[#This Row],[Rank 6M]]+Table2[[#This Row],[Rank Sharpe]])/3</f>
        <v>221</v>
      </c>
    </row>
    <row r="180" spans="1:48" x14ac:dyDescent="0.3">
      <c r="A180" t="s">
        <v>747</v>
      </c>
      <c r="B180" t="s">
        <v>748</v>
      </c>
      <c r="C180" t="s">
        <v>10298</v>
      </c>
      <c r="D180" t="s">
        <v>497</v>
      </c>
      <c r="E180">
        <v>22251.910000774998</v>
      </c>
      <c r="F180">
        <v>1454.95</v>
      </c>
      <c r="G180">
        <v>11.5855943709706</v>
      </c>
      <c r="H180">
        <f>(Table2[[#This Row],[1Y Return vs Nifty]]-AVERAGE(Table2[1Y Return vs Nifty]))/_xlfn.STDEV.P(Table2[1Y Return vs Nifty])</f>
        <v>-0.3249719455328699</v>
      </c>
      <c r="I180">
        <v>-6.9092199234259297</v>
      </c>
      <c r="J180">
        <f>(Table2[[#This Row],[1M Return vs Nifty]]-AVERAGE(Table2[1M Return vs Nifty]))/_xlfn.STDEV.P(Table2[1M Return vs Nifty])</f>
        <v>-0.93158158005222502</v>
      </c>
      <c r="K180">
        <v>36.456012698580402</v>
      </c>
      <c r="L180">
        <f>(Table2[[#This Row],[6M Return vs Nifty]]-AVERAGE(Table2[6M Return vs Nifty]))/_xlfn.STDEV.P(Table2[6M Return vs Nifty])</f>
        <v>0.95288891584799851</v>
      </c>
      <c r="M180">
        <v>-5.7993961532661897</v>
      </c>
      <c r="N180">
        <f>(Table2[[#This Row],[1W Return vs Nifty]]-AVERAGE(Table2[1W Return vs Nifty]))/_xlfn.STDEV.P(Table2[1W Return vs Nifty])</f>
        <v>-1.494214448235315</v>
      </c>
      <c r="O180">
        <v>1488.47</v>
      </c>
      <c r="P180">
        <v>1478.48576676737</v>
      </c>
      <c r="Q180">
        <v>1232.6549307580101</v>
      </c>
      <c r="R180">
        <v>42.392681846655798</v>
      </c>
      <c r="S180" s="2">
        <f>(Table2[[#This Row],[Close Price]]-Table2[[#This Row],[20D EMA]])/Table2[[#This Row],[20D EMA]]</f>
        <v>-2.2519768621470357E-2</v>
      </c>
      <c r="T180" s="2">
        <f>(Table2[[#This Row],[Close Price]]-Table2[[#This Row],[50D EMA]])/Table2[[#This Row],[50D EMA]]</f>
        <v>-1.5918832156788139E-2</v>
      </c>
      <c r="U180" s="2">
        <f>(Table2[[#This Row],[Close Price]]-Table2[[#This Row],[200D EMA]])/Table2[[#This Row],[200D EMA]]</f>
        <v>0.1803384415988111</v>
      </c>
      <c r="V180">
        <v>0.25022129311549401</v>
      </c>
      <c r="W180">
        <v>1442.95</v>
      </c>
      <c r="X180">
        <v>1477.4</v>
      </c>
      <c r="Y180">
        <v>1425</v>
      </c>
      <c r="Z180">
        <v>1490</v>
      </c>
      <c r="AA180">
        <v>1420.25</v>
      </c>
      <c r="AB180">
        <v>1548.85</v>
      </c>
      <c r="AC180" s="2">
        <f>(Table2[[#This Row],[Close Price]]/Table2[[#This Row],[Day Low]])-1</f>
        <v>8.3162964759693203E-3</v>
      </c>
      <c r="AD180" s="2">
        <f>(Table2[[#This Row],[Day High]]/Table2[[#This Row],[Close Price]])-1</f>
        <v>1.5430083508024328E-2</v>
      </c>
      <c r="AE180" s="2">
        <f>(Table2[[#This Row],[Close Price]]/Table2[[#This Row],[Current Week Low]])-1</f>
        <v>2.1017543859649157E-2</v>
      </c>
      <c r="AF180" s="2">
        <f>(Table2[[#This Row],[Current Week High]]/Table2[[#This Row],[Close Price]])-1</f>
        <v>2.4090174920100349E-2</v>
      </c>
      <c r="AG180" s="2">
        <f>(Table2[[#This Row],[Close Price]]/Table2[[#This Row],[Current Month Low]])-1</f>
        <v>2.4432318253828633E-2</v>
      </c>
      <c r="AH180" s="2">
        <f>(Table2[[#This Row],[Current Month High]]/Table2[[#This Row],[Close Price]])-1</f>
        <v>6.4538300285233108E-2</v>
      </c>
      <c r="AI180">
        <v>16.842503178803302</v>
      </c>
      <c r="AJ180">
        <v>75.031578947368402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-0.12</v>
      </c>
      <c r="AM180" t="s">
        <v>10331</v>
      </c>
      <c r="AN180">
        <v>-7.0000000000000007E-2</v>
      </c>
      <c r="AO180" t="s">
        <v>10331</v>
      </c>
      <c r="AP180">
        <v>0.13135708831110601</v>
      </c>
      <c r="AQ180">
        <f>(Table2[[#This Row],[Sharpe Ratio]]-AVERAGE(Table2[Sharpe Ratio]))/_xlfn.STDEV.P(Table2[Sharpe Ratio])</f>
        <v>0.74765430360276952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-1.0502247543696419</v>
      </c>
      <c r="AS180">
        <f>_xlfn.RANK.AVG(Table2[[#This Row],[1Y Return vs Nifty Z-Score]],Table2[1Y Return vs Nifty Z-Score])</f>
        <v>395</v>
      </c>
      <c r="AT180">
        <f>_xlfn.RANK.AVG(Table2[[#This Row],[6M Return vs Nifty Z-Score]],Table2[6M Return vs Nifty Z-Score])</f>
        <v>110</v>
      </c>
      <c r="AU180">
        <f>_xlfn.RANK.AVG(Table2[[#This Row],[Sharpe Ratio Z-Score]],Table2[Sharpe Ratio Z-Score])</f>
        <v>167</v>
      </c>
      <c r="AV180">
        <f>(Table2[[#This Row],[Rank 1Y]]+Table2[[#This Row],[Rank 6M]]+Table2[[#This Row],[Rank Sharpe]])/3</f>
        <v>224</v>
      </c>
    </row>
    <row r="181" spans="1:48" x14ac:dyDescent="0.3">
      <c r="A181" t="s">
        <v>928</v>
      </c>
      <c r="B181" t="s">
        <v>929</v>
      </c>
      <c r="C181" t="s">
        <v>10298</v>
      </c>
      <c r="D181" t="s">
        <v>263</v>
      </c>
      <c r="E181">
        <v>16109.9403993</v>
      </c>
      <c r="F181">
        <v>925.65</v>
      </c>
      <c r="G181">
        <v>47.584224821579497</v>
      </c>
      <c r="H181">
        <f>(Table2[[#This Row],[1Y Return vs Nifty]]-AVERAGE(Table2[1Y Return vs Nifty]))/_xlfn.STDEV.P(Table2[1Y Return vs Nifty])</f>
        <v>0.23224429777104105</v>
      </c>
      <c r="I181">
        <v>-3.70928819853909</v>
      </c>
      <c r="J181">
        <f>(Table2[[#This Row],[1M Return vs Nifty]]-AVERAGE(Table2[1M Return vs Nifty]))/_xlfn.STDEV.P(Table2[1M Return vs Nifty])</f>
        <v>-0.66536338753047153</v>
      </c>
      <c r="K181">
        <v>6.41145046015742</v>
      </c>
      <c r="L181">
        <f>(Table2[[#This Row],[6M Return vs Nifty]]-AVERAGE(Table2[6M Return vs Nifty]))/_xlfn.STDEV.P(Table2[6M Return vs Nifty])</f>
        <v>-6.9230473385174143E-2</v>
      </c>
      <c r="M181">
        <v>-2.12010980015173</v>
      </c>
      <c r="N181">
        <f>(Table2[[#This Row],[1W Return vs Nifty]]-AVERAGE(Table2[1W Return vs Nifty]))/_xlfn.STDEV.P(Table2[1W Return vs Nifty])</f>
        <v>-0.64362007357042239</v>
      </c>
      <c r="O181">
        <v>935.05</v>
      </c>
      <c r="P181">
        <v>938.76544233708603</v>
      </c>
      <c r="Q181">
        <v>820.84866312338602</v>
      </c>
      <c r="R181">
        <v>45.409667905151402</v>
      </c>
      <c r="S181" s="2">
        <f>(Table2[[#This Row],[Close Price]]-Table2[[#This Row],[20D EMA]])/Table2[[#This Row],[20D EMA]]</f>
        <v>-1.0052938345542996E-2</v>
      </c>
      <c r="T181" s="2">
        <f>(Table2[[#This Row],[Close Price]]-Table2[[#This Row],[50D EMA]])/Table2[[#This Row],[50D EMA]]</f>
        <v>-1.3970947103074807E-2</v>
      </c>
      <c r="U181" s="2">
        <f>(Table2[[#This Row],[Close Price]]-Table2[[#This Row],[200D EMA]])/Table2[[#This Row],[200D EMA]]</f>
        <v>0.12767437115367603</v>
      </c>
      <c r="V181">
        <v>0.42961385031493898</v>
      </c>
      <c r="W181">
        <v>917</v>
      </c>
      <c r="X181">
        <v>939.8</v>
      </c>
      <c r="Y181">
        <v>907</v>
      </c>
      <c r="Z181">
        <v>939.8</v>
      </c>
      <c r="AA181">
        <v>901.05</v>
      </c>
      <c r="AB181">
        <v>980</v>
      </c>
      <c r="AC181" s="2">
        <f>(Table2[[#This Row],[Close Price]]/Table2[[#This Row],[Day Low]])-1</f>
        <v>9.4329334787350838E-3</v>
      </c>
      <c r="AD181" s="2">
        <f>(Table2[[#This Row],[Day High]]/Table2[[#This Row],[Close Price]])-1</f>
        <v>1.5286555393507317E-2</v>
      </c>
      <c r="AE181" s="2">
        <f>(Table2[[#This Row],[Close Price]]/Table2[[#This Row],[Current Week Low]])-1</f>
        <v>2.0562293274531296E-2</v>
      </c>
      <c r="AF181" s="2">
        <f>(Table2[[#This Row],[Current Week High]]/Table2[[#This Row],[Close Price]])-1</f>
        <v>1.5286555393507317E-2</v>
      </c>
      <c r="AG181" s="2">
        <f>(Table2[[#This Row],[Close Price]]/Table2[[#This Row],[Current Month Low]])-1</f>
        <v>2.7301481604794509E-2</v>
      </c>
      <c r="AH181" s="2">
        <f>(Table2[[#This Row],[Current Month High]]/Table2[[#This Row],[Close Price]])-1</f>
        <v>5.8715497218170931E-2</v>
      </c>
      <c r="AI181">
        <v>14.514125209312301</v>
      </c>
      <c r="AJ181">
        <v>78.352601156069298</v>
      </c>
      <c r="AK181" t="str">
        <f>IF(AND(Table2[[#This Row],[20D EMA]]&gt;Table2[[#This Row],[50D EMA]],Table2[[#This Row],[50D EMA]]&gt;Table2[[#This Row],[200D EMA]]),"Uptrend","Downtrend/NoTrend")</f>
        <v>Downtrend/NoTrend</v>
      </c>
      <c r="AL181">
        <v>-0.05</v>
      </c>
      <c r="AM181" t="s">
        <v>10331</v>
      </c>
      <c r="AN181">
        <v>-1.52</v>
      </c>
      <c r="AO181" t="s">
        <v>10331</v>
      </c>
      <c r="AP181">
        <v>0.16152366134176899</v>
      </c>
      <c r="AQ181">
        <f>(Table2[[#This Row],[Sharpe Ratio]]-AVERAGE(Table2[Sharpe Ratio]))/_xlfn.STDEV.P(Table2[Sharpe Ratio])</f>
        <v>1.094976426191639</v>
      </c>
      <c r="AR1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1">
        <f>_xlfn.RANK.AVG(Table2[[#This Row],[1Y Return vs Nifty Z-Score]],Table2[1Y Return vs Nifty Z-Score])</f>
        <v>232</v>
      </c>
      <c r="AT181">
        <f>_xlfn.RANK.AVG(Table2[[#This Row],[6M Return vs Nifty Z-Score]],Table2[6M Return vs Nifty Z-Score])</f>
        <v>336</v>
      </c>
      <c r="AU181">
        <f>_xlfn.RANK.AVG(Table2[[#This Row],[Sharpe Ratio Z-Score]],Table2[Sharpe Ratio Z-Score])</f>
        <v>105</v>
      </c>
      <c r="AV181">
        <f>(Table2[[#This Row],[Rank 1Y]]+Table2[[#This Row],[Rank 6M]]+Table2[[#This Row],[Rank Sharpe]])/3</f>
        <v>224.33333333333334</v>
      </c>
    </row>
    <row r="182" spans="1:48" x14ac:dyDescent="0.3">
      <c r="A182" t="s">
        <v>783</v>
      </c>
      <c r="B182" t="s">
        <v>784</v>
      </c>
      <c r="C182" t="s">
        <v>10289</v>
      </c>
      <c r="D182" t="s">
        <v>40</v>
      </c>
      <c r="E182">
        <v>20936.40083766</v>
      </c>
      <c r="F182">
        <v>570.15</v>
      </c>
      <c r="G182">
        <v>45.485547147398201</v>
      </c>
      <c r="H182">
        <f>(Table2[[#This Row],[1Y Return vs Nifty]]-AVERAGE(Table2[1Y Return vs Nifty]))/_xlfn.STDEV.P(Table2[1Y Return vs Nifty])</f>
        <v>0.19975924834346453</v>
      </c>
      <c r="I182">
        <v>13.875144962954099</v>
      </c>
      <c r="J182">
        <f>(Table2[[#This Row],[1M Return vs Nifty]]-AVERAGE(Table2[1M Return vs Nifty]))/_xlfn.STDEV.P(Table2[1M Return vs Nifty])</f>
        <v>0.79757282962830034</v>
      </c>
      <c r="K182">
        <v>9.3752230504876692</v>
      </c>
      <c r="L182">
        <f>(Table2[[#This Row],[6M Return vs Nifty]]-AVERAGE(Table2[6M Return vs Nifty]))/_xlfn.STDEV.P(Table2[6M Return vs Nifty])</f>
        <v>3.1597403746623932E-2</v>
      </c>
      <c r="M182">
        <v>0.93729862834151101</v>
      </c>
      <c r="N182">
        <f>(Table2[[#This Row],[1W Return vs Nifty]]-AVERAGE(Table2[1W Return vs Nifty]))/_xlfn.STDEV.P(Table2[1W Return vs Nifty])</f>
        <v>6.3205696630366751E-2</v>
      </c>
      <c r="O182">
        <v>541.52</v>
      </c>
      <c r="P182">
        <v>508.88225421453598</v>
      </c>
      <c r="Q182">
        <v>446.28954165693602</v>
      </c>
      <c r="R182">
        <v>71.456070965481203</v>
      </c>
      <c r="S182" s="2">
        <f>(Table2[[#This Row],[Close Price]]-Table2[[#This Row],[20D EMA]])/Table2[[#This Row],[20D EMA]]</f>
        <v>5.286970010341261E-2</v>
      </c>
      <c r="T182" s="2">
        <f>(Table2[[#This Row],[Close Price]]-Table2[[#This Row],[50D EMA]])/Table2[[#This Row],[50D EMA]]</f>
        <v>0.12039670331996796</v>
      </c>
      <c r="U182" s="2">
        <f>(Table2[[#This Row],[Close Price]]-Table2[[#This Row],[200D EMA]])/Table2[[#This Row],[200D EMA]]</f>
        <v>0.27753385813883991</v>
      </c>
      <c r="V182">
        <v>0.551860042912524</v>
      </c>
      <c r="W182">
        <v>556.1</v>
      </c>
      <c r="X182">
        <v>573</v>
      </c>
      <c r="Y182">
        <v>549.15</v>
      </c>
      <c r="Z182">
        <v>575</v>
      </c>
      <c r="AA182">
        <v>499.6</v>
      </c>
      <c r="AB182">
        <v>593.45000000000005</v>
      </c>
      <c r="AC182" s="2">
        <f>(Table2[[#This Row],[Close Price]]/Table2[[#This Row],[Day Low]])-1</f>
        <v>2.5265240064736405E-2</v>
      </c>
      <c r="AD182" s="2">
        <f>(Table2[[#This Row],[Day High]]/Table2[[#This Row],[Close Price]])-1</f>
        <v>4.9986845566956095E-3</v>
      </c>
      <c r="AE182" s="2">
        <f>(Table2[[#This Row],[Close Price]]/Table2[[#This Row],[Current Week Low]])-1</f>
        <v>3.8240917782026873E-2</v>
      </c>
      <c r="AF182" s="2">
        <f>(Table2[[#This Row],[Current Week High]]/Table2[[#This Row],[Close Price]])-1</f>
        <v>8.5065333684117839E-3</v>
      </c>
      <c r="AG182" s="2">
        <f>(Table2[[#This Row],[Close Price]]/Table2[[#This Row],[Current Month Low]])-1</f>
        <v>0.14121297037630098</v>
      </c>
      <c r="AH182" s="2">
        <f>(Table2[[#This Row],[Current Month High]]/Table2[[#This Row],[Close Price]])-1</f>
        <v>4.0866438656494086E-2</v>
      </c>
      <c r="AI182">
        <v>4.0866438656493997</v>
      </c>
      <c r="AJ182">
        <v>76.325962579248397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0.25</v>
      </c>
      <c r="AM182" t="s">
        <v>10332</v>
      </c>
      <c r="AN182">
        <v>11.13</v>
      </c>
      <c r="AO182" t="s">
        <v>10332</v>
      </c>
      <c r="AP182">
        <v>0.148399166346037</v>
      </c>
      <c r="AQ182">
        <f>(Table2[[#This Row],[Sharpe Ratio]]-AVERAGE(Table2[Sharpe Ratio]))/_xlfn.STDEV.P(Table2[Sharpe Ratio])</f>
        <v>0.94386786456645244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2.0360030429152083</v>
      </c>
      <c r="AS182">
        <f>_xlfn.RANK.AVG(Table2[[#This Row],[1Y Return vs Nifty Z-Score]],Table2[1Y Return vs Nifty Z-Score])</f>
        <v>241</v>
      </c>
      <c r="AT182">
        <f>_xlfn.RANK.AVG(Table2[[#This Row],[6M Return vs Nifty Z-Score]],Table2[6M Return vs Nifty Z-Score])</f>
        <v>307</v>
      </c>
      <c r="AU182">
        <f>_xlfn.RANK.AVG(Table2[[#This Row],[Sharpe Ratio Z-Score]],Table2[Sharpe Ratio Z-Score])</f>
        <v>128</v>
      </c>
      <c r="AV182">
        <f>(Table2[[#This Row],[Rank 1Y]]+Table2[[#This Row],[Rank 6M]]+Table2[[#This Row],[Rank Sharpe]])/3</f>
        <v>225.33333333333334</v>
      </c>
    </row>
    <row r="183" spans="1:48" x14ac:dyDescent="0.3">
      <c r="A183" t="s">
        <v>340</v>
      </c>
      <c r="B183" t="s">
        <v>341</v>
      </c>
      <c r="C183" t="s">
        <v>10286</v>
      </c>
      <c r="D183" t="s">
        <v>290</v>
      </c>
      <c r="E183">
        <v>75881.502190725005</v>
      </c>
      <c r="F183">
        <v>4959.75</v>
      </c>
      <c r="G183">
        <v>69.300784455307493</v>
      </c>
      <c r="H183">
        <f>(Table2[[#This Row],[1Y Return vs Nifty]]-AVERAGE(Table2[1Y Return vs Nifty]))/_xlfn.STDEV.P(Table2[1Y Return vs Nifty])</f>
        <v>0.56839096849491555</v>
      </c>
      <c r="I183">
        <v>6.0416832190434597</v>
      </c>
      <c r="J183">
        <f>(Table2[[#This Row],[1M Return vs Nifty]]-AVERAGE(Table2[1M Return vs Nifty]))/_xlfn.STDEV.P(Table2[1M Return vs Nifty])</f>
        <v>0.14586829154915146</v>
      </c>
      <c r="K183">
        <v>4.2041110038886202</v>
      </c>
      <c r="L183">
        <f>(Table2[[#This Row],[6M Return vs Nifty]]-AVERAGE(Table2[6M Return vs Nifty]))/_xlfn.STDEV.P(Table2[6M Return vs Nifty])</f>
        <v>-0.14432441015042399</v>
      </c>
      <c r="M183">
        <v>-2.4870949843528898</v>
      </c>
      <c r="N183">
        <f>(Table2[[#This Row],[1W Return vs Nifty]]-AVERAGE(Table2[1W Return vs Nifty]))/_xlfn.STDEV.P(Table2[1W Return vs Nifty])</f>
        <v>-0.72846139966145385</v>
      </c>
      <c r="O183">
        <v>4761.68</v>
      </c>
      <c r="P183">
        <v>4524.2675316845898</v>
      </c>
      <c r="Q183">
        <v>3900.6564072423898</v>
      </c>
      <c r="R183">
        <v>71.055020985673707</v>
      </c>
      <c r="S183" s="2">
        <f>(Table2[[#This Row],[Close Price]]-Table2[[#This Row],[20D EMA]])/Table2[[#This Row],[20D EMA]]</f>
        <v>4.1596663362510646E-2</v>
      </c>
      <c r="T183" s="2">
        <f>(Table2[[#This Row],[Close Price]]-Table2[[#This Row],[50D EMA]])/Table2[[#This Row],[50D EMA]]</f>
        <v>9.6254800421419887E-2</v>
      </c>
      <c r="U183" s="2">
        <f>(Table2[[#This Row],[Close Price]]-Table2[[#This Row],[200D EMA]])/Table2[[#This Row],[200D EMA]]</f>
        <v>0.27151676081778953</v>
      </c>
      <c r="V183">
        <v>0.59106919483431297</v>
      </c>
      <c r="W183">
        <v>4922.55</v>
      </c>
      <c r="X183">
        <v>4997.7</v>
      </c>
      <c r="Y183">
        <v>4818.8999999999996</v>
      </c>
      <c r="Z183">
        <v>4997.7</v>
      </c>
      <c r="AA183">
        <v>4409.1000000000004</v>
      </c>
      <c r="AB183">
        <v>4997.7</v>
      </c>
      <c r="AC183" s="2">
        <f>(Table2[[#This Row],[Close Price]]/Table2[[#This Row],[Day Low]])-1</f>
        <v>7.5570588414541895E-3</v>
      </c>
      <c r="AD183" s="2">
        <f>(Table2[[#This Row],[Day High]]/Table2[[#This Row],[Close Price]])-1</f>
        <v>7.6515953425071448E-3</v>
      </c>
      <c r="AE183" s="2">
        <f>(Table2[[#This Row],[Close Price]]/Table2[[#This Row],[Current Week Low]])-1</f>
        <v>2.9228662142812833E-2</v>
      </c>
      <c r="AF183" s="2">
        <f>(Table2[[#This Row],[Current Week High]]/Table2[[#This Row],[Close Price]])-1</f>
        <v>7.6515953425071448E-3</v>
      </c>
      <c r="AG183" s="2">
        <f>(Table2[[#This Row],[Close Price]]/Table2[[#This Row],[Current Month Low]])-1</f>
        <v>0.12488943321766333</v>
      </c>
      <c r="AH183" s="2">
        <f>(Table2[[#This Row],[Current Month High]]/Table2[[#This Row],[Close Price]])-1</f>
        <v>7.6515953425071448E-3</v>
      </c>
      <c r="AI183">
        <v>0.76515953425071404</v>
      </c>
      <c r="AJ183">
        <v>98.875255623721799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0.13</v>
      </c>
      <c r="AM183" t="s">
        <v>10332</v>
      </c>
      <c r="AN183">
        <v>9.33</v>
      </c>
      <c r="AO183" t="s">
        <v>10332</v>
      </c>
      <c r="AP183">
        <v>0.135374982643296</v>
      </c>
      <c r="AQ183">
        <f>(Table2[[#This Row],[Sharpe Ratio]]-AVERAGE(Table2[Sharpe Ratio]))/_xlfn.STDEV.P(Table2[Sharpe Ratio])</f>
        <v>0.79391423463224209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0.6353876848644312</v>
      </c>
      <c r="AS183">
        <f>_xlfn.RANK.AVG(Table2[[#This Row],[1Y Return vs Nifty Z-Score]],Table2[1Y Return vs Nifty Z-Score])</f>
        <v>158</v>
      </c>
      <c r="AT183">
        <f>_xlfn.RANK.AVG(Table2[[#This Row],[6M Return vs Nifty Z-Score]],Table2[6M Return vs Nifty Z-Score])</f>
        <v>363</v>
      </c>
      <c r="AU183">
        <f>_xlfn.RANK.AVG(Table2[[#This Row],[Sharpe Ratio Z-Score]],Table2[Sharpe Ratio Z-Score])</f>
        <v>157</v>
      </c>
      <c r="AV183">
        <f>(Table2[[#This Row],[Rank 1Y]]+Table2[[#This Row],[Rank 6M]]+Table2[[#This Row],[Rank Sharpe]])/3</f>
        <v>226</v>
      </c>
    </row>
    <row r="184" spans="1:48" x14ac:dyDescent="0.3">
      <c r="A184" t="s">
        <v>342</v>
      </c>
      <c r="B184" t="s">
        <v>343</v>
      </c>
      <c r="C184" t="s">
        <v>10292</v>
      </c>
      <c r="D184" t="s">
        <v>127</v>
      </c>
      <c r="E184">
        <v>75481.229019840001</v>
      </c>
      <c r="F184">
        <v>1621.2</v>
      </c>
      <c r="G184">
        <v>33.123287607483498</v>
      </c>
      <c r="H184">
        <f>(Table2[[#This Row],[1Y Return vs Nifty]]-AVERAGE(Table2[1Y Return vs Nifty]))/_xlfn.STDEV.P(Table2[1Y Return vs Nifty])</f>
        <v>8.4060848104698712E-3</v>
      </c>
      <c r="I184">
        <v>0.74582269134284496</v>
      </c>
      <c r="J184">
        <f>(Table2[[#This Row],[1M Return vs Nifty]]-AVERAGE(Table2[1M Return vs Nifty]))/_xlfn.STDEV.P(Table2[1M Return vs Nifty])</f>
        <v>-0.29472061432246172</v>
      </c>
      <c r="K184">
        <v>31.407097167387001</v>
      </c>
      <c r="L184">
        <f>(Table2[[#This Row],[6M Return vs Nifty]]-AVERAGE(Table2[6M Return vs Nifty]))/_xlfn.STDEV.P(Table2[6M Return vs Nifty])</f>
        <v>0.78112424115975931</v>
      </c>
      <c r="M184">
        <v>-1.8702790266462299</v>
      </c>
      <c r="N184">
        <f>(Table2[[#This Row],[1W Return vs Nifty]]-AVERAGE(Table2[1W Return vs Nifty]))/_xlfn.STDEV.P(Table2[1W Return vs Nifty])</f>
        <v>-0.58586304403612821</v>
      </c>
      <c r="O184">
        <v>1609.19</v>
      </c>
      <c r="P184">
        <v>1597.0370534427</v>
      </c>
      <c r="Q184">
        <v>1370.81113470075</v>
      </c>
      <c r="R184">
        <v>55.7529965487483</v>
      </c>
      <c r="S184" s="2">
        <f>(Table2[[#This Row],[Close Price]]-Table2[[#This Row],[20D EMA]])/Table2[[#This Row],[20D EMA]]</f>
        <v>7.463382198497375E-3</v>
      </c>
      <c r="T184" s="2">
        <f>(Table2[[#This Row],[Close Price]]-Table2[[#This Row],[50D EMA]])/Table2[[#This Row],[50D EMA]]</f>
        <v>1.5129859701885129E-2</v>
      </c>
      <c r="U184" s="2">
        <f>(Table2[[#This Row],[Close Price]]-Table2[[#This Row],[200D EMA]])/Table2[[#This Row],[200D EMA]]</f>
        <v>0.18265744927284258</v>
      </c>
      <c r="V184">
        <v>0.90479384938632701</v>
      </c>
      <c r="W184">
        <v>1594</v>
      </c>
      <c r="X184">
        <v>1647.95</v>
      </c>
      <c r="Y184">
        <v>1551.05</v>
      </c>
      <c r="Z184">
        <v>1647.95</v>
      </c>
      <c r="AA184">
        <v>1510.4</v>
      </c>
      <c r="AB184">
        <v>1771.2</v>
      </c>
      <c r="AC184" s="2">
        <f>(Table2[[#This Row],[Close Price]]/Table2[[#This Row],[Day Low]])-1</f>
        <v>1.7063989962358805E-2</v>
      </c>
      <c r="AD184" s="2">
        <f>(Table2[[#This Row],[Day High]]/Table2[[#This Row],[Close Price]])-1</f>
        <v>1.6500123365408292E-2</v>
      </c>
      <c r="AE184" s="2">
        <f>(Table2[[#This Row],[Close Price]]/Table2[[#This Row],[Current Week Low]])-1</f>
        <v>4.5227426581992969E-2</v>
      </c>
      <c r="AF184" s="2">
        <f>(Table2[[#This Row],[Current Week High]]/Table2[[#This Row],[Close Price]])-1</f>
        <v>1.6500123365408292E-2</v>
      </c>
      <c r="AG184" s="2">
        <f>(Table2[[#This Row],[Close Price]]/Table2[[#This Row],[Current Month Low]])-1</f>
        <v>7.3358050847457612E-2</v>
      </c>
      <c r="AH184" s="2">
        <f>(Table2[[#This Row],[Current Month High]]/Table2[[#This Row],[Close Price]])-1</f>
        <v>9.2524056254626119E-2</v>
      </c>
      <c r="AI184">
        <v>11.3064396743153</v>
      </c>
      <c r="AJ184">
        <v>64.940482246413694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-0.05</v>
      </c>
      <c r="AM184" t="s">
        <v>10331</v>
      </c>
      <c r="AN184">
        <v>4.3899999999999997</v>
      </c>
      <c r="AO184" t="s">
        <v>10332</v>
      </c>
      <c r="AP184">
        <v>9.8047487093087998E-2</v>
      </c>
      <c r="AQ184">
        <f>(Table2[[#This Row],[Sharpe Ratio]]-AVERAGE(Table2[Sharpe Ratio]))/_xlfn.STDEV.P(Table2[Sharpe Ratio])</f>
        <v>0.36414500057815097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0.27309166818979025</v>
      </c>
      <c r="AS184">
        <f>_xlfn.RANK.AVG(Table2[[#This Row],[1Y Return vs Nifty Z-Score]],Table2[1Y Return vs Nifty Z-Score])</f>
        <v>294</v>
      </c>
      <c r="AT184">
        <f>_xlfn.RANK.AVG(Table2[[#This Row],[6M Return vs Nifty Z-Score]],Table2[6M Return vs Nifty Z-Score])</f>
        <v>144</v>
      </c>
      <c r="AU184">
        <f>_xlfn.RANK.AVG(Table2[[#This Row],[Sharpe Ratio Z-Score]],Table2[Sharpe Ratio Z-Score])</f>
        <v>248</v>
      </c>
      <c r="AV184">
        <f>(Table2[[#This Row],[Rank 1Y]]+Table2[[#This Row],[Rank 6M]]+Table2[[#This Row],[Rank Sharpe]])/3</f>
        <v>228.66666666666666</v>
      </c>
    </row>
    <row r="185" spans="1:48" x14ac:dyDescent="0.3">
      <c r="A185" t="s">
        <v>225</v>
      </c>
      <c r="B185" t="s">
        <v>226</v>
      </c>
      <c r="C185" t="s">
        <v>10287</v>
      </c>
      <c r="D185" t="s">
        <v>54</v>
      </c>
      <c r="E185">
        <v>118187.17855</v>
      </c>
      <c r="F185">
        <v>3143.6</v>
      </c>
      <c r="G185">
        <v>42.4624689743343</v>
      </c>
      <c r="H185">
        <f>(Table2[[#This Row],[1Y Return vs Nifty]]-AVERAGE(Table2[1Y Return vs Nifty]))/_xlfn.STDEV.P(Table2[1Y Return vs Nifty])</f>
        <v>0.15296557198069544</v>
      </c>
      <c r="I185">
        <v>11.6000808159919</v>
      </c>
      <c r="J185">
        <f>(Table2[[#This Row],[1M Return vs Nifty]]-AVERAGE(Table2[1M Return vs Nifty]))/_xlfn.STDEV.P(Table2[1M Return vs Nifty])</f>
        <v>0.60829895845008342</v>
      </c>
      <c r="K185">
        <v>19.570092619774801</v>
      </c>
      <c r="L185">
        <f>(Table2[[#This Row],[6M Return vs Nifty]]-AVERAGE(Table2[6M Return vs Nifty]))/_xlfn.STDEV.P(Table2[6M Return vs Nifty])</f>
        <v>0.37842801405071935</v>
      </c>
      <c r="M185">
        <v>5.4765216104021199</v>
      </c>
      <c r="N185">
        <f>(Table2[[#This Row],[1W Return vs Nifty]]-AVERAGE(Table2[1W Return vs Nifty]))/_xlfn.STDEV.P(Table2[1W Return vs Nifty])</f>
        <v>1.1126041840903176</v>
      </c>
      <c r="O185">
        <v>2974.79</v>
      </c>
      <c r="P185">
        <v>2847.7991446760898</v>
      </c>
      <c r="Q185">
        <v>2458.1257138115002</v>
      </c>
      <c r="R185">
        <v>70.090500638274804</v>
      </c>
      <c r="S185" s="2">
        <f>(Table2[[#This Row],[Close Price]]-Table2[[#This Row],[20D EMA]])/Table2[[#This Row],[20D EMA]]</f>
        <v>5.6746862803760921E-2</v>
      </c>
      <c r="T185" s="2">
        <f>(Table2[[#This Row],[Close Price]]-Table2[[#This Row],[50D EMA]])/Table2[[#This Row],[50D EMA]]</f>
        <v>0.1038699853102016</v>
      </c>
      <c r="U185" s="2">
        <f>(Table2[[#This Row],[Close Price]]-Table2[[#This Row],[200D EMA]])/Table2[[#This Row],[200D EMA]]</f>
        <v>0.27886054905044816</v>
      </c>
      <c r="V185">
        <v>0.78257410392265203</v>
      </c>
      <c r="W185">
        <v>3123.3</v>
      </c>
      <c r="X185">
        <v>3166.95</v>
      </c>
      <c r="Y185">
        <v>3013.05</v>
      </c>
      <c r="Z185">
        <v>3190</v>
      </c>
      <c r="AA185">
        <v>2808.1</v>
      </c>
      <c r="AB185">
        <v>3190</v>
      </c>
      <c r="AC185" s="2">
        <f>(Table2[[#This Row],[Close Price]]/Table2[[#This Row],[Day Low]])-1</f>
        <v>6.4995357474464388E-3</v>
      </c>
      <c r="AD185" s="2">
        <f>(Table2[[#This Row],[Day High]]/Table2[[#This Row],[Close Price]])-1</f>
        <v>7.4277897951393612E-3</v>
      </c>
      <c r="AE185" s="2">
        <f>(Table2[[#This Row],[Close Price]]/Table2[[#This Row],[Current Week Low]])-1</f>
        <v>4.3328189044323784E-2</v>
      </c>
      <c r="AF185" s="2">
        <f>(Table2[[#This Row],[Current Week High]]/Table2[[#This Row],[Close Price]])-1</f>
        <v>1.4760147601476037E-2</v>
      </c>
      <c r="AG185" s="2">
        <f>(Table2[[#This Row],[Close Price]]/Table2[[#This Row],[Current Month Low]])-1</f>
        <v>0.11947580214379827</v>
      </c>
      <c r="AH185" s="2">
        <f>(Table2[[#This Row],[Current Month High]]/Table2[[#This Row],[Close Price]])-1</f>
        <v>1.4760147601476037E-2</v>
      </c>
      <c r="AI185">
        <v>1.4760147601475999</v>
      </c>
      <c r="AJ185">
        <v>78.527415736717998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0.22</v>
      </c>
      <c r="AM185" t="s">
        <v>10332</v>
      </c>
      <c r="AN185">
        <v>8.7200000000000006</v>
      </c>
      <c r="AO185" t="s">
        <v>10332</v>
      </c>
      <c r="AP185">
        <v>0.108942388845196</v>
      </c>
      <c r="AQ185">
        <f>(Table2[[#This Row],[Sharpe Ratio]]-AVERAGE(Table2[Sharpe Ratio]))/_xlfn.STDEV.P(Table2[Sharpe Ratio])</f>
        <v>0.48958319331197714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2.7418799218837933</v>
      </c>
      <c r="AS185">
        <f>_xlfn.RANK.AVG(Table2[[#This Row],[1Y Return vs Nifty Z-Score]],Table2[1Y Return vs Nifty Z-Score])</f>
        <v>253</v>
      </c>
      <c r="AT185">
        <f>_xlfn.RANK.AVG(Table2[[#This Row],[6M Return vs Nifty Z-Score]],Table2[6M Return vs Nifty Z-Score])</f>
        <v>218</v>
      </c>
      <c r="AU185">
        <f>_xlfn.RANK.AVG(Table2[[#This Row],[Sharpe Ratio Z-Score]],Table2[Sharpe Ratio Z-Score])</f>
        <v>216</v>
      </c>
      <c r="AV185">
        <f>(Table2[[#This Row],[Rank 1Y]]+Table2[[#This Row],[Rank 6M]]+Table2[[#This Row],[Rank Sharpe]])/3</f>
        <v>229</v>
      </c>
    </row>
    <row r="186" spans="1:48" x14ac:dyDescent="0.3">
      <c r="A186" t="s">
        <v>1832</v>
      </c>
      <c r="B186" t="s">
        <v>1833</v>
      </c>
      <c r="C186" t="s">
        <v>10300</v>
      </c>
      <c r="D186" t="s">
        <v>303</v>
      </c>
      <c r="E186">
        <v>4090.98422394</v>
      </c>
      <c r="F186">
        <v>164.39</v>
      </c>
      <c r="G186">
        <v>61.362630927218298</v>
      </c>
      <c r="H186">
        <f>(Table2[[#This Row],[1Y Return vs Nifty]]-AVERAGE(Table2[1Y Return vs Nifty]))/_xlfn.STDEV.P(Table2[1Y Return vs Nifty])</f>
        <v>0.44551773603235306</v>
      </c>
      <c r="I186">
        <v>13.0503896995125</v>
      </c>
      <c r="J186">
        <f>(Table2[[#This Row],[1M Return vs Nifty]]-AVERAGE(Table2[1M Return vs Nifty]))/_xlfn.STDEV.P(Table2[1M Return vs Nifty])</f>
        <v>0.72895734830455761</v>
      </c>
      <c r="K186">
        <v>54.626746139256902</v>
      </c>
      <c r="L186">
        <f>(Table2[[#This Row],[6M Return vs Nifty]]-AVERAGE(Table2[6M Return vs Nifty]))/_xlfn.STDEV.P(Table2[6M Return vs Nifty])</f>
        <v>1.5710593128375443</v>
      </c>
      <c r="M186">
        <v>6.6385291995527602</v>
      </c>
      <c r="N186">
        <f>(Table2[[#This Row],[1W Return vs Nifty]]-AVERAGE(Table2[1W Return vs Nifty]))/_xlfn.STDEV.P(Table2[1W Return vs Nifty])</f>
        <v>1.3812424535234062</v>
      </c>
      <c r="O186">
        <v>147.30000000000001</v>
      </c>
      <c r="P186">
        <v>137.401659006664</v>
      </c>
      <c r="Q186">
        <v>113.008020312735</v>
      </c>
      <c r="R186">
        <v>74.312602032352999</v>
      </c>
      <c r="S186" s="2">
        <f>(Table2[[#This Row],[Close Price]]-Table2[[#This Row],[20D EMA]])/Table2[[#This Row],[20D EMA]]</f>
        <v>0.11602172437202969</v>
      </c>
      <c r="T186" s="2">
        <f>(Table2[[#This Row],[Close Price]]-Table2[[#This Row],[50D EMA]])/Table2[[#This Row],[50D EMA]]</f>
        <v>0.19641932410748433</v>
      </c>
      <c r="U186" s="2">
        <f>(Table2[[#This Row],[Close Price]]-Table2[[#This Row],[200D EMA]])/Table2[[#This Row],[200D EMA]]</f>
        <v>0.4546755136942674</v>
      </c>
      <c r="V186">
        <v>1.0817311347706799</v>
      </c>
      <c r="W186">
        <v>155.05000000000001</v>
      </c>
      <c r="X186">
        <v>166.25</v>
      </c>
      <c r="Y186">
        <v>143.49</v>
      </c>
      <c r="Z186">
        <v>166.25</v>
      </c>
      <c r="AA186">
        <v>135.1</v>
      </c>
      <c r="AB186">
        <v>166.25</v>
      </c>
      <c r="AC186" s="2">
        <f>(Table2[[#This Row],[Close Price]]/Table2[[#This Row],[Day Low]])-1</f>
        <v>6.0238632699129102E-2</v>
      </c>
      <c r="AD186" s="2">
        <f>(Table2[[#This Row],[Day High]]/Table2[[#This Row],[Close Price]])-1</f>
        <v>1.1314556846523605E-2</v>
      </c>
      <c r="AE186" s="2">
        <f>(Table2[[#This Row],[Close Price]]/Table2[[#This Row],[Current Week Low]])-1</f>
        <v>0.14565474945989254</v>
      </c>
      <c r="AF186" s="2">
        <f>(Table2[[#This Row],[Current Week High]]/Table2[[#This Row],[Close Price]])-1</f>
        <v>1.1314556846523605E-2</v>
      </c>
      <c r="AG186" s="2">
        <f>(Table2[[#This Row],[Close Price]]/Table2[[#This Row],[Current Month Low]])-1</f>
        <v>0.21680236861584001</v>
      </c>
      <c r="AH186" s="2">
        <f>(Table2[[#This Row],[Current Month High]]/Table2[[#This Row],[Close Price]])-1</f>
        <v>1.1314556846523605E-2</v>
      </c>
      <c r="AI186">
        <v>1.13145568465236</v>
      </c>
      <c r="AJ186">
        <v>101.458333333333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0.71</v>
      </c>
      <c r="AM186" t="s">
        <v>10332</v>
      </c>
      <c r="AN186">
        <v>18.14</v>
      </c>
      <c r="AO186" t="s">
        <v>10332</v>
      </c>
      <c r="AP186">
        <v>3.1550403623241997E-2</v>
      </c>
      <c r="AQ186">
        <f>(Table2[[#This Row],[Sharpe Ratio]]-AVERAGE(Table2[Sharpe Ratio]))/_xlfn.STDEV.P(Table2[Sharpe Ratio])</f>
        <v>-0.40146759165233492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3.7253092590455261</v>
      </c>
      <c r="AS186">
        <f>_xlfn.RANK.AVG(Table2[[#This Row],[1Y Return vs Nifty Z-Score]],Table2[1Y Return vs Nifty Z-Score])</f>
        <v>183</v>
      </c>
      <c r="AT186">
        <f>_xlfn.RANK.AVG(Table2[[#This Row],[6M Return vs Nifty Z-Score]],Table2[6M Return vs Nifty Z-Score])</f>
        <v>55</v>
      </c>
      <c r="AU186">
        <f>_xlfn.RANK.AVG(Table2[[#This Row],[Sharpe Ratio Z-Score]],Table2[Sharpe Ratio Z-Score])</f>
        <v>451</v>
      </c>
      <c r="AV186">
        <f>(Table2[[#This Row],[Rank 1Y]]+Table2[[#This Row],[Rank 6M]]+Table2[[#This Row],[Rank Sharpe]])/3</f>
        <v>229.66666666666666</v>
      </c>
    </row>
    <row r="187" spans="1:48" x14ac:dyDescent="0.3">
      <c r="A187" t="s">
        <v>881</v>
      </c>
      <c r="B187" t="s">
        <v>882</v>
      </c>
      <c r="C187" t="s">
        <v>10287</v>
      </c>
      <c r="D187" t="s">
        <v>568</v>
      </c>
      <c r="E187">
        <v>17407.70484337</v>
      </c>
      <c r="F187">
        <v>1015.9</v>
      </c>
      <c r="G187">
        <v>139.459548960929</v>
      </c>
      <c r="H187">
        <f>(Table2[[#This Row],[1Y Return vs Nifty]]-AVERAGE(Table2[1Y Return vs Nifty]))/_xlfn.STDEV.P(Table2[1Y Return vs Nifty])</f>
        <v>1.6543657042922588</v>
      </c>
      <c r="I187">
        <v>44.4566866325559</v>
      </c>
      <c r="J187">
        <f>(Table2[[#This Row],[1M Return vs Nifty]]-AVERAGE(Table2[1M Return vs Nifty]))/_xlfn.STDEV.P(Table2[1M Return vs Nifty])</f>
        <v>3.3418029719442215</v>
      </c>
      <c r="K187">
        <v>43.104491602346698</v>
      </c>
      <c r="L187">
        <f>(Table2[[#This Row],[6M Return vs Nifty]]-AVERAGE(Table2[6M Return vs Nifty]))/_xlfn.STDEV.P(Table2[6M Return vs Nifty])</f>
        <v>1.1790709165215398</v>
      </c>
      <c r="M187">
        <v>0.389220069405738</v>
      </c>
      <c r="N187">
        <f>(Table2[[#This Row],[1W Return vs Nifty]]-AVERAGE(Table2[1W Return vs Nifty]))/_xlfn.STDEV.P(Table2[1W Return vs Nifty])</f>
        <v>-6.3501630379009535E-2</v>
      </c>
      <c r="O187">
        <v>935.14</v>
      </c>
      <c r="P187">
        <v>842.97480902577001</v>
      </c>
      <c r="Q187">
        <v>674.79702639485004</v>
      </c>
      <c r="R187">
        <v>61.609239916818197</v>
      </c>
      <c r="S187" s="2">
        <f>(Table2[[#This Row],[Close Price]]-Table2[[#This Row],[20D EMA]])/Table2[[#This Row],[20D EMA]]</f>
        <v>8.6361400432020868E-2</v>
      </c>
      <c r="T187" s="2">
        <f>(Table2[[#This Row],[Close Price]]-Table2[[#This Row],[50D EMA]])/Table2[[#This Row],[50D EMA]]</f>
        <v>0.20513684290765513</v>
      </c>
      <c r="U187" s="2">
        <f>(Table2[[#This Row],[Close Price]]-Table2[[#This Row],[200D EMA]])/Table2[[#This Row],[200D EMA]]</f>
        <v>0.50548974026681215</v>
      </c>
      <c r="V187">
        <v>2.1506549570970601</v>
      </c>
      <c r="W187">
        <v>1011.1</v>
      </c>
      <c r="X187">
        <v>1057</v>
      </c>
      <c r="Y187">
        <v>995</v>
      </c>
      <c r="Z187">
        <v>1063.3499999999999</v>
      </c>
      <c r="AA187">
        <v>810.6</v>
      </c>
      <c r="AB187">
        <v>1090.8</v>
      </c>
      <c r="AC187" s="2">
        <f>(Table2[[#This Row],[Close Price]]/Table2[[#This Row],[Day Low]])-1</f>
        <v>4.7473049154385105E-3</v>
      </c>
      <c r="AD187" s="2">
        <f>(Table2[[#This Row],[Day High]]/Table2[[#This Row],[Close Price]])-1</f>
        <v>4.0456737867900383E-2</v>
      </c>
      <c r="AE187" s="2">
        <f>(Table2[[#This Row],[Close Price]]/Table2[[#This Row],[Current Week Low]])-1</f>
        <v>2.1005025125628185E-2</v>
      </c>
      <c r="AF187" s="2">
        <f>(Table2[[#This Row],[Current Week High]]/Table2[[#This Row],[Close Price]])-1</f>
        <v>4.6707353085933656E-2</v>
      </c>
      <c r="AG187" s="2">
        <f>(Table2[[#This Row],[Close Price]]/Table2[[#This Row],[Current Month Low]])-1</f>
        <v>0.25326918332099679</v>
      </c>
      <c r="AH187" s="2">
        <f>(Table2[[#This Row],[Current Month High]]/Table2[[#This Row],[Close Price]])-1</f>
        <v>7.3727729107195605E-2</v>
      </c>
      <c r="AI187">
        <v>7.3727729107195596</v>
      </c>
      <c r="AJ187">
        <v>168.685532927796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0.37</v>
      </c>
      <c r="AM187" t="s">
        <v>10332</v>
      </c>
      <c r="AN187">
        <v>23.34</v>
      </c>
      <c r="AO187" t="s">
        <v>10332</v>
      </c>
      <c r="AQ187">
        <f>(Table2[[#This Row],[Sharpe Ratio]]-AVERAGE(Table2[Sharpe Ratio]))/_xlfn.STDEV.P(Table2[Sharpe Ratio])</f>
        <v>-0.76472241492382476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5.347015547455185</v>
      </c>
      <c r="AS187">
        <f>_xlfn.RANK.AVG(Table2[[#This Row],[1Y Return vs Nifty Z-Score]],Table2[1Y Return vs Nifty Z-Score])</f>
        <v>46</v>
      </c>
      <c r="AT187">
        <f>_xlfn.RANK.AVG(Table2[[#This Row],[6M Return vs Nifty Z-Score]],Table2[6M Return vs Nifty Z-Score])</f>
        <v>86</v>
      </c>
      <c r="AU187">
        <f>_xlfn.RANK.AVG(Table2[[#This Row],[Sharpe Ratio Z-Score]],Table2[Sharpe Ratio Z-Score])</f>
        <v>557.5</v>
      </c>
      <c r="AV187">
        <f>(Table2[[#This Row],[Rank 1Y]]+Table2[[#This Row],[Rank 6M]]+Table2[[#This Row],[Rank Sharpe]])/3</f>
        <v>229.83333333333334</v>
      </c>
    </row>
    <row r="188" spans="1:48" x14ac:dyDescent="0.3">
      <c r="A188" t="s">
        <v>58</v>
      </c>
      <c r="B188" t="s">
        <v>59</v>
      </c>
      <c r="C188" t="s">
        <v>10292</v>
      </c>
      <c r="D188" t="s">
        <v>60</v>
      </c>
      <c r="E188">
        <v>392613.35836704</v>
      </c>
      <c r="F188">
        <v>1068.45</v>
      </c>
      <c r="G188">
        <v>44.357335033105002</v>
      </c>
      <c r="H188">
        <f>(Table2[[#This Row],[1Y Return vs Nifty]]-AVERAGE(Table2[1Y Return vs Nifty]))/_xlfn.STDEV.P(Table2[1Y Return vs Nifty])</f>
        <v>0.182295858539262</v>
      </c>
      <c r="I188">
        <v>8.5048849599197691</v>
      </c>
      <c r="J188">
        <f>(Table2[[#This Row],[1M Return vs Nifty]]-AVERAGE(Table2[1M Return vs Nifty]))/_xlfn.STDEV.P(Table2[1M Return vs Nifty])</f>
        <v>0.35079426236676842</v>
      </c>
      <c r="K188">
        <v>2.9279359835735099</v>
      </c>
      <c r="L188">
        <f>(Table2[[#This Row],[6M Return vs Nifty]]-AVERAGE(Table2[6M Return vs Nifty]))/_xlfn.STDEV.P(Table2[6M Return vs Nifty])</f>
        <v>-0.18774002799061187</v>
      </c>
      <c r="M188">
        <v>-2.0324113511936699</v>
      </c>
      <c r="N188">
        <f>(Table2[[#This Row],[1W Return vs Nifty]]-AVERAGE(Table2[1W Return vs Nifty]))/_xlfn.STDEV.P(Table2[1W Return vs Nifty])</f>
        <v>-0.62334554199246628</v>
      </c>
      <c r="O188">
        <v>1067.3</v>
      </c>
      <c r="P188">
        <v>1038.3676359297699</v>
      </c>
      <c r="Q188">
        <v>914.15142946835601</v>
      </c>
      <c r="R188">
        <v>48.008291161954503</v>
      </c>
      <c r="S188" s="2">
        <f>(Table2[[#This Row],[Close Price]]-Table2[[#This Row],[20D EMA]])/Table2[[#This Row],[20D EMA]]</f>
        <v>1.0774852431369728E-3</v>
      </c>
      <c r="T188" s="2">
        <f>(Table2[[#This Row],[Close Price]]-Table2[[#This Row],[50D EMA]])/Table2[[#This Row],[50D EMA]]</f>
        <v>2.897082211474546E-2</v>
      </c>
      <c r="U188" s="2">
        <f>(Table2[[#This Row],[Close Price]]-Table2[[#This Row],[200D EMA]])/Table2[[#This Row],[200D EMA]]</f>
        <v>0.1687888522160706</v>
      </c>
      <c r="V188">
        <v>0.81575923735584699</v>
      </c>
      <c r="W188">
        <v>1064.95</v>
      </c>
      <c r="X188">
        <v>1094.75</v>
      </c>
      <c r="Y188">
        <v>1064.95</v>
      </c>
      <c r="Z188">
        <v>1107</v>
      </c>
      <c r="AA188">
        <v>1008.4</v>
      </c>
      <c r="AB188">
        <v>1176</v>
      </c>
      <c r="AC188" s="2">
        <f>(Table2[[#This Row],[Close Price]]/Table2[[#This Row],[Day Low]])-1</f>
        <v>3.2865392741443511E-3</v>
      </c>
      <c r="AD188" s="2">
        <f>(Table2[[#This Row],[Day High]]/Table2[[#This Row],[Close Price]])-1</f>
        <v>2.4615096635312694E-2</v>
      </c>
      <c r="AE188" s="2">
        <f>(Table2[[#This Row],[Close Price]]/Table2[[#This Row],[Current Week Low]])-1</f>
        <v>3.2865392741443511E-3</v>
      </c>
      <c r="AF188" s="2">
        <f>(Table2[[#This Row],[Current Week High]]/Table2[[#This Row],[Close Price]])-1</f>
        <v>3.6080303243015477E-2</v>
      </c>
      <c r="AG188" s="2">
        <f>(Table2[[#This Row],[Close Price]]/Table2[[#This Row],[Current Month Low]])-1</f>
        <v>5.9549781832606286E-2</v>
      </c>
      <c r="AH188" s="2">
        <f>(Table2[[#This Row],[Current Month High]]/Table2[[#This Row],[Close Price]])-1</f>
        <v>0.10065983433946357</v>
      </c>
      <c r="AI188">
        <v>10.3467640039309</v>
      </c>
      <c r="AJ188">
        <v>80.085959885386799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0.06</v>
      </c>
      <c r="AM188" t="s">
        <v>10332</v>
      </c>
      <c r="AN188">
        <v>5.12</v>
      </c>
      <c r="AO188" t="s">
        <v>10332</v>
      </c>
      <c r="AP188">
        <v>0.17814550960480199</v>
      </c>
      <c r="AQ188">
        <f>(Table2[[#This Row],[Sharpe Ratio]]-AVERAGE(Table2[Sharpe Ratio]))/_xlfn.STDEV.P(Table2[Sharpe Ratio])</f>
        <v>1.2863516816506733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1.0083562325736255</v>
      </c>
      <c r="AS188">
        <f>_xlfn.RANK.AVG(Table2[[#This Row],[1Y Return vs Nifty Z-Score]],Table2[1Y Return vs Nifty Z-Score])</f>
        <v>244</v>
      </c>
      <c r="AT188">
        <f>_xlfn.RANK.AVG(Table2[[#This Row],[6M Return vs Nifty Z-Score]],Table2[6M Return vs Nifty Z-Score])</f>
        <v>375</v>
      </c>
      <c r="AU188">
        <f>_xlfn.RANK.AVG(Table2[[#This Row],[Sharpe Ratio Z-Score]],Table2[Sharpe Ratio Z-Score])</f>
        <v>75</v>
      </c>
      <c r="AV188">
        <f>(Table2[[#This Row],[Rank 1Y]]+Table2[[#This Row],[Rank 6M]]+Table2[[#This Row],[Rank Sharpe]])/3</f>
        <v>231.33333333333334</v>
      </c>
    </row>
    <row r="189" spans="1:48" x14ac:dyDescent="0.3">
      <c r="A189" t="s">
        <v>781</v>
      </c>
      <c r="B189" t="s">
        <v>782</v>
      </c>
      <c r="C189" t="s">
        <v>10288</v>
      </c>
      <c r="D189" t="s">
        <v>645</v>
      </c>
      <c r="E189">
        <v>20993.838840232002</v>
      </c>
      <c r="F189">
        <v>145.61000000000001</v>
      </c>
      <c r="G189">
        <v>86.846274275275405</v>
      </c>
      <c r="H189">
        <f>(Table2[[#This Row],[1Y Return vs Nifty]]-AVERAGE(Table2[1Y Return vs Nifty]))/_xlfn.STDEV.P(Table2[1Y Return vs Nifty])</f>
        <v>0.83997440936562706</v>
      </c>
      <c r="I189">
        <v>27.000851431522602</v>
      </c>
      <c r="J189">
        <f>(Table2[[#This Row],[1M Return vs Nifty]]-AVERAGE(Table2[1M Return vs Nifty]))/_xlfn.STDEV.P(Table2[1M Return vs Nifty])</f>
        <v>1.889565456988799</v>
      </c>
      <c r="K189">
        <v>14.776720958229101</v>
      </c>
      <c r="L189">
        <f>(Table2[[#This Row],[6M Return vs Nifty]]-AVERAGE(Table2[6M Return vs Nifty]))/_xlfn.STDEV.P(Table2[6M Return vs Nifty])</f>
        <v>0.21535697057247508</v>
      </c>
      <c r="M189">
        <v>7.7832106923477298</v>
      </c>
      <c r="N189">
        <f>(Table2[[#This Row],[1W Return vs Nifty]]-AVERAGE(Table2[1W Return vs Nifty]))/_xlfn.STDEV.P(Table2[1W Return vs Nifty])</f>
        <v>1.6458751961557445</v>
      </c>
      <c r="O189">
        <v>134.09</v>
      </c>
      <c r="P189">
        <v>124.952635817404</v>
      </c>
      <c r="Q189">
        <v>103.29327712449199</v>
      </c>
      <c r="R189">
        <v>67.6082084283493</v>
      </c>
      <c r="S189" s="2">
        <f>(Table2[[#This Row],[Close Price]]-Table2[[#This Row],[20D EMA]])/Table2[[#This Row],[20D EMA]]</f>
        <v>8.5912446864046615E-2</v>
      </c>
      <c r="T189" s="2">
        <f>(Table2[[#This Row],[Close Price]]-Table2[[#This Row],[50D EMA]])/Table2[[#This Row],[50D EMA]]</f>
        <v>0.16532155602370058</v>
      </c>
      <c r="U189" s="2">
        <f>(Table2[[#This Row],[Close Price]]-Table2[[#This Row],[200D EMA]])/Table2[[#This Row],[200D EMA]]</f>
        <v>0.40967547989117148</v>
      </c>
      <c r="V189">
        <v>1.3422561258288199</v>
      </c>
      <c r="W189">
        <v>144.57</v>
      </c>
      <c r="X189">
        <v>150.69999999999999</v>
      </c>
      <c r="Y189">
        <v>131.72</v>
      </c>
      <c r="Z189">
        <v>150.69999999999999</v>
      </c>
      <c r="AA189">
        <v>122.27</v>
      </c>
      <c r="AB189">
        <v>150.69999999999999</v>
      </c>
      <c r="AC189" s="2">
        <f>(Table2[[#This Row],[Close Price]]/Table2[[#This Row],[Day Low]])-1</f>
        <v>7.1937469737843873E-3</v>
      </c>
      <c r="AD189" s="2">
        <f>(Table2[[#This Row],[Day High]]/Table2[[#This Row],[Close Price]])-1</f>
        <v>3.4956390357804956E-2</v>
      </c>
      <c r="AE189" s="2">
        <f>(Table2[[#This Row],[Close Price]]/Table2[[#This Row],[Current Week Low]])-1</f>
        <v>0.10545095657455228</v>
      </c>
      <c r="AF189" s="2">
        <f>(Table2[[#This Row],[Current Week High]]/Table2[[#This Row],[Close Price]])-1</f>
        <v>3.4956390357804956E-2</v>
      </c>
      <c r="AG189" s="2">
        <f>(Table2[[#This Row],[Close Price]]/Table2[[#This Row],[Current Month Low]])-1</f>
        <v>0.19088901611188369</v>
      </c>
      <c r="AH189" s="2">
        <f>(Table2[[#This Row],[Current Month High]]/Table2[[#This Row],[Close Price]])-1</f>
        <v>3.4956390357804956E-2</v>
      </c>
      <c r="AI189">
        <v>3.4956390357804898</v>
      </c>
      <c r="AJ189">
        <v>136.76422764227601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0.3</v>
      </c>
      <c r="AM189" t="s">
        <v>10332</v>
      </c>
      <c r="AN189">
        <v>16.989999999999998</v>
      </c>
      <c r="AO189" t="s">
        <v>10332</v>
      </c>
      <c r="AP189">
        <v>7.3289247945682007E-2</v>
      </c>
      <c r="AQ189">
        <f>(Table2[[#This Row],[Sharpe Ratio]]-AVERAGE(Table2[Sharpe Ratio]))/_xlfn.STDEV.P(Table2[Sharpe Ratio])</f>
        <v>7.9091601788062751E-2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4.6698636348707083</v>
      </c>
      <c r="AS189">
        <f>_xlfn.RANK.AVG(Table2[[#This Row],[1Y Return vs Nifty Z-Score]],Table2[1Y Return vs Nifty Z-Score])</f>
        <v>117</v>
      </c>
      <c r="AT189">
        <f>_xlfn.RANK.AVG(Table2[[#This Row],[6M Return vs Nifty Z-Score]],Table2[6M Return vs Nifty Z-Score])</f>
        <v>251</v>
      </c>
      <c r="AU189">
        <f>_xlfn.RANK.AVG(Table2[[#This Row],[Sharpe Ratio Z-Score]],Table2[Sharpe Ratio Z-Score])</f>
        <v>328</v>
      </c>
      <c r="AV189">
        <f>(Table2[[#This Row],[Rank 1Y]]+Table2[[#This Row],[Rank 6M]]+Table2[[#This Row],[Rank Sharpe]])/3</f>
        <v>232</v>
      </c>
    </row>
    <row r="190" spans="1:48" x14ac:dyDescent="0.3">
      <c r="A190" t="s">
        <v>1371</v>
      </c>
      <c r="B190" t="s">
        <v>1372</v>
      </c>
      <c r="C190" t="s">
        <v>10290</v>
      </c>
      <c r="D190" t="s">
        <v>46</v>
      </c>
      <c r="E190">
        <v>8209.577391408</v>
      </c>
      <c r="F190">
        <v>48.87</v>
      </c>
      <c r="G190">
        <v>65.281495918059903</v>
      </c>
      <c r="H190">
        <f>(Table2[[#This Row],[1Y Return vs Nifty]]-AVERAGE(Table2[1Y Return vs Nifty]))/_xlfn.STDEV.P(Table2[1Y Return vs Nifty])</f>
        <v>0.50617713337270498</v>
      </c>
      <c r="I190">
        <v>8.8992424606279599</v>
      </c>
      <c r="J190">
        <f>(Table2[[#This Row],[1M Return vs Nifty]]-AVERAGE(Table2[1M Return vs Nifty]))/_xlfn.STDEV.P(Table2[1M Return vs Nifty])</f>
        <v>0.3836028189460946</v>
      </c>
      <c r="K190">
        <v>1.94900606939751</v>
      </c>
      <c r="L190">
        <f>(Table2[[#This Row],[6M Return vs Nifty]]-AVERAGE(Table2[6M Return vs Nifty]))/_xlfn.STDEV.P(Table2[6M Return vs Nifty])</f>
        <v>-0.22104333386138417</v>
      </c>
      <c r="M190">
        <v>4.3173389158191497</v>
      </c>
      <c r="N190">
        <f>(Table2[[#This Row],[1W Return vs Nifty]]-AVERAGE(Table2[1W Return vs Nifty]))/_xlfn.STDEV.P(Table2[1W Return vs Nifty])</f>
        <v>0.84461898680157232</v>
      </c>
      <c r="O190">
        <v>48.98</v>
      </c>
      <c r="P190">
        <v>47.758136423778801</v>
      </c>
      <c r="Q190">
        <v>39.092502071699997</v>
      </c>
      <c r="R190">
        <v>50.396545529585303</v>
      </c>
      <c r="S190" s="2">
        <f>(Table2[[#This Row],[Close Price]]-Table2[[#This Row],[20D EMA]])/Table2[[#This Row],[20D EMA]]</f>
        <v>-2.2458146182115033E-3</v>
      </c>
      <c r="T190" s="2">
        <f>(Table2[[#This Row],[Close Price]]-Table2[[#This Row],[50D EMA]])/Table2[[#This Row],[50D EMA]]</f>
        <v>2.3281134053371462E-2</v>
      </c>
      <c r="U190" s="2">
        <f>(Table2[[#This Row],[Close Price]]-Table2[[#This Row],[200D EMA]])/Table2[[#This Row],[200D EMA]]</f>
        <v>0.25011184780055729</v>
      </c>
      <c r="V190">
        <v>0.50916476716669801</v>
      </c>
      <c r="W190">
        <v>48.7</v>
      </c>
      <c r="X190">
        <v>50.1</v>
      </c>
      <c r="Y190">
        <v>46.84</v>
      </c>
      <c r="Z190">
        <v>50.9</v>
      </c>
      <c r="AA190">
        <v>45.55</v>
      </c>
      <c r="AB190">
        <v>56.04</v>
      </c>
      <c r="AC190" s="2">
        <f>(Table2[[#This Row],[Close Price]]/Table2[[#This Row],[Day Low]])-1</f>
        <v>3.4907597535933643E-3</v>
      </c>
      <c r="AD190" s="2">
        <f>(Table2[[#This Row],[Day High]]/Table2[[#This Row],[Close Price]])-1</f>
        <v>2.516881522406389E-2</v>
      </c>
      <c r="AE190" s="2">
        <f>(Table2[[#This Row],[Close Price]]/Table2[[#This Row],[Current Week Low]])-1</f>
        <v>4.3339026473099729E-2</v>
      </c>
      <c r="AF190" s="2">
        <f>(Table2[[#This Row],[Current Week High]]/Table2[[#This Row],[Close Price]])-1</f>
        <v>4.1538776345406259E-2</v>
      </c>
      <c r="AG190" s="2">
        <f>(Table2[[#This Row],[Close Price]]/Table2[[#This Row],[Current Month Low]])-1</f>
        <v>7.2886937431394072E-2</v>
      </c>
      <c r="AH190" s="2">
        <f>(Table2[[#This Row],[Current Month High]]/Table2[[#This Row],[Close Price]])-1</f>
        <v>0.14671577655003065</v>
      </c>
      <c r="AI190">
        <v>17.659095559648001</v>
      </c>
      <c r="AJ190">
        <v>118.02140476239001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0.25</v>
      </c>
      <c r="AM190" t="s">
        <v>10332</v>
      </c>
      <c r="AN190">
        <v>-0.16</v>
      </c>
      <c r="AO190" t="s">
        <v>10331</v>
      </c>
      <c r="AP190">
        <v>0.14061256083172999</v>
      </c>
      <c r="AQ190">
        <f>(Table2[[#This Row],[Sharpe Ratio]]-AVERAGE(Table2[Sharpe Ratio]))/_xlfn.STDEV.P(Table2[Sharpe Ratio])</f>
        <v>0.85421696679154291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2.3675725720505305</v>
      </c>
      <c r="AS190">
        <f>_xlfn.RANK.AVG(Table2[[#This Row],[1Y Return vs Nifty Z-Score]],Table2[1Y Return vs Nifty Z-Score])</f>
        <v>171</v>
      </c>
      <c r="AT190">
        <f>_xlfn.RANK.AVG(Table2[[#This Row],[6M Return vs Nifty Z-Score]],Table2[6M Return vs Nifty Z-Score])</f>
        <v>388</v>
      </c>
      <c r="AU190">
        <f>_xlfn.RANK.AVG(Table2[[#This Row],[Sharpe Ratio Z-Score]],Table2[Sharpe Ratio Z-Score])</f>
        <v>142</v>
      </c>
      <c r="AV190">
        <f>(Table2[[#This Row],[Rank 1Y]]+Table2[[#This Row],[Rank 6M]]+Table2[[#This Row],[Rank Sharpe]])/3</f>
        <v>233.66666666666666</v>
      </c>
    </row>
    <row r="191" spans="1:48" x14ac:dyDescent="0.3">
      <c r="A191" t="s">
        <v>55</v>
      </c>
      <c r="B191" t="s">
        <v>56</v>
      </c>
      <c r="C191" t="s">
        <v>10285</v>
      </c>
      <c r="D191" t="s">
        <v>57</v>
      </c>
      <c r="E191">
        <v>408041.35604660999</v>
      </c>
      <c r="F191">
        <v>324.35000000000002</v>
      </c>
      <c r="G191">
        <v>56.215103804278698</v>
      </c>
      <c r="H191">
        <f>(Table2[[#This Row],[1Y Return vs Nifty]]-AVERAGE(Table2[1Y Return vs Nifty]))/_xlfn.STDEV.P(Table2[1Y Return vs Nifty])</f>
        <v>0.36584010135997963</v>
      </c>
      <c r="I191">
        <v>1.7685208738051299</v>
      </c>
      <c r="J191">
        <f>(Table2[[#This Row],[1M Return vs Nifty]]-AVERAGE(Table2[1M Return vs Nifty]))/_xlfn.STDEV.P(Table2[1M Return vs Nifty])</f>
        <v>-0.20963727972724625</v>
      </c>
      <c r="K191">
        <v>6.39853046865551</v>
      </c>
      <c r="L191">
        <f>(Table2[[#This Row],[6M Return vs Nifty]]-AVERAGE(Table2[6M Return vs Nifty]))/_xlfn.STDEV.P(Table2[6M Return vs Nifty])</f>
        <v>-6.9670012950371785E-2</v>
      </c>
      <c r="M191">
        <v>-4.2093351421525602</v>
      </c>
      <c r="N191">
        <f>(Table2[[#This Row],[1W Return vs Nifty]]-AVERAGE(Table2[1W Return vs Nifty]))/_xlfn.STDEV.P(Table2[1W Return vs Nifty])</f>
        <v>-1.1266168160797323</v>
      </c>
      <c r="O191">
        <v>325.73</v>
      </c>
      <c r="P191">
        <v>310.68372055544199</v>
      </c>
      <c r="Q191">
        <v>264.89512679115302</v>
      </c>
      <c r="R191">
        <v>45.247828756507602</v>
      </c>
      <c r="S191" s="2">
        <f>(Table2[[#This Row],[Close Price]]-Table2[[#This Row],[20D EMA]])/Table2[[#This Row],[20D EMA]]</f>
        <v>-4.2366377060755701E-3</v>
      </c>
      <c r="T191" s="2">
        <f>(Table2[[#This Row],[Close Price]]-Table2[[#This Row],[50D EMA]])/Table2[[#This Row],[50D EMA]]</f>
        <v>4.3987755200450743E-2</v>
      </c>
      <c r="U191" s="2">
        <f>(Table2[[#This Row],[Close Price]]-Table2[[#This Row],[200D EMA]])/Table2[[#This Row],[200D EMA]]</f>
        <v>0.22444683648605604</v>
      </c>
      <c r="V191">
        <v>0.84506498596567903</v>
      </c>
      <c r="W191">
        <v>323.60000000000002</v>
      </c>
      <c r="X191">
        <v>330.5</v>
      </c>
      <c r="Y191">
        <v>323.60000000000002</v>
      </c>
      <c r="Z191">
        <v>338.75</v>
      </c>
      <c r="AA191">
        <v>305.14999999999998</v>
      </c>
      <c r="AB191">
        <v>345</v>
      </c>
      <c r="AC191" s="2">
        <f>(Table2[[#This Row],[Close Price]]/Table2[[#This Row],[Day Low]])-1</f>
        <v>2.3176761433869597E-3</v>
      </c>
      <c r="AD191" s="2">
        <f>(Table2[[#This Row],[Day High]]/Table2[[#This Row],[Close Price]])-1</f>
        <v>1.8960998920918737E-2</v>
      </c>
      <c r="AE191" s="2">
        <f>(Table2[[#This Row],[Close Price]]/Table2[[#This Row],[Current Week Low]])-1</f>
        <v>2.3176761433869597E-3</v>
      </c>
      <c r="AF191" s="2">
        <f>(Table2[[#This Row],[Current Week High]]/Table2[[#This Row],[Close Price]])-1</f>
        <v>4.4396485278248798E-2</v>
      </c>
      <c r="AG191" s="2">
        <f>(Table2[[#This Row],[Close Price]]/Table2[[#This Row],[Current Month Low]])-1</f>
        <v>6.2919875471080022E-2</v>
      </c>
      <c r="AH191" s="2">
        <f>(Table2[[#This Row],[Current Month High]]/Table2[[#This Row],[Close Price]])-1</f>
        <v>6.3665793124710879E-2</v>
      </c>
      <c r="AI191">
        <v>6.3665793124710799</v>
      </c>
      <c r="AJ191">
        <v>87.702546296296305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0.13</v>
      </c>
      <c r="AM191" t="s">
        <v>10332</v>
      </c>
      <c r="AN191">
        <v>4.54</v>
      </c>
      <c r="AO191" t="s">
        <v>10332</v>
      </c>
      <c r="AP191">
        <v>0.12962819680507801</v>
      </c>
      <c r="AQ191">
        <f>(Table2[[#This Row],[Sharpe Ratio]]-AVERAGE(Table2[Sharpe Ratio]))/_xlfn.STDEV.P(Table2[Sharpe Ratio])</f>
        <v>0.72774875228312996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-0.31233525511424076</v>
      </c>
      <c r="AS191">
        <f>_xlfn.RANK.AVG(Table2[[#This Row],[1Y Return vs Nifty Z-Score]],Table2[1Y Return vs Nifty Z-Score])</f>
        <v>199</v>
      </c>
      <c r="AT191">
        <f>_xlfn.RANK.AVG(Table2[[#This Row],[6M Return vs Nifty Z-Score]],Table2[6M Return vs Nifty Z-Score])</f>
        <v>337</v>
      </c>
      <c r="AU191">
        <f>_xlfn.RANK.AVG(Table2[[#This Row],[Sharpe Ratio Z-Score]],Table2[Sharpe Ratio Z-Score])</f>
        <v>173</v>
      </c>
      <c r="AV191">
        <f>(Table2[[#This Row],[Rank 1Y]]+Table2[[#This Row],[Rank 6M]]+Table2[[#This Row],[Rank Sharpe]])/3</f>
        <v>236.33333333333334</v>
      </c>
    </row>
    <row r="192" spans="1:48" x14ac:dyDescent="0.3">
      <c r="A192" t="s">
        <v>401</v>
      </c>
      <c r="B192" t="s">
        <v>402</v>
      </c>
      <c r="C192" t="s">
        <v>10294</v>
      </c>
      <c r="D192" t="s">
        <v>127</v>
      </c>
      <c r="E192">
        <v>60090.139059300003</v>
      </c>
      <c r="F192">
        <v>729.75</v>
      </c>
      <c r="G192">
        <v>43.909434597362903</v>
      </c>
      <c r="H192">
        <f>(Table2[[#This Row],[1Y Return vs Nifty]]-AVERAGE(Table2[1Y Return vs Nifty]))/_xlfn.STDEV.P(Table2[1Y Return vs Nifty])</f>
        <v>0.17536288928308921</v>
      </c>
      <c r="I192">
        <v>-0.97036921299685597</v>
      </c>
      <c r="J192">
        <f>(Table2[[#This Row],[1M Return vs Nifty]]-AVERAGE(Table2[1M Return vs Nifty]))/_xlfn.STDEV.P(Table2[1M Return vs Nifty])</f>
        <v>-0.43749913151408643</v>
      </c>
      <c r="K192">
        <v>1.93055704256195</v>
      </c>
      <c r="L192">
        <f>(Table2[[#This Row],[6M Return vs Nifty]]-AVERAGE(Table2[6M Return vs Nifty]))/_xlfn.STDEV.P(Table2[6M Return vs Nifty])</f>
        <v>-0.22167097183099296</v>
      </c>
      <c r="M192">
        <v>3.2713373158992001</v>
      </c>
      <c r="N192">
        <f>(Table2[[#This Row],[1W Return vs Nifty]]-AVERAGE(Table2[1W Return vs Nifty]))/_xlfn.STDEV.P(Table2[1W Return vs Nifty])</f>
        <v>0.60279951655858621</v>
      </c>
      <c r="O192">
        <v>721.25</v>
      </c>
      <c r="P192">
        <v>737.87643730398702</v>
      </c>
      <c r="Q192">
        <v>657.70046558739602</v>
      </c>
      <c r="R192">
        <v>57.911213186525998</v>
      </c>
      <c r="S192" s="2">
        <f>(Table2[[#This Row],[Close Price]]-Table2[[#This Row],[20D EMA]])/Table2[[#This Row],[20D EMA]]</f>
        <v>1.1785095320623917E-2</v>
      </c>
      <c r="T192" s="2">
        <f>(Table2[[#This Row],[Close Price]]-Table2[[#This Row],[50D EMA]])/Table2[[#This Row],[50D EMA]]</f>
        <v>-1.1013276604520608E-2</v>
      </c>
      <c r="U192" s="2">
        <f>(Table2[[#This Row],[Close Price]]-Table2[[#This Row],[200D EMA]])/Table2[[#This Row],[200D EMA]]</f>
        <v>0.10954764088277803</v>
      </c>
      <c r="V192">
        <v>0.59134313495978197</v>
      </c>
      <c r="W192">
        <v>727.05</v>
      </c>
      <c r="X192">
        <v>747.05</v>
      </c>
      <c r="Y192">
        <v>704.5</v>
      </c>
      <c r="Z192">
        <v>749</v>
      </c>
      <c r="AA192">
        <v>631</v>
      </c>
      <c r="AB192">
        <v>754.9</v>
      </c>
      <c r="AC192" s="2">
        <f>(Table2[[#This Row],[Close Price]]/Table2[[#This Row],[Day Low]])-1</f>
        <v>3.7136373014237112E-3</v>
      </c>
      <c r="AD192" s="2">
        <f>(Table2[[#This Row],[Day High]]/Table2[[#This Row],[Close Price]])-1</f>
        <v>2.3706748886604956E-2</v>
      </c>
      <c r="AE192" s="2">
        <f>(Table2[[#This Row],[Close Price]]/Table2[[#This Row],[Current Week Low]])-1</f>
        <v>3.5841022001419365E-2</v>
      </c>
      <c r="AF192" s="2">
        <f>(Table2[[#This Row],[Current Week High]]/Table2[[#This Row],[Close Price]])-1</f>
        <v>2.6378896882494063E-2</v>
      </c>
      <c r="AG192" s="2">
        <f>(Table2[[#This Row],[Close Price]]/Table2[[#This Row],[Current Month Low]])-1</f>
        <v>0.15649762282091917</v>
      </c>
      <c r="AH192" s="2">
        <f>(Table2[[#This Row],[Current Month High]]/Table2[[#This Row],[Close Price]])-1</f>
        <v>3.4463857485440119E-2</v>
      </c>
      <c r="AI192">
        <v>16.204179513532001</v>
      </c>
      <c r="AJ192">
        <v>79.719246398226801</v>
      </c>
      <c r="AK192" t="str">
        <f>IF(AND(Table2[[#This Row],[20D EMA]]&gt;Table2[[#This Row],[50D EMA]],Table2[[#This Row],[50D EMA]]&gt;Table2[[#This Row],[200D EMA]]),"Uptrend","Downtrend/NoTrend")</f>
        <v>Downtrend/NoTrend</v>
      </c>
      <c r="AL192">
        <v>-0.02</v>
      </c>
      <c r="AM192" t="s">
        <v>10331</v>
      </c>
      <c r="AN192">
        <v>7.77</v>
      </c>
      <c r="AO192" t="s">
        <v>10332</v>
      </c>
      <c r="AP192">
        <v>0.178250964145869</v>
      </c>
      <c r="AQ192">
        <f>(Table2[[#This Row],[Sharpe Ratio]]-AVERAGE(Table2[Sharpe Ratio]))/_xlfn.STDEV.P(Table2[Sharpe Ratio])</f>
        <v>1.2875658300062984</v>
      </c>
      <c r="AR1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2">
        <f>_xlfn.RANK.AVG(Table2[[#This Row],[1Y Return vs Nifty Z-Score]],Table2[1Y Return vs Nifty Z-Score])</f>
        <v>246</v>
      </c>
      <c r="AT192">
        <f>_xlfn.RANK.AVG(Table2[[#This Row],[6M Return vs Nifty Z-Score]],Table2[6M Return vs Nifty Z-Score])</f>
        <v>390</v>
      </c>
      <c r="AU192">
        <f>_xlfn.RANK.AVG(Table2[[#This Row],[Sharpe Ratio Z-Score]],Table2[Sharpe Ratio Z-Score])</f>
        <v>74</v>
      </c>
      <c r="AV192">
        <f>(Table2[[#This Row],[Rank 1Y]]+Table2[[#This Row],[Rank 6M]]+Table2[[#This Row],[Rank Sharpe]])/3</f>
        <v>236.66666666666666</v>
      </c>
    </row>
    <row r="193" spans="1:48" x14ac:dyDescent="0.3">
      <c r="A193" t="s">
        <v>1009</v>
      </c>
      <c r="B193" t="s">
        <v>1010</v>
      </c>
      <c r="C193" t="s">
        <v>10291</v>
      </c>
      <c r="D193" t="s">
        <v>51</v>
      </c>
      <c r="E193">
        <v>14149.430104634999</v>
      </c>
      <c r="F193">
        <v>893.55</v>
      </c>
      <c r="G193">
        <v>72.992886421902497</v>
      </c>
      <c r="H193">
        <f>(Table2[[#This Row],[1Y Return vs Nifty]]-AVERAGE(Table2[1Y Return vs Nifty]))/_xlfn.STDEV.P(Table2[1Y Return vs Nifty])</f>
        <v>0.62554034228966926</v>
      </c>
      <c r="I193">
        <v>20.5079845414262</v>
      </c>
      <c r="J193">
        <f>(Table2[[#This Row],[1M Return vs Nifty]]-AVERAGE(Table2[1M Return vs Nifty]))/_xlfn.STDEV.P(Table2[1M Return vs Nifty])</f>
        <v>1.3493916544283935</v>
      </c>
      <c r="K193">
        <v>40.7031898738555</v>
      </c>
      <c r="L193">
        <f>(Table2[[#This Row],[6M Return vs Nifty]]-AVERAGE(Table2[6M Return vs Nifty]))/_xlfn.STDEV.P(Table2[6M Return vs Nifty])</f>
        <v>1.0973783614224639</v>
      </c>
      <c r="M193">
        <v>0.19668506536830699</v>
      </c>
      <c r="N193">
        <f>(Table2[[#This Row],[1W Return vs Nifty]]-AVERAGE(Table2[1W Return vs Nifty]))/_xlfn.STDEV.P(Table2[1W Return vs Nifty])</f>
        <v>-0.10801275988696238</v>
      </c>
      <c r="O193">
        <v>841.66</v>
      </c>
      <c r="P193">
        <v>786.92015322935401</v>
      </c>
      <c r="Q193">
        <v>648.908848510609</v>
      </c>
      <c r="R193">
        <v>70.278964564303706</v>
      </c>
      <c r="S193" s="2">
        <f>(Table2[[#This Row],[Close Price]]-Table2[[#This Row],[20D EMA]])/Table2[[#This Row],[20D EMA]]</f>
        <v>6.1651973480978055E-2</v>
      </c>
      <c r="T193" s="2">
        <f>(Table2[[#This Row],[Close Price]]-Table2[[#This Row],[50D EMA]])/Table2[[#This Row],[50D EMA]]</f>
        <v>0.13550275251314836</v>
      </c>
      <c r="U193" s="2">
        <f>(Table2[[#This Row],[Close Price]]-Table2[[#This Row],[200D EMA]])/Table2[[#This Row],[200D EMA]]</f>
        <v>0.37700387666295065</v>
      </c>
      <c r="V193">
        <v>0.86653202588229505</v>
      </c>
      <c r="W193">
        <v>885.1</v>
      </c>
      <c r="X193">
        <v>911.2</v>
      </c>
      <c r="Y193">
        <v>855.6</v>
      </c>
      <c r="Z193">
        <v>925.5</v>
      </c>
      <c r="AA193">
        <v>778.6</v>
      </c>
      <c r="AB193">
        <v>925.5</v>
      </c>
      <c r="AC193" s="2">
        <f>(Table2[[#This Row],[Close Price]]/Table2[[#This Row],[Day Low]])-1</f>
        <v>9.5469438481525781E-3</v>
      </c>
      <c r="AD193" s="2">
        <f>(Table2[[#This Row],[Day High]]/Table2[[#This Row],[Close Price]])-1</f>
        <v>1.975267192658503E-2</v>
      </c>
      <c r="AE193" s="2">
        <f>(Table2[[#This Row],[Close Price]]/Table2[[#This Row],[Current Week Low]])-1</f>
        <v>4.4354838709677269E-2</v>
      </c>
      <c r="AF193" s="2">
        <f>(Table2[[#This Row],[Current Week High]]/Table2[[#This Row],[Close Price]])-1</f>
        <v>3.5756253147557482E-2</v>
      </c>
      <c r="AG193" s="2">
        <f>(Table2[[#This Row],[Close Price]]/Table2[[#This Row],[Current Month Low]])-1</f>
        <v>0.14763678397123026</v>
      </c>
      <c r="AH193" s="2">
        <f>(Table2[[#This Row],[Current Month High]]/Table2[[#This Row],[Close Price]])-1</f>
        <v>3.5756253147557482E-2</v>
      </c>
      <c r="AI193">
        <v>3.5756253147557402</v>
      </c>
      <c r="AJ193">
        <v>180.32941176470499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0.11</v>
      </c>
      <c r="AM193" t="s">
        <v>10332</v>
      </c>
      <c r="AN193">
        <v>5.83</v>
      </c>
      <c r="AO193" t="s">
        <v>10332</v>
      </c>
      <c r="AP193">
        <v>2.1883411805624E-2</v>
      </c>
      <c r="AQ193">
        <f>(Table2[[#This Row],[Sharpe Ratio]]-AVERAGE(Table2[Sharpe Ratio]))/_xlfn.STDEV.P(Table2[Sharpe Ratio])</f>
        <v>-0.51276827249969226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2.4515293257538722</v>
      </c>
      <c r="AS193">
        <f>_xlfn.RANK.AVG(Table2[[#This Row],[1Y Return vs Nifty Z-Score]],Table2[1Y Return vs Nifty Z-Score])</f>
        <v>146</v>
      </c>
      <c r="AT193">
        <f>_xlfn.RANK.AVG(Table2[[#This Row],[6M Return vs Nifty Z-Score]],Table2[6M Return vs Nifty Z-Score])</f>
        <v>91</v>
      </c>
      <c r="AU193">
        <f>_xlfn.RANK.AVG(Table2[[#This Row],[Sharpe Ratio Z-Score]],Table2[Sharpe Ratio Z-Score])</f>
        <v>474</v>
      </c>
      <c r="AV193">
        <f>(Table2[[#This Row],[Rank 1Y]]+Table2[[#This Row],[Rank 6M]]+Table2[[#This Row],[Rank Sharpe]])/3</f>
        <v>237</v>
      </c>
    </row>
    <row r="194" spans="1:48" x14ac:dyDescent="0.3">
      <c r="A194" t="s">
        <v>453</v>
      </c>
      <c r="B194" t="s">
        <v>454</v>
      </c>
      <c r="C194" t="s">
        <v>10287</v>
      </c>
      <c r="D194" t="s">
        <v>24</v>
      </c>
      <c r="E194">
        <v>49813.786755303998</v>
      </c>
      <c r="F194">
        <v>203.32</v>
      </c>
      <c r="G194">
        <v>21.527319440216701</v>
      </c>
      <c r="H194">
        <f>(Table2[[#This Row],[1Y Return vs Nifty]]-AVERAGE(Table2[1Y Return vs Nifty]))/_xlfn.STDEV.P(Table2[1Y Return vs Nifty])</f>
        <v>-0.17108579415146577</v>
      </c>
      <c r="I194">
        <v>5.0468590611063799</v>
      </c>
      <c r="J194">
        <f>(Table2[[#This Row],[1M Return vs Nifty]]-AVERAGE(Table2[1M Return vs Nifty]))/_xlfn.STDEV.P(Table2[1M Return vs Nifty])</f>
        <v>6.3103935315160148E-2</v>
      </c>
      <c r="K194">
        <v>20.6940593031416</v>
      </c>
      <c r="L194">
        <f>(Table2[[#This Row],[6M Return vs Nifty]]-AVERAGE(Table2[6M Return vs Nifty]))/_xlfn.STDEV.P(Table2[6M Return vs Nifty])</f>
        <v>0.41666548713502038</v>
      </c>
      <c r="M194">
        <v>-2.8885762424462902</v>
      </c>
      <c r="N194">
        <f>(Table2[[#This Row],[1W Return vs Nifty]]-AVERAGE(Table2[1W Return vs Nifty]))/_xlfn.STDEV.P(Table2[1W Return vs Nifty])</f>
        <v>-0.82127768708593163</v>
      </c>
      <c r="O194">
        <v>199.14</v>
      </c>
      <c r="P194">
        <v>190.31357826344001</v>
      </c>
      <c r="Q194">
        <v>166.602196440136</v>
      </c>
      <c r="R194">
        <v>64.962049881747305</v>
      </c>
      <c r="S194" s="2">
        <f>(Table2[[#This Row],[Close Price]]-Table2[[#This Row],[20D EMA]])/Table2[[#This Row],[20D EMA]]</f>
        <v>2.0990258109872487E-2</v>
      </c>
      <c r="T194" s="2">
        <f>(Table2[[#This Row],[Close Price]]-Table2[[#This Row],[50D EMA]])/Table2[[#This Row],[50D EMA]]</f>
        <v>6.8342058697230493E-2</v>
      </c>
      <c r="U194" s="2">
        <f>(Table2[[#This Row],[Close Price]]-Table2[[#This Row],[200D EMA]])/Table2[[#This Row],[200D EMA]]</f>
        <v>0.220392073720694</v>
      </c>
      <c r="V194">
        <v>0.59217539941913</v>
      </c>
      <c r="W194">
        <v>202.55</v>
      </c>
      <c r="X194">
        <v>203.88</v>
      </c>
      <c r="Y194">
        <v>200.81</v>
      </c>
      <c r="Z194">
        <v>205.7</v>
      </c>
      <c r="AA194">
        <v>190.26</v>
      </c>
      <c r="AB194">
        <v>206.59</v>
      </c>
      <c r="AC194" s="2">
        <f>(Table2[[#This Row],[Close Price]]/Table2[[#This Row],[Day Low]])-1</f>
        <v>3.8015304862994981E-3</v>
      </c>
      <c r="AD194" s="2">
        <f>(Table2[[#This Row],[Day High]]/Table2[[#This Row],[Close Price]])-1</f>
        <v>2.7542789691128444E-3</v>
      </c>
      <c r="AE194" s="2">
        <f>(Table2[[#This Row],[Close Price]]/Table2[[#This Row],[Current Week Low]])-1</f>
        <v>1.2499377521039801E-2</v>
      </c>
      <c r="AF194" s="2">
        <f>(Table2[[#This Row],[Current Week High]]/Table2[[#This Row],[Close Price]])-1</f>
        <v>1.1705685618728978E-2</v>
      </c>
      <c r="AG194" s="2">
        <f>(Table2[[#This Row],[Close Price]]/Table2[[#This Row],[Current Month Low]])-1</f>
        <v>6.86429097025123E-2</v>
      </c>
      <c r="AH194" s="2">
        <f>(Table2[[#This Row],[Current Month High]]/Table2[[#This Row],[Close Price]])-1</f>
        <v>1.6083021837497657E-2</v>
      </c>
      <c r="AI194">
        <v>1.60830218374976</v>
      </c>
      <c r="AJ194">
        <v>51.618195376584602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0.24</v>
      </c>
      <c r="AM194" t="s">
        <v>10332</v>
      </c>
      <c r="AN194">
        <v>5.43</v>
      </c>
      <c r="AO194" t="s">
        <v>10332</v>
      </c>
      <c r="AP194">
        <v>0.13096702667996701</v>
      </c>
      <c r="AQ194">
        <f>(Table2[[#This Row],[Sharpe Ratio]]-AVERAGE(Table2[Sharpe Ratio]))/_xlfn.STDEV.P(Table2[Sharpe Ratio])</f>
        <v>0.74316333827071246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0.23056927948349559</v>
      </c>
      <c r="AS194">
        <f>_xlfn.RANK.AVG(Table2[[#This Row],[1Y Return vs Nifty Z-Score]],Table2[1Y Return vs Nifty Z-Score])</f>
        <v>343</v>
      </c>
      <c r="AT194">
        <f>_xlfn.RANK.AVG(Table2[[#This Row],[6M Return vs Nifty Z-Score]],Table2[6M Return vs Nifty Z-Score])</f>
        <v>204</v>
      </c>
      <c r="AU194">
        <f>_xlfn.RANK.AVG(Table2[[#This Row],[Sharpe Ratio Z-Score]],Table2[Sharpe Ratio Z-Score])</f>
        <v>168</v>
      </c>
      <c r="AV194">
        <f>(Table2[[#This Row],[Rank 1Y]]+Table2[[#This Row],[Rank 6M]]+Table2[[#This Row],[Rank Sharpe]])/3</f>
        <v>238.33333333333334</v>
      </c>
    </row>
    <row r="195" spans="1:48" x14ac:dyDescent="0.3">
      <c r="A195" t="s">
        <v>1113</v>
      </c>
      <c r="B195" t="s">
        <v>1114</v>
      </c>
      <c r="C195" t="s">
        <v>6577</v>
      </c>
      <c r="D195" t="s">
        <v>80</v>
      </c>
      <c r="E195">
        <v>11438.305688910001</v>
      </c>
      <c r="F195">
        <v>369.1</v>
      </c>
      <c r="G195">
        <v>25.905975749464101</v>
      </c>
      <c r="H195">
        <f>(Table2[[#This Row],[1Y Return vs Nifty]]-AVERAGE(Table2[1Y Return vs Nifty]))/_xlfn.STDEV.P(Table2[1Y Return vs Nifty])</f>
        <v>-0.10330937074820999</v>
      </c>
      <c r="I195">
        <v>6.4147211235849699</v>
      </c>
      <c r="J195">
        <f>(Table2[[#This Row],[1M Return vs Nifty]]-AVERAGE(Table2[1M Return vs Nifty]))/_xlfn.STDEV.P(Table2[1M Return vs Nifty])</f>
        <v>0.17690316517373014</v>
      </c>
      <c r="K195">
        <v>36.945165562788603</v>
      </c>
      <c r="L195">
        <f>(Table2[[#This Row],[6M Return vs Nifty]]-AVERAGE(Table2[6M Return vs Nifty]))/_xlfn.STDEV.P(Table2[6M Return vs Nifty])</f>
        <v>0.96952995134848408</v>
      </c>
      <c r="M195">
        <v>-3.4616868182861098</v>
      </c>
      <c r="N195">
        <f>(Table2[[#This Row],[1W Return vs Nifty]]-AVERAGE(Table2[1W Return vs Nifty]))/_xlfn.STDEV.P(Table2[1W Return vs Nifty])</f>
        <v>-0.95377203112024667</v>
      </c>
      <c r="O195">
        <v>358.23</v>
      </c>
      <c r="P195">
        <v>322.87837550900502</v>
      </c>
      <c r="Q195">
        <v>262.26817318618998</v>
      </c>
      <c r="R195">
        <v>67.328709794208507</v>
      </c>
      <c r="S195" s="2">
        <f>(Table2[[#This Row],[Close Price]]-Table2[[#This Row],[20D EMA]])/Table2[[#This Row],[20D EMA]]</f>
        <v>3.034363397817046E-2</v>
      </c>
      <c r="T195" s="2">
        <f>(Table2[[#This Row],[Close Price]]-Table2[[#This Row],[50D EMA]])/Table2[[#This Row],[50D EMA]]</f>
        <v>0.14315490908342321</v>
      </c>
      <c r="U195" s="2">
        <f>(Table2[[#This Row],[Close Price]]-Table2[[#This Row],[200D EMA]])/Table2[[#This Row],[200D EMA]]</f>
        <v>0.4073381284353087</v>
      </c>
      <c r="V195">
        <v>0.12697215082681801</v>
      </c>
      <c r="W195">
        <v>363.55</v>
      </c>
      <c r="X195">
        <v>372</v>
      </c>
      <c r="Y195">
        <v>362.6</v>
      </c>
      <c r="Z195">
        <v>372</v>
      </c>
      <c r="AA195">
        <v>359</v>
      </c>
      <c r="AB195">
        <v>375.45</v>
      </c>
      <c r="AC195" s="2">
        <f>(Table2[[#This Row],[Close Price]]/Table2[[#This Row],[Day Low]])-1</f>
        <v>1.5266125704854971E-2</v>
      </c>
      <c r="AD195" s="2">
        <f>(Table2[[#This Row],[Day High]]/Table2[[#This Row],[Close Price]])-1</f>
        <v>7.8569493362232734E-3</v>
      </c>
      <c r="AE195" s="2">
        <f>(Table2[[#This Row],[Close Price]]/Table2[[#This Row],[Current Week Low]])-1</f>
        <v>1.792608935466089E-2</v>
      </c>
      <c r="AF195" s="2">
        <f>(Table2[[#This Row],[Current Week High]]/Table2[[#This Row],[Close Price]])-1</f>
        <v>7.8569493362232734E-3</v>
      </c>
      <c r="AG195" s="2">
        <f>(Table2[[#This Row],[Close Price]]/Table2[[#This Row],[Current Month Low]])-1</f>
        <v>2.8133704735376019E-2</v>
      </c>
      <c r="AH195" s="2">
        <f>(Table2[[#This Row],[Current Month High]]/Table2[[#This Row],[Close Price]])-1</f>
        <v>1.7204009753454264E-2</v>
      </c>
      <c r="AI195">
        <v>4.3077756705499803</v>
      </c>
      <c r="AJ195">
        <v>113.909011880614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0.69</v>
      </c>
      <c r="AM195" t="s">
        <v>10332</v>
      </c>
      <c r="AN195">
        <v>0.26</v>
      </c>
      <c r="AO195" t="s">
        <v>10332</v>
      </c>
      <c r="AP195">
        <v>8.3325567315654006E-2</v>
      </c>
      <c r="AQ195">
        <f>(Table2[[#This Row],[Sharpe Ratio]]-AVERAGE(Table2[Sharpe Ratio]))/_xlfn.STDEV.P(Table2[Sharpe Ratio])</f>
        <v>0.1946445266435067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0.28399624129726431</v>
      </c>
      <c r="AS195">
        <f>_xlfn.RANK.AVG(Table2[[#This Row],[1Y Return vs Nifty Z-Score]],Table2[1Y Return vs Nifty Z-Score])</f>
        <v>321</v>
      </c>
      <c r="AT195">
        <f>_xlfn.RANK.AVG(Table2[[#This Row],[6M Return vs Nifty Z-Score]],Table2[6M Return vs Nifty Z-Score])</f>
        <v>105</v>
      </c>
      <c r="AU195">
        <f>_xlfn.RANK.AVG(Table2[[#This Row],[Sharpe Ratio Z-Score]],Table2[Sharpe Ratio Z-Score])</f>
        <v>290</v>
      </c>
      <c r="AV195">
        <f>(Table2[[#This Row],[Rank 1Y]]+Table2[[#This Row],[Rank 6M]]+Table2[[#This Row],[Rank Sharpe]])/3</f>
        <v>238.66666666666666</v>
      </c>
    </row>
    <row r="196" spans="1:48" x14ac:dyDescent="0.3">
      <c r="A196" t="s">
        <v>1555</v>
      </c>
      <c r="B196" t="s">
        <v>1556</v>
      </c>
      <c r="C196" t="s">
        <v>10286</v>
      </c>
      <c r="D196" t="s">
        <v>21</v>
      </c>
      <c r="E196">
        <v>6405.4855364499999</v>
      </c>
      <c r="F196">
        <v>773.5</v>
      </c>
      <c r="G196">
        <v>23.082750518813199</v>
      </c>
      <c r="H196">
        <f>(Table2[[#This Row],[1Y Return vs Nifty]]-AVERAGE(Table2[1Y Return vs Nifty]))/_xlfn.STDEV.P(Table2[1Y Return vs Nifty])</f>
        <v>-0.14700955982019465</v>
      </c>
      <c r="I196">
        <v>-8.3086795686110797</v>
      </c>
      <c r="J196">
        <f>(Table2[[#This Row],[1M Return vs Nifty]]-AVERAGE(Table2[1M Return vs Nifty]))/_xlfn.STDEV.P(Table2[1M Return vs Nifty])</f>
        <v>-1.0480095695467508</v>
      </c>
      <c r="K196">
        <v>22.869405921394002</v>
      </c>
      <c r="L196">
        <f>(Table2[[#This Row],[6M Return vs Nifty]]-AVERAGE(Table2[6M Return vs Nifty]))/_xlfn.STDEV.P(Table2[6M Return vs Nifty])</f>
        <v>0.49067102394976819</v>
      </c>
      <c r="M196">
        <v>-1.9210882900594299</v>
      </c>
      <c r="N196">
        <f>(Table2[[#This Row],[1W Return vs Nifty]]-AVERAGE(Table2[1W Return vs Nifty]))/_xlfn.STDEV.P(Table2[1W Return vs Nifty])</f>
        <v>-0.59760936370041617</v>
      </c>
      <c r="O196">
        <v>819.34</v>
      </c>
      <c r="P196">
        <v>828.34569443799705</v>
      </c>
      <c r="Q196">
        <v>690.98344784596998</v>
      </c>
      <c r="R196">
        <v>33.164737281971803</v>
      </c>
      <c r="S196" s="2">
        <f>(Table2[[#This Row],[Close Price]]-Table2[[#This Row],[20D EMA]])/Table2[[#This Row],[20D EMA]]</f>
        <v>-5.5947469914809519E-2</v>
      </c>
      <c r="T196" s="2">
        <f>(Table2[[#This Row],[Close Price]]-Table2[[#This Row],[50D EMA]])/Table2[[#This Row],[50D EMA]]</f>
        <v>-6.6211117901938149E-2</v>
      </c>
      <c r="U196" s="2">
        <f>(Table2[[#This Row],[Close Price]]-Table2[[#This Row],[200D EMA]])/Table2[[#This Row],[200D EMA]]</f>
        <v>0.11941899970435202</v>
      </c>
      <c r="V196">
        <v>0.85679244542069</v>
      </c>
      <c r="W196">
        <v>770</v>
      </c>
      <c r="X196">
        <v>788.9</v>
      </c>
      <c r="Y196">
        <v>770</v>
      </c>
      <c r="Z196">
        <v>801.25</v>
      </c>
      <c r="AA196">
        <v>716.05</v>
      </c>
      <c r="AB196">
        <v>881.45</v>
      </c>
      <c r="AC196" s="2">
        <f>(Table2[[#This Row],[Close Price]]/Table2[[#This Row],[Day Low]])-1</f>
        <v>4.5454545454546302E-3</v>
      </c>
      <c r="AD196" s="2">
        <f>(Table2[[#This Row],[Day High]]/Table2[[#This Row],[Close Price]])-1</f>
        <v>1.9909502262443368E-2</v>
      </c>
      <c r="AE196" s="2">
        <f>(Table2[[#This Row],[Close Price]]/Table2[[#This Row],[Current Week Low]])-1</f>
        <v>4.5454545454546302E-3</v>
      </c>
      <c r="AF196" s="2">
        <f>(Table2[[#This Row],[Current Week High]]/Table2[[#This Row],[Close Price]])-1</f>
        <v>3.5875888817065382E-2</v>
      </c>
      <c r="AG196" s="2">
        <f>(Table2[[#This Row],[Close Price]]/Table2[[#This Row],[Current Month Low]])-1</f>
        <v>8.0231827386355814E-2</v>
      </c>
      <c r="AH196" s="2">
        <f>(Table2[[#This Row],[Current Month High]]/Table2[[#This Row],[Close Price]])-1</f>
        <v>0.13956043956043951</v>
      </c>
      <c r="AI196">
        <v>19.9353587588881</v>
      </c>
      <c r="AJ196">
        <v>86.385542168674604</v>
      </c>
      <c r="AK196" t="str">
        <f>IF(AND(Table2[[#This Row],[20D EMA]]&gt;Table2[[#This Row],[50D EMA]],Table2[[#This Row],[50D EMA]]&gt;Table2[[#This Row],[200D EMA]]),"Uptrend","Downtrend/NoTrend")</f>
        <v>Downtrend/NoTrend</v>
      </c>
      <c r="AL196">
        <v>-0.22</v>
      </c>
      <c r="AM196" t="s">
        <v>10331</v>
      </c>
      <c r="AN196">
        <v>-7.6</v>
      </c>
      <c r="AO196" t="s">
        <v>10331</v>
      </c>
      <c r="AP196">
        <v>0.119233436550091</v>
      </c>
      <c r="AQ196">
        <f>(Table2[[#This Row],[Sharpe Ratio]]-AVERAGE(Table2[Sharpe Ratio]))/_xlfn.STDEV.P(Table2[Sharpe Ratio])</f>
        <v>0.60806892680561331</v>
      </c>
      <c r="AR1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6">
        <f>_xlfn.RANK.AVG(Table2[[#This Row],[1Y Return vs Nifty Z-Score]],Table2[1Y Return vs Nifty Z-Score])</f>
        <v>334</v>
      </c>
      <c r="AT196">
        <f>_xlfn.RANK.AVG(Table2[[#This Row],[6M Return vs Nifty Z-Score]],Table2[6M Return vs Nifty Z-Score])</f>
        <v>189</v>
      </c>
      <c r="AU196">
        <f>_xlfn.RANK.AVG(Table2[[#This Row],[Sharpe Ratio Z-Score]],Table2[Sharpe Ratio Z-Score])</f>
        <v>193</v>
      </c>
      <c r="AV196">
        <f>(Table2[[#This Row],[Rank 1Y]]+Table2[[#This Row],[Rank 6M]]+Table2[[#This Row],[Rank Sharpe]])/3</f>
        <v>238.66666666666666</v>
      </c>
    </row>
    <row r="197" spans="1:48" x14ac:dyDescent="0.3">
      <c r="A197" t="s">
        <v>306</v>
      </c>
      <c r="B197" t="s">
        <v>307</v>
      </c>
      <c r="C197" t="s">
        <v>10295</v>
      </c>
      <c r="D197" t="s">
        <v>308</v>
      </c>
      <c r="E197">
        <v>91754.441352419904</v>
      </c>
      <c r="F197">
        <v>644.6</v>
      </c>
      <c r="G197">
        <v>37.9597714825561</v>
      </c>
      <c r="H197">
        <f>(Table2[[#This Row],[1Y Return vs Nifty]]-AVERAGE(Table2[1Y Return vs Nifty]))/_xlfn.STDEV.P(Table2[1Y Return vs Nifty])</f>
        <v>8.3269137708147908E-2</v>
      </c>
      <c r="I197">
        <v>6.7084030427004802</v>
      </c>
      <c r="J197">
        <f>(Table2[[#This Row],[1M Return vs Nifty]]-AVERAGE(Table2[1M Return vs Nifty]))/_xlfn.STDEV.P(Table2[1M Return vs Nifty])</f>
        <v>0.20133602074848955</v>
      </c>
      <c r="K197">
        <v>-0.31700385009325899</v>
      </c>
      <c r="L197">
        <f>(Table2[[#This Row],[6M Return vs Nifty]]-AVERAGE(Table2[6M Return vs Nifty]))/_xlfn.STDEV.P(Table2[6M Return vs Nifty])</f>
        <v>-0.29813324638952188</v>
      </c>
      <c r="M197">
        <v>-2.1827773705070199</v>
      </c>
      <c r="N197">
        <f>(Table2[[#This Row],[1W Return vs Nifty]]-AVERAGE(Table2[1W Return vs Nifty]))/_xlfn.STDEV.P(Table2[1W Return vs Nifty])</f>
        <v>-0.65810785128117444</v>
      </c>
      <c r="O197">
        <v>620.17999999999995</v>
      </c>
      <c r="P197">
        <v>611.96653158425102</v>
      </c>
      <c r="Q197">
        <v>547.41746890574404</v>
      </c>
      <c r="R197">
        <v>68.850451345025306</v>
      </c>
      <c r="S197" s="2">
        <f>(Table2[[#This Row],[Close Price]]-Table2[[#This Row],[20D EMA]])/Table2[[#This Row],[20D EMA]]</f>
        <v>3.9375665129478661E-2</v>
      </c>
      <c r="T197" s="2">
        <f>(Table2[[#This Row],[Close Price]]-Table2[[#This Row],[50D EMA]])/Table2[[#This Row],[50D EMA]]</f>
        <v>5.3325577023416476E-2</v>
      </c>
      <c r="U197" s="2">
        <f>(Table2[[#This Row],[Close Price]]-Table2[[#This Row],[200D EMA]])/Table2[[#This Row],[200D EMA]]</f>
        <v>0.17752910094103913</v>
      </c>
      <c r="V197">
        <v>0.59140569196930903</v>
      </c>
      <c r="W197">
        <v>620.79999999999995</v>
      </c>
      <c r="X197">
        <v>647.04999999999995</v>
      </c>
      <c r="Y197">
        <v>607.6</v>
      </c>
      <c r="Z197">
        <v>647.04999999999995</v>
      </c>
      <c r="AA197">
        <v>595</v>
      </c>
      <c r="AB197">
        <v>647.04999999999995</v>
      </c>
      <c r="AC197" s="2">
        <f>(Table2[[#This Row],[Close Price]]/Table2[[#This Row],[Day Low]])-1</f>
        <v>3.8337628865979578E-2</v>
      </c>
      <c r="AD197" s="2">
        <f>(Table2[[#This Row],[Day High]]/Table2[[#This Row],[Close Price]])-1</f>
        <v>3.8008067018304725E-3</v>
      </c>
      <c r="AE197" s="2">
        <f>(Table2[[#This Row],[Close Price]]/Table2[[#This Row],[Current Week Low]])-1</f>
        <v>6.0895325872284412E-2</v>
      </c>
      <c r="AF197" s="2">
        <f>(Table2[[#This Row],[Current Week High]]/Table2[[#This Row],[Close Price]])-1</f>
        <v>3.8008067018304725E-3</v>
      </c>
      <c r="AG197" s="2">
        <f>(Table2[[#This Row],[Close Price]]/Table2[[#This Row],[Current Month Low]])-1</f>
        <v>8.3361344537815185E-2</v>
      </c>
      <c r="AH197" s="2">
        <f>(Table2[[#This Row],[Current Month High]]/Table2[[#This Row],[Close Price]])-1</f>
        <v>3.8008067018304725E-3</v>
      </c>
      <c r="AI197">
        <v>2.8467266521874102</v>
      </c>
      <c r="AJ197">
        <v>73.466092572658695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0.03</v>
      </c>
      <c r="AM197" t="s">
        <v>10332</v>
      </c>
      <c r="AN197">
        <v>5.81</v>
      </c>
      <c r="AO197" t="s">
        <v>10332</v>
      </c>
      <c r="AP197">
        <v>0.20987024859872899</v>
      </c>
      <c r="AQ197">
        <f>(Table2[[#This Row],[Sharpe Ratio]]-AVERAGE(Table2[Sharpe Ratio]))/_xlfn.STDEV.P(Table2[Sharpe Ratio])</f>
        <v>1.6516137110747175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0.9799777718606586</v>
      </c>
      <c r="AS197">
        <f>_xlfn.RANK.AVG(Table2[[#This Row],[1Y Return vs Nifty Z-Score]],Table2[1Y Return vs Nifty Z-Score])</f>
        <v>273</v>
      </c>
      <c r="AT197">
        <f>_xlfn.RANK.AVG(Table2[[#This Row],[6M Return vs Nifty Z-Score]],Table2[6M Return vs Nifty Z-Score])</f>
        <v>416</v>
      </c>
      <c r="AU197">
        <f>_xlfn.RANK.AVG(Table2[[#This Row],[Sharpe Ratio Z-Score]],Table2[Sharpe Ratio Z-Score])</f>
        <v>33</v>
      </c>
      <c r="AV197">
        <f>(Table2[[#This Row],[Rank 1Y]]+Table2[[#This Row],[Rank 6M]]+Table2[[#This Row],[Rank Sharpe]])/3</f>
        <v>240.66666666666666</v>
      </c>
    </row>
    <row r="198" spans="1:48" x14ac:dyDescent="0.3">
      <c r="A198" t="s">
        <v>455</v>
      </c>
      <c r="B198" t="s">
        <v>456</v>
      </c>
      <c r="C198" t="s">
        <v>10286</v>
      </c>
      <c r="D198" t="s">
        <v>21</v>
      </c>
      <c r="E198">
        <v>49722.87929076</v>
      </c>
      <c r="F198">
        <v>1832.4</v>
      </c>
      <c r="G198">
        <v>33.876443748215401</v>
      </c>
      <c r="H198">
        <f>(Table2[[#This Row],[1Y Return vs Nifty]]-AVERAGE(Table2[1Y Return vs Nifty]))/_xlfn.STDEV.P(Table2[1Y Return vs Nifty])</f>
        <v>2.0064051519389607E-2</v>
      </c>
      <c r="I198">
        <v>1.7111115895696101</v>
      </c>
      <c r="J198">
        <f>(Table2[[#This Row],[1M Return vs Nifty]]-AVERAGE(Table2[1M Return vs Nifty]))/_xlfn.STDEV.P(Table2[1M Return vs Nifty])</f>
        <v>-0.21441344284481659</v>
      </c>
      <c r="K198">
        <v>3.5224570558946602</v>
      </c>
      <c r="L198">
        <f>(Table2[[#This Row],[6M Return vs Nifty]]-AVERAGE(Table2[6M Return vs Nifty]))/_xlfn.STDEV.P(Table2[6M Return vs Nifty])</f>
        <v>-0.16751435418964652</v>
      </c>
      <c r="M198">
        <v>-1.6190638737959899</v>
      </c>
      <c r="N198">
        <f>(Table2[[#This Row],[1W Return vs Nifty]]-AVERAGE(Table2[1W Return vs Nifty]))/_xlfn.STDEV.P(Table2[1W Return vs Nifty])</f>
        <v>-0.52778596730517013</v>
      </c>
      <c r="O198">
        <v>1790.53</v>
      </c>
      <c r="P198">
        <v>1724.8860746110399</v>
      </c>
      <c r="Q198">
        <v>1520.48364427156</v>
      </c>
      <c r="R198">
        <v>59.930296235039897</v>
      </c>
      <c r="S198" s="2">
        <f>(Table2[[#This Row],[Close Price]]-Table2[[#This Row],[20D EMA]])/Table2[[#This Row],[20D EMA]]</f>
        <v>2.3384137657565144E-2</v>
      </c>
      <c r="T198" s="2">
        <f>(Table2[[#This Row],[Close Price]]-Table2[[#This Row],[50D EMA]])/Table2[[#This Row],[50D EMA]]</f>
        <v>6.2331029841031352E-2</v>
      </c>
      <c r="U198" s="2">
        <f>(Table2[[#This Row],[Close Price]]-Table2[[#This Row],[200D EMA]])/Table2[[#This Row],[200D EMA]]</f>
        <v>0.20514285497485527</v>
      </c>
      <c r="V198">
        <v>0.59350726826473799</v>
      </c>
      <c r="W198">
        <v>1829.15</v>
      </c>
      <c r="X198">
        <v>1868.95</v>
      </c>
      <c r="Y198">
        <v>1801</v>
      </c>
      <c r="Z198">
        <v>1899</v>
      </c>
      <c r="AA198">
        <v>1685</v>
      </c>
      <c r="AB198">
        <v>1899.9</v>
      </c>
      <c r="AC198" s="2">
        <f>(Table2[[#This Row],[Close Price]]/Table2[[#This Row],[Day Low]])-1</f>
        <v>1.7767815652078855E-3</v>
      </c>
      <c r="AD198" s="2">
        <f>(Table2[[#This Row],[Day High]]/Table2[[#This Row],[Close Price]])-1</f>
        <v>1.9946518227461185E-2</v>
      </c>
      <c r="AE198" s="2">
        <f>(Table2[[#This Row],[Close Price]]/Table2[[#This Row],[Current Week Low]])-1</f>
        <v>1.7434758467518074E-2</v>
      </c>
      <c r="AF198" s="2">
        <f>(Table2[[#This Row],[Current Week High]]/Table2[[#This Row],[Close Price]])-1</f>
        <v>3.6345776031434074E-2</v>
      </c>
      <c r="AG198" s="2">
        <f>(Table2[[#This Row],[Close Price]]/Table2[[#This Row],[Current Month Low]])-1</f>
        <v>8.7477744807121782E-2</v>
      </c>
      <c r="AH198" s="2">
        <f>(Table2[[#This Row],[Current Month High]]/Table2[[#This Row],[Close Price]])-1</f>
        <v>3.6836935166994156E-2</v>
      </c>
      <c r="AI198">
        <v>5.25540275049116</v>
      </c>
      <c r="AJ198">
        <v>76.531791907514403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-0.01</v>
      </c>
      <c r="AM198" t="s">
        <v>10331</v>
      </c>
      <c r="AN198">
        <v>6.19</v>
      </c>
      <c r="AO198" t="s">
        <v>10332</v>
      </c>
      <c r="AP198">
        <v>0.185707217822701</v>
      </c>
      <c r="AQ198">
        <f>(Table2[[#This Row],[Sharpe Ratio]]-AVERAGE(Table2[Sharpe Ratio]))/_xlfn.STDEV.P(Table2[Sharpe Ratio])</f>
        <v>1.3734132297412971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0.48376351692105346</v>
      </c>
      <c r="AS198">
        <f>_xlfn.RANK.AVG(Table2[[#This Row],[1Y Return vs Nifty Z-Score]],Table2[1Y Return vs Nifty Z-Score])</f>
        <v>291</v>
      </c>
      <c r="AT198">
        <f>_xlfn.RANK.AVG(Table2[[#This Row],[6M Return vs Nifty Z-Score]],Table2[6M Return vs Nifty Z-Score])</f>
        <v>369</v>
      </c>
      <c r="AU198">
        <f>_xlfn.RANK.AVG(Table2[[#This Row],[Sharpe Ratio Z-Score]],Table2[Sharpe Ratio Z-Score])</f>
        <v>63</v>
      </c>
      <c r="AV198">
        <f>(Table2[[#This Row],[Rank 1Y]]+Table2[[#This Row],[Rank 6M]]+Table2[[#This Row],[Rank Sharpe]])/3</f>
        <v>241</v>
      </c>
    </row>
    <row r="199" spans="1:48" x14ac:dyDescent="0.3">
      <c r="A199" t="s">
        <v>1021</v>
      </c>
      <c r="B199" t="s">
        <v>1022</v>
      </c>
      <c r="C199" t="s">
        <v>10298</v>
      </c>
      <c r="D199" t="s">
        <v>163</v>
      </c>
      <c r="E199">
        <v>13621.075751</v>
      </c>
      <c r="F199">
        <v>607</v>
      </c>
      <c r="G199">
        <v>14.922596632825</v>
      </c>
      <c r="H199">
        <f>(Table2[[#This Row],[1Y Return vs Nifty]]-AVERAGE(Table2[1Y Return vs Nifty]))/_xlfn.STDEV.P(Table2[1Y Return vs Nifty])</f>
        <v>-0.27331909538351901</v>
      </c>
      <c r="I199">
        <v>-3.1385797382426399</v>
      </c>
      <c r="J199">
        <f>(Table2[[#This Row],[1M Return vs Nifty]]-AVERAGE(Table2[1M Return vs Nifty]))/_xlfn.STDEV.P(Table2[1M Return vs Nifty])</f>
        <v>-0.61788331988547618</v>
      </c>
      <c r="K199">
        <v>10.0529350384603</v>
      </c>
      <c r="L199">
        <f>(Table2[[#This Row],[6M Return vs Nifty]]-AVERAGE(Table2[6M Return vs Nifty]))/_xlfn.STDEV.P(Table2[6M Return vs Nifty])</f>
        <v>5.4653241862205132E-2</v>
      </c>
      <c r="M199">
        <v>-4.1044697731648302E-2</v>
      </c>
      <c r="N199">
        <f>(Table2[[#This Row],[1W Return vs Nifty]]-AVERAGE(Table2[1W Return vs Nifty]))/_xlfn.STDEV.P(Table2[1W Return vs Nifty])</f>
        <v>-0.16297222206964096</v>
      </c>
      <c r="O199">
        <v>608.41999999999996</v>
      </c>
      <c r="P199">
        <v>609.33532483906902</v>
      </c>
      <c r="Q199">
        <v>531.82979792907895</v>
      </c>
      <c r="R199">
        <v>51.452010712592802</v>
      </c>
      <c r="S199" s="2">
        <f>(Table2[[#This Row],[Close Price]]-Table2[[#This Row],[20D EMA]])/Table2[[#This Row],[20D EMA]]</f>
        <v>-2.3339140725156292E-3</v>
      </c>
      <c r="T199" s="2">
        <f>(Table2[[#This Row],[Close Price]]-Table2[[#This Row],[50D EMA]])/Table2[[#This Row],[50D EMA]]</f>
        <v>-3.8325774723233013E-3</v>
      </c>
      <c r="U199" s="2">
        <f>(Table2[[#This Row],[Close Price]]-Table2[[#This Row],[200D EMA]])/Table2[[#This Row],[200D EMA]]</f>
        <v>0.14134259186610151</v>
      </c>
      <c r="V199">
        <v>0.27222688271088702</v>
      </c>
      <c r="W199">
        <v>600.6</v>
      </c>
      <c r="X199">
        <v>613.35</v>
      </c>
      <c r="Y199">
        <v>600.6</v>
      </c>
      <c r="Z199">
        <v>616.54999999999995</v>
      </c>
      <c r="AA199">
        <v>562</v>
      </c>
      <c r="AB199">
        <v>642</v>
      </c>
      <c r="AC199" s="2">
        <f>(Table2[[#This Row],[Close Price]]/Table2[[#This Row],[Day Low]])-1</f>
        <v>1.0656010656010517E-2</v>
      </c>
      <c r="AD199" s="2">
        <f>(Table2[[#This Row],[Day High]]/Table2[[#This Row],[Close Price]])-1</f>
        <v>1.0461285008237287E-2</v>
      </c>
      <c r="AE199" s="2">
        <f>(Table2[[#This Row],[Close Price]]/Table2[[#This Row],[Current Week Low]])-1</f>
        <v>1.0656010656010517E-2</v>
      </c>
      <c r="AF199" s="2">
        <f>(Table2[[#This Row],[Current Week High]]/Table2[[#This Row],[Close Price]])-1</f>
        <v>1.5733113673805477E-2</v>
      </c>
      <c r="AG199" s="2">
        <f>(Table2[[#This Row],[Close Price]]/Table2[[#This Row],[Current Month Low]])-1</f>
        <v>8.0071174377224219E-2</v>
      </c>
      <c r="AH199" s="2">
        <f>(Table2[[#This Row],[Current Month High]]/Table2[[#This Row],[Close Price]])-1</f>
        <v>5.7660626029653939E-2</v>
      </c>
      <c r="AI199">
        <v>18.080724876441501</v>
      </c>
      <c r="AJ199">
        <v>75.395506754316202</v>
      </c>
      <c r="AK199" t="str">
        <f>IF(AND(Table2[[#This Row],[20D EMA]]&gt;Table2[[#This Row],[50D EMA]],Table2[[#This Row],[50D EMA]]&gt;Table2[[#This Row],[200D EMA]]),"Uptrend","Downtrend/NoTrend")</f>
        <v>Downtrend/NoTrend</v>
      </c>
      <c r="AL199">
        <v>0.04</v>
      </c>
      <c r="AM199" t="s">
        <v>10332</v>
      </c>
      <c r="AN199">
        <v>6.01</v>
      </c>
      <c r="AO199" t="s">
        <v>10332</v>
      </c>
      <c r="AP199">
        <v>0.19684250226092201</v>
      </c>
      <c r="AQ199">
        <f>(Table2[[#This Row],[Sharpe Ratio]]-AVERAGE(Table2[Sharpe Ratio]))/_xlfn.STDEV.P(Table2[Sharpe Ratio])</f>
        <v>1.501619062826234</v>
      </c>
      <c r="AR1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9">
        <f>_xlfn.RANK.AVG(Table2[[#This Row],[1Y Return vs Nifty Z-Score]],Table2[1Y Return vs Nifty Z-Score])</f>
        <v>379</v>
      </c>
      <c r="AT199">
        <f>_xlfn.RANK.AVG(Table2[[#This Row],[6M Return vs Nifty Z-Score]],Table2[6M Return vs Nifty Z-Score])</f>
        <v>300</v>
      </c>
      <c r="AU199">
        <f>_xlfn.RANK.AVG(Table2[[#This Row],[Sharpe Ratio Z-Score]],Table2[Sharpe Ratio Z-Score])</f>
        <v>45</v>
      </c>
      <c r="AV199">
        <f>(Table2[[#This Row],[Rank 1Y]]+Table2[[#This Row],[Rank 6M]]+Table2[[#This Row],[Rank Sharpe]])/3</f>
        <v>241.33333333333334</v>
      </c>
    </row>
    <row r="200" spans="1:48" x14ac:dyDescent="0.3">
      <c r="A200" t="s">
        <v>449</v>
      </c>
      <c r="B200" t="s">
        <v>450</v>
      </c>
      <c r="C200" t="s">
        <v>10298</v>
      </c>
      <c r="D200" t="s">
        <v>263</v>
      </c>
      <c r="E200">
        <v>51453.457347329997</v>
      </c>
      <c r="F200">
        <v>4568.7</v>
      </c>
      <c r="G200">
        <v>39.9812739050668</v>
      </c>
      <c r="H200">
        <f>(Table2[[#This Row],[1Y Return vs Nifty]]-AVERAGE(Table2[1Y Return vs Nifty]))/_xlfn.STDEV.P(Table2[1Y Return vs Nifty])</f>
        <v>0.11455960547321022</v>
      </c>
      <c r="I200">
        <v>-10.367279310614199</v>
      </c>
      <c r="J200">
        <f>(Table2[[#This Row],[1M Return vs Nifty]]-AVERAGE(Table2[1M Return vs Nifty]))/_xlfn.STDEV.P(Table2[1M Return vs Nifty])</f>
        <v>-1.2192746931678486</v>
      </c>
      <c r="K200">
        <v>11.0826844889885</v>
      </c>
      <c r="L200">
        <f>(Table2[[#This Row],[6M Return vs Nifty]]-AVERAGE(Table2[6M Return vs Nifty]))/_xlfn.STDEV.P(Table2[6M Return vs Nifty])</f>
        <v>8.9685434080038082E-2</v>
      </c>
      <c r="M200">
        <v>-0.19782263262952399</v>
      </c>
      <c r="N200">
        <f>(Table2[[#This Row],[1W Return vs Nifty]]-AVERAGE(Table2[1W Return vs Nifty]))/_xlfn.STDEV.P(Table2[1W Return vs Nifty])</f>
        <v>-0.19921686755172724</v>
      </c>
      <c r="O200">
        <v>4591.88</v>
      </c>
      <c r="P200">
        <v>4794.2447937011002</v>
      </c>
      <c r="Q200">
        <v>4196.07664334527</v>
      </c>
      <c r="R200">
        <v>55.713608454716699</v>
      </c>
      <c r="S200" s="2">
        <f>(Table2[[#This Row],[Close Price]]-Table2[[#This Row],[20D EMA]])/Table2[[#This Row],[20D EMA]]</f>
        <v>-5.0480413251217998E-3</v>
      </c>
      <c r="T200" s="2">
        <f>(Table2[[#This Row],[Close Price]]-Table2[[#This Row],[50D EMA]])/Table2[[#This Row],[50D EMA]]</f>
        <v>-4.7044905591268837E-2</v>
      </c>
      <c r="U200" s="2">
        <f>(Table2[[#This Row],[Close Price]]-Table2[[#This Row],[200D EMA]])/Table2[[#This Row],[200D EMA]]</f>
        <v>8.8802800407778174E-2</v>
      </c>
      <c r="V200">
        <v>0.49788269611019698</v>
      </c>
      <c r="W200">
        <v>4500</v>
      </c>
      <c r="X200">
        <v>4596.6499999999996</v>
      </c>
      <c r="Y200">
        <v>4288.8</v>
      </c>
      <c r="Z200">
        <v>4596.6499999999996</v>
      </c>
      <c r="AA200">
        <v>4171.3500000000004</v>
      </c>
      <c r="AB200">
        <v>5215.05</v>
      </c>
      <c r="AC200" s="2">
        <f>(Table2[[#This Row],[Close Price]]/Table2[[#This Row],[Day Low]])-1</f>
        <v>1.526666666666654E-2</v>
      </c>
      <c r="AD200" s="2">
        <f>(Table2[[#This Row],[Day High]]/Table2[[#This Row],[Close Price]])-1</f>
        <v>6.1177140105499461E-3</v>
      </c>
      <c r="AE200" s="2">
        <f>(Table2[[#This Row],[Close Price]]/Table2[[#This Row],[Current Week Low]])-1</f>
        <v>6.5263010632344631E-2</v>
      </c>
      <c r="AF200" s="2">
        <f>(Table2[[#This Row],[Current Week High]]/Table2[[#This Row],[Close Price]])-1</f>
        <v>6.1177140105499461E-3</v>
      </c>
      <c r="AG200" s="2">
        <f>(Table2[[#This Row],[Close Price]]/Table2[[#This Row],[Current Month Low]])-1</f>
        <v>9.525693120932055E-2</v>
      </c>
      <c r="AH200" s="2">
        <f>(Table2[[#This Row],[Current Month High]]/Table2[[#This Row],[Close Price]])-1</f>
        <v>0.14147350449799734</v>
      </c>
      <c r="AI200">
        <v>27.825201917394399</v>
      </c>
      <c r="AJ200">
        <v>82.729727027297201</v>
      </c>
      <c r="AK200" t="str">
        <f>IF(AND(Table2[[#This Row],[20D EMA]]&gt;Table2[[#This Row],[50D EMA]],Table2[[#This Row],[50D EMA]]&gt;Table2[[#This Row],[200D EMA]]),"Uptrend","Downtrend/NoTrend")</f>
        <v>Downtrend/NoTrend</v>
      </c>
      <c r="AL200">
        <v>-0.2</v>
      </c>
      <c r="AM200" t="s">
        <v>10331</v>
      </c>
      <c r="AN200">
        <v>0.56000000000000005</v>
      </c>
      <c r="AO200" t="s">
        <v>10332</v>
      </c>
      <c r="AP200">
        <v>0.129840246348496</v>
      </c>
      <c r="AQ200">
        <f>(Table2[[#This Row],[Sharpe Ratio]]-AVERAGE(Table2[Sharpe Ratio]))/_xlfn.STDEV.P(Table2[Sharpe Ratio])</f>
        <v>0.73019017966830491</v>
      </c>
      <c r="AR2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0">
        <f>_xlfn.RANK.AVG(Table2[[#This Row],[1Y Return vs Nifty Z-Score]],Table2[1Y Return vs Nifty Z-Score])</f>
        <v>265</v>
      </c>
      <c r="AT200">
        <f>_xlfn.RANK.AVG(Table2[[#This Row],[6M Return vs Nifty Z-Score]],Table2[6M Return vs Nifty Z-Score])</f>
        <v>290</v>
      </c>
      <c r="AU200">
        <f>_xlfn.RANK.AVG(Table2[[#This Row],[Sharpe Ratio Z-Score]],Table2[Sharpe Ratio Z-Score])</f>
        <v>172</v>
      </c>
      <c r="AV200">
        <f>(Table2[[#This Row],[Rank 1Y]]+Table2[[#This Row],[Rank 6M]]+Table2[[#This Row],[Rank Sharpe]])/3</f>
        <v>242.33333333333334</v>
      </c>
    </row>
    <row r="201" spans="1:48" x14ac:dyDescent="0.3">
      <c r="A201" t="s">
        <v>1056</v>
      </c>
      <c r="B201" t="s">
        <v>1057</v>
      </c>
      <c r="C201" t="s">
        <v>10296</v>
      </c>
      <c r="D201" t="s">
        <v>397</v>
      </c>
      <c r="E201">
        <v>12758.234883900001</v>
      </c>
      <c r="F201">
        <v>273.89999999999998</v>
      </c>
      <c r="G201">
        <v>104.69372744401799</v>
      </c>
      <c r="H201">
        <f>(Table2[[#This Row],[1Y Return vs Nifty]]-AVERAGE(Table2[1Y Return vs Nifty]))/_xlfn.STDEV.P(Table2[1Y Return vs Nifty])</f>
        <v>1.1162318859069607</v>
      </c>
      <c r="I201">
        <v>-11.613204580483</v>
      </c>
      <c r="J201">
        <f>(Table2[[#This Row],[1M Return vs Nifty]]-AVERAGE(Table2[1M Return vs Nifty]))/_xlfn.STDEV.P(Table2[1M Return vs Nifty])</f>
        <v>-1.3229293964173001</v>
      </c>
      <c r="K201">
        <v>-1.67573236352507</v>
      </c>
      <c r="L201">
        <f>(Table2[[#This Row],[6M Return vs Nifty]]-AVERAGE(Table2[6M Return vs Nifty]))/_xlfn.STDEV.P(Table2[6M Return vs Nifty])</f>
        <v>-0.34435734335794266</v>
      </c>
      <c r="M201">
        <v>-0.108857832428294</v>
      </c>
      <c r="N201">
        <f>(Table2[[#This Row],[1W Return vs Nifty]]-AVERAGE(Table2[1W Return vs Nifty]))/_xlfn.STDEV.P(Table2[1W Return vs Nifty])</f>
        <v>-0.17864957505754658</v>
      </c>
      <c r="O201">
        <v>273.48</v>
      </c>
      <c r="P201">
        <v>270.39186516819501</v>
      </c>
      <c r="Q201">
        <v>224.259745001114</v>
      </c>
      <c r="R201">
        <v>52.797512876410003</v>
      </c>
      <c r="S201" s="2">
        <f>(Table2[[#This Row],[Close Price]]-Table2[[#This Row],[20D EMA]])/Table2[[#This Row],[20D EMA]]</f>
        <v>1.5357612988151201E-3</v>
      </c>
      <c r="T201" s="2">
        <f>(Table2[[#This Row],[Close Price]]-Table2[[#This Row],[50D EMA]])/Table2[[#This Row],[50D EMA]]</f>
        <v>1.2974261742759015E-2</v>
      </c>
      <c r="U201" s="2">
        <f>(Table2[[#This Row],[Close Price]]-Table2[[#This Row],[200D EMA]])/Table2[[#This Row],[200D EMA]]</f>
        <v>0.22135160725630626</v>
      </c>
      <c r="V201">
        <v>0.56241703766783602</v>
      </c>
      <c r="W201">
        <v>270.60000000000002</v>
      </c>
      <c r="X201">
        <v>275.5</v>
      </c>
      <c r="Y201">
        <v>268.05</v>
      </c>
      <c r="Z201">
        <v>277.89999999999998</v>
      </c>
      <c r="AA201">
        <v>248.35</v>
      </c>
      <c r="AB201">
        <v>296.60000000000002</v>
      </c>
      <c r="AC201" s="2">
        <f>(Table2[[#This Row],[Close Price]]/Table2[[#This Row],[Day Low]])-1</f>
        <v>1.2195121951219301E-2</v>
      </c>
      <c r="AD201" s="2">
        <f>(Table2[[#This Row],[Day High]]/Table2[[#This Row],[Close Price]])-1</f>
        <v>5.8415480102227413E-3</v>
      </c>
      <c r="AE201" s="2">
        <f>(Table2[[#This Row],[Close Price]]/Table2[[#This Row],[Current Week Low]])-1</f>
        <v>2.1824286513709934E-2</v>
      </c>
      <c r="AF201" s="2">
        <f>(Table2[[#This Row],[Current Week High]]/Table2[[#This Row],[Close Price]])-1</f>
        <v>1.4603870025556853E-2</v>
      </c>
      <c r="AG201" s="2">
        <f>(Table2[[#This Row],[Close Price]]/Table2[[#This Row],[Current Month Low]])-1</f>
        <v>0.10287900140930129</v>
      </c>
      <c r="AH201" s="2">
        <f>(Table2[[#This Row],[Current Month High]]/Table2[[#This Row],[Close Price]])-1</f>
        <v>8.2876962395034948E-2</v>
      </c>
      <c r="AI201">
        <v>40.270171595472803</v>
      </c>
      <c r="AJ201">
        <v>139.737417943107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0.04</v>
      </c>
      <c r="AM201" t="s">
        <v>10332</v>
      </c>
      <c r="AN201">
        <v>3.53</v>
      </c>
      <c r="AO201" t="s">
        <v>10332</v>
      </c>
      <c r="AP201">
        <v>0.11451182370419399</v>
      </c>
      <c r="AQ201">
        <f>(Table2[[#This Row],[Sharpe Ratio]]-AVERAGE(Table2[Sharpe Ratio]))/_xlfn.STDEV.P(Table2[Sharpe Ratio])</f>
        <v>0.55370674937124198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-0.17599767955458673</v>
      </c>
      <c r="AS201">
        <f>_xlfn.RANK.AVG(Table2[[#This Row],[1Y Return vs Nifty Z-Score]],Table2[1Y Return vs Nifty Z-Score])</f>
        <v>86</v>
      </c>
      <c r="AT201">
        <f>_xlfn.RANK.AVG(Table2[[#This Row],[6M Return vs Nifty Z-Score]],Table2[6M Return vs Nifty Z-Score])</f>
        <v>436</v>
      </c>
      <c r="AU201">
        <f>_xlfn.RANK.AVG(Table2[[#This Row],[Sharpe Ratio Z-Score]],Table2[Sharpe Ratio Z-Score])</f>
        <v>207</v>
      </c>
      <c r="AV201">
        <f>(Table2[[#This Row],[Rank 1Y]]+Table2[[#This Row],[Rank 6M]]+Table2[[#This Row],[Rank Sharpe]])/3</f>
        <v>243</v>
      </c>
    </row>
    <row r="202" spans="1:48" x14ac:dyDescent="0.3">
      <c r="A202" t="s">
        <v>1785</v>
      </c>
      <c r="B202" t="s">
        <v>1786</v>
      </c>
      <c r="C202" t="s">
        <v>10285</v>
      </c>
      <c r="D202" t="s">
        <v>303</v>
      </c>
      <c r="E202">
        <v>4336.4934518999999</v>
      </c>
      <c r="F202">
        <v>2551.65</v>
      </c>
      <c r="G202">
        <v>83.486570678019504</v>
      </c>
      <c r="H202">
        <f>(Table2[[#This Row],[1Y Return vs Nifty]]-AVERAGE(Table2[1Y Return vs Nifty]))/_xlfn.STDEV.P(Table2[1Y Return vs Nifty])</f>
        <v>0.78797016938082776</v>
      </c>
      <c r="I202">
        <v>12.703729066438999</v>
      </c>
      <c r="J202">
        <f>(Table2[[#This Row],[1M Return vs Nifty]]-AVERAGE(Table2[1M Return vs Nifty]))/_xlfn.STDEV.P(Table2[1M Return vs Nifty])</f>
        <v>0.70011693073016767</v>
      </c>
      <c r="K202">
        <v>34.9539653723673</v>
      </c>
      <c r="L202">
        <f>(Table2[[#This Row],[6M Return vs Nifty]]-AVERAGE(Table2[6M Return vs Nifty]))/_xlfn.STDEV.P(Table2[6M Return vs Nifty])</f>
        <v>0.90178909673647734</v>
      </c>
      <c r="M202">
        <v>2.49436543263021</v>
      </c>
      <c r="N202">
        <f>(Table2[[#This Row],[1W Return vs Nifty]]-AVERAGE(Table2[1W Return vs Nifty]))/_xlfn.STDEV.P(Table2[1W Return vs Nifty])</f>
        <v>0.42317557600229899</v>
      </c>
      <c r="O202">
        <v>2449.8200000000002</v>
      </c>
      <c r="P202">
        <v>2317.00015660075</v>
      </c>
      <c r="Q202">
        <v>1830.45386364928</v>
      </c>
      <c r="R202">
        <v>65.644286029852793</v>
      </c>
      <c r="S202" s="2">
        <f>(Table2[[#This Row],[Close Price]]-Table2[[#This Row],[20D EMA]])/Table2[[#This Row],[20D EMA]]</f>
        <v>4.1566319158142198E-2</v>
      </c>
      <c r="T202" s="2">
        <f>(Table2[[#This Row],[Close Price]]-Table2[[#This Row],[50D EMA]])/Table2[[#This Row],[50D EMA]]</f>
        <v>0.10127312366845188</v>
      </c>
      <c r="U202" s="2">
        <f>(Table2[[#This Row],[Close Price]]-Table2[[#This Row],[200D EMA]])/Table2[[#This Row],[200D EMA]]</f>
        <v>0.39399853264419848</v>
      </c>
      <c r="V202">
        <v>0.483042652484591</v>
      </c>
      <c r="W202">
        <v>2533.8000000000002</v>
      </c>
      <c r="X202">
        <v>2571.15</v>
      </c>
      <c r="Y202">
        <v>2376</v>
      </c>
      <c r="Z202">
        <v>2571.15</v>
      </c>
      <c r="AA202">
        <v>2332</v>
      </c>
      <c r="AB202">
        <v>2750</v>
      </c>
      <c r="AC202" s="2">
        <f>(Table2[[#This Row],[Close Price]]/Table2[[#This Row],[Day Low]])-1</f>
        <v>7.0447549135685961E-3</v>
      </c>
      <c r="AD202" s="2">
        <f>(Table2[[#This Row],[Day High]]/Table2[[#This Row],[Close Price]])-1</f>
        <v>7.6421139262830007E-3</v>
      </c>
      <c r="AE202" s="2">
        <f>(Table2[[#This Row],[Close Price]]/Table2[[#This Row],[Current Week Low]])-1</f>
        <v>7.3926767676767646E-2</v>
      </c>
      <c r="AF202" s="2">
        <f>(Table2[[#This Row],[Current Week High]]/Table2[[#This Row],[Close Price]])-1</f>
        <v>7.6421139262830007E-3</v>
      </c>
      <c r="AG202" s="2">
        <f>(Table2[[#This Row],[Close Price]]/Table2[[#This Row],[Current Month Low]])-1</f>
        <v>9.4189536878216185E-2</v>
      </c>
      <c r="AH202" s="2">
        <f>(Table2[[#This Row],[Current Month High]]/Table2[[#This Row],[Close Price]])-1</f>
        <v>7.7734015245037424E-2</v>
      </c>
      <c r="AI202">
        <v>9.1019536378421808</v>
      </c>
      <c r="AJ202">
        <v>130.241371531694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0.31</v>
      </c>
      <c r="AM202" t="s">
        <v>10332</v>
      </c>
      <c r="AN202">
        <v>3.76</v>
      </c>
      <c r="AO202" t="s">
        <v>10332</v>
      </c>
      <c r="AP202">
        <v>2.0015703933442E-2</v>
      </c>
      <c r="AQ202">
        <f>(Table2[[#This Row],[Sharpe Ratio]]-AVERAGE(Table2[Sharpe Ratio]))/_xlfn.STDEV.P(Table2[Sharpe Ratio])</f>
        <v>-0.53427208275625748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2.278779690093514</v>
      </c>
      <c r="AS202">
        <f>_xlfn.RANK.AVG(Table2[[#This Row],[1Y Return vs Nifty Z-Score]],Table2[1Y Return vs Nifty Z-Score])</f>
        <v>124</v>
      </c>
      <c r="AT202">
        <f>_xlfn.RANK.AVG(Table2[[#This Row],[6M Return vs Nifty Z-Score]],Table2[6M Return vs Nifty Z-Score])</f>
        <v>120</v>
      </c>
      <c r="AU202">
        <f>_xlfn.RANK.AVG(Table2[[#This Row],[Sharpe Ratio Z-Score]],Table2[Sharpe Ratio Z-Score])</f>
        <v>487</v>
      </c>
      <c r="AV202">
        <f>(Table2[[#This Row],[Rank 1Y]]+Table2[[#This Row],[Rank 6M]]+Table2[[#This Row],[Rank Sharpe]])/3</f>
        <v>243.66666666666666</v>
      </c>
    </row>
    <row r="203" spans="1:48" x14ac:dyDescent="0.3">
      <c r="A203" t="s">
        <v>892</v>
      </c>
      <c r="B203" t="s">
        <v>893</v>
      </c>
      <c r="C203" t="s">
        <v>10294</v>
      </c>
      <c r="D203" t="s">
        <v>127</v>
      </c>
      <c r="E203">
        <v>17060.013992429998</v>
      </c>
      <c r="F203">
        <v>935.05</v>
      </c>
      <c r="G203">
        <v>293.75080813539103</v>
      </c>
      <c r="H203">
        <f>(Table2[[#This Row],[1Y Return vs Nifty]]-AVERAGE(Table2[1Y Return vs Nifty]))/_xlfn.STDEV.P(Table2[1Y Return vs Nifty])</f>
        <v>4.042611999655688</v>
      </c>
      <c r="I203">
        <v>12.303829166539099</v>
      </c>
      <c r="J203">
        <f>(Table2[[#This Row],[1M Return vs Nifty]]-AVERAGE(Table2[1M Return vs Nifty]))/_xlfn.STDEV.P(Table2[1M Return vs Nifty])</f>
        <v>0.66684727447062786</v>
      </c>
      <c r="K203">
        <v>-29.487985154243098</v>
      </c>
      <c r="L203">
        <f>(Table2[[#This Row],[6M Return vs Nifty]]-AVERAGE(Table2[6M Return vs Nifty]))/_xlfn.STDEV.P(Table2[6M Return vs Nifty])</f>
        <v>-1.2905333139065305</v>
      </c>
      <c r="M203">
        <v>-0.933149439272843</v>
      </c>
      <c r="N203">
        <f>(Table2[[#This Row],[1W Return vs Nifty]]-AVERAGE(Table2[1W Return vs Nifty]))/_xlfn.STDEV.P(Table2[1W Return vs Nifty])</f>
        <v>-0.36921310737732815</v>
      </c>
      <c r="O203">
        <v>908.99</v>
      </c>
      <c r="P203">
        <v>907.58001308517601</v>
      </c>
      <c r="Q203">
        <v>827.87555054208406</v>
      </c>
      <c r="R203">
        <v>64.536815995172105</v>
      </c>
      <c r="S203" s="2">
        <f>(Table2[[#This Row],[Close Price]]-Table2[[#This Row],[20D EMA]])/Table2[[#This Row],[20D EMA]]</f>
        <v>2.8669182279232933E-2</v>
      </c>
      <c r="T203" s="2">
        <f>(Table2[[#This Row],[Close Price]]-Table2[[#This Row],[50D EMA]])/Table2[[#This Row],[50D EMA]]</f>
        <v>3.0267289405640427E-2</v>
      </c>
      <c r="U203" s="2">
        <f>(Table2[[#This Row],[Close Price]]-Table2[[#This Row],[200D EMA]])/Table2[[#This Row],[200D EMA]]</f>
        <v>0.12945719847353773</v>
      </c>
      <c r="V203">
        <v>1.1314460718977599</v>
      </c>
      <c r="W203">
        <v>895</v>
      </c>
      <c r="X203">
        <v>947</v>
      </c>
      <c r="Y203">
        <v>895</v>
      </c>
      <c r="Z203">
        <v>947</v>
      </c>
      <c r="AA203">
        <v>856</v>
      </c>
      <c r="AB203">
        <v>948.25</v>
      </c>
      <c r="AC203" s="2">
        <f>(Table2[[#This Row],[Close Price]]/Table2[[#This Row],[Day Low]])-1</f>
        <v>4.4748603351955296E-2</v>
      </c>
      <c r="AD203" s="2">
        <f>(Table2[[#This Row],[Day High]]/Table2[[#This Row],[Close Price]])-1</f>
        <v>1.2780065237153249E-2</v>
      </c>
      <c r="AE203" s="2">
        <f>(Table2[[#This Row],[Close Price]]/Table2[[#This Row],[Current Week Low]])-1</f>
        <v>4.4748603351955296E-2</v>
      </c>
      <c r="AF203" s="2">
        <f>(Table2[[#This Row],[Current Week High]]/Table2[[#This Row],[Close Price]])-1</f>
        <v>1.2780065237153249E-2</v>
      </c>
      <c r="AG203" s="2">
        <f>(Table2[[#This Row],[Close Price]]/Table2[[#This Row],[Current Month Low]])-1</f>
        <v>9.2348130841121367E-2</v>
      </c>
      <c r="AH203" s="2">
        <f>(Table2[[#This Row],[Current Month High]]/Table2[[#This Row],[Close Price]])-1</f>
        <v>1.411689214480516E-2</v>
      </c>
      <c r="AI203">
        <v>40.5272445323779</v>
      </c>
      <c r="AJ203">
        <v>363.46964064436099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0.12</v>
      </c>
      <c r="AM203" t="s">
        <v>10332</v>
      </c>
      <c r="AN203">
        <v>6.89</v>
      </c>
      <c r="AO203" t="s">
        <v>10332</v>
      </c>
      <c r="AP203">
        <v>0.22589352286111999</v>
      </c>
      <c r="AQ203">
        <f>(Table2[[#This Row],[Sharpe Ratio]]-AVERAGE(Table2[Sharpe Ratio]))/_xlfn.STDEV.P(Table2[Sharpe Ratio])</f>
        <v>1.836097298984436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4.8858101518268935</v>
      </c>
      <c r="AS203">
        <f>_xlfn.RANK.AVG(Table2[[#This Row],[1Y Return vs Nifty Z-Score]],Table2[1Y Return vs Nifty Z-Score])</f>
        <v>6</v>
      </c>
      <c r="AT203">
        <f>_xlfn.RANK.AVG(Table2[[#This Row],[6M Return vs Nifty Z-Score]],Table2[6M Return vs Nifty Z-Score])</f>
        <v>705</v>
      </c>
      <c r="AU203">
        <f>_xlfn.RANK.AVG(Table2[[#This Row],[Sharpe Ratio Z-Score]],Table2[Sharpe Ratio Z-Score])</f>
        <v>25</v>
      </c>
      <c r="AV203">
        <f>(Table2[[#This Row],[Rank 1Y]]+Table2[[#This Row],[Rank 6M]]+Table2[[#This Row],[Rank Sharpe]])/3</f>
        <v>245.33333333333334</v>
      </c>
    </row>
    <row r="204" spans="1:48" x14ac:dyDescent="0.3">
      <c r="A204" t="s">
        <v>1369</v>
      </c>
      <c r="B204" t="s">
        <v>1370</v>
      </c>
      <c r="C204" t="s">
        <v>10292</v>
      </c>
      <c r="D204" t="s">
        <v>198</v>
      </c>
      <c r="E204">
        <v>8219.0848960399999</v>
      </c>
      <c r="F204">
        <v>1522.1</v>
      </c>
      <c r="G204">
        <v>32.059139873521602</v>
      </c>
      <c r="H204">
        <f>(Table2[[#This Row],[1Y Return vs Nifty]]-AVERAGE(Table2[1Y Return vs Nifty]))/_xlfn.STDEV.P(Table2[1Y Return vs Nifty])</f>
        <v>-8.0656641204283532E-3</v>
      </c>
      <c r="I204">
        <v>10.8369833219292</v>
      </c>
      <c r="J204">
        <f>(Table2[[#This Row],[1M Return vs Nifty]]-AVERAGE(Table2[1M Return vs Nifty]))/_xlfn.STDEV.P(Table2[1M Return vs Nifty])</f>
        <v>0.54481309279636059</v>
      </c>
      <c r="K204">
        <v>37.330630827860098</v>
      </c>
      <c r="L204">
        <f>(Table2[[#This Row],[6M Return vs Nifty]]-AVERAGE(Table2[6M Return vs Nifty]))/_xlfn.STDEV.P(Table2[6M Return vs Nifty])</f>
        <v>0.98264352305503455</v>
      </c>
      <c r="M204">
        <v>2.1264156369523701</v>
      </c>
      <c r="N204">
        <f>(Table2[[#This Row],[1W Return vs Nifty]]-AVERAGE(Table2[1W Return vs Nifty]))/_xlfn.STDEV.P(Table2[1W Return vs Nifty])</f>
        <v>0.33811124658479175</v>
      </c>
      <c r="O204">
        <v>1431.34</v>
      </c>
      <c r="P204">
        <v>1347.66616935262</v>
      </c>
      <c r="Q204">
        <v>1128.08660243844</v>
      </c>
      <c r="R204">
        <v>79.924691873645898</v>
      </c>
      <c r="S204" s="2">
        <f>(Table2[[#This Row],[Close Price]]-Table2[[#This Row],[20D EMA]])/Table2[[#This Row],[20D EMA]]</f>
        <v>6.3409113138737122E-2</v>
      </c>
      <c r="T204" s="2">
        <f>(Table2[[#This Row],[Close Price]]-Table2[[#This Row],[50D EMA]])/Table2[[#This Row],[50D EMA]]</f>
        <v>0.12943400570125824</v>
      </c>
      <c r="U204" s="2">
        <f>(Table2[[#This Row],[Close Price]]-Table2[[#This Row],[200D EMA]])/Table2[[#This Row],[200D EMA]]</f>
        <v>0.34927584168615405</v>
      </c>
      <c r="V204">
        <v>0.56363988009475796</v>
      </c>
      <c r="W204">
        <v>1484.4</v>
      </c>
      <c r="X204">
        <v>1539.45</v>
      </c>
      <c r="Y204">
        <v>1463.8</v>
      </c>
      <c r="Z204">
        <v>1539.45</v>
      </c>
      <c r="AA204">
        <v>1339.7</v>
      </c>
      <c r="AB204">
        <v>1539.45</v>
      </c>
      <c r="AC204" s="2">
        <f>(Table2[[#This Row],[Close Price]]/Table2[[#This Row],[Day Low]])-1</f>
        <v>2.5397466990029427E-2</v>
      </c>
      <c r="AD204" s="2">
        <f>(Table2[[#This Row],[Day High]]/Table2[[#This Row],[Close Price]])-1</f>
        <v>1.1398725445108893E-2</v>
      </c>
      <c r="AE204" s="2">
        <f>(Table2[[#This Row],[Close Price]]/Table2[[#This Row],[Current Week Low]])-1</f>
        <v>3.9827845334061918E-2</v>
      </c>
      <c r="AF204" s="2">
        <f>(Table2[[#This Row],[Current Week High]]/Table2[[#This Row],[Close Price]])-1</f>
        <v>1.1398725445108893E-2</v>
      </c>
      <c r="AG204" s="2">
        <f>(Table2[[#This Row],[Close Price]]/Table2[[#This Row],[Current Month Low]])-1</f>
        <v>0.13614988430245556</v>
      </c>
      <c r="AH204" s="2">
        <f>(Table2[[#This Row],[Current Month High]]/Table2[[#This Row],[Close Price]])-1</f>
        <v>1.1398725445108893E-2</v>
      </c>
      <c r="AI204">
        <v>1.1398725445108799</v>
      </c>
      <c r="AJ204">
        <v>85.508836075563593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0.37</v>
      </c>
      <c r="AM204" t="s">
        <v>10332</v>
      </c>
      <c r="AN204">
        <v>11.8</v>
      </c>
      <c r="AO204" t="s">
        <v>10332</v>
      </c>
      <c r="AP204">
        <v>7.1133570830267001E-2</v>
      </c>
      <c r="AQ204">
        <f>(Table2[[#This Row],[Sharpe Ratio]]-AVERAGE(Table2[Sharpe Ratio]))/_xlfn.STDEV.P(Table2[Sharpe Ratio])</f>
        <v>5.4272264484446706E-2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1.9117744628002051</v>
      </c>
      <c r="AS204">
        <f>_xlfn.RANK.AVG(Table2[[#This Row],[1Y Return vs Nifty Z-Score]],Table2[1Y Return vs Nifty Z-Score])</f>
        <v>298</v>
      </c>
      <c r="AT204">
        <f>_xlfn.RANK.AVG(Table2[[#This Row],[6M Return vs Nifty Z-Score]],Table2[6M Return vs Nifty Z-Score])</f>
        <v>103</v>
      </c>
      <c r="AU204">
        <f>_xlfn.RANK.AVG(Table2[[#This Row],[Sharpe Ratio Z-Score]],Table2[Sharpe Ratio Z-Score])</f>
        <v>335</v>
      </c>
      <c r="AV204">
        <f>(Table2[[#This Row],[Rank 1Y]]+Table2[[#This Row],[Rank 6M]]+Table2[[#This Row],[Rank Sharpe]])/3</f>
        <v>245.33333333333334</v>
      </c>
    </row>
    <row r="205" spans="1:48" x14ac:dyDescent="0.3">
      <c r="A205" t="s">
        <v>1909</v>
      </c>
      <c r="B205" t="s">
        <v>1910</v>
      </c>
      <c r="C205" t="s">
        <v>10286</v>
      </c>
      <c r="D205" t="s">
        <v>290</v>
      </c>
      <c r="E205">
        <v>3722.6394542399998</v>
      </c>
      <c r="F205">
        <v>1363.6</v>
      </c>
      <c r="G205">
        <v>48.0079494839934</v>
      </c>
      <c r="H205">
        <f>(Table2[[#This Row],[1Y Return vs Nifty]]-AVERAGE(Table2[1Y Return vs Nifty]))/_xlfn.STDEV.P(Table2[1Y Return vs Nifty])</f>
        <v>0.23880305463567894</v>
      </c>
      <c r="I205">
        <v>1.0254959924840601</v>
      </c>
      <c r="J205">
        <f>(Table2[[#This Row],[1M Return vs Nifty]]-AVERAGE(Table2[1M Return vs Nifty]))/_xlfn.STDEV.P(Table2[1M Return vs Nifty])</f>
        <v>-0.27145320516264931</v>
      </c>
      <c r="K205">
        <v>12.905145622861999</v>
      </c>
      <c r="L205">
        <f>(Table2[[#This Row],[6M Return vs Nifty]]-AVERAGE(Table2[6M Return vs Nifty]))/_xlfn.STDEV.P(Table2[6M Return vs Nifty])</f>
        <v>0.15168576699464914</v>
      </c>
      <c r="M205">
        <v>-2.0845773714371099</v>
      </c>
      <c r="N205">
        <f>(Table2[[#This Row],[1W Return vs Nifty]]-AVERAGE(Table2[1W Return vs Nifty]))/_xlfn.STDEV.P(Table2[1W Return vs Nifty])</f>
        <v>-0.63540552295322095</v>
      </c>
      <c r="O205">
        <v>1360.41</v>
      </c>
      <c r="P205">
        <v>1349.1670519469101</v>
      </c>
      <c r="Q205">
        <v>1205.6378163694101</v>
      </c>
      <c r="R205">
        <v>55.469346266394297</v>
      </c>
      <c r="S205" s="2">
        <f>(Table2[[#This Row],[Close Price]]-Table2[[#This Row],[20D EMA]])/Table2[[#This Row],[20D EMA]]</f>
        <v>2.3448813225423418E-3</v>
      </c>
      <c r="T205" s="2">
        <f>(Table2[[#This Row],[Close Price]]-Table2[[#This Row],[50D EMA]])/Table2[[#This Row],[50D EMA]]</f>
        <v>1.0697673080781527E-2</v>
      </c>
      <c r="U205" s="2">
        <f>(Table2[[#This Row],[Close Price]]-Table2[[#This Row],[200D EMA]])/Table2[[#This Row],[200D EMA]]</f>
        <v>0.13101959932400617</v>
      </c>
      <c r="V205">
        <v>0.36207420996912798</v>
      </c>
      <c r="W205">
        <v>1360.1</v>
      </c>
      <c r="X205">
        <v>1375.9</v>
      </c>
      <c r="Y205">
        <v>1360</v>
      </c>
      <c r="Z205">
        <v>1387</v>
      </c>
      <c r="AA205">
        <v>1345.5</v>
      </c>
      <c r="AB205">
        <v>1387</v>
      </c>
      <c r="AC205" s="2">
        <f>(Table2[[#This Row],[Close Price]]/Table2[[#This Row],[Day Low]])-1</f>
        <v>2.5733401955738699E-3</v>
      </c>
      <c r="AD205" s="2">
        <f>(Table2[[#This Row],[Day High]]/Table2[[#This Row],[Close Price]])-1</f>
        <v>9.0202405397479257E-3</v>
      </c>
      <c r="AE205" s="2">
        <f>(Table2[[#This Row],[Close Price]]/Table2[[#This Row],[Current Week Low]])-1</f>
        <v>2.6470588235294468E-3</v>
      </c>
      <c r="AF205" s="2">
        <f>(Table2[[#This Row],[Current Week High]]/Table2[[#This Row],[Close Price]])-1</f>
        <v>1.7160457612203084E-2</v>
      </c>
      <c r="AG205" s="2">
        <f>(Table2[[#This Row],[Close Price]]/Table2[[#This Row],[Current Month Low]])-1</f>
        <v>1.3452248234856912E-2</v>
      </c>
      <c r="AH205" s="2">
        <f>(Table2[[#This Row],[Current Month High]]/Table2[[#This Row],[Close Price]])-1</f>
        <v>1.7160457612203084E-2</v>
      </c>
      <c r="AI205">
        <v>3.7694338515693802</v>
      </c>
      <c r="AJ205">
        <v>77.864736189917096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-0.19</v>
      </c>
      <c r="AM205" t="s">
        <v>10331</v>
      </c>
      <c r="AN205">
        <v>0.56000000000000005</v>
      </c>
      <c r="AO205" t="s">
        <v>10332</v>
      </c>
      <c r="AP205">
        <v>0.101939396248533</v>
      </c>
      <c r="AQ205">
        <f>(Table2[[#This Row],[Sharpe Ratio]]-AVERAGE(Table2[Sharpe Ratio]))/_xlfn.STDEV.P(Table2[Sharpe Ratio])</f>
        <v>0.40895440426541185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-0.1074155022201303</v>
      </c>
      <c r="AS205">
        <f>_xlfn.RANK.AVG(Table2[[#This Row],[1Y Return vs Nifty Z-Score]],Table2[1Y Return vs Nifty Z-Score])</f>
        <v>229</v>
      </c>
      <c r="AT205">
        <f>_xlfn.RANK.AVG(Table2[[#This Row],[6M Return vs Nifty Z-Score]],Table2[6M Return vs Nifty Z-Score])</f>
        <v>272</v>
      </c>
      <c r="AU205">
        <f>_xlfn.RANK.AVG(Table2[[#This Row],[Sharpe Ratio Z-Score]],Table2[Sharpe Ratio Z-Score])</f>
        <v>236</v>
      </c>
      <c r="AV205">
        <f>(Table2[[#This Row],[Rank 1Y]]+Table2[[#This Row],[Rank 6M]]+Table2[[#This Row],[Rank Sharpe]])/3</f>
        <v>245.66666666666666</v>
      </c>
    </row>
    <row r="206" spans="1:48" x14ac:dyDescent="0.3">
      <c r="A206" t="s">
        <v>142</v>
      </c>
      <c r="B206" t="s">
        <v>143</v>
      </c>
      <c r="C206" t="s">
        <v>10289</v>
      </c>
      <c r="D206" t="s">
        <v>144</v>
      </c>
      <c r="E206">
        <v>207158.06584103999</v>
      </c>
      <c r="F206">
        <v>1594.2</v>
      </c>
      <c r="G206">
        <v>48.042527376527602</v>
      </c>
      <c r="H206">
        <f>(Table2[[#This Row],[1Y Return vs Nifty]]-AVERAGE(Table2[1Y Return vs Nifty]))/_xlfn.STDEV.P(Table2[1Y Return vs Nifty])</f>
        <v>0.23933827953557366</v>
      </c>
      <c r="I206">
        <v>-1.8534874784040301</v>
      </c>
      <c r="J206">
        <f>(Table2[[#This Row],[1M Return vs Nifty]]-AVERAGE(Table2[1M Return vs Nifty]))/_xlfn.STDEV.P(Table2[1M Return vs Nifty])</f>
        <v>-0.51097012046400148</v>
      </c>
      <c r="K206">
        <v>-5.1969720108667596</v>
      </c>
      <c r="L206">
        <f>(Table2[[#This Row],[6M Return vs Nifty]]-AVERAGE(Table2[6M Return vs Nifty]))/_xlfn.STDEV.P(Table2[6M Return vs Nifty])</f>
        <v>-0.46415031251898831</v>
      </c>
      <c r="M206">
        <v>4.1198597773965604</v>
      </c>
      <c r="N206">
        <f>(Table2[[#This Row],[1W Return vs Nifty]]-AVERAGE(Table2[1W Return vs Nifty]))/_xlfn.STDEV.P(Table2[1W Return vs Nifty])</f>
        <v>0.79896484952200553</v>
      </c>
      <c r="O206">
        <v>1530.17</v>
      </c>
      <c r="P206">
        <v>1539.46691141569</v>
      </c>
      <c r="Q206">
        <v>1369.06838967009</v>
      </c>
      <c r="R206">
        <v>63.922330587652702</v>
      </c>
      <c r="S206" s="2">
        <f>(Table2[[#This Row],[Close Price]]-Table2[[#This Row],[20D EMA]])/Table2[[#This Row],[20D EMA]]</f>
        <v>4.1845023755530411E-2</v>
      </c>
      <c r="T206" s="2">
        <f>(Table2[[#This Row],[Close Price]]-Table2[[#This Row],[50D EMA]])/Table2[[#This Row],[50D EMA]]</f>
        <v>3.5553273784869881E-2</v>
      </c>
      <c r="U206" s="2">
        <f>(Table2[[#This Row],[Close Price]]-Table2[[#This Row],[200D EMA]])/Table2[[#This Row],[200D EMA]]</f>
        <v>0.16444146401200666</v>
      </c>
      <c r="V206">
        <v>1.15730406329562</v>
      </c>
      <c r="W206">
        <v>1553.35</v>
      </c>
      <c r="X206">
        <v>1609.45</v>
      </c>
      <c r="Y206">
        <v>1417.95</v>
      </c>
      <c r="Z206">
        <v>1609.45</v>
      </c>
      <c r="AA206">
        <v>1412.5</v>
      </c>
      <c r="AB206">
        <v>1609.45</v>
      </c>
      <c r="AC206" s="2">
        <f>(Table2[[#This Row],[Close Price]]/Table2[[#This Row],[Day Low]])-1</f>
        <v>2.629800109440894E-2</v>
      </c>
      <c r="AD206" s="2">
        <f>(Table2[[#This Row],[Day High]]/Table2[[#This Row],[Close Price]])-1</f>
        <v>9.5659264835026292E-3</v>
      </c>
      <c r="AE206" s="2">
        <f>(Table2[[#This Row],[Close Price]]/Table2[[#This Row],[Current Week Low]])-1</f>
        <v>0.12429916428646992</v>
      </c>
      <c r="AF206" s="2">
        <f>(Table2[[#This Row],[Current Week High]]/Table2[[#This Row],[Close Price]])-1</f>
        <v>9.5659264835026292E-3</v>
      </c>
      <c r="AG206" s="2">
        <f>(Table2[[#This Row],[Close Price]]/Table2[[#This Row],[Current Month Low]])-1</f>
        <v>0.12863716814159298</v>
      </c>
      <c r="AH206" s="2">
        <f>(Table2[[#This Row],[Current Month High]]/Table2[[#This Row],[Close Price]])-1</f>
        <v>9.5659264835026292E-3</v>
      </c>
      <c r="AI206">
        <v>6.8121942039894599</v>
      </c>
      <c r="AJ206">
        <v>92.501358449556193</v>
      </c>
      <c r="AK206" t="str">
        <f>IF(AND(Table2[[#This Row],[20D EMA]]&gt;Table2[[#This Row],[50D EMA]],Table2[[#This Row],[50D EMA]]&gt;Table2[[#This Row],[200D EMA]]),"Uptrend","Downtrend/NoTrend")</f>
        <v>Downtrend/NoTrend</v>
      </c>
      <c r="AL206">
        <v>-0.06</v>
      </c>
      <c r="AM206" t="s">
        <v>10331</v>
      </c>
      <c r="AN206">
        <v>5.94</v>
      </c>
      <c r="AO206" t="s">
        <v>10332</v>
      </c>
      <c r="AP206">
        <v>0.214959046021236</v>
      </c>
      <c r="AQ206">
        <f>(Table2[[#This Row],[Sharpe Ratio]]-AVERAGE(Table2[Sharpe Ratio]))/_xlfn.STDEV.P(Table2[Sharpe Ratio])</f>
        <v>1.7102034594168101</v>
      </c>
      <c r="AR2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6">
        <f>_xlfn.RANK.AVG(Table2[[#This Row],[1Y Return vs Nifty Z-Score]],Table2[1Y Return vs Nifty Z-Score])</f>
        <v>228</v>
      </c>
      <c r="AT206">
        <f>_xlfn.RANK.AVG(Table2[[#This Row],[6M Return vs Nifty Z-Score]],Table2[6M Return vs Nifty Z-Score])</f>
        <v>479</v>
      </c>
      <c r="AU206">
        <f>_xlfn.RANK.AVG(Table2[[#This Row],[Sharpe Ratio Z-Score]],Table2[Sharpe Ratio Z-Score])</f>
        <v>31</v>
      </c>
      <c r="AV206">
        <f>(Table2[[#This Row],[Rank 1Y]]+Table2[[#This Row],[Rank 6M]]+Table2[[#This Row],[Rank Sharpe]])/3</f>
        <v>246</v>
      </c>
    </row>
    <row r="207" spans="1:48" x14ac:dyDescent="0.3">
      <c r="A207" t="s">
        <v>785</v>
      </c>
      <c r="B207" t="s">
        <v>786</v>
      </c>
      <c r="C207" t="s">
        <v>10300</v>
      </c>
      <c r="D207" t="s">
        <v>378</v>
      </c>
      <c r="E207">
        <v>20918.05642637</v>
      </c>
      <c r="F207">
        <v>522.1</v>
      </c>
      <c r="G207">
        <v>69.809965562401999</v>
      </c>
      <c r="H207">
        <f>(Table2[[#This Row],[1Y Return vs Nifty]]-AVERAGE(Table2[1Y Return vs Nifty]))/_xlfn.STDEV.P(Table2[1Y Return vs Nifty])</f>
        <v>0.57627249010018344</v>
      </c>
      <c r="I207">
        <v>7.0243365693533004</v>
      </c>
      <c r="J207">
        <f>(Table2[[#This Row],[1M Return vs Nifty]]-AVERAGE(Table2[1M Return vs Nifty]))/_xlfn.STDEV.P(Table2[1M Return vs Nifty])</f>
        <v>0.22762009792688975</v>
      </c>
      <c r="K207">
        <v>29.033066989661801</v>
      </c>
      <c r="L207">
        <f>(Table2[[#This Row],[6M Return vs Nifty]]-AVERAGE(Table2[6M Return vs Nifty]))/_xlfn.STDEV.P(Table2[6M Return vs Nifty])</f>
        <v>0.70035946728748844</v>
      </c>
      <c r="M207">
        <v>3.17076255354299</v>
      </c>
      <c r="N207">
        <f>(Table2[[#This Row],[1W Return vs Nifty]]-AVERAGE(Table2[1W Return vs Nifty]))/_xlfn.STDEV.P(Table2[1W Return vs Nifty])</f>
        <v>0.5795481795102928</v>
      </c>
      <c r="O207">
        <v>506.84</v>
      </c>
      <c r="P207">
        <v>489.672304389197</v>
      </c>
      <c r="Q207">
        <v>412.06240957899797</v>
      </c>
      <c r="R207">
        <v>60.518102978908303</v>
      </c>
      <c r="S207" s="2">
        <f>(Table2[[#This Row],[Close Price]]-Table2[[#This Row],[20D EMA]])/Table2[[#This Row],[20D EMA]]</f>
        <v>3.0108120906005936E-2</v>
      </c>
      <c r="T207" s="2">
        <f>(Table2[[#This Row],[Close Price]]-Table2[[#This Row],[50D EMA]])/Table2[[#This Row],[50D EMA]]</f>
        <v>6.6223258534607948E-2</v>
      </c>
      <c r="U207" s="2">
        <f>(Table2[[#This Row],[Close Price]]-Table2[[#This Row],[200D EMA]])/Table2[[#This Row],[200D EMA]]</f>
        <v>0.26704107888275197</v>
      </c>
      <c r="V207">
        <v>0.71653249667548502</v>
      </c>
      <c r="W207">
        <v>520.4</v>
      </c>
      <c r="X207">
        <v>542.5</v>
      </c>
      <c r="Y207">
        <v>491.25</v>
      </c>
      <c r="Z207">
        <v>542.5</v>
      </c>
      <c r="AA207">
        <v>481.2</v>
      </c>
      <c r="AB207">
        <v>542.5</v>
      </c>
      <c r="AC207" s="2">
        <f>(Table2[[#This Row],[Close Price]]/Table2[[#This Row],[Day Low]])-1</f>
        <v>3.2667179093006649E-3</v>
      </c>
      <c r="AD207" s="2">
        <f>(Table2[[#This Row],[Day High]]/Table2[[#This Row],[Close Price]])-1</f>
        <v>3.9072974525952819E-2</v>
      </c>
      <c r="AE207" s="2">
        <f>(Table2[[#This Row],[Close Price]]/Table2[[#This Row],[Current Week Low]])-1</f>
        <v>6.2798982188295271E-2</v>
      </c>
      <c r="AF207" s="2">
        <f>(Table2[[#This Row],[Current Week High]]/Table2[[#This Row],[Close Price]])-1</f>
        <v>3.9072974525952819E-2</v>
      </c>
      <c r="AG207" s="2">
        <f>(Table2[[#This Row],[Close Price]]/Table2[[#This Row],[Current Month Low]])-1</f>
        <v>8.4995843724023246E-2</v>
      </c>
      <c r="AH207" s="2">
        <f>(Table2[[#This Row],[Current Month High]]/Table2[[#This Row],[Close Price]])-1</f>
        <v>3.9072974525952819E-2</v>
      </c>
      <c r="AI207">
        <v>10.0076613675541</v>
      </c>
      <c r="AJ207">
        <v>100.88495575221199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0.27</v>
      </c>
      <c r="AM207" t="s">
        <v>10332</v>
      </c>
      <c r="AN207">
        <v>4.8600000000000003</v>
      </c>
      <c r="AO207" t="s">
        <v>10332</v>
      </c>
      <c r="AP207">
        <v>3.9459245393920997E-2</v>
      </c>
      <c r="AQ207">
        <f>(Table2[[#This Row],[Sharpe Ratio]]-AVERAGE(Table2[Sharpe Ratio]))/_xlfn.STDEV.P(Table2[Sharpe Ratio])</f>
        <v>-0.31040932964094808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1.7733909051839063</v>
      </c>
      <c r="AS207">
        <f>_xlfn.RANK.AVG(Table2[[#This Row],[1Y Return vs Nifty Z-Score]],Table2[1Y Return vs Nifty Z-Score])</f>
        <v>155</v>
      </c>
      <c r="AT207">
        <f>_xlfn.RANK.AVG(Table2[[#This Row],[6M Return vs Nifty Z-Score]],Table2[6M Return vs Nifty Z-Score])</f>
        <v>158</v>
      </c>
      <c r="AU207">
        <f>_xlfn.RANK.AVG(Table2[[#This Row],[Sharpe Ratio Z-Score]],Table2[Sharpe Ratio Z-Score])</f>
        <v>425</v>
      </c>
      <c r="AV207">
        <f>(Table2[[#This Row],[Rank 1Y]]+Table2[[#This Row],[Rank 6M]]+Table2[[#This Row],[Rank Sharpe]])/3</f>
        <v>246</v>
      </c>
    </row>
    <row r="208" spans="1:48" x14ac:dyDescent="0.3">
      <c r="A208" t="s">
        <v>58</v>
      </c>
      <c r="B208" t="s">
        <v>183</v>
      </c>
      <c r="C208" t="s">
        <v>10292</v>
      </c>
      <c r="D208" t="s">
        <v>60</v>
      </c>
      <c r="E208">
        <v>151860.11489632499</v>
      </c>
      <c r="F208">
        <v>735.3</v>
      </c>
      <c r="G208">
        <v>54.335329770449597</v>
      </c>
      <c r="H208">
        <f>(Table2[[#This Row],[1Y Return vs Nifty]]-AVERAGE(Table2[1Y Return vs Nifty]))/_xlfn.STDEV.P(Table2[1Y Return vs Nifty])</f>
        <v>0.33674342150635</v>
      </c>
      <c r="I208">
        <v>10.939203333226599</v>
      </c>
      <c r="J208">
        <f>(Table2[[#This Row],[1M Return vs Nifty]]-AVERAGE(Table2[1M Return vs Nifty]))/_xlfn.STDEV.P(Table2[1M Return vs Nifty])</f>
        <v>0.55331728256875623</v>
      </c>
      <c r="K208">
        <v>7.70084041023902</v>
      </c>
      <c r="L208">
        <f>(Table2[[#This Row],[6M Return vs Nifty]]-AVERAGE(Table2[6M Return vs Nifty]))/_xlfn.STDEV.P(Table2[6M Return vs Nifty])</f>
        <v>-2.5365282146828705E-2</v>
      </c>
      <c r="M208">
        <v>-1.51174387869601</v>
      </c>
      <c r="N208">
        <f>(Table2[[#This Row],[1W Return vs Nifty]]-AVERAGE(Table2[1W Return vs Nifty]))/_xlfn.STDEV.P(Table2[1W Return vs Nifty])</f>
        <v>-0.50297523626657215</v>
      </c>
      <c r="O208">
        <v>731.92</v>
      </c>
      <c r="P208">
        <v>707.938465277624</v>
      </c>
      <c r="Q208">
        <v>611.01175781798395</v>
      </c>
      <c r="R208">
        <v>39.2687657472623</v>
      </c>
      <c r="S208" s="2">
        <f>(Table2[[#This Row],[Close Price]]-Table2[[#This Row],[20D EMA]])/Table2[[#This Row],[20D EMA]]</f>
        <v>4.6179910372718272E-3</v>
      </c>
      <c r="T208" s="2">
        <f>(Table2[[#This Row],[Close Price]]-Table2[[#This Row],[50D EMA]])/Table2[[#This Row],[50D EMA]]</f>
        <v>3.8649594653182032E-2</v>
      </c>
      <c r="U208" s="2">
        <f>(Table2[[#This Row],[Close Price]]-Table2[[#This Row],[200D EMA]])/Table2[[#This Row],[200D EMA]]</f>
        <v>0.20341383057155601</v>
      </c>
      <c r="V208">
        <v>2.0358568232173799</v>
      </c>
      <c r="W208">
        <v>731.95</v>
      </c>
      <c r="X208">
        <v>748</v>
      </c>
      <c r="Y208">
        <v>731.95</v>
      </c>
      <c r="Z208">
        <v>758.4</v>
      </c>
      <c r="AA208">
        <v>695.5</v>
      </c>
      <c r="AB208">
        <v>802.8</v>
      </c>
      <c r="AC208" s="2">
        <f>(Table2[[#This Row],[Close Price]]/Table2[[#This Row],[Day Low]])-1</f>
        <v>4.5768153562399938E-3</v>
      </c>
      <c r="AD208" s="2">
        <f>(Table2[[#This Row],[Day High]]/Table2[[#This Row],[Close Price]])-1</f>
        <v>1.7271861825105539E-2</v>
      </c>
      <c r="AE208" s="2">
        <f>(Table2[[#This Row],[Close Price]]/Table2[[#This Row],[Current Week Low]])-1</f>
        <v>4.5768153562399938E-3</v>
      </c>
      <c r="AF208" s="2">
        <f>(Table2[[#This Row],[Current Week High]]/Table2[[#This Row],[Close Price]])-1</f>
        <v>3.1415748674010535E-2</v>
      </c>
      <c r="AG208" s="2">
        <f>(Table2[[#This Row],[Close Price]]/Table2[[#This Row],[Current Month Low]])-1</f>
        <v>5.7225017972681425E-2</v>
      </c>
      <c r="AH208" s="2">
        <f>(Table2[[#This Row],[Current Month High]]/Table2[[#This Row],[Close Price]])-1</f>
        <v>9.1799265605875258E-2</v>
      </c>
      <c r="AI208">
        <v>9.3839249286005604</v>
      </c>
      <c r="AJ208">
        <v>87.075435695204106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0.09</v>
      </c>
      <c r="AM208" t="s">
        <v>10332</v>
      </c>
      <c r="AN208">
        <v>4.75</v>
      </c>
      <c r="AO208" t="s">
        <v>10332</v>
      </c>
      <c r="AP208">
        <v>0.108572439416318</v>
      </c>
      <c r="AQ208">
        <f>(Table2[[#This Row],[Sharpe Ratio]]-AVERAGE(Table2[Sharpe Ratio]))/_xlfn.STDEV.P(Table2[Sharpe Ratio])</f>
        <v>0.48532378934329168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0.84704397500499706</v>
      </c>
      <c r="AS208">
        <f>_xlfn.RANK.AVG(Table2[[#This Row],[1Y Return vs Nifty Z-Score]],Table2[1Y Return vs Nifty Z-Score])</f>
        <v>203</v>
      </c>
      <c r="AT208">
        <f>_xlfn.RANK.AVG(Table2[[#This Row],[6M Return vs Nifty Z-Score]],Table2[6M Return vs Nifty Z-Score])</f>
        <v>319</v>
      </c>
      <c r="AU208">
        <f>_xlfn.RANK.AVG(Table2[[#This Row],[Sharpe Ratio Z-Score]],Table2[Sharpe Ratio Z-Score])</f>
        <v>217</v>
      </c>
      <c r="AV208">
        <f>(Table2[[#This Row],[Rank 1Y]]+Table2[[#This Row],[Rank 6M]]+Table2[[#This Row],[Rank Sharpe]])/3</f>
        <v>246.33333333333334</v>
      </c>
    </row>
    <row r="209" spans="1:48" x14ac:dyDescent="0.3">
      <c r="A209" t="s">
        <v>238</v>
      </c>
      <c r="B209" t="s">
        <v>239</v>
      </c>
      <c r="C209" t="s">
        <v>10291</v>
      </c>
      <c r="D209" t="s">
        <v>51</v>
      </c>
      <c r="E209">
        <v>113805.66365440001</v>
      </c>
      <c r="F209">
        <v>3362.6</v>
      </c>
      <c r="G209">
        <v>42.202671258623702</v>
      </c>
      <c r="H209">
        <f>(Table2[[#This Row],[1Y Return vs Nifty]]-AVERAGE(Table2[1Y Return vs Nifty]))/_xlfn.STDEV.P(Table2[1Y Return vs Nifty])</f>
        <v>0.14894421046346173</v>
      </c>
      <c r="I209">
        <v>12.1497546538232</v>
      </c>
      <c r="J209">
        <f>(Table2[[#This Row],[1M Return vs Nifty]]-AVERAGE(Table2[1M Return vs Nifty]))/_xlfn.STDEV.P(Table2[1M Return vs Nifty])</f>
        <v>0.65402905151609059</v>
      </c>
      <c r="K209">
        <v>17.258316716229501</v>
      </c>
      <c r="L209">
        <f>(Table2[[#This Row],[6M Return vs Nifty]]-AVERAGE(Table2[6M Return vs Nifty]))/_xlfn.STDEV.P(Table2[6M Return vs Nifty])</f>
        <v>0.2997811375935267</v>
      </c>
      <c r="M209">
        <v>-2.7791541453779698</v>
      </c>
      <c r="N209">
        <f>(Table2[[#This Row],[1W Return vs Nifty]]-AVERAGE(Table2[1W Return vs Nifty]))/_xlfn.STDEV.P(Table2[1W Return vs Nifty])</f>
        <v>-0.79598098242700677</v>
      </c>
      <c r="O209">
        <v>3263.93</v>
      </c>
      <c r="P209">
        <v>3089.9472409452401</v>
      </c>
      <c r="Q209">
        <v>2650.5763122079602</v>
      </c>
      <c r="R209">
        <v>70.606805849616805</v>
      </c>
      <c r="S209" s="2">
        <f>(Table2[[#This Row],[Close Price]]-Table2[[#This Row],[20D EMA]])/Table2[[#This Row],[20D EMA]]</f>
        <v>3.0230427735888969E-2</v>
      </c>
      <c r="T209" s="2">
        <f>(Table2[[#This Row],[Close Price]]-Table2[[#This Row],[50D EMA]])/Table2[[#This Row],[50D EMA]]</f>
        <v>8.8238645450578343E-2</v>
      </c>
      <c r="U209" s="2">
        <f>(Table2[[#This Row],[Close Price]]-Table2[[#This Row],[200D EMA]])/Table2[[#This Row],[200D EMA]]</f>
        <v>0.26862976346412598</v>
      </c>
      <c r="V209">
        <v>0.72403891252892005</v>
      </c>
      <c r="W209">
        <v>3324.05</v>
      </c>
      <c r="X209">
        <v>3369.95</v>
      </c>
      <c r="Y209">
        <v>3324.05</v>
      </c>
      <c r="Z209">
        <v>3379.5</v>
      </c>
      <c r="AA209">
        <v>3156.45</v>
      </c>
      <c r="AB209">
        <v>3383.9</v>
      </c>
      <c r="AC209" s="2">
        <f>(Table2[[#This Row],[Close Price]]/Table2[[#This Row],[Day Low]])-1</f>
        <v>1.1597298476256235E-2</v>
      </c>
      <c r="AD209" s="2">
        <f>(Table2[[#This Row],[Day High]]/Table2[[#This Row],[Close Price]])-1</f>
        <v>2.1858086004877819E-3</v>
      </c>
      <c r="AE209" s="2">
        <f>(Table2[[#This Row],[Close Price]]/Table2[[#This Row],[Current Week Low]])-1</f>
        <v>1.1597298476256235E-2</v>
      </c>
      <c r="AF209" s="2">
        <f>(Table2[[#This Row],[Current Week High]]/Table2[[#This Row],[Close Price]])-1</f>
        <v>5.0258728364955818E-3</v>
      </c>
      <c r="AG209" s="2">
        <f>(Table2[[#This Row],[Close Price]]/Table2[[#This Row],[Current Month Low]])-1</f>
        <v>6.5310712984523844E-2</v>
      </c>
      <c r="AH209" s="2">
        <f>(Table2[[#This Row],[Current Month High]]/Table2[[#This Row],[Close Price]])-1</f>
        <v>6.3343841075358398E-3</v>
      </c>
      <c r="AI209">
        <v>0.63343841075358398</v>
      </c>
      <c r="AJ209">
        <v>89.757625349171803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0.05</v>
      </c>
      <c r="AM209" t="s">
        <v>10332</v>
      </c>
      <c r="AN209">
        <v>6.16</v>
      </c>
      <c r="AO209" t="s">
        <v>10332</v>
      </c>
      <c r="AP209">
        <v>9.6225565984615999E-2</v>
      </c>
      <c r="AQ209">
        <f>(Table2[[#This Row],[Sharpe Ratio]]-AVERAGE(Table2[Sharpe Ratio]))/_xlfn.STDEV.P(Table2[Sharpe Ratio])</f>
        <v>0.34316835513881805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0.64994177228489014</v>
      </c>
      <c r="AS209">
        <f>_xlfn.RANK.AVG(Table2[[#This Row],[1Y Return vs Nifty Z-Score]],Table2[1Y Return vs Nifty Z-Score])</f>
        <v>254</v>
      </c>
      <c r="AT209">
        <f>_xlfn.RANK.AVG(Table2[[#This Row],[6M Return vs Nifty Z-Score]],Table2[6M Return vs Nifty Z-Score])</f>
        <v>235</v>
      </c>
      <c r="AU209">
        <f>_xlfn.RANK.AVG(Table2[[#This Row],[Sharpe Ratio Z-Score]],Table2[Sharpe Ratio Z-Score])</f>
        <v>251</v>
      </c>
      <c r="AV209">
        <f>(Table2[[#This Row],[Rank 1Y]]+Table2[[#This Row],[Rank 6M]]+Table2[[#This Row],[Rank Sharpe]])/3</f>
        <v>246.66666666666666</v>
      </c>
    </row>
    <row r="210" spans="1:48" x14ac:dyDescent="0.3">
      <c r="A210" t="s">
        <v>663</v>
      </c>
      <c r="B210" t="s">
        <v>664</v>
      </c>
      <c r="C210" t="s">
        <v>10291</v>
      </c>
      <c r="D210" t="s">
        <v>51</v>
      </c>
      <c r="E210">
        <v>27786.20968245</v>
      </c>
      <c r="F210">
        <v>1551.35</v>
      </c>
      <c r="G210">
        <v>49.005339398942297</v>
      </c>
      <c r="H210">
        <f>(Table2[[#This Row],[1Y Return vs Nifty]]-AVERAGE(Table2[1Y Return vs Nifty]))/_xlfn.STDEV.P(Table2[1Y Return vs Nifty])</f>
        <v>0.25424147144655046</v>
      </c>
      <c r="I210">
        <v>19.825267333054999</v>
      </c>
      <c r="J210">
        <f>(Table2[[#This Row],[1M Return vs Nifty]]-AVERAGE(Table2[1M Return vs Nifty]))/_xlfn.STDEV.P(Table2[1M Return vs Nifty])</f>
        <v>1.2925930234443197</v>
      </c>
      <c r="K210">
        <v>42.090745979224401</v>
      </c>
      <c r="L210">
        <f>(Table2[[#This Row],[6M Return vs Nifty]]-AVERAGE(Table2[6M Return vs Nifty]))/_xlfn.STDEV.P(Table2[6M Return vs Nifty])</f>
        <v>1.1445831763134817</v>
      </c>
      <c r="M210">
        <v>-2.2570200765780699</v>
      </c>
      <c r="N210">
        <f>(Table2[[#This Row],[1W Return vs Nifty]]-AVERAGE(Table2[1W Return vs Nifty]))/_xlfn.STDEV.P(Table2[1W Return vs Nifty])</f>
        <v>-0.6752716222093269</v>
      </c>
      <c r="O210">
        <v>1412.37</v>
      </c>
      <c r="P210">
        <v>1300.98990518659</v>
      </c>
      <c r="Q210">
        <v>1057.23128798468</v>
      </c>
      <c r="R210">
        <v>78.557462379633094</v>
      </c>
      <c r="S210" s="2">
        <f>(Table2[[#This Row],[Close Price]]-Table2[[#This Row],[20D EMA]])/Table2[[#This Row],[20D EMA]]</f>
        <v>9.8401976819105494E-2</v>
      </c>
      <c r="T210" s="2">
        <f>(Table2[[#This Row],[Close Price]]-Table2[[#This Row],[50D EMA]])/Table2[[#This Row],[50D EMA]]</f>
        <v>0.19243815329797109</v>
      </c>
      <c r="U210" s="2">
        <f>(Table2[[#This Row],[Close Price]]-Table2[[#This Row],[200D EMA]])/Table2[[#This Row],[200D EMA]]</f>
        <v>0.46737049653271334</v>
      </c>
      <c r="V210">
        <v>1.3626166923149501</v>
      </c>
      <c r="W210">
        <v>1461.95</v>
      </c>
      <c r="X210">
        <v>1574.9</v>
      </c>
      <c r="Y210">
        <v>1425</v>
      </c>
      <c r="Z210">
        <v>1574.9</v>
      </c>
      <c r="AA210">
        <v>1291.95</v>
      </c>
      <c r="AB210">
        <v>1574.9</v>
      </c>
      <c r="AC210" s="2">
        <f>(Table2[[#This Row],[Close Price]]/Table2[[#This Row],[Day Low]])-1</f>
        <v>6.1151202161496609E-2</v>
      </c>
      <c r="AD210" s="2">
        <f>(Table2[[#This Row],[Day High]]/Table2[[#This Row],[Close Price]])-1</f>
        <v>1.518032681213155E-2</v>
      </c>
      <c r="AE210" s="2">
        <f>(Table2[[#This Row],[Close Price]]/Table2[[#This Row],[Current Week Low]])-1</f>
        <v>8.8666666666666671E-2</v>
      </c>
      <c r="AF210" s="2">
        <f>(Table2[[#This Row],[Current Week High]]/Table2[[#This Row],[Close Price]])-1</f>
        <v>1.518032681213155E-2</v>
      </c>
      <c r="AG210" s="2">
        <f>(Table2[[#This Row],[Close Price]]/Table2[[#This Row],[Current Month Low]])-1</f>
        <v>0.20078176400015479</v>
      </c>
      <c r="AH210" s="2">
        <f>(Table2[[#This Row],[Current Month High]]/Table2[[#This Row],[Close Price]])-1</f>
        <v>1.518032681213155E-2</v>
      </c>
      <c r="AI210">
        <v>1.5180326812131499</v>
      </c>
      <c r="AJ210">
        <v>114.215686274509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0.3</v>
      </c>
      <c r="AM210" t="s">
        <v>10332</v>
      </c>
      <c r="AN210">
        <v>18.5</v>
      </c>
      <c r="AO210" t="s">
        <v>10332</v>
      </c>
      <c r="AP210">
        <v>3.8048270142948003E-2</v>
      </c>
      <c r="AQ210">
        <f>(Table2[[#This Row],[Sharpe Ratio]]-AVERAGE(Table2[Sharpe Ratio]))/_xlfn.STDEV.P(Table2[Sharpe Ratio])</f>
        <v>-0.32665455970371249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1.6894914892913124</v>
      </c>
      <c r="AS210">
        <f>_xlfn.RANK.AVG(Table2[[#This Row],[1Y Return vs Nifty Z-Score]],Table2[1Y Return vs Nifty Z-Score])</f>
        <v>223</v>
      </c>
      <c r="AT210">
        <f>_xlfn.RANK.AVG(Table2[[#This Row],[6M Return vs Nifty Z-Score]],Table2[6M Return vs Nifty Z-Score])</f>
        <v>88</v>
      </c>
      <c r="AU210">
        <f>_xlfn.RANK.AVG(Table2[[#This Row],[Sharpe Ratio Z-Score]],Table2[Sharpe Ratio Z-Score])</f>
        <v>429</v>
      </c>
      <c r="AV210">
        <f>(Table2[[#This Row],[Rank 1Y]]+Table2[[#This Row],[Rank 6M]]+Table2[[#This Row],[Rank Sharpe]])/3</f>
        <v>246.66666666666666</v>
      </c>
    </row>
    <row r="211" spans="1:48" x14ac:dyDescent="0.3">
      <c r="A211" t="s">
        <v>318</v>
      </c>
      <c r="B211" t="s">
        <v>319</v>
      </c>
      <c r="C211" t="s">
        <v>10285</v>
      </c>
      <c r="D211" t="s">
        <v>18</v>
      </c>
      <c r="E211">
        <v>86495.985316050006</v>
      </c>
      <c r="F211">
        <v>406.5</v>
      </c>
      <c r="G211">
        <v>106.421232498924</v>
      </c>
      <c r="H211">
        <f>(Table2[[#This Row],[1Y Return vs Nifty]]-AVERAGE(Table2[1Y Return vs Nifty]))/_xlfn.STDEV.P(Table2[1Y Return vs Nifty])</f>
        <v>1.142971621972863</v>
      </c>
      <c r="I211">
        <v>18.006002078295101</v>
      </c>
      <c r="J211">
        <f>(Table2[[#This Row],[1M Return vs Nifty]]-AVERAGE(Table2[1M Return vs Nifty]))/_xlfn.STDEV.P(Table2[1M Return vs Nifty])</f>
        <v>1.1412393229659339</v>
      </c>
      <c r="K211">
        <v>1.42944292862853</v>
      </c>
      <c r="L211">
        <f>(Table2[[#This Row],[6M Return vs Nifty]]-AVERAGE(Table2[6M Return vs Nifty]))/_xlfn.STDEV.P(Table2[6M Return vs Nifty])</f>
        <v>-0.23871893039351499</v>
      </c>
      <c r="M211">
        <v>5.5975234482804401</v>
      </c>
      <c r="N211">
        <f>(Table2[[#This Row],[1W Return vs Nifty]]-AVERAGE(Table2[1W Return vs Nifty]))/_xlfn.STDEV.P(Table2[1W Return vs Nifty])</f>
        <v>1.1405779465935513</v>
      </c>
      <c r="O211">
        <v>383.17</v>
      </c>
      <c r="P211">
        <v>367.040185675803</v>
      </c>
      <c r="Q211">
        <v>316.05688428901402</v>
      </c>
      <c r="R211">
        <v>72.542391142043201</v>
      </c>
      <c r="S211" s="2">
        <f>(Table2[[#This Row],[Close Price]]-Table2[[#This Row],[20D EMA]])/Table2[[#This Row],[20D EMA]]</f>
        <v>6.0886812641908247E-2</v>
      </c>
      <c r="T211" s="2">
        <f>(Table2[[#This Row],[Close Price]]-Table2[[#This Row],[50D EMA]])/Table2[[#This Row],[50D EMA]]</f>
        <v>0.10750815813680636</v>
      </c>
      <c r="U211" s="2">
        <f>(Table2[[#This Row],[Close Price]]-Table2[[#This Row],[200D EMA]])/Table2[[#This Row],[200D EMA]]</f>
        <v>0.28616087864829254</v>
      </c>
      <c r="V211">
        <v>1.04088205165706</v>
      </c>
      <c r="W211">
        <v>403.35</v>
      </c>
      <c r="X211">
        <v>414.65</v>
      </c>
      <c r="Y211">
        <v>383.55</v>
      </c>
      <c r="Z211">
        <v>414.65</v>
      </c>
      <c r="AA211">
        <v>363.95</v>
      </c>
      <c r="AB211">
        <v>414.65</v>
      </c>
      <c r="AC211" s="2">
        <f>(Table2[[#This Row],[Close Price]]/Table2[[#This Row],[Day Low]])-1</f>
        <v>7.8095946448493159E-3</v>
      </c>
      <c r="AD211" s="2">
        <f>(Table2[[#This Row],[Day High]]/Table2[[#This Row],[Close Price]])-1</f>
        <v>2.004920049200476E-2</v>
      </c>
      <c r="AE211" s="2">
        <f>(Table2[[#This Row],[Close Price]]/Table2[[#This Row],[Current Week Low]])-1</f>
        <v>5.9835745013687935E-2</v>
      </c>
      <c r="AF211" s="2">
        <f>(Table2[[#This Row],[Current Week High]]/Table2[[#This Row],[Close Price]])-1</f>
        <v>2.004920049200476E-2</v>
      </c>
      <c r="AG211" s="2">
        <f>(Table2[[#This Row],[Close Price]]/Table2[[#This Row],[Current Month Low]])-1</f>
        <v>0.11691166369006734</v>
      </c>
      <c r="AH211" s="2">
        <f>(Table2[[#This Row],[Current Month High]]/Table2[[#This Row],[Close Price]])-1</f>
        <v>2.004920049200476E-2</v>
      </c>
      <c r="AI211">
        <v>2.0049200492004702</v>
      </c>
      <c r="AJ211">
        <v>154.91220735785899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0.04</v>
      </c>
      <c r="AM211" t="s">
        <v>10332</v>
      </c>
      <c r="AN211">
        <v>4.57</v>
      </c>
      <c r="AO211" t="s">
        <v>10332</v>
      </c>
      <c r="AP211">
        <v>9.0600295371604994E-2</v>
      </c>
      <c r="AQ211">
        <f>(Table2[[#This Row],[Sharpe Ratio]]-AVERAGE(Table2[Sharpe Ratio]))/_xlfn.STDEV.P(Table2[Sharpe Ratio])</f>
        <v>0.27840193545097869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3.4644718965898118</v>
      </c>
      <c r="AS211">
        <f>_xlfn.RANK.AVG(Table2[[#This Row],[1Y Return vs Nifty Z-Score]],Table2[1Y Return vs Nifty Z-Score])</f>
        <v>85</v>
      </c>
      <c r="AT211">
        <f>_xlfn.RANK.AVG(Table2[[#This Row],[6M Return vs Nifty Z-Score]],Table2[6M Return vs Nifty Z-Score])</f>
        <v>394</v>
      </c>
      <c r="AU211">
        <f>_xlfn.RANK.AVG(Table2[[#This Row],[Sharpe Ratio Z-Score]],Table2[Sharpe Ratio Z-Score])</f>
        <v>267</v>
      </c>
      <c r="AV211">
        <f>(Table2[[#This Row],[Rank 1Y]]+Table2[[#This Row],[Rank 6M]]+Table2[[#This Row],[Rank Sharpe]])/3</f>
        <v>248.66666666666666</v>
      </c>
    </row>
    <row r="212" spans="1:48" x14ac:dyDescent="0.3">
      <c r="A212" t="s">
        <v>338</v>
      </c>
      <c r="B212" t="s">
        <v>339</v>
      </c>
      <c r="C212" t="s">
        <v>10298</v>
      </c>
      <c r="D212" t="s">
        <v>191</v>
      </c>
      <c r="E212">
        <v>76860.983949300004</v>
      </c>
      <c r="F212">
        <v>261.75</v>
      </c>
      <c r="G212">
        <v>11.385083125146901</v>
      </c>
      <c r="H212">
        <f>(Table2[[#This Row],[1Y Return vs Nifty]]-AVERAGE(Table2[1Y Return vs Nifty]))/_xlfn.STDEV.P(Table2[1Y Return vs Nifty])</f>
        <v>-0.32807562258223333</v>
      </c>
      <c r="I212">
        <v>14.732392343386801</v>
      </c>
      <c r="J212">
        <f>(Table2[[#This Row],[1M Return vs Nifty]]-AVERAGE(Table2[1M Return vs Nifty]))/_xlfn.STDEV.P(Table2[1M Return vs Nifty])</f>
        <v>0.86889149133220667</v>
      </c>
      <c r="K212">
        <v>39.624845671156997</v>
      </c>
      <c r="L212">
        <f>(Table2[[#This Row],[6M Return vs Nifty]]-AVERAGE(Table2[6M Return vs Nifty]))/_xlfn.STDEV.P(Table2[6M Return vs Nifty])</f>
        <v>1.060692970265865</v>
      </c>
      <c r="M212">
        <v>1.73136281836809</v>
      </c>
      <c r="N212">
        <f>(Table2[[#This Row],[1W Return vs Nifty]]-AVERAGE(Table2[1W Return vs Nifty]))/_xlfn.STDEV.P(Table2[1W Return vs Nifty])</f>
        <v>0.24678111543072842</v>
      </c>
      <c r="O212">
        <v>250.45</v>
      </c>
      <c r="P212">
        <v>239.04853865634499</v>
      </c>
      <c r="Q212">
        <v>204.96836426404499</v>
      </c>
      <c r="R212">
        <v>71.709276604555896</v>
      </c>
      <c r="S212" s="2">
        <f>(Table2[[#This Row],[Close Price]]-Table2[[#This Row],[20D EMA]])/Table2[[#This Row],[20D EMA]]</f>
        <v>4.5118786184867289E-2</v>
      </c>
      <c r="T212" s="2">
        <f>(Table2[[#This Row],[Close Price]]-Table2[[#This Row],[50D EMA]])/Table2[[#This Row],[50D EMA]]</f>
        <v>9.4965907222258839E-2</v>
      </c>
      <c r="U212" s="2">
        <f>(Table2[[#This Row],[Close Price]]-Table2[[#This Row],[200D EMA]])/Table2[[#This Row],[200D EMA]]</f>
        <v>0.27702633984436537</v>
      </c>
      <c r="V212">
        <v>0.56029737131734503</v>
      </c>
      <c r="W212">
        <v>259.75</v>
      </c>
      <c r="X212">
        <v>262.39999999999998</v>
      </c>
      <c r="Y212">
        <v>255.7</v>
      </c>
      <c r="Z212">
        <v>262.39999999999998</v>
      </c>
      <c r="AA212">
        <v>240</v>
      </c>
      <c r="AB212">
        <v>262.39999999999998</v>
      </c>
      <c r="AC212" s="2">
        <f>(Table2[[#This Row],[Close Price]]/Table2[[#This Row],[Day Low]])-1</f>
        <v>7.6997112608276908E-3</v>
      </c>
      <c r="AD212" s="2">
        <f>(Table2[[#This Row],[Day High]]/Table2[[#This Row],[Close Price]])-1</f>
        <v>2.4832855778413876E-3</v>
      </c>
      <c r="AE212" s="2">
        <f>(Table2[[#This Row],[Close Price]]/Table2[[#This Row],[Current Week Low]])-1</f>
        <v>2.3660539694954963E-2</v>
      </c>
      <c r="AF212" s="2">
        <f>(Table2[[#This Row],[Current Week High]]/Table2[[#This Row],[Close Price]])-1</f>
        <v>2.4832855778413876E-3</v>
      </c>
      <c r="AG212" s="2">
        <f>(Table2[[#This Row],[Close Price]]/Table2[[#This Row],[Current Month Low]])-1</f>
        <v>9.0624999999999956E-2</v>
      </c>
      <c r="AH212" s="2">
        <f>(Table2[[#This Row],[Current Month High]]/Table2[[#This Row],[Close Price]])-1</f>
        <v>2.4832855778413876E-3</v>
      </c>
      <c r="AI212">
        <v>0.24832855778413801</v>
      </c>
      <c r="AJ212">
        <v>66.137734052681594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0.04</v>
      </c>
      <c r="AM212" t="s">
        <v>10332</v>
      </c>
      <c r="AN212">
        <v>7.27</v>
      </c>
      <c r="AO212" t="s">
        <v>10332</v>
      </c>
      <c r="AP212">
        <v>9.5855570301021001E-2</v>
      </c>
      <c r="AQ212">
        <f>(Table2[[#This Row],[Sharpe Ratio]]-AVERAGE(Table2[Sharpe Ratio]))/_xlfn.STDEV.P(Table2[Sharpe Ratio])</f>
        <v>0.33890841861754623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2.1871983730641129</v>
      </c>
      <c r="AS212">
        <f>_xlfn.RANK.AVG(Table2[[#This Row],[1Y Return vs Nifty Z-Score]],Table2[1Y Return vs Nifty Z-Score])</f>
        <v>397</v>
      </c>
      <c r="AT212">
        <f>_xlfn.RANK.AVG(Table2[[#This Row],[6M Return vs Nifty Z-Score]],Table2[6M Return vs Nifty Z-Score])</f>
        <v>96</v>
      </c>
      <c r="AU212">
        <f>_xlfn.RANK.AVG(Table2[[#This Row],[Sharpe Ratio Z-Score]],Table2[Sharpe Ratio Z-Score])</f>
        <v>253</v>
      </c>
      <c r="AV212">
        <f>(Table2[[#This Row],[Rank 1Y]]+Table2[[#This Row],[Rank 6M]]+Table2[[#This Row],[Rank Sharpe]])/3</f>
        <v>248.66666666666666</v>
      </c>
    </row>
    <row r="213" spans="1:48" x14ac:dyDescent="0.3">
      <c r="A213" t="s">
        <v>93</v>
      </c>
      <c r="B213" t="s">
        <v>94</v>
      </c>
      <c r="C213" t="s">
        <v>10293</v>
      </c>
      <c r="D213" t="s">
        <v>95</v>
      </c>
      <c r="E213">
        <v>310640.16755459999</v>
      </c>
      <c r="F213">
        <v>334</v>
      </c>
      <c r="G213">
        <v>51.797086258485798</v>
      </c>
      <c r="H213">
        <f>(Table2[[#This Row],[1Y Return vs Nifty]]-AVERAGE(Table2[1Y Return vs Nifty]))/_xlfn.STDEV.P(Table2[1Y Return vs Nifty])</f>
        <v>0.29745441254620303</v>
      </c>
      <c r="I213">
        <v>0.55061677046961699</v>
      </c>
      <c r="J213">
        <f>(Table2[[#This Row],[1M Return vs Nifty]]-AVERAGE(Table2[1M Return vs Nifty]))/_xlfn.STDEV.P(Table2[1M Return vs Nifty])</f>
        <v>-0.31096076314196591</v>
      </c>
      <c r="K213">
        <v>6.5125195826886504</v>
      </c>
      <c r="L213">
        <f>(Table2[[#This Row],[6M Return vs Nifty]]-AVERAGE(Table2[6M Return vs Nifty]))/_xlfn.STDEV.P(Table2[6M Return vs Nifty])</f>
        <v>-6.5792090460098901E-2</v>
      </c>
      <c r="M213">
        <v>-1.76062560954517</v>
      </c>
      <c r="N213">
        <f>(Table2[[#This Row],[1W Return vs Nifty]]-AVERAGE(Table2[1W Return vs Nifty]))/_xlfn.STDEV.P(Table2[1W Return vs Nifty])</f>
        <v>-0.56051286174602388</v>
      </c>
      <c r="O213">
        <v>340.37</v>
      </c>
      <c r="P213">
        <v>334.50381148715201</v>
      </c>
      <c r="Q213">
        <v>288.73295937146901</v>
      </c>
      <c r="R213">
        <v>38.556103560834899</v>
      </c>
      <c r="S213" s="2">
        <f>(Table2[[#This Row],[Close Price]]-Table2[[#This Row],[20D EMA]])/Table2[[#This Row],[20D EMA]]</f>
        <v>-1.8714927872609234E-2</v>
      </c>
      <c r="T213" s="2">
        <f>(Table2[[#This Row],[Close Price]]-Table2[[#This Row],[50D EMA]])/Table2[[#This Row],[50D EMA]]</f>
        <v>-1.5061457294376973E-3</v>
      </c>
      <c r="U213" s="2">
        <f>(Table2[[#This Row],[Close Price]]-Table2[[#This Row],[200D EMA]])/Table2[[#This Row],[200D EMA]]</f>
        <v>0.15677822416627102</v>
      </c>
      <c r="V213">
        <v>0.63665581333016197</v>
      </c>
      <c r="W213">
        <v>330.5</v>
      </c>
      <c r="X213">
        <v>337.7</v>
      </c>
      <c r="Y213">
        <v>330.5</v>
      </c>
      <c r="Z213">
        <v>343.3</v>
      </c>
      <c r="AA213">
        <v>330.5</v>
      </c>
      <c r="AB213">
        <v>362.5</v>
      </c>
      <c r="AC213" s="2">
        <f>(Table2[[#This Row],[Close Price]]/Table2[[#This Row],[Day Low]])-1</f>
        <v>1.0590015128593144E-2</v>
      </c>
      <c r="AD213" s="2">
        <f>(Table2[[#This Row],[Day High]]/Table2[[#This Row],[Close Price]])-1</f>
        <v>1.1077844311377261E-2</v>
      </c>
      <c r="AE213" s="2">
        <f>(Table2[[#This Row],[Close Price]]/Table2[[#This Row],[Current Week Low]])-1</f>
        <v>1.0590015128593144E-2</v>
      </c>
      <c r="AF213" s="2">
        <f>(Table2[[#This Row],[Current Week High]]/Table2[[#This Row],[Close Price]])-1</f>
        <v>2.7844311377245523E-2</v>
      </c>
      <c r="AG213" s="2">
        <f>(Table2[[#This Row],[Close Price]]/Table2[[#This Row],[Current Month Low]])-1</f>
        <v>1.0590015128593144E-2</v>
      </c>
      <c r="AH213" s="2">
        <f>(Table2[[#This Row],[Current Month High]]/Table2[[#This Row],[Close Price]])-1</f>
        <v>8.5329341317365248E-2</v>
      </c>
      <c r="AI213">
        <v>8.5329341317365195</v>
      </c>
      <c r="AJ213">
        <v>84.4794255730461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-0.02</v>
      </c>
      <c r="AM213" t="s">
        <v>10331</v>
      </c>
      <c r="AN213">
        <v>-2.57</v>
      </c>
      <c r="AO213" t="s">
        <v>10331</v>
      </c>
      <c r="AP213">
        <v>0.116935447982459</v>
      </c>
      <c r="AQ213">
        <f>(Table2[[#This Row],[Sharpe Ratio]]-AVERAGE(Table2[Sharpe Ratio]))/_xlfn.STDEV.P(Table2[Sharpe Ratio])</f>
        <v>0.58161108997464062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-5.820021282724519E-2</v>
      </c>
      <c r="AS213">
        <f>_xlfn.RANK.AVG(Table2[[#This Row],[1Y Return vs Nifty Z-Score]],Table2[1Y Return vs Nifty Z-Score])</f>
        <v>214</v>
      </c>
      <c r="AT213">
        <f>_xlfn.RANK.AVG(Table2[[#This Row],[6M Return vs Nifty Z-Score]],Table2[6M Return vs Nifty Z-Score])</f>
        <v>334</v>
      </c>
      <c r="AU213">
        <f>_xlfn.RANK.AVG(Table2[[#This Row],[Sharpe Ratio Z-Score]],Table2[Sharpe Ratio Z-Score])</f>
        <v>199</v>
      </c>
      <c r="AV213">
        <f>(Table2[[#This Row],[Rank 1Y]]+Table2[[#This Row],[Rank 6M]]+Table2[[#This Row],[Rank Sharpe]])/3</f>
        <v>249</v>
      </c>
    </row>
    <row r="214" spans="1:48" x14ac:dyDescent="0.3">
      <c r="A214" t="s">
        <v>679</v>
      </c>
      <c r="B214" t="s">
        <v>680</v>
      </c>
      <c r="C214" t="s">
        <v>10285</v>
      </c>
      <c r="D214" t="s">
        <v>303</v>
      </c>
      <c r="E214">
        <v>26790.37977064</v>
      </c>
      <c r="F214">
        <v>270.85000000000002</v>
      </c>
      <c r="G214">
        <v>58.875365924141299</v>
      </c>
      <c r="H214">
        <f>(Table2[[#This Row],[1Y Return vs Nifty]]-AVERAGE(Table2[1Y Return vs Nifty]))/_xlfn.STDEV.P(Table2[1Y Return vs Nifty])</f>
        <v>0.407017814125118</v>
      </c>
      <c r="I214">
        <v>9.5661153664104592</v>
      </c>
      <c r="J214">
        <f>(Table2[[#This Row],[1M Return vs Nifty]]-AVERAGE(Table2[1M Return vs Nifty]))/_xlfn.STDEV.P(Table2[1M Return vs Nifty])</f>
        <v>0.43908328380677053</v>
      </c>
      <c r="K214">
        <v>20.639851417618001</v>
      </c>
      <c r="L214">
        <f>(Table2[[#This Row],[6M Return vs Nifty]]-AVERAGE(Table2[6M Return vs Nifty]))/_xlfn.STDEV.P(Table2[6M Return vs Nifty])</f>
        <v>0.41482132876774869</v>
      </c>
      <c r="M214">
        <v>4.763308722214</v>
      </c>
      <c r="N214">
        <f>(Table2[[#This Row],[1W Return vs Nifty]]-AVERAGE(Table2[1W Return vs Nifty]))/_xlfn.STDEV.P(Table2[1W Return vs Nifty])</f>
        <v>0.94772034184254261</v>
      </c>
      <c r="O214">
        <v>255.51</v>
      </c>
      <c r="P214">
        <v>242.926805656081</v>
      </c>
      <c r="Q214">
        <v>203.299798041347</v>
      </c>
      <c r="R214">
        <v>68.176457185379405</v>
      </c>
      <c r="S214" s="2">
        <f>(Table2[[#This Row],[Close Price]]-Table2[[#This Row],[20D EMA]])/Table2[[#This Row],[20D EMA]]</f>
        <v>6.0036789166764637E-2</v>
      </c>
      <c r="T214" s="2">
        <f>(Table2[[#This Row],[Close Price]]-Table2[[#This Row],[50D EMA]])/Table2[[#This Row],[50D EMA]]</f>
        <v>0.11494488748784172</v>
      </c>
      <c r="U214" s="2">
        <f>(Table2[[#This Row],[Close Price]]-Table2[[#This Row],[200D EMA]])/Table2[[#This Row],[200D EMA]]</f>
        <v>0.33226890832874656</v>
      </c>
      <c r="V214">
        <v>0.69483420809304897</v>
      </c>
      <c r="W214">
        <v>266.3</v>
      </c>
      <c r="X214">
        <v>275.35000000000002</v>
      </c>
      <c r="Y214">
        <v>249.85</v>
      </c>
      <c r="Z214">
        <v>275.35000000000002</v>
      </c>
      <c r="AA214">
        <v>240</v>
      </c>
      <c r="AB214">
        <v>275.35000000000002</v>
      </c>
      <c r="AC214" s="2">
        <f>(Table2[[#This Row],[Close Price]]/Table2[[#This Row],[Day Low]])-1</f>
        <v>1.7085993240705921E-2</v>
      </c>
      <c r="AD214" s="2">
        <f>(Table2[[#This Row],[Day High]]/Table2[[#This Row],[Close Price]])-1</f>
        <v>1.6614362193095866E-2</v>
      </c>
      <c r="AE214" s="2">
        <f>(Table2[[#This Row],[Close Price]]/Table2[[#This Row],[Current Week Low]])-1</f>
        <v>8.4050430258155062E-2</v>
      </c>
      <c r="AF214" s="2">
        <f>(Table2[[#This Row],[Current Week High]]/Table2[[#This Row],[Close Price]])-1</f>
        <v>1.6614362193095866E-2</v>
      </c>
      <c r="AG214" s="2">
        <f>(Table2[[#This Row],[Close Price]]/Table2[[#This Row],[Current Month Low]])-1</f>
        <v>0.12854166666666678</v>
      </c>
      <c r="AH214" s="2">
        <f>(Table2[[#This Row],[Current Month High]]/Table2[[#This Row],[Close Price]])-1</f>
        <v>1.6614362193095866E-2</v>
      </c>
      <c r="AI214">
        <v>3.3044120361823901</v>
      </c>
      <c r="AJ214">
        <v>104.569486404833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0.32</v>
      </c>
      <c r="AM214" t="s">
        <v>10332</v>
      </c>
      <c r="AN214">
        <v>9.61</v>
      </c>
      <c r="AO214" t="s">
        <v>10332</v>
      </c>
      <c r="AP214">
        <v>6.8659658377382998E-2</v>
      </c>
      <c r="AQ214">
        <f>(Table2[[#This Row],[Sharpe Ratio]]-AVERAGE(Table2[Sharpe Ratio]))/_xlfn.STDEV.P(Table2[Sharpe Ratio])</f>
        <v>2.5788932176155507E-2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2.2344317007183356</v>
      </c>
      <c r="AS214">
        <f>_xlfn.RANK.AVG(Table2[[#This Row],[1Y Return vs Nifty Z-Score]],Table2[1Y Return vs Nifty Z-Score])</f>
        <v>193</v>
      </c>
      <c r="AT214">
        <f>_xlfn.RANK.AVG(Table2[[#This Row],[6M Return vs Nifty Z-Score]],Table2[6M Return vs Nifty Z-Score])</f>
        <v>206</v>
      </c>
      <c r="AU214">
        <f>_xlfn.RANK.AVG(Table2[[#This Row],[Sharpe Ratio Z-Score]],Table2[Sharpe Ratio Z-Score])</f>
        <v>349</v>
      </c>
      <c r="AV214">
        <f>(Table2[[#This Row],[Rank 1Y]]+Table2[[#This Row],[Rank 6M]]+Table2[[#This Row],[Rank Sharpe]])/3</f>
        <v>249.33333333333334</v>
      </c>
    </row>
    <row r="215" spans="1:48" x14ac:dyDescent="0.3">
      <c r="A215" t="s">
        <v>1480</v>
      </c>
      <c r="B215" t="s">
        <v>1481</v>
      </c>
      <c r="C215" t="s">
        <v>10291</v>
      </c>
      <c r="D215" t="s">
        <v>51</v>
      </c>
      <c r="E215">
        <v>6995.9615583199902</v>
      </c>
      <c r="F215">
        <v>715.4</v>
      </c>
      <c r="G215">
        <v>66.537277425580001</v>
      </c>
      <c r="H215">
        <f>(Table2[[#This Row],[1Y Return vs Nifty]]-AVERAGE(Table2[1Y Return vs Nifty]))/_xlfn.STDEV.P(Table2[1Y Return vs Nifty])</f>
        <v>0.52561514657687214</v>
      </c>
      <c r="I215">
        <v>9.2095789887308097</v>
      </c>
      <c r="J215">
        <f>(Table2[[#This Row],[1M Return vs Nifty]]-AVERAGE(Table2[1M Return vs Nifty]))/_xlfn.STDEV.P(Table2[1M Return vs Nifty])</f>
        <v>0.40942125405284319</v>
      </c>
      <c r="K215">
        <v>47.178492128536597</v>
      </c>
      <c r="L215">
        <f>(Table2[[#This Row],[6M Return vs Nifty]]-AVERAGE(Table2[6M Return vs Nifty]))/_xlfn.STDEV.P(Table2[6M Return vs Nifty])</f>
        <v>1.317668873000982</v>
      </c>
      <c r="M215">
        <v>-1.0928500877457801</v>
      </c>
      <c r="N215">
        <f>(Table2[[#This Row],[1W Return vs Nifty]]-AVERAGE(Table2[1W Return vs Nifty]))/_xlfn.STDEV.P(Table2[1W Return vs Nifty])</f>
        <v>-0.40613343925267376</v>
      </c>
      <c r="O215">
        <v>680.71</v>
      </c>
      <c r="P215">
        <v>638.78738058859699</v>
      </c>
      <c r="Q215">
        <v>506.49845510691199</v>
      </c>
      <c r="R215">
        <v>68.863478264547197</v>
      </c>
      <c r="S215" s="2">
        <f>(Table2[[#This Row],[Close Price]]-Table2[[#This Row],[20D EMA]])/Table2[[#This Row],[20D EMA]]</f>
        <v>5.0961496084970012E-2</v>
      </c>
      <c r="T215" s="2">
        <f>(Table2[[#This Row],[Close Price]]-Table2[[#This Row],[50D EMA]])/Table2[[#This Row],[50D EMA]]</f>
        <v>0.11993445978975027</v>
      </c>
      <c r="U215" s="2">
        <f>(Table2[[#This Row],[Close Price]]-Table2[[#This Row],[200D EMA]])/Table2[[#This Row],[200D EMA]]</f>
        <v>0.41244261021288392</v>
      </c>
      <c r="V215">
        <v>0.57795755756038103</v>
      </c>
      <c r="W215">
        <v>695.15</v>
      </c>
      <c r="X215">
        <v>721</v>
      </c>
      <c r="Y215">
        <v>671.1</v>
      </c>
      <c r="Z215">
        <v>721</v>
      </c>
      <c r="AA215">
        <v>656</v>
      </c>
      <c r="AB215">
        <v>739.4</v>
      </c>
      <c r="AC215" s="2">
        <f>(Table2[[#This Row],[Close Price]]/Table2[[#This Row],[Day Low]])-1</f>
        <v>2.9130403510033709E-2</v>
      </c>
      <c r="AD215" s="2">
        <f>(Table2[[#This Row],[Day High]]/Table2[[#This Row],[Close Price]])-1</f>
        <v>7.8277886497064575E-3</v>
      </c>
      <c r="AE215" s="2">
        <f>(Table2[[#This Row],[Close Price]]/Table2[[#This Row],[Current Week Low]])-1</f>
        <v>6.6011026672627038E-2</v>
      </c>
      <c r="AF215" s="2">
        <f>(Table2[[#This Row],[Current Week High]]/Table2[[#This Row],[Close Price]])-1</f>
        <v>7.8277886497064575E-3</v>
      </c>
      <c r="AG215" s="2">
        <f>(Table2[[#This Row],[Close Price]]/Table2[[#This Row],[Current Month Low]])-1</f>
        <v>9.0548780487804903E-2</v>
      </c>
      <c r="AH215" s="2">
        <f>(Table2[[#This Row],[Current Month High]]/Table2[[#This Row],[Close Price]])-1</f>
        <v>3.3547665641599167E-2</v>
      </c>
      <c r="AI215">
        <v>3.35476656415991</v>
      </c>
      <c r="AJ215">
        <v>141.03773584905599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0.24</v>
      </c>
      <c r="AM215" t="s">
        <v>10332</v>
      </c>
      <c r="AN215">
        <v>5.79</v>
      </c>
      <c r="AO215" t="s">
        <v>10332</v>
      </c>
      <c r="AP215">
        <v>5.9973996472840003E-3</v>
      </c>
      <c r="AQ215">
        <f>(Table2[[#This Row],[Sharpe Ratio]]-AVERAGE(Table2[Sharpe Ratio]))/_xlfn.STDEV.P(Table2[Sharpe Ratio])</f>
        <v>-0.69567149643231729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1.1509003379457061</v>
      </c>
      <c r="AS215">
        <f>_xlfn.RANK.AVG(Table2[[#This Row],[1Y Return vs Nifty Z-Score]],Table2[1Y Return vs Nifty Z-Score])</f>
        <v>165</v>
      </c>
      <c r="AT215">
        <f>_xlfn.RANK.AVG(Table2[[#This Row],[6M Return vs Nifty Z-Score]],Table2[6M Return vs Nifty Z-Score])</f>
        <v>70</v>
      </c>
      <c r="AU215">
        <f>_xlfn.RANK.AVG(Table2[[#This Row],[Sharpe Ratio Z-Score]],Table2[Sharpe Ratio Z-Score])</f>
        <v>514</v>
      </c>
      <c r="AV215">
        <f>(Table2[[#This Row],[Rank 1Y]]+Table2[[#This Row],[Rank 6M]]+Table2[[#This Row],[Rank Sharpe]])/3</f>
        <v>249.66666666666666</v>
      </c>
    </row>
    <row r="216" spans="1:48" x14ac:dyDescent="0.3">
      <c r="A216" t="s">
        <v>1848</v>
      </c>
      <c r="B216" t="s">
        <v>1849</v>
      </c>
      <c r="C216" t="s">
        <v>10300</v>
      </c>
      <c r="D216" t="s">
        <v>303</v>
      </c>
      <c r="E216">
        <v>4003.9411799999998</v>
      </c>
      <c r="F216">
        <v>1293.2</v>
      </c>
      <c r="G216">
        <v>43.185729001401299</v>
      </c>
      <c r="H216">
        <f>(Table2[[#This Row],[1Y Return vs Nifty]]-AVERAGE(Table2[1Y Return vs Nifty]))/_xlfn.STDEV.P(Table2[1Y Return vs Nifty])</f>
        <v>0.16416078219201452</v>
      </c>
      <c r="I216">
        <v>24.817821413352501</v>
      </c>
      <c r="J216">
        <f>(Table2[[#This Row],[1M Return vs Nifty]]-AVERAGE(Table2[1M Return vs Nifty]))/_xlfn.STDEV.P(Table2[1M Return vs Nifty])</f>
        <v>1.7079483614932611</v>
      </c>
      <c r="K216">
        <v>36.4316947681247</v>
      </c>
      <c r="L216">
        <f>(Table2[[#This Row],[6M Return vs Nifty]]-AVERAGE(Table2[6M Return vs Nifty]))/_xlfn.STDEV.P(Table2[6M Return vs Nifty])</f>
        <v>0.95206161711661585</v>
      </c>
      <c r="M216">
        <v>-2.8231973839639801</v>
      </c>
      <c r="N216">
        <f>(Table2[[#This Row],[1W Return vs Nifty]]-AVERAGE(Table2[1W Return vs Nifty]))/_xlfn.STDEV.P(Table2[1W Return vs Nifty])</f>
        <v>-0.8061631012913274</v>
      </c>
      <c r="O216">
        <v>1209.82</v>
      </c>
      <c r="P216">
        <v>1088.65139542675</v>
      </c>
      <c r="Q216">
        <v>897.59355702064204</v>
      </c>
      <c r="R216">
        <v>63.631370755880702</v>
      </c>
      <c r="S216" s="2">
        <f>(Table2[[#This Row],[Close Price]]-Table2[[#This Row],[20D EMA]])/Table2[[#This Row],[20D EMA]]</f>
        <v>6.891934337339449E-2</v>
      </c>
      <c r="T216" s="2">
        <f>(Table2[[#This Row],[Close Price]]-Table2[[#This Row],[50D EMA]])/Table2[[#This Row],[50D EMA]]</f>
        <v>0.18789173966296827</v>
      </c>
      <c r="U216" s="2">
        <f>(Table2[[#This Row],[Close Price]]-Table2[[#This Row],[200D EMA]])/Table2[[#This Row],[200D EMA]]</f>
        <v>0.44074117944037361</v>
      </c>
      <c r="V216">
        <v>0.84329486608621096</v>
      </c>
      <c r="W216">
        <v>1269.95</v>
      </c>
      <c r="X216">
        <v>1331</v>
      </c>
      <c r="Y216">
        <v>1251</v>
      </c>
      <c r="Z216">
        <v>1331</v>
      </c>
      <c r="AA216">
        <v>1128.05</v>
      </c>
      <c r="AB216">
        <v>1344.8</v>
      </c>
      <c r="AC216" s="2">
        <f>(Table2[[#This Row],[Close Price]]/Table2[[#This Row],[Day Low]])-1</f>
        <v>1.8307807393991959E-2</v>
      </c>
      <c r="AD216" s="2">
        <f>(Table2[[#This Row],[Day High]]/Table2[[#This Row],[Close Price]])-1</f>
        <v>2.922981750695941E-2</v>
      </c>
      <c r="AE216" s="2">
        <f>(Table2[[#This Row],[Close Price]]/Table2[[#This Row],[Current Week Low]])-1</f>
        <v>3.3733013589128724E-2</v>
      </c>
      <c r="AF216" s="2">
        <f>(Table2[[#This Row],[Current Week High]]/Table2[[#This Row],[Close Price]])-1</f>
        <v>2.922981750695941E-2</v>
      </c>
      <c r="AG216" s="2">
        <f>(Table2[[#This Row],[Close Price]]/Table2[[#This Row],[Current Month Low]])-1</f>
        <v>0.14640308496963805</v>
      </c>
      <c r="AH216" s="2">
        <f>(Table2[[#This Row],[Current Month High]]/Table2[[#This Row],[Close Price]])-1</f>
        <v>3.9901020723785985E-2</v>
      </c>
      <c r="AI216">
        <v>3.99010207237859</v>
      </c>
      <c r="AJ216">
        <v>108.09397377101899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0.68</v>
      </c>
      <c r="AM216" t="s">
        <v>10332</v>
      </c>
      <c r="AN216">
        <v>11.03</v>
      </c>
      <c r="AO216" t="s">
        <v>10332</v>
      </c>
      <c r="AP216">
        <v>5.1608140735416003E-2</v>
      </c>
      <c r="AQ216">
        <f>(Table2[[#This Row],[Sharpe Ratio]]-AVERAGE(Table2[Sharpe Ratio]))/_xlfn.STDEV.P(Table2[Sharpe Ratio])</f>
        <v>-0.17053331147908862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1.8474743480314753</v>
      </c>
      <c r="AS216">
        <f>_xlfn.RANK.AVG(Table2[[#This Row],[1Y Return vs Nifty Z-Score]],Table2[1Y Return vs Nifty Z-Score])</f>
        <v>248</v>
      </c>
      <c r="AT216">
        <f>_xlfn.RANK.AVG(Table2[[#This Row],[6M Return vs Nifty Z-Score]],Table2[6M Return vs Nifty Z-Score])</f>
        <v>111</v>
      </c>
      <c r="AU216">
        <f>_xlfn.RANK.AVG(Table2[[#This Row],[Sharpe Ratio Z-Score]],Table2[Sharpe Ratio Z-Score])</f>
        <v>390</v>
      </c>
      <c r="AV216">
        <f>(Table2[[#This Row],[Rank 1Y]]+Table2[[#This Row],[Rank 6M]]+Table2[[#This Row],[Rank Sharpe]])/3</f>
        <v>249.66666666666666</v>
      </c>
    </row>
    <row r="217" spans="1:48" x14ac:dyDescent="0.3">
      <c r="A217" t="s">
        <v>794</v>
      </c>
      <c r="B217" t="s">
        <v>795</v>
      </c>
      <c r="C217" t="s">
        <v>10297</v>
      </c>
      <c r="D217" t="s">
        <v>224</v>
      </c>
      <c r="E217">
        <v>20397.106532754999</v>
      </c>
      <c r="F217">
        <v>468.85</v>
      </c>
      <c r="G217">
        <v>24.553807191312501</v>
      </c>
      <c r="H217">
        <f>(Table2[[#This Row],[1Y Return vs Nifty]]-AVERAGE(Table2[1Y Return vs Nifty]))/_xlfn.STDEV.P(Table2[1Y Return vs Nifty])</f>
        <v>-0.12423934155142305</v>
      </c>
      <c r="I217">
        <v>6.4159621609063304</v>
      </c>
      <c r="J217">
        <f>(Table2[[#This Row],[1M Return vs Nifty]]-AVERAGE(Table2[1M Return vs Nifty]))/_xlfn.STDEV.P(Table2[1M Return vs Nifty])</f>
        <v>0.17700641322429794</v>
      </c>
      <c r="K217">
        <v>38.668984647858601</v>
      </c>
      <c r="L217">
        <f>(Table2[[#This Row],[6M Return vs Nifty]]-AVERAGE(Table2[6M Return vs Nifty]))/_xlfn.STDEV.P(Table2[6M Return vs Nifty])</f>
        <v>1.028174470659434</v>
      </c>
      <c r="M217">
        <v>-10.040385572789001</v>
      </c>
      <c r="N217">
        <f>(Table2[[#This Row],[1W Return vs Nifty]]-AVERAGE(Table2[1W Return vs Nifty]))/_xlfn.STDEV.P(Table2[1W Return vs Nifty])</f>
        <v>-2.4746659263340107</v>
      </c>
      <c r="O217">
        <v>478.16</v>
      </c>
      <c r="P217">
        <v>452.39464089637198</v>
      </c>
      <c r="Q217">
        <v>373.97815378185601</v>
      </c>
      <c r="R217">
        <v>39.912239395895597</v>
      </c>
      <c r="S217" s="2">
        <f>(Table2[[#This Row],[Close Price]]-Table2[[#This Row],[20D EMA]])/Table2[[#This Row],[20D EMA]]</f>
        <v>-1.9470470135519495E-2</v>
      </c>
      <c r="T217" s="2">
        <f>(Table2[[#This Row],[Close Price]]-Table2[[#This Row],[50D EMA]])/Table2[[#This Row],[50D EMA]]</f>
        <v>3.6373903702801372E-2</v>
      </c>
      <c r="U217" s="2">
        <f>(Table2[[#This Row],[Close Price]]-Table2[[#This Row],[200D EMA]])/Table2[[#This Row],[200D EMA]]</f>
        <v>0.25368285622770204</v>
      </c>
      <c r="V217">
        <v>2.1514432721113201</v>
      </c>
      <c r="W217">
        <v>467.8</v>
      </c>
      <c r="X217">
        <v>485</v>
      </c>
      <c r="Y217">
        <v>467.8</v>
      </c>
      <c r="Z217">
        <v>525.9</v>
      </c>
      <c r="AA217">
        <v>441.55</v>
      </c>
      <c r="AB217">
        <v>577.45000000000005</v>
      </c>
      <c r="AC217" s="2">
        <f>(Table2[[#This Row],[Close Price]]/Table2[[#This Row],[Day Low]])-1</f>
        <v>2.244548952543779E-3</v>
      </c>
      <c r="AD217" s="2">
        <f>(Table2[[#This Row],[Day High]]/Table2[[#This Row],[Close Price]])-1</f>
        <v>3.4445984856563916E-2</v>
      </c>
      <c r="AE217" s="2">
        <f>(Table2[[#This Row],[Close Price]]/Table2[[#This Row],[Current Week Low]])-1</f>
        <v>2.244548952543779E-3</v>
      </c>
      <c r="AF217" s="2">
        <f>(Table2[[#This Row],[Current Week High]]/Table2[[#This Row],[Close Price]])-1</f>
        <v>0.12168070811560194</v>
      </c>
      <c r="AG217" s="2">
        <f>(Table2[[#This Row],[Close Price]]/Table2[[#This Row],[Current Month Low]])-1</f>
        <v>6.1827652587475912E-2</v>
      </c>
      <c r="AH217" s="2">
        <f>(Table2[[#This Row],[Current Month High]]/Table2[[#This Row],[Close Price]])-1</f>
        <v>0.23163058547509863</v>
      </c>
      <c r="AI217">
        <v>23.163058547509799</v>
      </c>
      <c r="AJ217">
        <v>66.850533807829194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0.23</v>
      </c>
      <c r="AM217" t="s">
        <v>10332</v>
      </c>
      <c r="AN217">
        <v>2.74</v>
      </c>
      <c r="AO217" t="s">
        <v>10332</v>
      </c>
      <c r="AP217">
        <v>7.3285469948726006E-2</v>
      </c>
      <c r="AQ217">
        <f>(Table2[[#This Row],[Sharpe Ratio]]-AVERAGE(Table2[Sharpe Ratio]))/_xlfn.STDEV.P(Table2[Sharpe Ratio])</f>
        <v>7.9048103909780107E-2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-1.3146762800919216</v>
      </c>
      <c r="AS217">
        <f>_xlfn.RANK.AVG(Table2[[#This Row],[1Y Return vs Nifty Z-Score]],Table2[1Y Return vs Nifty Z-Score])</f>
        <v>330</v>
      </c>
      <c r="AT217">
        <f>_xlfn.RANK.AVG(Table2[[#This Row],[6M Return vs Nifty Z-Score]],Table2[6M Return vs Nifty Z-Score])</f>
        <v>99</v>
      </c>
      <c r="AU217">
        <f>_xlfn.RANK.AVG(Table2[[#This Row],[Sharpe Ratio Z-Score]],Table2[Sharpe Ratio Z-Score])</f>
        <v>329</v>
      </c>
      <c r="AV217">
        <f>(Table2[[#This Row],[Rank 1Y]]+Table2[[#This Row],[Rank 6M]]+Table2[[#This Row],[Rank Sharpe]])/3</f>
        <v>252.66666666666666</v>
      </c>
    </row>
    <row r="218" spans="1:48" x14ac:dyDescent="0.3">
      <c r="A218" t="s">
        <v>295</v>
      </c>
      <c r="B218" t="s">
        <v>296</v>
      </c>
      <c r="C218" t="s">
        <v>10292</v>
      </c>
      <c r="D218" t="s">
        <v>198</v>
      </c>
      <c r="E218">
        <v>95863.620496599993</v>
      </c>
      <c r="F218">
        <v>32503.15</v>
      </c>
      <c r="G218">
        <v>49.095869418483097</v>
      </c>
      <c r="H218">
        <f>(Table2[[#This Row],[1Y Return vs Nifty]]-AVERAGE(Table2[1Y Return vs Nifty]))/_xlfn.STDEV.P(Table2[1Y Return vs Nifty])</f>
        <v>0.25564276912824879</v>
      </c>
      <c r="I218">
        <v>-6.6908535931017896</v>
      </c>
      <c r="J218">
        <f>(Table2[[#This Row],[1M Return vs Nifty]]-AVERAGE(Table2[1M Return vs Nifty]))/_xlfn.STDEV.P(Table2[1M Return vs Nifty])</f>
        <v>-0.91341460189004031</v>
      </c>
      <c r="K218">
        <v>2.5945380967812999</v>
      </c>
      <c r="L218">
        <f>(Table2[[#This Row],[6M Return vs Nifty]]-AVERAGE(Table2[6M Return vs Nifty]))/_xlfn.STDEV.P(Table2[6M Return vs Nifty])</f>
        <v>-0.19908226162728249</v>
      </c>
      <c r="M218">
        <v>0.41634321040599498</v>
      </c>
      <c r="N218">
        <f>(Table2[[#This Row],[1W Return vs Nifty]]-AVERAGE(Table2[1W Return vs Nifty]))/_xlfn.STDEV.P(Table2[1W Return vs Nifty])</f>
        <v>-5.7231177648813032E-2</v>
      </c>
      <c r="O218">
        <v>32654.03</v>
      </c>
      <c r="P218">
        <v>32826.271420942801</v>
      </c>
      <c r="Q218">
        <v>28799.1826193179</v>
      </c>
      <c r="R218">
        <v>52.311228222578897</v>
      </c>
      <c r="S218" s="2">
        <f>(Table2[[#This Row],[Close Price]]-Table2[[#This Row],[20D EMA]])/Table2[[#This Row],[20D EMA]]</f>
        <v>-4.620562913673975E-3</v>
      </c>
      <c r="T218" s="2">
        <f>(Table2[[#This Row],[Close Price]]-Table2[[#This Row],[50D EMA]])/Table2[[#This Row],[50D EMA]]</f>
        <v>-9.8433787011415492E-3</v>
      </c>
      <c r="U218" s="2">
        <f>(Table2[[#This Row],[Close Price]]-Table2[[#This Row],[200D EMA]])/Table2[[#This Row],[200D EMA]]</f>
        <v>0.12861362871450233</v>
      </c>
      <c r="V218">
        <v>0.549688457020721</v>
      </c>
      <c r="W218">
        <v>32102.1</v>
      </c>
      <c r="X218">
        <v>32559.75</v>
      </c>
      <c r="Y218">
        <v>31525.1</v>
      </c>
      <c r="Z218">
        <v>32559.75</v>
      </c>
      <c r="AA218">
        <v>30900</v>
      </c>
      <c r="AB218">
        <v>35182.800000000003</v>
      </c>
      <c r="AC218" s="2">
        <f>(Table2[[#This Row],[Close Price]]/Table2[[#This Row],[Day Low]])-1</f>
        <v>1.249295217446833E-2</v>
      </c>
      <c r="AD218" s="2">
        <f>(Table2[[#This Row],[Day High]]/Table2[[#This Row],[Close Price]])-1</f>
        <v>1.7413696826307223E-3</v>
      </c>
      <c r="AE218" s="2">
        <f>(Table2[[#This Row],[Close Price]]/Table2[[#This Row],[Current Week Low]])-1</f>
        <v>3.1024485251434752E-2</v>
      </c>
      <c r="AF218" s="2">
        <f>(Table2[[#This Row],[Current Week High]]/Table2[[#This Row],[Close Price]])-1</f>
        <v>1.7413696826307223E-3</v>
      </c>
      <c r="AG218" s="2">
        <f>(Table2[[#This Row],[Close Price]]/Table2[[#This Row],[Current Month Low]])-1</f>
        <v>5.1881877022653677E-2</v>
      </c>
      <c r="AH218" s="2">
        <f>(Table2[[#This Row],[Current Month High]]/Table2[[#This Row],[Close Price]])-1</f>
        <v>8.2442778622995094E-2</v>
      </c>
      <c r="AI218">
        <v>12.844447384330399</v>
      </c>
      <c r="AJ218">
        <v>78.397106404933098</v>
      </c>
      <c r="AK218" t="str">
        <f>IF(AND(Table2[[#This Row],[20D EMA]]&gt;Table2[[#This Row],[50D EMA]],Table2[[#This Row],[50D EMA]]&gt;Table2[[#This Row],[200D EMA]]),"Uptrend","Downtrend/NoTrend")</f>
        <v>Downtrend/NoTrend</v>
      </c>
      <c r="AL218">
        <v>0.02</v>
      </c>
      <c r="AM218" t="s">
        <v>10332</v>
      </c>
      <c r="AN218">
        <v>0.46</v>
      </c>
      <c r="AO218" t="s">
        <v>10332</v>
      </c>
      <c r="AP218">
        <v>0.133304856302293</v>
      </c>
      <c r="AQ218">
        <f>(Table2[[#This Row],[Sharpe Ratio]]-AVERAGE(Table2[Sharpe Ratio]))/_xlfn.STDEV.P(Table2[Sharpe Ratio])</f>
        <v>0.77007988413928208</v>
      </c>
      <c r="AR2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8">
        <f>_xlfn.RANK.AVG(Table2[[#This Row],[1Y Return vs Nifty Z-Score]],Table2[1Y Return vs Nifty Z-Score])</f>
        <v>222</v>
      </c>
      <c r="AT218">
        <f>_xlfn.RANK.AVG(Table2[[#This Row],[6M Return vs Nifty Z-Score]],Table2[6M Return vs Nifty Z-Score])</f>
        <v>377</v>
      </c>
      <c r="AU218">
        <f>_xlfn.RANK.AVG(Table2[[#This Row],[Sharpe Ratio Z-Score]],Table2[Sharpe Ratio Z-Score])</f>
        <v>160</v>
      </c>
      <c r="AV218">
        <f>(Table2[[#This Row],[Rank 1Y]]+Table2[[#This Row],[Rank 6M]]+Table2[[#This Row],[Rank Sharpe]])/3</f>
        <v>253</v>
      </c>
    </row>
    <row r="219" spans="1:48" x14ac:dyDescent="0.3">
      <c r="A219" t="s">
        <v>1294</v>
      </c>
      <c r="B219" t="s">
        <v>1295</v>
      </c>
      <c r="C219" t="s">
        <v>10287</v>
      </c>
      <c r="D219" t="s">
        <v>408</v>
      </c>
      <c r="E219">
        <v>8830.6281476460008</v>
      </c>
      <c r="F219">
        <v>98.22</v>
      </c>
      <c r="G219">
        <v>63.918199975865399</v>
      </c>
      <c r="H219">
        <f>(Table2[[#This Row],[1Y Return vs Nifty]]-AVERAGE(Table2[1Y Return vs Nifty]))/_xlfn.STDEV.P(Table2[1Y Return vs Nifty])</f>
        <v>0.48507492381883455</v>
      </c>
      <c r="I219">
        <v>64.076265122442507</v>
      </c>
      <c r="J219">
        <f>(Table2[[#This Row],[1M Return vs Nifty]]-AVERAGE(Table2[1M Return vs Nifty]))/_xlfn.STDEV.P(Table2[1M Return vs Nifty])</f>
        <v>4.9740530237171194</v>
      </c>
      <c r="K219">
        <v>11.793783664130499</v>
      </c>
      <c r="L219">
        <f>(Table2[[#This Row],[6M Return vs Nifty]]-AVERAGE(Table2[6M Return vs Nifty]))/_xlfn.STDEV.P(Table2[6M Return vs Nifty])</f>
        <v>0.11387710806125645</v>
      </c>
      <c r="M219">
        <v>14.8078376356583</v>
      </c>
      <c r="N219">
        <f>(Table2[[#This Row],[1W Return vs Nifty]]-AVERAGE(Table2[1W Return vs Nifty]))/_xlfn.STDEV.P(Table2[1W Return vs Nifty])</f>
        <v>3.2698608250648871</v>
      </c>
      <c r="O219">
        <v>80.459999999999994</v>
      </c>
      <c r="P219">
        <v>74.190546393600897</v>
      </c>
      <c r="Q219">
        <v>69.201798699093303</v>
      </c>
      <c r="R219">
        <v>78.158158119612807</v>
      </c>
      <c r="S219" s="2">
        <f>(Table2[[#This Row],[Close Price]]-Table2[[#This Row],[20D EMA]])/Table2[[#This Row],[20D EMA]]</f>
        <v>0.22073079791200603</v>
      </c>
      <c r="T219" s="2">
        <f>(Table2[[#This Row],[Close Price]]-Table2[[#This Row],[50D EMA]])/Table2[[#This Row],[50D EMA]]</f>
        <v>0.32388834931766586</v>
      </c>
      <c r="U219" s="2">
        <f>(Table2[[#This Row],[Close Price]]-Table2[[#This Row],[200D EMA]])/Table2[[#This Row],[200D EMA]]</f>
        <v>0.41932726961455263</v>
      </c>
      <c r="V219">
        <v>2.9083163390465399</v>
      </c>
      <c r="W219">
        <v>94.56</v>
      </c>
      <c r="X219">
        <v>101.4</v>
      </c>
      <c r="Y219">
        <v>84.83</v>
      </c>
      <c r="Z219">
        <v>101.5</v>
      </c>
      <c r="AA219">
        <v>62.02</v>
      </c>
      <c r="AB219">
        <v>101.5</v>
      </c>
      <c r="AC219" s="2">
        <f>(Table2[[#This Row],[Close Price]]/Table2[[#This Row],[Day Low]])-1</f>
        <v>3.870558375634503E-2</v>
      </c>
      <c r="AD219" s="2">
        <f>(Table2[[#This Row],[Day High]]/Table2[[#This Row],[Close Price]])-1</f>
        <v>3.2376298106292056E-2</v>
      </c>
      <c r="AE219" s="2">
        <f>(Table2[[#This Row],[Close Price]]/Table2[[#This Row],[Current Week Low]])-1</f>
        <v>0.1578451019686431</v>
      </c>
      <c r="AF219" s="2">
        <f>(Table2[[#This Row],[Current Week High]]/Table2[[#This Row],[Close Price]])-1</f>
        <v>3.3394420688250825E-2</v>
      </c>
      <c r="AG219" s="2">
        <f>(Table2[[#This Row],[Close Price]]/Table2[[#This Row],[Current Month Low]])-1</f>
        <v>0.58368268300548198</v>
      </c>
      <c r="AH219" s="2">
        <f>(Table2[[#This Row],[Current Month High]]/Table2[[#This Row],[Close Price]])-1</f>
        <v>3.3394420688250825E-2</v>
      </c>
      <c r="AI219">
        <v>3.3394420688250799</v>
      </c>
      <c r="AJ219">
        <v>97.031093279839496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0.3</v>
      </c>
      <c r="AM219" t="s">
        <v>10332</v>
      </c>
      <c r="AN219">
        <v>54.43</v>
      </c>
      <c r="AO219" t="s">
        <v>10332</v>
      </c>
      <c r="AP219">
        <v>7.9894648347819994E-2</v>
      </c>
      <c r="AQ219">
        <f>(Table2[[#This Row],[Sharpe Ratio]]-AVERAGE(Table2[Sharpe Ratio]))/_xlfn.STDEV.P(Table2[Sharpe Ratio])</f>
        <v>0.15514272253976313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8.9980086032018605</v>
      </c>
      <c r="AS219">
        <f>_xlfn.RANK.AVG(Table2[[#This Row],[1Y Return vs Nifty Z-Score]],Table2[1Y Return vs Nifty Z-Score])</f>
        <v>176</v>
      </c>
      <c r="AT219">
        <f>_xlfn.RANK.AVG(Table2[[#This Row],[6M Return vs Nifty Z-Score]],Table2[6M Return vs Nifty Z-Score])</f>
        <v>281</v>
      </c>
      <c r="AU219">
        <f>_xlfn.RANK.AVG(Table2[[#This Row],[Sharpe Ratio Z-Score]],Table2[Sharpe Ratio Z-Score])</f>
        <v>302</v>
      </c>
      <c r="AV219">
        <f>(Table2[[#This Row],[Rank 1Y]]+Table2[[#This Row],[Rank 6M]]+Table2[[#This Row],[Rank Sharpe]])/3</f>
        <v>253</v>
      </c>
    </row>
    <row r="220" spans="1:48" x14ac:dyDescent="0.3">
      <c r="A220" t="s">
        <v>134</v>
      </c>
      <c r="B220" t="s">
        <v>135</v>
      </c>
      <c r="C220" t="s">
        <v>10294</v>
      </c>
      <c r="D220" t="s">
        <v>136</v>
      </c>
      <c r="E220">
        <v>219146.16993500001</v>
      </c>
      <c r="F220">
        <v>518.65</v>
      </c>
      <c r="G220">
        <v>36.0563377208859</v>
      </c>
      <c r="H220">
        <f>(Table2[[#This Row],[1Y Return vs Nifty]]-AVERAGE(Table2[1Y Return vs Nifty]))/_xlfn.STDEV.P(Table2[1Y Return vs Nifty])</f>
        <v>5.3806233237076263E-2</v>
      </c>
      <c r="I220">
        <v>-20.402511667966198</v>
      </c>
      <c r="J220">
        <f>(Table2[[#This Row],[1M Return vs Nifty]]-AVERAGE(Table2[1M Return vs Nifty]))/_xlfn.STDEV.P(Table2[1M Return vs Nifty])</f>
        <v>-2.0541554498204109</v>
      </c>
      <c r="K220">
        <v>55.495903414073602</v>
      </c>
      <c r="L220">
        <f>(Table2[[#This Row],[6M Return vs Nifty]]-AVERAGE(Table2[6M Return vs Nifty]))/_xlfn.STDEV.P(Table2[6M Return vs Nifty])</f>
        <v>1.6006281411610634</v>
      </c>
      <c r="M220">
        <v>-7.0740524284844302</v>
      </c>
      <c r="N220">
        <f>(Table2[[#This Row],[1W Return vs Nifty]]-AVERAGE(Table2[1W Return vs Nifty]))/_xlfn.STDEV.P(Table2[1W Return vs Nifty])</f>
        <v>-1.7888953600415323</v>
      </c>
      <c r="O220">
        <v>575.92999999999995</v>
      </c>
      <c r="P220">
        <v>599.74972381306804</v>
      </c>
      <c r="Q220">
        <v>487.75159009307299</v>
      </c>
      <c r="R220">
        <v>30.0449679009946</v>
      </c>
      <c r="S220" s="2">
        <f>(Table2[[#This Row],[Close Price]]-Table2[[#This Row],[20D EMA]])/Table2[[#This Row],[20D EMA]]</f>
        <v>-9.9456531175663665E-2</v>
      </c>
      <c r="T220" s="2">
        <f>(Table2[[#This Row],[Close Price]]-Table2[[#This Row],[50D EMA]])/Table2[[#This Row],[50D EMA]]</f>
        <v>-0.13522261135437472</v>
      </c>
      <c r="U220" s="2">
        <f>(Table2[[#This Row],[Close Price]]-Table2[[#This Row],[200D EMA]])/Table2[[#This Row],[200D EMA]]</f>
        <v>6.3348660536464749E-2</v>
      </c>
      <c r="V220">
        <v>3.1781411475345802</v>
      </c>
      <c r="W220">
        <v>512.15</v>
      </c>
      <c r="X220">
        <v>519.85</v>
      </c>
      <c r="Y220">
        <v>488.05</v>
      </c>
      <c r="Z220">
        <v>519.85</v>
      </c>
      <c r="AA220">
        <v>488.05</v>
      </c>
      <c r="AB220">
        <v>663.15</v>
      </c>
      <c r="AC220" s="2">
        <f>(Table2[[#This Row],[Close Price]]/Table2[[#This Row],[Day Low]])-1</f>
        <v>1.2691594259494288E-2</v>
      </c>
      <c r="AD220" s="2">
        <f>(Table2[[#This Row],[Day High]]/Table2[[#This Row],[Close Price]])-1</f>
        <v>2.3136990263183943E-3</v>
      </c>
      <c r="AE220" s="2">
        <f>(Table2[[#This Row],[Close Price]]/Table2[[#This Row],[Current Week Low]])-1</f>
        <v>6.269849400676164E-2</v>
      </c>
      <c r="AF220" s="2">
        <f>(Table2[[#This Row],[Current Week High]]/Table2[[#This Row],[Close Price]])-1</f>
        <v>2.3136990263183943E-3</v>
      </c>
      <c r="AG220" s="2">
        <f>(Table2[[#This Row],[Close Price]]/Table2[[#This Row],[Current Month Low]])-1</f>
        <v>6.269849400676164E-2</v>
      </c>
      <c r="AH220" s="2">
        <f>(Table2[[#This Row],[Current Month High]]/Table2[[#This Row],[Close Price]])-1</f>
        <v>0.27860792441916504</v>
      </c>
      <c r="AI220">
        <v>55.731225296442702</v>
      </c>
      <c r="AJ220">
        <v>82.238229093464497</v>
      </c>
      <c r="AK220" t="str">
        <f>IF(AND(Table2[[#This Row],[20D EMA]]&gt;Table2[[#This Row],[50D EMA]],Table2[[#This Row],[50D EMA]]&gt;Table2[[#This Row],[200D EMA]]),"Uptrend","Downtrend/NoTrend")</f>
        <v>Downtrend/NoTrend</v>
      </c>
      <c r="AL220">
        <v>-0.2</v>
      </c>
      <c r="AM220" t="s">
        <v>10331</v>
      </c>
      <c r="AN220">
        <v>-15.96</v>
      </c>
      <c r="AO220" t="s">
        <v>10331</v>
      </c>
      <c r="AP220">
        <v>3.8357514248141003E-2</v>
      </c>
      <c r="AQ220">
        <f>(Table2[[#This Row],[Sharpe Ratio]]-AVERAGE(Table2[Sharpe Ratio]))/_xlfn.STDEV.P(Table2[Sharpe Ratio])</f>
        <v>-0.32309408503844128</v>
      </c>
      <c r="AR2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0">
        <f>_xlfn.RANK.AVG(Table2[[#This Row],[1Y Return vs Nifty Z-Score]],Table2[1Y Return vs Nifty Z-Score])</f>
        <v>281</v>
      </c>
      <c r="AT220">
        <f>_xlfn.RANK.AVG(Table2[[#This Row],[6M Return vs Nifty Z-Score]],Table2[6M Return vs Nifty Z-Score])</f>
        <v>52</v>
      </c>
      <c r="AU220">
        <f>_xlfn.RANK.AVG(Table2[[#This Row],[Sharpe Ratio Z-Score]],Table2[Sharpe Ratio Z-Score])</f>
        <v>428</v>
      </c>
      <c r="AV220">
        <f>(Table2[[#This Row],[Rank 1Y]]+Table2[[#This Row],[Rank 6M]]+Table2[[#This Row],[Rank Sharpe]])/3</f>
        <v>253.66666666666666</v>
      </c>
    </row>
    <row r="221" spans="1:48" x14ac:dyDescent="0.3">
      <c r="A221" t="s">
        <v>1862</v>
      </c>
      <c r="B221" t="s">
        <v>1863</v>
      </c>
      <c r="C221" t="s">
        <v>10292</v>
      </c>
      <c r="D221" t="s">
        <v>198</v>
      </c>
      <c r="E221">
        <v>3946.1066237999999</v>
      </c>
      <c r="F221">
        <v>1499.3</v>
      </c>
      <c r="G221">
        <v>35.868585394807901</v>
      </c>
      <c r="H221">
        <f>(Table2[[#This Row],[1Y Return vs Nifty]]-AVERAGE(Table2[1Y Return vs Nifty]))/_xlfn.STDEV.P(Table2[1Y Return vs Nifty])</f>
        <v>5.0900049182316387E-2</v>
      </c>
      <c r="I221">
        <v>10.2167921295021</v>
      </c>
      <c r="J221">
        <f>(Table2[[#This Row],[1M Return vs Nifty]]-AVERAGE(Table2[1M Return vs Nifty]))/_xlfn.STDEV.P(Table2[1M Return vs Nifty])</f>
        <v>0.49321631122074994</v>
      </c>
      <c r="K221">
        <v>10.1413267372078</v>
      </c>
      <c r="L221">
        <f>(Table2[[#This Row],[6M Return vs Nifty]]-AVERAGE(Table2[6M Return vs Nifty]))/_xlfn.STDEV.P(Table2[6M Return vs Nifty])</f>
        <v>5.7660337403159165E-2</v>
      </c>
      <c r="M221">
        <v>7.4297408715811901</v>
      </c>
      <c r="N221">
        <f>(Table2[[#This Row],[1W Return vs Nifty]]-AVERAGE(Table2[1W Return vs Nifty]))/_xlfn.STDEV.P(Table2[1W Return vs Nifty])</f>
        <v>1.5641584140674671</v>
      </c>
      <c r="O221">
        <v>1362.5</v>
      </c>
      <c r="P221">
        <v>1322.06314341145</v>
      </c>
      <c r="Q221">
        <v>1181.4638405822</v>
      </c>
      <c r="R221">
        <v>82.202465899566803</v>
      </c>
      <c r="S221" s="2">
        <f>(Table2[[#This Row],[Close Price]]-Table2[[#This Row],[20D EMA]])/Table2[[#This Row],[20D EMA]]</f>
        <v>0.10040366972477061</v>
      </c>
      <c r="T221" s="2">
        <f>(Table2[[#This Row],[Close Price]]-Table2[[#This Row],[50D EMA]])/Table2[[#This Row],[50D EMA]]</f>
        <v>0.13406081053829863</v>
      </c>
      <c r="U221" s="2">
        <f>(Table2[[#This Row],[Close Price]]-Table2[[#This Row],[200D EMA]])/Table2[[#This Row],[200D EMA]]</f>
        <v>0.26901894793595815</v>
      </c>
      <c r="V221">
        <v>1.0165583727218901</v>
      </c>
      <c r="W221">
        <v>1448.05</v>
      </c>
      <c r="X221">
        <v>1517</v>
      </c>
      <c r="Y221">
        <v>1340</v>
      </c>
      <c r="Z221">
        <v>1517</v>
      </c>
      <c r="AA221">
        <v>1264.55</v>
      </c>
      <c r="AB221">
        <v>1517</v>
      </c>
      <c r="AC221" s="2">
        <f>(Table2[[#This Row],[Close Price]]/Table2[[#This Row],[Day Low]])-1</f>
        <v>3.5392424294741209E-2</v>
      </c>
      <c r="AD221" s="2">
        <f>(Table2[[#This Row],[Day High]]/Table2[[#This Row],[Close Price]])-1</f>
        <v>1.180550923764434E-2</v>
      </c>
      <c r="AE221" s="2">
        <f>(Table2[[#This Row],[Close Price]]/Table2[[#This Row],[Current Week Low]])-1</f>
        <v>0.11888059701492537</v>
      </c>
      <c r="AF221" s="2">
        <f>(Table2[[#This Row],[Current Week High]]/Table2[[#This Row],[Close Price]])-1</f>
        <v>1.180550923764434E-2</v>
      </c>
      <c r="AG221" s="2">
        <f>(Table2[[#This Row],[Close Price]]/Table2[[#This Row],[Current Month Low]])-1</f>
        <v>0.18563916017555648</v>
      </c>
      <c r="AH221" s="2">
        <f>(Table2[[#This Row],[Current Month High]]/Table2[[#This Row],[Close Price]])-1</f>
        <v>1.180550923764434E-2</v>
      </c>
      <c r="AI221">
        <v>1.18055092376443</v>
      </c>
      <c r="AJ221">
        <v>82.396593673965896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0.13</v>
      </c>
      <c r="AM221" t="s">
        <v>10332</v>
      </c>
      <c r="AN221">
        <v>16.43</v>
      </c>
      <c r="AO221" t="s">
        <v>10332</v>
      </c>
      <c r="AP221">
        <v>0.12444601430178399</v>
      </c>
      <c r="AQ221">
        <f>(Table2[[#This Row],[Sharpe Ratio]]-AVERAGE(Table2[Sharpe Ratio]))/_xlfn.STDEV.P(Table2[Sharpe Ratio])</f>
        <v>0.66808381702987885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2.8340189289035713</v>
      </c>
      <c r="AS221">
        <f>_xlfn.RANK.AVG(Table2[[#This Row],[1Y Return vs Nifty Z-Score]],Table2[1Y Return vs Nifty Z-Score])</f>
        <v>282</v>
      </c>
      <c r="AT221">
        <f>_xlfn.RANK.AVG(Table2[[#This Row],[6M Return vs Nifty Z-Score]],Table2[6M Return vs Nifty Z-Score])</f>
        <v>298</v>
      </c>
      <c r="AU221">
        <f>_xlfn.RANK.AVG(Table2[[#This Row],[Sharpe Ratio Z-Score]],Table2[Sharpe Ratio Z-Score])</f>
        <v>182</v>
      </c>
      <c r="AV221">
        <f>(Table2[[#This Row],[Rank 1Y]]+Table2[[#This Row],[Rank 6M]]+Table2[[#This Row],[Rank Sharpe]])/3</f>
        <v>254</v>
      </c>
    </row>
    <row r="222" spans="1:48" x14ac:dyDescent="0.3">
      <c r="A222" t="s">
        <v>1054</v>
      </c>
      <c r="B222" t="s">
        <v>1055</v>
      </c>
      <c r="C222" t="s">
        <v>10298</v>
      </c>
      <c r="D222" t="s">
        <v>127</v>
      </c>
      <c r="E222">
        <v>12804.849326539999</v>
      </c>
      <c r="F222">
        <v>957.05</v>
      </c>
      <c r="G222">
        <v>34.818191739596003</v>
      </c>
      <c r="H222">
        <f>(Table2[[#This Row],[1Y Return vs Nifty]]-AVERAGE(Table2[1Y Return vs Nifty]))/_xlfn.STDEV.P(Table2[1Y Return vs Nifty])</f>
        <v>3.4641197130972919E-2</v>
      </c>
      <c r="I222">
        <v>-13.000915092539699</v>
      </c>
      <c r="J222">
        <f>(Table2[[#This Row],[1M Return vs Nifty]]-AVERAGE(Table2[1M Return vs Nifty]))/_xlfn.STDEV.P(Table2[1M Return vs Nifty])</f>
        <v>-1.4383799172487206</v>
      </c>
      <c r="K222">
        <v>10.936528221959501</v>
      </c>
      <c r="L222">
        <f>(Table2[[#This Row],[6M Return vs Nifty]]-AVERAGE(Table2[6M Return vs Nifty]))/_xlfn.STDEV.P(Table2[6M Return vs Nifty])</f>
        <v>8.4713181424040565E-2</v>
      </c>
      <c r="M222">
        <v>-5.6155729020272096</v>
      </c>
      <c r="N222">
        <f>(Table2[[#This Row],[1W Return vs Nifty]]-AVERAGE(Table2[1W Return vs Nifty]))/_xlfn.STDEV.P(Table2[1W Return vs Nifty])</f>
        <v>-1.4517173418863807</v>
      </c>
      <c r="O222">
        <v>1035.8399999999999</v>
      </c>
      <c r="P222">
        <v>1041.42595148135</v>
      </c>
      <c r="Q222">
        <v>871.95691161735397</v>
      </c>
      <c r="R222">
        <v>28.729729848038499</v>
      </c>
      <c r="S222" s="2">
        <f>(Table2[[#This Row],[Close Price]]-Table2[[#This Row],[20D EMA]])/Table2[[#This Row],[20D EMA]]</f>
        <v>-7.6063870868087705E-2</v>
      </c>
      <c r="T222" s="2">
        <f>(Table2[[#This Row],[Close Price]]-Table2[[#This Row],[50D EMA]])/Table2[[#This Row],[50D EMA]]</f>
        <v>-8.1019635972515977E-2</v>
      </c>
      <c r="U222" s="2">
        <f>(Table2[[#This Row],[Close Price]]-Table2[[#This Row],[200D EMA]])/Table2[[#This Row],[200D EMA]]</f>
        <v>9.7588639127603932E-2</v>
      </c>
      <c r="V222">
        <v>0.94866078897191997</v>
      </c>
      <c r="W222">
        <v>952.95</v>
      </c>
      <c r="X222">
        <v>980</v>
      </c>
      <c r="Y222">
        <v>945</v>
      </c>
      <c r="Z222">
        <v>1007.25</v>
      </c>
      <c r="AA222">
        <v>945</v>
      </c>
      <c r="AB222">
        <v>1166.95</v>
      </c>
      <c r="AC222" s="2">
        <f>(Table2[[#This Row],[Close Price]]/Table2[[#This Row],[Day Low]])-1</f>
        <v>4.3024292984941148E-3</v>
      </c>
      <c r="AD222" s="2">
        <f>(Table2[[#This Row],[Day High]]/Table2[[#This Row],[Close Price]])-1</f>
        <v>2.3979938352228336E-2</v>
      </c>
      <c r="AE222" s="2">
        <f>(Table2[[#This Row],[Close Price]]/Table2[[#This Row],[Current Week Low]])-1</f>
        <v>1.2751322751322736E-2</v>
      </c>
      <c r="AF222" s="2">
        <f>(Table2[[#This Row],[Current Week High]]/Table2[[#This Row],[Close Price]])-1</f>
        <v>5.2452849903348975E-2</v>
      </c>
      <c r="AG222" s="2">
        <f>(Table2[[#This Row],[Close Price]]/Table2[[#This Row],[Current Month Low]])-1</f>
        <v>1.2751322751322736E-2</v>
      </c>
      <c r="AH222" s="2">
        <f>(Table2[[#This Row],[Current Month High]]/Table2[[#This Row],[Close Price]])-1</f>
        <v>0.2193197847552375</v>
      </c>
      <c r="AI222">
        <v>27.887780157776501</v>
      </c>
      <c r="AJ222">
        <v>72.659209814180002</v>
      </c>
      <c r="AK222" t="str">
        <f>IF(AND(Table2[[#This Row],[20D EMA]]&gt;Table2[[#This Row],[50D EMA]],Table2[[#This Row],[50D EMA]]&gt;Table2[[#This Row],[200D EMA]]),"Uptrend","Downtrend/NoTrend")</f>
        <v>Downtrend/NoTrend</v>
      </c>
      <c r="AL222">
        <v>0.05</v>
      </c>
      <c r="AM222" t="s">
        <v>10332</v>
      </c>
      <c r="AN222">
        <v>-11.1</v>
      </c>
      <c r="AO222" t="s">
        <v>10331</v>
      </c>
      <c r="AP222">
        <v>0.120217316544921</v>
      </c>
      <c r="AQ222">
        <f>(Table2[[#This Row],[Sharpe Ratio]]-AVERAGE(Table2[Sharpe Ratio]))/_xlfn.STDEV.P(Table2[Sharpe Ratio])</f>
        <v>0.6193968057738255</v>
      </c>
      <c r="AR2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2">
        <f>_xlfn.RANK.AVG(Table2[[#This Row],[1Y Return vs Nifty Z-Score]],Table2[1Y Return vs Nifty Z-Score])</f>
        <v>284</v>
      </c>
      <c r="AT222">
        <f>_xlfn.RANK.AVG(Table2[[#This Row],[6M Return vs Nifty Z-Score]],Table2[6M Return vs Nifty Z-Score])</f>
        <v>291</v>
      </c>
      <c r="AU222">
        <f>_xlfn.RANK.AVG(Table2[[#This Row],[Sharpe Ratio Z-Score]],Table2[Sharpe Ratio Z-Score])</f>
        <v>190</v>
      </c>
      <c r="AV222">
        <f>(Table2[[#This Row],[Rank 1Y]]+Table2[[#This Row],[Rank 6M]]+Table2[[#This Row],[Rank Sharpe]])/3</f>
        <v>255</v>
      </c>
    </row>
    <row r="223" spans="1:48" x14ac:dyDescent="0.3">
      <c r="A223" t="s">
        <v>383</v>
      </c>
      <c r="B223" t="s">
        <v>384</v>
      </c>
      <c r="C223" t="s">
        <v>10292</v>
      </c>
      <c r="D223" t="s">
        <v>198</v>
      </c>
      <c r="E223">
        <v>63509.307194399997</v>
      </c>
      <c r="F223">
        <v>4063.2</v>
      </c>
      <c r="G223">
        <v>9.3316671271853302</v>
      </c>
      <c r="H223">
        <f>(Table2[[#This Row],[1Y Return vs Nifty]]-AVERAGE(Table2[1Y Return vs Nifty]))/_xlfn.STDEV.P(Table2[1Y Return vs Nifty])</f>
        <v>-0.35986007476838433</v>
      </c>
      <c r="I223">
        <v>5.2753849709545202</v>
      </c>
      <c r="J223">
        <f>(Table2[[#This Row],[1M Return vs Nifty]]-AVERAGE(Table2[1M Return vs Nifty]))/_xlfn.STDEV.P(Table2[1M Return vs Nifty])</f>
        <v>8.2116139291578572E-2</v>
      </c>
      <c r="K223">
        <v>29.121606375494601</v>
      </c>
      <c r="L223">
        <f>(Table2[[#This Row],[6M Return vs Nifty]]-AVERAGE(Table2[6M Return vs Nifty]))/_xlfn.STDEV.P(Table2[6M Return vs Nifty])</f>
        <v>0.70337158715970838</v>
      </c>
      <c r="M223">
        <v>1.28380745189553</v>
      </c>
      <c r="N223">
        <f>(Table2[[#This Row],[1W Return vs Nifty]]-AVERAGE(Table2[1W Return vs Nifty]))/_xlfn.STDEV.P(Table2[1W Return vs Nifty])</f>
        <v>0.14331320330412886</v>
      </c>
      <c r="O223">
        <v>4043.79</v>
      </c>
      <c r="P223">
        <v>4099.9944765035798</v>
      </c>
      <c r="Q223">
        <v>3677.44903236855</v>
      </c>
      <c r="R223">
        <v>54.030349579663103</v>
      </c>
      <c r="S223" s="2">
        <f>(Table2[[#This Row],[Close Price]]-Table2[[#This Row],[20D EMA]])/Table2[[#This Row],[20D EMA]]</f>
        <v>4.799952519789567E-3</v>
      </c>
      <c r="T223" s="2">
        <f>(Table2[[#This Row],[Close Price]]-Table2[[#This Row],[50D EMA]])/Table2[[#This Row],[50D EMA]]</f>
        <v>-8.9742746519399716E-3</v>
      </c>
      <c r="U223" s="2">
        <f>(Table2[[#This Row],[Close Price]]-Table2[[#This Row],[200D EMA]])/Table2[[#This Row],[200D EMA]]</f>
        <v>0.1048963464173418</v>
      </c>
      <c r="V223">
        <v>0.48413046091349898</v>
      </c>
      <c r="W223">
        <v>4040.05</v>
      </c>
      <c r="X223">
        <v>4177.45</v>
      </c>
      <c r="Y223">
        <v>3928</v>
      </c>
      <c r="Z223">
        <v>4177.45</v>
      </c>
      <c r="AA223">
        <v>3784.9</v>
      </c>
      <c r="AB223">
        <v>4286.3999999999996</v>
      </c>
      <c r="AC223" s="2">
        <f>(Table2[[#This Row],[Close Price]]/Table2[[#This Row],[Day Low]])-1</f>
        <v>5.7301271023872946E-3</v>
      </c>
      <c r="AD223" s="2">
        <f>(Table2[[#This Row],[Day High]]/Table2[[#This Row],[Close Price]])-1</f>
        <v>2.811823193542029E-2</v>
      </c>
      <c r="AE223" s="2">
        <f>(Table2[[#This Row],[Close Price]]/Table2[[#This Row],[Current Week Low]])-1</f>
        <v>3.4419551934826931E-2</v>
      </c>
      <c r="AF223" s="2">
        <f>(Table2[[#This Row],[Current Week High]]/Table2[[#This Row],[Close Price]])-1</f>
        <v>2.811823193542029E-2</v>
      </c>
      <c r="AG223" s="2">
        <f>(Table2[[#This Row],[Close Price]]/Table2[[#This Row],[Current Month Low]])-1</f>
        <v>7.3529023223863232E-2</v>
      </c>
      <c r="AH223" s="2">
        <f>(Table2[[#This Row],[Current Month High]]/Table2[[#This Row],[Close Price]])-1</f>
        <v>5.4932073242764279E-2</v>
      </c>
      <c r="AI223">
        <v>21.849773577475801</v>
      </c>
      <c r="AJ223">
        <v>55.547048464895397</v>
      </c>
      <c r="AK223" t="str">
        <f>IF(AND(Table2[[#This Row],[20D EMA]]&gt;Table2[[#This Row],[50D EMA]],Table2[[#This Row],[50D EMA]]&gt;Table2[[#This Row],[200D EMA]]),"Uptrend","Downtrend/NoTrend")</f>
        <v>Downtrend/NoTrend</v>
      </c>
      <c r="AL223">
        <v>-0.15</v>
      </c>
      <c r="AM223" t="s">
        <v>10331</v>
      </c>
      <c r="AN223">
        <v>4.55</v>
      </c>
      <c r="AO223" t="s">
        <v>10332</v>
      </c>
      <c r="AP223">
        <v>0.111176481401235</v>
      </c>
      <c r="AQ223">
        <f>(Table2[[#This Row],[Sharpe Ratio]]-AVERAGE(Table2[Sharpe Ratio]))/_xlfn.STDEV.P(Table2[Sharpe Ratio])</f>
        <v>0.51530536493003731</v>
      </c>
      <c r="AR2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3">
        <f>_xlfn.RANK.AVG(Table2[[#This Row],[1Y Return vs Nifty Z-Score]],Table2[1Y Return vs Nifty Z-Score])</f>
        <v>409</v>
      </c>
      <c r="AT223">
        <f>_xlfn.RANK.AVG(Table2[[#This Row],[6M Return vs Nifty Z-Score]],Table2[6M Return vs Nifty Z-Score])</f>
        <v>157</v>
      </c>
      <c r="AU223">
        <f>_xlfn.RANK.AVG(Table2[[#This Row],[Sharpe Ratio Z-Score]],Table2[Sharpe Ratio Z-Score])</f>
        <v>210</v>
      </c>
      <c r="AV223">
        <f>(Table2[[#This Row],[Rank 1Y]]+Table2[[#This Row],[Rank 6M]]+Table2[[#This Row],[Rank Sharpe]])/3</f>
        <v>258.66666666666669</v>
      </c>
    </row>
    <row r="224" spans="1:48" x14ac:dyDescent="0.3">
      <c r="A224" t="s">
        <v>1308</v>
      </c>
      <c r="B224" t="s">
        <v>1309</v>
      </c>
      <c r="C224" t="s">
        <v>10290</v>
      </c>
      <c r="D224" t="s">
        <v>46</v>
      </c>
      <c r="E224">
        <v>8721.7803120000008</v>
      </c>
      <c r="F224">
        <v>1302</v>
      </c>
      <c r="G224">
        <v>51.396406533157801</v>
      </c>
      <c r="H224">
        <f>(Table2[[#This Row],[1Y Return vs Nifty]]-AVERAGE(Table2[1Y Return vs Nifty]))/_xlfn.STDEV.P(Table2[1Y Return vs Nifty])</f>
        <v>0.29125236406489657</v>
      </c>
      <c r="I224">
        <v>-4.1105151451992796</v>
      </c>
      <c r="J224">
        <f>(Table2[[#This Row],[1M Return vs Nifty]]-AVERAGE(Table2[1M Return vs Nifty]))/_xlfn.STDEV.P(Table2[1M Return vs Nifty])</f>
        <v>-0.69874344739242855</v>
      </c>
      <c r="K224">
        <v>-0.36989778348659402</v>
      </c>
      <c r="L224">
        <f>(Table2[[#This Row],[6M Return vs Nifty]]-AVERAGE(Table2[6M Return vs Nifty]))/_xlfn.STDEV.P(Table2[6M Return vs Nifty])</f>
        <v>-0.29993270395742061</v>
      </c>
      <c r="M224">
        <v>2.6017939055333899</v>
      </c>
      <c r="N224">
        <f>(Table2[[#This Row],[1W Return vs Nifty]]-AVERAGE(Table2[1W Return vs Nifty]))/_xlfn.STDEV.P(Table2[1W Return vs Nifty])</f>
        <v>0.44801138543934771</v>
      </c>
      <c r="O224">
        <v>1335.15</v>
      </c>
      <c r="P224">
        <v>1312.80336858633</v>
      </c>
      <c r="Q224">
        <v>1097.54508402592</v>
      </c>
      <c r="R224">
        <v>41.184824323534698</v>
      </c>
      <c r="S224" s="2">
        <f>(Table2[[#This Row],[Close Price]]-Table2[[#This Row],[20D EMA]])/Table2[[#This Row],[20D EMA]]</f>
        <v>-2.4828670935849971E-2</v>
      </c>
      <c r="T224" s="2">
        <f>(Table2[[#This Row],[Close Price]]-Table2[[#This Row],[50D EMA]])/Table2[[#This Row],[50D EMA]]</f>
        <v>-8.22923588165635E-3</v>
      </c>
      <c r="U224" s="2">
        <f>(Table2[[#This Row],[Close Price]]-Table2[[#This Row],[200D EMA]])/Table2[[#This Row],[200D EMA]]</f>
        <v>0.18628384286877414</v>
      </c>
      <c r="V224">
        <v>0.44022782319500597</v>
      </c>
      <c r="W224">
        <v>1300</v>
      </c>
      <c r="X224">
        <v>1343.5</v>
      </c>
      <c r="Y224">
        <v>1300</v>
      </c>
      <c r="Z224">
        <v>1363.7</v>
      </c>
      <c r="AA224">
        <v>1196</v>
      </c>
      <c r="AB224">
        <v>1429</v>
      </c>
      <c r="AC224" s="2">
        <f>(Table2[[#This Row],[Close Price]]/Table2[[#This Row],[Day Low]])-1</f>
        <v>1.5384615384614886E-3</v>
      </c>
      <c r="AD224" s="2">
        <f>(Table2[[#This Row],[Day High]]/Table2[[#This Row],[Close Price]])-1</f>
        <v>3.1874039938555976E-2</v>
      </c>
      <c r="AE224" s="2">
        <f>(Table2[[#This Row],[Close Price]]/Table2[[#This Row],[Current Week Low]])-1</f>
        <v>1.5384615384614886E-3</v>
      </c>
      <c r="AF224" s="2">
        <f>(Table2[[#This Row],[Current Week High]]/Table2[[#This Row],[Close Price]])-1</f>
        <v>4.7388632872503944E-2</v>
      </c>
      <c r="AG224" s="2">
        <f>(Table2[[#This Row],[Close Price]]/Table2[[#This Row],[Current Month Low]])-1</f>
        <v>8.8628762541806072E-2</v>
      </c>
      <c r="AH224" s="2">
        <f>(Table2[[#This Row],[Current Month High]]/Table2[[#This Row],[Close Price]])-1</f>
        <v>9.7542242703533066E-2</v>
      </c>
      <c r="AI224">
        <v>18.467741935483801</v>
      </c>
      <c r="AJ224">
        <v>100.30769230769199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0.1</v>
      </c>
      <c r="AM224" t="s">
        <v>10332</v>
      </c>
      <c r="AN224">
        <v>1.91</v>
      </c>
      <c r="AO224" t="s">
        <v>10332</v>
      </c>
      <c r="AP224">
        <v>0.140451351297534</v>
      </c>
      <c r="AQ224">
        <f>(Table2[[#This Row],[Sharpe Ratio]]-AVERAGE(Table2[Sharpe Ratio]))/_xlfn.STDEV.P(Table2[Sharpe Ratio])</f>
        <v>0.85236088464586468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0.5929484828002598</v>
      </c>
      <c r="AS224">
        <f>_xlfn.RANK.AVG(Table2[[#This Row],[1Y Return vs Nifty Z-Score]],Table2[1Y Return vs Nifty Z-Score])</f>
        <v>215</v>
      </c>
      <c r="AT224">
        <f>_xlfn.RANK.AVG(Table2[[#This Row],[6M Return vs Nifty Z-Score]],Table2[6M Return vs Nifty Z-Score])</f>
        <v>418</v>
      </c>
      <c r="AU224">
        <f>_xlfn.RANK.AVG(Table2[[#This Row],[Sharpe Ratio Z-Score]],Table2[Sharpe Ratio Z-Score])</f>
        <v>143</v>
      </c>
      <c r="AV224">
        <f>(Table2[[#This Row],[Rank 1Y]]+Table2[[#This Row],[Rank 6M]]+Table2[[#This Row],[Rank Sharpe]])/3</f>
        <v>258.66666666666669</v>
      </c>
    </row>
    <row r="225" spans="1:48" x14ac:dyDescent="0.3">
      <c r="A225" t="s">
        <v>1498</v>
      </c>
      <c r="B225" t="s">
        <v>1499</v>
      </c>
      <c r="C225" t="s">
        <v>6577</v>
      </c>
      <c r="D225" t="s">
        <v>80</v>
      </c>
      <c r="E225">
        <v>6797.5454567999996</v>
      </c>
      <c r="F225">
        <v>331.8</v>
      </c>
      <c r="G225">
        <v>46.027216604305799</v>
      </c>
      <c r="H225">
        <f>(Table2[[#This Row],[1Y Return vs Nifty]]-AVERAGE(Table2[1Y Return vs Nifty]))/_xlfn.STDEV.P(Table2[1Y Return vs Nifty])</f>
        <v>0.20814365119747413</v>
      </c>
      <c r="I225">
        <v>1.0008180629500101</v>
      </c>
      <c r="J225">
        <f>(Table2[[#This Row],[1M Return vs Nifty]]-AVERAGE(Table2[1M Return vs Nifty]))/_xlfn.STDEV.P(Table2[1M Return vs Nifty])</f>
        <v>-0.27350628452826176</v>
      </c>
      <c r="K225">
        <v>17.404213172362802</v>
      </c>
      <c r="L225">
        <f>(Table2[[#This Row],[6M Return vs Nifty]]-AVERAGE(Table2[6M Return vs Nifty]))/_xlfn.STDEV.P(Table2[6M Return vs Nifty])</f>
        <v>0.30474455145360763</v>
      </c>
      <c r="M225">
        <v>-3.9734555881952001</v>
      </c>
      <c r="N225">
        <f>(Table2[[#This Row],[1W Return vs Nifty]]-AVERAGE(Table2[1W Return vs Nifty]))/_xlfn.STDEV.P(Table2[1W Return vs Nifty])</f>
        <v>-1.0720850937731066</v>
      </c>
      <c r="O225">
        <v>332.41</v>
      </c>
      <c r="P225">
        <v>307.93813367944102</v>
      </c>
      <c r="Q225">
        <v>250.81094121350799</v>
      </c>
      <c r="R225">
        <v>47.4331949780643</v>
      </c>
      <c r="S225" s="2">
        <f>(Table2[[#This Row],[Close Price]]-Table2[[#This Row],[20D EMA]])/Table2[[#This Row],[20D EMA]]</f>
        <v>-1.8350831804097758E-3</v>
      </c>
      <c r="T225" s="2">
        <f>(Table2[[#This Row],[Close Price]]-Table2[[#This Row],[50D EMA]])/Table2[[#This Row],[50D EMA]]</f>
        <v>7.7489156784326149E-2</v>
      </c>
      <c r="U225" s="2">
        <f>(Table2[[#This Row],[Close Price]]-Table2[[#This Row],[200D EMA]])/Table2[[#This Row],[200D EMA]]</f>
        <v>0.32290879494586489</v>
      </c>
      <c r="V225">
        <v>0.87580703308991803</v>
      </c>
      <c r="W225">
        <v>327.75</v>
      </c>
      <c r="X225">
        <v>338.7</v>
      </c>
      <c r="Y225">
        <v>325.10000000000002</v>
      </c>
      <c r="Z225">
        <v>344.75</v>
      </c>
      <c r="AA225">
        <v>317.5</v>
      </c>
      <c r="AB225">
        <v>369.6</v>
      </c>
      <c r="AC225" s="2">
        <f>(Table2[[#This Row],[Close Price]]/Table2[[#This Row],[Day Low]])-1</f>
        <v>1.2356979405034441E-2</v>
      </c>
      <c r="AD225" s="2">
        <f>(Table2[[#This Row],[Day High]]/Table2[[#This Row],[Close Price]])-1</f>
        <v>2.0795660036166286E-2</v>
      </c>
      <c r="AE225" s="2">
        <f>(Table2[[#This Row],[Close Price]]/Table2[[#This Row],[Current Week Low]])-1</f>
        <v>2.0609043371270452E-2</v>
      </c>
      <c r="AF225" s="2">
        <f>(Table2[[#This Row],[Current Week High]]/Table2[[#This Row],[Close Price]])-1</f>
        <v>3.9029535864978815E-2</v>
      </c>
      <c r="AG225" s="2">
        <f>(Table2[[#This Row],[Close Price]]/Table2[[#This Row],[Current Month Low]])-1</f>
        <v>4.5039370078740149E-2</v>
      </c>
      <c r="AH225" s="2">
        <f>(Table2[[#This Row],[Current Month High]]/Table2[[#This Row],[Close Price]])-1</f>
        <v>0.11392405063291133</v>
      </c>
      <c r="AI225">
        <v>11.3924050632911</v>
      </c>
      <c r="AJ225">
        <v>106.15097856477099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0.55000000000000004</v>
      </c>
      <c r="AM225" t="s">
        <v>10332</v>
      </c>
      <c r="AN225">
        <v>-5.13</v>
      </c>
      <c r="AO225" t="s">
        <v>10331</v>
      </c>
      <c r="AP225">
        <v>7.8490062255725995E-2</v>
      </c>
      <c r="AQ225">
        <f>(Table2[[#This Row],[Sharpe Ratio]]-AVERAGE(Table2[Sharpe Ratio]))/_xlfn.STDEV.P(Table2[Sharpe Ratio])</f>
        <v>0.13897105390610623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-0.69373212174418031</v>
      </c>
      <c r="AS225">
        <f>_xlfn.RANK.AVG(Table2[[#This Row],[1Y Return vs Nifty Z-Score]],Table2[1Y Return vs Nifty Z-Score])</f>
        <v>239</v>
      </c>
      <c r="AT225">
        <f>_xlfn.RANK.AVG(Table2[[#This Row],[6M Return vs Nifty Z-Score]],Table2[6M Return vs Nifty Z-Score])</f>
        <v>232</v>
      </c>
      <c r="AU225">
        <f>_xlfn.RANK.AVG(Table2[[#This Row],[Sharpe Ratio Z-Score]],Table2[Sharpe Ratio Z-Score])</f>
        <v>305</v>
      </c>
      <c r="AV225">
        <f>(Table2[[#This Row],[Rank 1Y]]+Table2[[#This Row],[Rank 6M]]+Table2[[#This Row],[Rank Sharpe]])/3</f>
        <v>258.66666666666669</v>
      </c>
    </row>
    <row r="226" spans="1:48" x14ac:dyDescent="0.3">
      <c r="A226" t="s">
        <v>192</v>
      </c>
      <c r="B226" t="s">
        <v>193</v>
      </c>
      <c r="C226" t="s">
        <v>10293</v>
      </c>
      <c r="D226" t="s">
        <v>95</v>
      </c>
      <c r="E226">
        <v>135146.88614036399</v>
      </c>
      <c r="F226">
        <v>422.95</v>
      </c>
      <c r="G226">
        <v>45.778361038493699</v>
      </c>
      <c r="H226">
        <f>(Table2[[#This Row],[1Y Return vs Nifty]]-AVERAGE(Table2[1Y Return vs Nifty]))/_xlfn.STDEV.P(Table2[1Y Return vs Nifty])</f>
        <v>0.20429166122531833</v>
      </c>
      <c r="I226">
        <v>0.94515294307776998</v>
      </c>
      <c r="J226">
        <f>(Table2[[#This Row],[1M Return vs Nifty]]-AVERAGE(Table2[1M Return vs Nifty]))/_xlfn.STDEV.P(Table2[1M Return vs Nifty])</f>
        <v>-0.27813734196103207</v>
      </c>
      <c r="K226">
        <v>0.24541079604096</v>
      </c>
      <c r="L226">
        <f>(Table2[[#This Row],[6M Return vs Nifty]]-AVERAGE(Table2[6M Return vs Nifty]))/_xlfn.STDEV.P(Table2[6M Return vs Nifty])</f>
        <v>-0.27899983682140583</v>
      </c>
      <c r="M226">
        <v>0.56923006346127702</v>
      </c>
      <c r="N226">
        <f>(Table2[[#This Row],[1W Return vs Nifty]]-AVERAGE(Table2[1W Return vs Nifty]))/_xlfn.STDEV.P(Table2[1W Return vs Nifty])</f>
        <v>-2.1886090398683639E-2</v>
      </c>
      <c r="O226">
        <v>425.51</v>
      </c>
      <c r="P226">
        <v>429.49393130693602</v>
      </c>
      <c r="Q226">
        <v>386.52440442550898</v>
      </c>
      <c r="R226">
        <v>49.378581025424403</v>
      </c>
      <c r="S226" s="2">
        <f>(Table2[[#This Row],[Close Price]]-Table2[[#This Row],[20D EMA]])/Table2[[#This Row],[20D EMA]]</f>
        <v>-6.0163098399567631E-3</v>
      </c>
      <c r="T226" s="2">
        <f>(Table2[[#This Row],[Close Price]]-Table2[[#This Row],[50D EMA]])/Table2[[#This Row],[50D EMA]]</f>
        <v>-1.5236376651523484E-2</v>
      </c>
      <c r="U226" s="2">
        <f>(Table2[[#This Row],[Close Price]]-Table2[[#This Row],[200D EMA]])/Table2[[#This Row],[200D EMA]]</f>
        <v>9.4238798785888714E-2</v>
      </c>
      <c r="V226">
        <v>0.84539719778183398</v>
      </c>
      <c r="W226">
        <v>421.55</v>
      </c>
      <c r="X226">
        <v>425.8</v>
      </c>
      <c r="Y226">
        <v>415.05</v>
      </c>
      <c r="Z226">
        <v>427.3</v>
      </c>
      <c r="AA226">
        <v>403.1</v>
      </c>
      <c r="AB226">
        <v>471</v>
      </c>
      <c r="AC226" s="2">
        <f>(Table2[[#This Row],[Close Price]]/Table2[[#This Row],[Day Low]])-1</f>
        <v>3.3210769778198035E-3</v>
      </c>
      <c r="AD226" s="2">
        <f>(Table2[[#This Row],[Day High]]/Table2[[#This Row],[Close Price]])-1</f>
        <v>6.7383851519091653E-3</v>
      </c>
      <c r="AE226" s="2">
        <f>(Table2[[#This Row],[Close Price]]/Table2[[#This Row],[Current Week Low]])-1</f>
        <v>1.9033851343211561E-2</v>
      </c>
      <c r="AF226" s="2">
        <f>(Table2[[#This Row],[Current Week High]]/Table2[[#This Row],[Close Price]])-1</f>
        <v>1.0284903652914013E-2</v>
      </c>
      <c r="AG226" s="2">
        <f>(Table2[[#This Row],[Close Price]]/Table2[[#This Row],[Current Month Low]])-1</f>
        <v>4.924336392954598E-2</v>
      </c>
      <c r="AH226" s="2">
        <f>(Table2[[#This Row],[Current Month High]]/Table2[[#This Row],[Close Price]])-1</f>
        <v>0.11360680931552203</v>
      </c>
      <c r="AI226">
        <v>11.360680931552199</v>
      </c>
      <c r="AJ226">
        <v>83.253899480069293</v>
      </c>
      <c r="AK226" t="str">
        <f>IF(AND(Table2[[#This Row],[20D EMA]]&gt;Table2[[#This Row],[50D EMA]],Table2[[#This Row],[50D EMA]]&gt;Table2[[#This Row],[200D EMA]]),"Uptrend","Downtrend/NoTrend")</f>
        <v>Downtrend/NoTrend</v>
      </c>
      <c r="AL226">
        <v>-0.08</v>
      </c>
      <c r="AM226" t="s">
        <v>10331</v>
      </c>
      <c r="AN226">
        <v>-2.73</v>
      </c>
      <c r="AO226" t="s">
        <v>10331</v>
      </c>
      <c r="AP226">
        <v>0.14743895861168599</v>
      </c>
      <c r="AQ226">
        <f>(Table2[[#This Row],[Sharpe Ratio]]-AVERAGE(Table2[Sharpe Ratio]))/_xlfn.STDEV.P(Table2[Sharpe Ratio])</f>
        <v>0.93281253560740718</v>
      </c>
      <c r="AR2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6">
        <f>_xlfn.RANK.AVG(Table2[[#This Row],[1Y Return vs Nifty Z-Score]],Table2[1Y Return vs Nifty Z-Score])</f>
        <v>240</v>
      </c>
      <c r="AT226">
        <f>_xlfn.RANK.AVG(Table2[[#This Row],[6M Return vs Nifty Z-Score]],Table2[6M Return vs Nifty Z-Score])</f>
        <v>411</v>
      </c>
      <c r="AU226">
        <f>_xlfn.RANK.AVG(Table2[[#This Row],[Sharpe Ratio Z-Score]],Table2[Sharpe Ratio Z-Score])</f>
        <v>129</v>
      </c>
      <c r="AV226">
        <f>(Table2[[#This Row],[Rank 1Y]]+Table2[[#This Row],[Rank 6M]]+Table2[[#This Row],[Rank Sharpe]])/3</f>
        <v>260</v>
      </c>
    </row>
    <row r="227" spans="1:48" x14ac:dyDescent="0.3">
      <c r="A227" t="s">
        <v>385</v>
      </c>
      <c r="B227" t="s">
        <v>386</v>
      </c>
      <c r="C227" t="s">
        <v>10299</v>
      </c>
      <c r="D227" t="s">
        <v>139</v>
      </c>
      <c r="E227">
        <v>63052.263918169898</v>
      </c>
      <c r="F227">
        <v>1734.1</v>
      </c>
      <c r="G227">
        <v>30.751857132284101</v>
      </c>
      <c r="H227">
        <f>(Table2[[#This Row],[1Y Return vs Nifty]]-AVERAGE(Table2[1Y Return vs Nifty]))/_xlfn.STDEV.P(Table2[1Y Return vs Nifty])</f>
        <v>-2.8300855539941862E-2</v>
      </c>
      <c r="I227">
        <v>0.93325873956741301</v>
      </c>
      <c r="J227">
        <f>(Table2[[#This Row],[1M Return vs Nifty]]-AVERAGE(Table2[1M Return vs Nifty]))/_xlfn.STDEV.P(Table2[1M Return vs Nifty])</f>
        <v>-0.27912687974878753</v>
      </c>
      <c r="K227">
        <v>14.152370528032399</v>
      </c>
      <c r="L227">
        <f>(Table2[[#This Row],[6M Return vs Nifty]]-AVERAGE(Table2[6M Return vs Nifty]))/_xlfn.STDEV.P(Table2[6M Return vs Nifty])</f>
        <v>0.19411649865892533</v>
      </c>
      <c r="M227">
        <v>-1.86943560581931</v>
      </c>
      <c r="N227">
        <f>(Table2[[#This Row],[1W Return vs Nifty]]-AVERAGE(Table2[1W Return vs Nifty]))/_xlfn.STDEV.P(Table2[1W Return vs Nifty])</f>
        <v>-0.58566805812255673</v>
      </c>
      <c r="O227">
        <v>1758.38</v>
      </c>
      <c r="P227">
        <v>1750.4257208837601</v>
      </c>
      <c r="Q227">
        <v>1548.6047857690901</v>
      </c>
      <c r="R227">
        <v>43.737398747283102</v>
      </c>
      <c r="S227" s="2">
        <f>(Table2[[#This Row],[Close Price]]-Table2[[#This Row],[20D EMA]])/Table2[[#This Row],[20D EMA]]</f>
        <v>-1.3808164333079425E-2</v>
      </c>
      <c r="T227" s="2">
        <f>(Table2[[#This Row],[Close Price]]-Table2[[#This Row],[50D EMA]])/Table2[[#This Row],[50D EMA]]</f>
        <v>-9.3267144609355743E-3</v>
      </c>
      <c r="U227" s="2">
        <f>(Table2[[#This Row],[Close Price]]-Table2[[#This Row],[200D EMA]])/Table2[[#This Row],[200D EMA]]</f>
        <v>0.11978215225441562</v>
      </c>
      <c r="V227">
        <v>0.75274416000914801</v>
      </c>
      <c r="W227">
        <v>1722.15</v>
      </c>
      <c r="X227">
        <v>1756.95</v>
      </c>
      <c r="Y227">
        <v>1722.15</v>
      </c>
      <c r="Z227">
        <v>1780</v>
      </c>
      <c r="AA227">
        <v>1687</v>
      </c>
      <c r="AB227">
        <v>1870</v>
      </c>
      <c r="AC227" s="2">
        <f>(Table2[[#This Row],[Close Price]]/Table2[[#This Row],[Day Low]])-1</f>
        <v>6.9390006677698679E-3</v>
      </c>
      <c r="AD227" s="2">
        <f>(Table2[[#This Row],[Day High]]/Table2[[#This Row],[Close Price]])-1</f>
        <v>1.3176864079349704E-2</v>
      </c>
      <c r="AE227" s="2">
        <f>(Table2[[#This Row],[Close Price]]/Table2[[#This Row],[Current Week Low]])-1</f>
        <v>6.9390006677698679E-3</v>
      </c>
      <c r="AF227" s="2">
        <f>(Table2[[#This Row],[Current Week High]]/Table2[[#This Row],[Close Price]])-1</f>
        <v>2.6469061761144053E-2</v>
      </c>
      <c r="AG227" s="2">
        <f>(Table2[[#This Row],[Close Price]]/Table2[[#This Row],[Current Month Low]])-1</f>
        <v>2.7919383521043173E-2</v>
      </c>
      <c r="AH227" s="2">
        <f>(Table2[[#This Row],[Current Month High]]/Table2[[#This Row],[Close Price]])-1</f>
        <v>7.83691828614268E-2</v>
      </c>
      <c r="AI227">
        <v>12.6261461276742</v>
      </c>
      <c r="AJ227">
        <v>64.979545238321705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-0.05</v>
      </c>
      <c r="AM227" t="s">
        <v>10331</v>
      </c>
      <c r="AN227">
        <v>1.65</v>
      </c>
      <c r="AO227" t="s">
        <v>10332</v>
      </c>
      <c r="AP227">
        <v>0.107594474259323</v>
      </c>
      <c r="AQ227">
        <f>(Table2[[#This Row],[Sharpe Ratio]]-AVERAGE(Table2[Sharpe Ratio]))/_xlfn.STDEV.P(Table2[Sharpe Ratio])</f>
        <v>0.47406401072010496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-0.22491528403225586</v>
      </c>
      <c r="AS227">
        <f>_xlfn.RANK.AVG(Table2[[#This Row],[1Y Return vs Nifty Z-Score]],Table2[1Y Return vs Nifty Z-Score])</f>
        <v>304</v>
      </c>
      <c r="AT227">
        <f>_xlfn.RANK.AVG(Table2[[#This Row],[6M Return vs Nifty Z-Score]],Table2[6M Return vs Nifty Z-Score])</f>
        <v>258</v>
      </c>
      <c r="AU227">
        <f>_xlfn.RANK.AVG(Table2[[#This Row],[Sharpe Ratio Z-Score]],Table2[Sharpe Ratio Z-Score])</f>
        <v>223</v>
      </c>
      <c r="AV227">
        <f>(Table2[[#This Row],[Rank 1Y]]+Table2[[#This Row],[Rank 6M]]+Table2[[#This Row],[Rank Sharpe]])/3</f>
        <v>261.66666666666669</v>
      </c>
    </row>
    <row r="228" spans="1:48" x14ac:dyDescent="0.3">
      <c r="A228" t="s">
        <v>1339</v>
      </c>
      <c r="B228" t="s">
        <v>1340</v>
      </c>
      <c r="C228" t="s">
        <v>10297</v>
      </c>
      <c r="D228" t="s">
        <v>89</v>
      </c>
      <c r="E228">
        <v>8526.5411578399999</v>
      </c>
      <c r="F228">
        <v>1097.05</v>
      </c>
      <c r="G228">
        <v>137.422690580835</v>
      </c>
      <c r="H228">
        <f>(Table2[[#This Row],[1Y Return vs Nifty]]-AVERAGE(Table2[1Y Return vs Nifty]))/_xlfn.STDEV.P(Table2[1Y Return vs Nifty])</f>
        <v>1.6228375444569763</v>
      </c>
      <c r="I228">
        <v>14.1444852108636</v>
      </c>
      <c r="J228">
        <f>(Table2[[#This Row],[1M Return vs Nifty]]-AVERAGE(Table2[1M Return vs Nifty]))/_xlfn.STDEV.P(Table2[1M Return vs Nifty])</f>
        <v>0.81998058083566838</v>
      </c>
      <c r="K228">
        <v>24.165030390313401</v>
      </c>
      <c r="L228">
        <f>(Table2[[#This Row],[6M Return vs Nifty]]-AVERAGE(Table2[6M Return vs Nifty]))/_xlfn.STDEV.P(Table2[6M Return vs Nifty])</f>
        <v>0.53474831422074665</v>
      </c>
      <c r="M228">
        <v>-5.2662852786209999</v>
      </c>
      <c r="N228">
        <f>(Table2[[#This Row],[1W Return vs Nifty]]-AVERAGE(Table2[1W Return vs Nifty]))/_xlfn.STDEV.P(Table2[1W Return vs Nifty])</f>
        <v>-1.3709674194570218</v>
      </c>
      <c r="O228">
        <v>1050</v>
      </c>
      <c r="P228">
        <v>1010.1879181663199</v>
      </c>
      <c r="Q228">
        <v>839.51804640324099</v>
      </c>
      <c r="R228">
        <v>68.861960967854301</v>
      </c>
      <c r="S228" s="2">
        <f>(Table2[[#This Row],[Close Price]]-Table2[[#This Row],[20D EMA]])/Table2[[#This Row],[20D EMA]]</f>
        <v>4.4809523809523764E-2</v>
      </c>
      <c r="T228" s="2">
        <f>(Table2[[#This Row],[Close Price]]-Table2[[#This Row],[50D EMA]])/Table2[[#This Row],[50D EMA]]</f>
        <v>8.5986062861799953E-2</v>
      </c>
      <c r="U228" s="2">
        <f>(Table2[[#This Row],[Close Price]]-Table2[[#This Row],[200D EMA]])/Table2[[#This Row],[200D EMA]]</f>
        <v>0.3067616648624848</v>
      </c>
      <c r="V228">
        <v>0.924798011027959</v>
      </c>
      <c r="W228">
        <v>1081.5</v>
      </c>
      <c r="X228">
        <v>1110</v>
      </c>
      <c r="Y228">
        <v>1076.2</v>
      </c>
      <c r="Z228">
        <v>1149.95</v>
      </c>
      <c r="AA228">
        <v>955</v>
      </c>
      <c r="AB228">
        <v>1176</v>
      </c>
      <c r="AC228" s="2">
        <f>(Table2[[#This Row],[Close Price]]/Table2[[#This Row],[Day Low]])-1</f>
        <v>1.4378178455848323E-2</v>
      </c>
      <c r="AD228" s="2">
        <f>(Table2[[#This Row],[Day High]]/Table2[[#This Row],[Close Price]])-1</f>
        <v>1.180438448566612E-2</v>
      </c>
      <c r="AE228" s="2">
        <f>(Table2[[#This Row],[Close Price]]/Table2[[#This Row],[Current Week Low]])-1</f>
        <v>1.9373722356439194E-2</v>
      </c>
      <c r="AF228" s="2">
        <f>(Table2[[#This Row],[Current Week High]]/Table2[[#This Row],[Close Price]])-1</f>
        <v>4.8220226972335078E-2</v>
      </c>
      <c r="AG228" s="2">
        <f>(Table2[[#This Row],[Close Price]]/Table2[[#This Row],[Current Month Low]])-1</f>
        <v>0.1487434554973821</v>
      </c>
      <c r="AH228" s="2">
        <f>(Table2[[#This Row],[Current Month High]]/Table2[[#This Row],[Close Price]])-1</f>
        <v>7.1965726265895036E-2</v>
      </c>
      <c r="AI228">
        <v>7.2877261747413602</v>
      </c>
      <c r="AJ228">
        <v>188.697368421052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0.12</v>
      </c>
      <c r="AM228" t="s">
        <v>10332</v>
      </c>
      <c r="AN228">
        <v>11.43</v>
      </c>
      <c r="AO228" t="s">
        <v>10332</v>
      </c>
      <c r="AQ228">
        <f>(Table2[[#This Row],[Sharpe Ratio]]-AVERAGE(Table2[Sharpe Ratio]))/_xlfn.STDEV.P(Table2[Sharpe Ratio])</f>
        <v>-0.76472241492382476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0.84187660513254459</v>
      </c>
      <c r="AS228">
        <f>_xlfn.RANK.AVG(Table2[[#This Row],[1Y Return vs Nifty Z-Score]],Table2[1Y Return vs Nifty Z-Score])</f>
        <v>49</v>
      </c>
      <c r="AT228">
        <f>_xlfn.RANK.AVG(Table2[[#This Row],[6M Return vs Nifty Z-Score]],Table2[6M Return vs Nifty Z-Score])</f>
        <v>180</v>
      </c>
      <c r="AU228">
        <f>_xlfn.RANK.AVG(Table2[[#This Row],[Sharpe Ratio Z-Score]],Table2[Sharpe Ratio Z-Score])</f>
        <v>557.5</v>
      </c>
      <c r="AV228">
        <f>(Table2[[#This Row],[Rank 1Y]]+Table2[[#This Row],[Rank 6M]]+Table2[[#This Row],[Rank Sharpe]])/3</f>
        <v>262.16666666666669</v>
      </c>
    </row>
    <row r="229" spans="1:48" x14ac:dyDescent="0.3">
      <c r="A229" t="s">
        <v>277</v>
      </c>
      <c r="B229" t="s">
        <v>278</v>
      </c>
      <c r="C229" t="s">
        <v>10293</v>
      </c>
      <c r="D229" t="s">
        <v>101</v>
      </c>
      <c r="E229">
        <v>98371.025845365002</v>
      </c>
      <c r="F229">
        <v>97.93</v>
      </c>
      <c r="G229">
        <v>68.728848821246899</v>
      </c>
      <c r="H229">
        <f>(Table2[[#This Row],[1Y Return vs Nifty]]-AVERAGE(Table2[1Y Return vs Nifty]))/_xlfn.STDEV.P(Table2[1Y Return vs Nifty])</f>
        <v>0.55953808099798319</v>
      </c>
      <c r="I229">
        <v>-10.3895377635004</v>
      </c>
      <c r="J229">
        <f>(Table2[[#This Row],[1M Return vs Nifty]]-AVERAGE(Table2[1M Return vs Nifty]))/_xlfn.STDEV.P(Table2[1M Return vs Nifty])</f>
        <v>-1.2211264842700182</v>
      </c>
      <c r="K229">
        <v>-7.6055942126217504</v>
      </c>
      <c r="L229">
        <f>(Table2[[#This Row],[6M Return vs Nifty]]-AVERAGE(Table2[6M Return vs Nifty]))/_xlfn.STDEV.P(Table2[6M Return vs Nifty])</f>
        <v>-0.54609191094250698</v>
      </c>
      <c r="M229">
        <v>-0.37511779515647298</v>
      </c>
      <c r="N229">
        <f>(Table2[[#This Row],[1W Return vs Nifty]]-AVERAGE(Table2[1W Return vs Nifty]))/_xlfn.STDEV.P(Table2[1W Return vs Nifty])</f>
        <v>-0.24020478026829672</v>
      </c>
      <c r="O229">
        <v>98.96</v>
      </c>
      <c r="P229">
        <v>100.51588583562</v>
      </c>
      <c r="Q229">
        <v>87.695396558720503</v>
      </c>
      <c r="R229">
        <v>50.118582339717399</v>
      </c>
      <c r="S229" s="2">
        <f>(Table2[[#This Row],[Close Price]]-Table2[[#This Row],[20D EMA]])/Table2[[#This Row],[20D EMA]]</f>
        <v>-1.0408245755860822E-2</v>
      </c>
      <c r="T229" s="2">
        <f>(Table2[[#This Row],[Close Price]]-Table2[[#This Row],[50D EMA]])/Table2[[#This Row],[50D EMA]]</f>
        <v>-2.5726140839556978E-2</v>
      </c>
      <c r="U229" s="2">
        <f>(Table2[[#This Row],[Close Price]]-Table2[[#This Row],[200D EMA]])/Table2[[#This Row],[200D EMA]]</f>
        <v>0.11670627926776581</v>
      </c>
      <c r="V229">
        <v>0.342790394985451</v>
      </c>
      <c r="W229">
        <v>96.1</v>
      </c>
      <c r="X229">
        <v>98.15</v>
      </c>
      <c r="Y229">
        <v>94.5</v>
      </c>
      <c r="Z229">
        <v>98.15</v>
      </c>
      <c r="AA229">
        <v>92.5</v>
      </c>
      <c r="AB229">
        <v>106.3</v>
      </c>
      <c r="AC229" s="2">
        <f>(Table2[[#This Row],[Close Price]]/Table2[[#This Row],[Day Low]])-1</f>
        <v>1.9042663891779554E-2</v>
      </c>
      <c r="AD229" s="2">
        <f>(Table2[[#This Row],[Day High]]/Table2[[#This Row],[Close Price]])-1</f>
        <v>2.2465026039006908E-3</v>
      </c>
      <c r="AE229" s="2">
        <f>(Table2[[#This Row],[Close Price]]/Table2[[#This Row],[Current Week Low]])-1</f>
        <v>3.6296296296296271E-2</v>
      </c>
      <c r="AF229" s="2">
        <f>(Table2[[#This Row],[Current Week High]]/Table2[[#This Row],[Close Price]])-1</f>
        <v>2.2465026039006908E-3</v>
      </c>
      <c r="AG229" s="2">
        <f>(Table2[[#This Row],[Close Price]]/Table2[[#This Row],[Current Month Low]])-1</f>
        <v>5.8702702702702725E-2</v>
      </c>
      <c r="AH229" s="2">
        <f>(Table2[[#This Row],[Current Month High]]/Table2[[#This Row],[Close Price]])-1</f>
        <v>8.5469212702951047E-2</v>
      </c>
      <c r="AI229">
        <v>20.902685591749201</v>
      </c>
      <c r="AJ229">
        <v>102.334710743801</v>
      </c>
      <c r="AK229" t="str">
        <f>IF(AND(Table2[[#This Row],[20D EMA]]&gt;Table2[[#This Row],[50D EMA]],Table2[[#This Row],[50D EMA]]&gt;Table2[[#This Row],[200D EMA]]),"Uptrend","Downtrend/NoTrend")</f>
        <v>Downtrend/NoTrend</v>
      </c>
      <c r="AL229">
        <v>-0.14000000000000001</v>
      </c>
      <c r="AM229" t="s">
        <v>10331</v>
      </c>
      <c r="AN229">
        <v>-0.39</v>
      </c>
      <c r="AO229" t="s">
        <v>10331</v>
      </c>
      <c r="AP229">
        <v>0.15437374893120301</v>
      </c>
      <c r="AQ229">
        <f>(Table2[[#This Row],[Sharpe Ratio]]-AVERAGE(Table2[Sharpe Ratio]))/_xlfn.STDEV.P(Table2[Sharpe Ratio])</f>
        <v>1.0126560793548243</v>
      </c>
      <c r="AR2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9">
        <f>_xlfn.RANK.AVG(Table2[[#This Row],[1Y Return vs Nifty Z-Score]],Table2[1Y Return vs Nifty Z-Score])</f>
        <v>161</v>
      </c>
      <c r="AT229">
        <f>_xlfn.RANK.AVG(Table2[[#This Row],[6M Return vs Nifty Z-Score]],Table2[6M Return vs Nifty Z-Score])</f>
        <v>511</v>
      </c>
      <c r="AU229">
        <f>_xlfn.RANK.AVG(Table2[[#This Row],[Sharpe Ratio Z-Score]],Table2[Sharpe Ratio Z-Score])</f>
        <v>116</v>
      </c>
      <c r="AV229">
        <f>(Table2[[#This Row],[Rank 1Y]]+Table2[[#This Row],[Rank 6M]]+Table2[[#This Row],[Rank Sharpe]])/3</f>
        <v>262.66666666666669</v>
      </c>
    </row>
    <row r="230" spans="1:48" x14ac:dyDescent="0.3">
      <c r="A230" t="s">
        <v>1244</v>
      </c>
      <c r="B230" t="s">
        <v>1245</v>
      </c>
      <c r="C230" t="s">
        <v>10291</v>
      </c>
      <c r="D230" t="s">
        <v>281</v>
      </c>
      <c r="E230">
        <v>9359.6641353499999</v>
      </c>
      <c r="F230">
        <v>912.05</v>
      </c>
      <c r="G230">
        <v>62.390035037159102</v>
      </c>
      <c r="H230">
        <f>(Table2[[#This Row],[1Y Return vs Nifty]]-AVERAGE(Table2[1Y Return vs Nifty]))/_xlfn.STDEV.P(Table2[1Y Return vs Nifty])</f>
        <v>0.46142073710017645</v>
      </c>
      <c r="I230">
        <v>19.5881418719942</v>
      </c>
      <c r="J230">
        <f>(Table2[[#This Row],[1M Return vs Nifty]]-AVERAGE(Table2[1M Return vs Nifty]))/_xlfn.STDEV.P(Table2[1M Return vs Nifty])</f>
        <v>1.2728653801469536</v>
      </c>
      <c r="K230">
        <v>27.547287022828101</v>
      </c>
      <c r="L230">
        <f>(Table2[[#This Row],[6M Return vs Nifty]]-AVERAGE(Table2[6M Return vs Nifty]))/_xlfn.STDEV.P(Table2[6M Return vs Nifty])</f>
        <v>0.64981306557314422</v>
      </c>
      <c r="M230">
        <v>6.6136259845515797</v>
      </c>
      <c r="N230">
        <f>(Table2[[#This Row],[1W Return vs Nifty]]-AVERAGE(Table2[1W Return vs Nifty]))/_xlfn.STDEV.P(Table2[1W Return vs Nifty])</f>
        <v>1.3754852135159401</v>
      </c>
      <c r="O230">
        <v>831.61</v>
      </c>
      <c r="P230">
        <v>800.93184879534601</v>
      </c>
      <c r="Q230">
        <v>699.08955315856201</v>
      </c>
      <c r="R230">
        <v>83.695257260588704</v>
      </c>
      <c r="S230" s="2">
        <f>(Table2[[#This Row],[Close Price]]-Table2[[#This Row],[20D EMA]])/Table2[[#This Row],[20D EMA]]</f>
        <v>9.6728033573429781E-2</v>
      </c>
      <c r="T230" s="2">
        <f>(Table2[[#This Row],[Close Price]]-Table2[[#This Row],[50D EMA]])/Table2[[#This Row],[50D EMA]]</f>
        <v>0.13873608768559137</v>
      </c>
      <c r="U230" s="2">
        <f>(Table2[[#This Row],[Close Price]]-Table2[[#This Row],[200D EMA]])/Table2[[#This Row],[200D EMA]]</f>
        <v>0.30462541727202141</v>
      </c>
      <c r="V230">
        <v>2.0483746721271801</v>
      </c>
      <c r="W230">
        <v>886.6</v>
      </c>
      <c r="X230">
        <v>916</v>
      </c>
      <c r="Y230">
        <v>811.35</v>
      </c>
      <c r="Z230">
        <v>939</v>
      </c>
      <c r="AA230">
        <v>763.7</v>
      </c>
      <c r="AB230">
        <v>939</v>
      </c>
      <c r="AC230" s="2">
        <f>(Table2[[#This Row],[Close Price]]/Table2[[#This Row],[Day Low]])-1</f>
        <v>2.8705165801939936E-2</v>
      </c>
      <c r="AD230" s="2">
        <f>(Table2[[#This Row],[Day High]]/Table2[[#This Row],[Close Price]])-1</f>
        <v>4.3309029110245589E-3</v>
      </c>
      <c r="AE230" s="2">
        <f>(Table2[[#This Row],[Close Price]]/Table2[[#This Row],[Current Week Low]])-1</f>
        <v>0.12411413076970468</v>
      </c>
      <c r="AF230" s="2">
        <f>(Table2[[#This Row],[Current Week High]]/Table2[[#This Row],[Close Price]])-1</f>
        <v>2.954881859547176E-2</v>
      </c>
      <c r="AG230" s="2">
        <f>(Table2[[#This Row],[Close Price]]/Table2[[#This Row],[Current Month Low]])-1</f>
        <v>0.19425166950373174</v>
      </c>
      <c r="AH230" s="2">
        <f>(Table2[[#This Row],[Current Month High]]/Table2[[#This Row],[Close Price]])-1</f>
        <v>2.954881859547176E-2</v>
      </c>
      <c r="AI230">
        <v>2.9548818595471702</v>
      </c>
      <c r="AJ230">
        <v>101.335540838852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-0.06</v>
      </c>
      <c r="AM230" t="s">
        <v>10331</v>
      </c>
      <c r="AN230">
        <v>14.76</v>
      </c>
      <c r="AO230" t="s">
        <v>10332</v>
      </c>
      <c r="AP230">
        <v>2.8520275593440999E-2</v>
      </c>
      <c r="AQ230">
        <f>(Table2[[#This Row],[Sharpe Ratio]]-AVERAGE(Table2[Sharpe Ratio]))/_xlfn.STDEV.P(Table2[Sharpe Ratio])</f>
        <v>-0.43635489880375589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3.3232294975324583</v>
      </c>
      <c r="AS230">
        <f>_xlfn.RANK.AVG(Table2[[#This Row],[1Y Return vs Nifty Z-Score]],Table2[1Y Return vs Nifty Z-Score])</f>
        <v>178</v>
      </c>
      <c r="AT230">
        <f>_xlfn.RANK.AVG(Table2[[#This Row],[6M Return vs Nifty Z-Score]],Table2[6M Return vs Nifty Z-Score])</f>
        <v>164</v>
      </c>
      <c r="AU230">
        <f>_xlfn.RANK.AVG(Table2[[#This Row],[Sharpe Ratio Z-Score]],Table2[Sharpe Ratio Z-Score])</f>
        <v>456</v>
      </c>
      <c r="AV230">
        <f>(Table2[[#This Row],[Rank 1Y]]+Table2[[#This Row],[Rank 6M]]+Table2[[#This Row],[Rank Sharpe]])/3</f>
        <v>266</v>
      </c>
    </row>
    <row r="231" spans="1:48" x14ac:dyDescent="0.3">
      <c r="A231" t="s">
        <v>749</v>
      </c>
      <c r="B231" t="s">
        <v>750</v>
      </c>
      <c r="C231" t="s">
        <v>10287</v>
      </c>
      <c r="D231" t="s">
        <v>408</v>
      </c>
      <c r="E231">
        <v>22043.857523160001</v>
      </c>
      <c r="F231">
        <v>6208.9</v>
      </c>
      <c r="G231">
        <v>109.743506495004</v>
      </c>
      <c r="H231">
        <f>(Table2[[#This Row],[1Y Return vs Nifty]]-AVERAGE(Table2[1Y Return vs Nifty]))/_xlfn.STDEV.P(Table2[1Y Return vs Nifty])</f>
        <v>1.1943964959791646</v>
      </c>
      <c r="I231">
        <v>29.102524793383999</v>
      </c>
      <c r="J231">
        <f>(Table2[[#This Row],[1M Return vs Nifty]]-AVERAGE(Table2[1M Return vs Nifty]))/_xlfn.STDEV.P(Table2[1M Return vs Nifty])</f>
        <v>2.0644140887000408</v>
      </c>
      <c r="K231">
        <v>26.762823250249799</v>
      </c>
      <c r="L231">
        <f>(Table2[[#This Row],[6M Return vs Nifty]]-AVERAGE(Table2[6M Return vs Nifty]))/_xlfn.STDEV.P(Table2[6M Return vs Nifty])</f>
        <v>0.62312551972906238</v>
      </c>
      <c r="M231">
        <v>-0.76851406458724203</v>
      </c>
      <c r="N231">
        <f>(Table2[[#This Row],[1W Return vs Nifty]]-AVERAGE(Table2[1W Return vs Nifty]))/_xlfn.STDEV.P(Table2[1W Return vs Nifty])</f>
        <v>-0.33115194275504239</v>
      </c>
      <c r="O231">
        <v>6048.52</v>
      </c>
      <c r="P231">
        <v>5615.3937796790797</v>
      </c>
      <c r="Q231">
        <v>4411.6788229847398</v>
      </c>
      <c r="R231">
        <v>52.170357073790903</v>
      </c>
      <c r="S231" s="2">
        <f>(Table2[[#This Row],[Close Price]]-Table2[[#This Row],[20D EMA]])/Table2[[#This Row],[20D EMA]]</f>
        <v>2.6515577364379914E-2</v>
      </c>
      <c r="T231" s="2">
        <f>(Table2[[#This Row],[Close Price]]-Table2[[#This Row],[50D EMA]])/Table2[[#This Row],[50D EMA]]</f>
        <v>0.10569271606003719</v>
      </c>
      <c r="U231" s="2">
        <f>(Table2[[#This Row],[Close Price]]-Table2[[#This Row],[200D EMA]])/Table2[[#This Row],[200D EMA]]</f>
        <v>0.40737806380006203</v>
      </c>
      <c r="V231">
        <v>1.94459255734562</v>
      </c>
      <c r="W231">
        <v>6171</v>
      </c>
      <c r="X231">
        <v>6277</v>
      </c>
      <c r="Y231">
        <v>6170</v>
      </c>
      <c r="Z231">
        <v>6898.85</v>
      </c>
      <c r="AA231">
        <v>5758.7</v>
      </c>
      <c r="AB231">
        <v>6898.85</v>
      </c>
      <c r="AC231" s="2">
        <f>(Table2[[#This Row],[Close Price]]/Table2[[#This Row],[Day Low]])-1</f>
        <v>6.1416302058012739E-3</v>
      </c>
      <c r="AD231" s="2">
        <f>(Table2[[#This Row],[Day High]]/Table2[[#This Row],[Close Price]])-1</f>
        <v>1.0968126399201195E-2</v>
      </c>
      <c r="AE231" s="2">
        <f>(Table2[[#This Row],[Close Price]]/Table2[[#This Row],[Current Week Low]])-1</f>
        <v>6.3047001620744059E-3</v>
      </c>
      <c r="AF231" s="2">
        <f>(Table2[[#This Row],[Current Week High]]/Table2[[#This Row],[Close Price]])-1</f>
        <v>0.11112274315901383</v>
      </c>
      <c r="AG231" s="2">
        <f>(Table2[[#This Row],[Close Price]]/Table2[[#This Row],[Current Month Low]])-1</f>
        <v>7.8177366419504457E-2</v>
      </c>
      <c r="AH231" s="2">
        <f>(Table2[[#This Row],[Current Month High]]/Table2[[#This Row],[Close Price]])-1</f>
        <v>0.11112274315901383</v>
      </c>
      <c r="AI231">
        <v>11.112274315901301</v>
      </c>
      <c r="AJ231">
        <v>195.661904761904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0.2</v>
      </c>
      <c r="AM231" t="s">
        <v>10332</v>
      </c>
      <c r="AN231">
        <v>5.09</v>
      </c>
      <c r="AO231" t="s">
        <v>10332</v>
      </c>
      <c r="AQ231">
        <f>(Table2[[#This Row],[Sharpe Ratio]]-AVERAGE(Table2[Sharpe Ratio]))/_xlfn.STDEV.P(Table2[Sharpe Ratio])</f>
        <v>-0.76472241492382476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2.7860617467294011</v>
      </c>
      <c r="AS231">
        <f>_xlfn.RANK.AVG(Table2[[#This Row],[1Y Return vs Nifty Z-Score]],Table2[1Y Return vs Nifty Z-Score])</f>
        <v>80</v>
      </c>
      <c r="AT231">
        <f>_xlfn.RANK.AVG(Table2[[#This Row],[6M Return vs Nifty Z-Score]],Table2[6M Return vs Nifty Z-Score])</f>
        <v>167</v>
      </c>
      <c r="AU231">
        <f>_xlfn.RANK.AVG(Table2[[#This Row],[Sharpe Ratio Z-Score]],Table2[Sharpe Ratio Z-Score])</f>
        <v>557.5</v>
      </c>
      <c r="AV231">
        <f>(Table2[[#This Row],[Rank 1Y]]+Table2[[#This Row],[Rank 6M]]+Table2[[#This Row],[Rank Sharpe]])/3</f>
        <v>268.16666666666669</v>
      </c>
    </row>
    <row r="232" spans="1:48" x14ac:dyDescent="0.3">
      <c r="A232" t="s">
        <v>1000</v>
      </c>
      <c r="B232" t="s">
        <v>1001</v>
      </c>
      <c r="C232" t="s">
        <v>10300</v>
      </c>
      <c r="D232" t="s">
        <v>1002</v>
      </c>
      <c r="E232">
        <v>14340.758588934999</v>
      </c>
      <c r="F232">
        <v>807.85</v>
      </c>
      <c r="G232">
        <v>47.988631555887203</v>
      </c>
      <c r="H232">
        <f>(Table2[[#This Row],[1Y Return vs Nifty]]-AVERAGE(Table2[1Y Return vs Nifty]))/_xlfn.STDEV.P(Table2[1Y Return vs Nifty])</f>
        <v>0.23850403594543962</v>
      </c>
      <c r="I232">
        <v>4.7821227778066504</v>
      </c>
      <c r="J232">
        <f>(Table2[[#This Row],[1M Return vs Nifty]]-AVERAGE(Table2[1M Return vs Nifty]))/_xlfn.STDEV.P(Table2[1M Return vs Nifty])</f>
        <v>4.1079210760303235E-2</v>
      </c>
      <c r="K232">
        <v>16.962802668321999</v>
      </c>
      <c r="L232">
        <f>(Table2[[#This Row],[6M Return vs Nifty]]-AVERAGE(Table2[6M Return vs Nifty]))/_xlfn.STDEV.P(Table2[6M Return vs Nifty])</f>
        <v>0.28972771642000206</v>
      </c>
      <c r="M232">
        <v>5.4140432029545398</v>
      </c>
      <c r="N232">
        <f>(Table2[[#This Row],[1W Return vs Nifty]]-AVERAGE(Table2[1W Return vs Nifty]))/_xlfn.STDEV.P(Table2[1W Return vs Nifty])</f>
        <v>1.0981601379323045</v>
      </c>
      <c r="O232">
        <v>783.13</v>
      </c>
      <c r="P232">
        <v>760.20264095767095</v>
      </c>
      <c r="Q232">
        <v>657.63804892684504</v>
      </c>
      <c r="R232">
        <v>60.578374441020003</v>
      </c>
      <c r="S232" s="2">
        <f>(Table2[[#This Row],[Close Price]]-Table2[[#This Row],[20D EMA]])/Table2[[#This Row],[20D EMA]]</f>
        <v>3.156564044283839E-2</v>
      </c>
      <c r="T232" s="2">
        <f>(Table2[[#This Row],[Close Price]]-Table2[[#This Row],[50D EMA]])/Table2[[#This Row],[50D EMA]]</f>
        <v>6.2677181681853877E-2</v>
      </c>
      <c r="U232" s="2">
        <f>(Table2[[#This Row],[Close Price]]-Table2[[#This Row],[200D EMA]])/Table2[[#This Row],[200D EMA]]</f>
        <v>0.22841128386393653</v>
      </c>
      <c r="V232">
        <v>0.50314548976963103</v>
      </c>
      <c r="W232">
        <v>803.55</v>
      </c>
      <c r="X232">
        <v>829</v>
      </c>
      <c r="Y232">
        <v>759.4</v>
      </c>
      <c r="Z232">
        <v>829</v>
      </c>
      <c r="AA232">
        <v>733.45</v>
      </c>
      <c r="AB232">
        <v>829</v>
      </c>
      <c r="AC232" s="2">
        <f>(Table2[[#This Row],[Close Price]]/Table2[[#This Row],[Day Low]])-1</f>
        <v>5.3512538112128194E-3</v>
      </c>
      <c r="AD232" s="2">
        <f>(Table2[[#This Row],[Day High]]/Table2[[#This Row],[Close Price]])-1</f>
        <v>2.6180602834684708E-2</v>
      </c>
      <c r="AE232" s="2">
        <f>(Table2[[#This Row],[Close Price]]/Table2[[#This Row],[Current Week Low]])-1</f>
        <v>6.380036871214112E-2</v>
      </c>
      <c r="AF232" s="2">
        <f>(Table2[[#This Row],[Current Week High]]/Table2[[#This Row],[Close Price]])-1</f>
        <v>2.6180602834684708E-2</v>
      </c>
      <c r="AG232" s="2">
        <f>(Table2[[#This Row],[Close Price]]/Table2[[#This Row],[Current Month Low]])-1</f>
        <v>0.10143840752607547</v>
      </c>
      <c r="AH232" s="2">
        <f>(Table2[[#This Row],[Current Month High]]/Table2[[#This Row],[Close Price]])-1</f>
        <v>2.6180602834684708E-2</v>
      </c>
      <c r="AI232">
        <v>6.4492170576220902</v>
      </c>
      <c r="AJ232">
        <v>78.451513143362007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0.02</v>
      </c>
      <c r="AM232" t="s">
        <v>10332</v>
      </c>
      <c r="AN232">
        <v>7.44</v>
      </c>
      <c r="AO232" t="s">
        <v>10332</v>
      </c>
      <c r="AP232">
        <v>7.0606048454688999E-2</v>
      </c>
      <c r="AQ232">
        <f>(Table2[[#This Row],[Sharpe Ratio]]-AVERAGE(Table2[Sharpe Ratio]))/_xlfn.STDEV.P(Table2[Sharpe Ratio])</f>
        <v>4.819864813390403E-2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1.7156697491919535</v>
      </c>
      <c r="AS232">
        <f>_xlfn.RANK.AVG(Table2[[#This Row],[1Y Return vs Nifty Z-Score]],Table2[1Y Return vs Nifty Z-Score])</f>
        <v>230</v>
      </c>
      <c r="AT232">
        <f>_xlfn.RANK.AVG(Table2[[#This Row],[6M Return vs Nifty Z-Score]],Table2[6M Return vs Nifty Z-Score])</f>
        <v>236</v>
      </c>
      <c r="AU232">
        <f>_xlfn.RANK.AVG(Table2[[#This Row],[Sharpe Ratio Z-Score]],Table2[Sharpe Ratio Z-Score])</f>
        <v>339</v>
      </c>
      <c r="AV232">
        <f>(Table2[[#This Row],[Rank 1Y]]+Table2[[#This Row],[Rank 6M]]+Table2[[#This Row],[Rank Sharpe]])/3</f>
        <v>268.33333333333331</v>
      </c>
    </row>
    <row r="233" spans="1:48" x14ac:dyDescent="0.3">
      <c r="A233" t="s">
        <v>1043</v>
      </c>
      <c r="B233" t="s">
        <v>1044</v>
      </c>
      <c r="C233" t="s">
        <v>10298</v>
      </c>
      <c r="D233" t="s">
        <v>263</v>
      </c>
      <c r="E233">
        <v>13292.17992</v>
      </c>
      <c r="F233">
        <v>4210.6499999999996</v>
      </c>
      <c r="G233">
        <v>4.64270826354959</v>
      </c>
      <c r="H233">
        <f>(Table2[[#This Row],[1Y Return vs Nifty]]-AVERAGE(Table2[1Y Return vs Nifty]))/_xlfn.STDEV.P(Table2[1Y Return vs Nifty])</f>
        <v>-0.43243961488690258</v>
      </c>
      <c r="I233">
        <v>-0.76319563059579698</v>
      </c>
      <c r="J233">
        <f>(Table2[[#This Row],[1M Return vs Nifty]]-AVERAGE(Table2[1M Return vs Nifty]))/_xlfn.STDEV.P(Table2[1M Return vs Nifty])</f>
        <v>-0.42026333356998591</v>
      </c>
      <c r="K233">
        <v>8.9300678512977001</v>
      </c>
      <c r="L233">
        <f>(Table2[[#This Row],[6M Return vs Nifty]]-AVERAGE(Table2[6M Return vs Nifty]))/_xlfn.STDEV.P(Table2[6M Return vs Nifty])</f>
        <v>1.6453173762532629E-2</v>
      </c>
      <c r="M233">
        <v>-0.89925801336633904</v>
      </c>
      <c r="N233">
        <f>(Table2[[#This Row],[1W Return vs Nifty]]-AVERAGE(Table2[1W Return vs Nifty]))/_xlfn.STDEV.P(Table2[1W Return vs Nifty])</f>
        <v>-0.36137793135167257</v>
      </c>
      <c r="O233">
        <v>4144.29</v>
      </c>
      <c r="P233">
        <v>4242.5566760022502</v>
      </c>
      <c r="Q233">
        <v>3838.6342400897101</v>
      </c>
      <c r="R233">
        <v>62.013872158163402</v>
      </c>
      <c r="S233" s="2">
        <f>(Table2[[#This Row],[Close Price]]-Table2[[#This Row],[20D EMA]])/Table2[[#This Row],[20D EMA]]</f>
        <v>1.6012392955126131E-2</v>
      </c>
      <c r="T233" s="2">
        <f>(Table2[[#This Row],[Close Price]]-Table2[[#This Row],[50D EMA]])/Table2[[#This Row],[50D EMA]]</f>
        <v>-7.5206245759140171E-3</v>
      </c>
      <c r="U233" s="2">
        <f>(Table2[[#This Row],[Close Price]]-Table2[[#This Row],[200D EMA]])/Table2[[#This Row],[200D EMA]]</f>
        <v>9.6913573068528491E-2</v>
      </c>
      <c r="V233">
        <v>0.76688932125293896</v>
      </c>
      <c r="W233">
        <v>4108.6000000000004</v>
      </c>
      <c r="X233">
        <v>4230</v>
      </c>
      <c r="Y233">
        <v>4002.35</v>
      </c>
      <c r="Z233">
        <v>4230</v>
      </c>
      <c r="AA233">
        <v>3903.05</v>
      </c>
      <c r="AB233">
        <v>4449</v>
      </c>
      <c r="AC233" s="2">
        <f>(Table2[[#This Row],[Close Price]]/Table2[[#This Row],[Day Low]])-1</f>
        <v>2.4838144380080696E-2</v>
      </c>
      <c r="AD233" s="2">
        <f>(Table2[[#This Row],[Day High]]/Table2[[#This Row],[Close Price]])-1</f>
        <v>4.5954900074811622E-3</v>
      </c>
      <c r="AE233" s="2">
        <f>(Table2[[#This Row],[Close Price]]/Table2[[#This Row],[Current Week Low]])-1</f>
        <v>5.2044423900958092E-2</v>
      </c>
      <c r="AF233" s="2">
        <f>(Table2[[#This Row],[Current Week High]]/Table2[[#This Row],[Close Price]])-1</f>
        <v>4.5954900074811622E-3</v>
      </c>
      <c r="AG233" s="2">
        <f>(Table2[[#This Row],[Close Price]]/Table2[[#This Row],[Current Month Low]])-1</f>
        <v>7.8810161284123881E-2</v>
      </c>
      <c r="AH233" s="2">
        <f>(Table2[[#This Row],[Current Month High]]/Table2[[#This Row],[Close Price]])-1</f>
        <v>5.6606462185173401E-2</v>
      </c>
      <c r="AI233">
        <v>18.746511821215201</v>
      </c>
      <c r="AJ233">
        <v>52.559782608695599</v>
      </c>
      <c r="AK233" t="str">
        <f>IF(AND(Table2[[#This Row],[20D EMA]]&gt;Table2[[#This Row],[50D EMA]],Table2[[#This Row],[50D EMA]]&gt;Table2[[#This Row],[200D EMA]]),"Uptrend","Downtrend/NoTrend")</f>
        <v>Downtrend/NoTrend</v>
      </c>
      <c r="AL233">
        <v>-0.06</v>
      </c>
      <c r="AM233" t="s">
        <v>10331</v>
      </c>
      <c r="AN233">
        <v>4.25</v>
      </c>
      <c r="AO233" t="s">
        <v>10332</v>
      </c>
      <c r="AP233">
        <v>0.19194475298944999</v>
      </c>
      <c r="AQ233">
        <f>(Table2[[#This Row],[Sharpe Ratio]]-AVERAGE(Table2[Sharpe Ratio]))/_xlfn.STDEV.P(Table2[Sharpe Ratio])</f>
        <v>1.4452289428365797</v>
      </c>
      <c r="AR2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3">
        <f>_xlfn.RANK.AVG(Table2[[#This Row],[1Y Return vs Nifty Z-Score]],Table2[1Y Return vs Nifty Z-Score])</f>
        <v>445</v>
      </c>
      <c r="AT233">
        <f>_xlfn.RANK.AVG(Table2[[#This Row],[6M Return vs Nifty Z-Score]],Table2[6M Return vs Nifty Z-Score])</f>
        <v>312</v>
      </c>
      <c r="AU233">
        <f>_xlfn.RANK.AVG(Table2[[#This Row],[Sharpe Ratio Z-Score]],Table2[Sharpe Ratio Z-Score])</f>
        <v>53</v>
      </c>
      <c r="AV233">
        <f>(Table2[[#This Row],[Rank 1Y]]+Table2[[#This Row],[Rank 6M]]+Table2[[#This Row],[Rank Sharpe]])/3</f>
        <v>270</v>
      </c>
    </row>
    <row r="234" spans="1:48" x14ac:dyDescent="0.3">
      <c r="A234" t="s">
        <v>768</v>
      </c>
      <c r="B234" t="s">
        <v>769</v>
      </c>
      <c r="C234" t="s">
        <v>10302</v>
      </c>
      <c r="D234" t="s">
        <v>622</v>
      </c>
      <c r="E234">
        <v>21565.833756799999</v>
      </c>
      <c r="F234">
        <v>688</v>
      </c>
      <c r="G234">
        <v>116.227046010287</v>
      </c>
      <c r="H234">
        <f>(Table2[[#This Row],[1Y Return vs Nifty]]-AVERAGE(Table2[1Y Return vs Nifty]))/_xlfn.STDEV.P(Table2[1Y Return vs Nifty])</f>
        <v>1.2947540231071819</v>
      </c>
      <c r="I234">
        <v>0.36795661276267899</v>
      </c>
      <c r="J234">
        <f>(Table2[[#This Row],[1M Return vs Nifty]]-AVERAGE(Table2[1M Return vs Nifty]))/_xlfn.STDEV.P(Table2[1M Return vs Nifty])</f>
        <v>-0.32615716769406583</v>
      </c>
      <c r="K234">
        <v>-16.411262687535</v>
      </c>
      <c r="L234">
        <f>(Table2[[#This Row],[6M Return vs Nifty]]-AVERAGE(Table2[6M Return vs Nifty]))/_xlfn.STDEV.P(Table2[6M Return vs Nifty])</f>
        <v>-0.84566174364447155</v>
      </c>
      <c r="M234">
        <v>-1.7600101800838199</v>
      </c>
      <c r="N234">
        <f>(Table2[[#This Row],[1W Return vs Nifty]]-AVERAGE(Table2[1W Return vs Nifty]))/_xlfn.STDEV.P(Table2[1W Return vs Nifty])</f>
        <v>-0.56037058392701578</v>
      </c>
      <c r="O234">
        <v>689</v>
      </c>
      <c r="P234">
        <v>674.58632339686005</v>
      </c>
      <c r="Q234">
        <v>585.07226595617999</v>
      </c>
      <c r="R234">
        <v>49.620213797539598</v>
      </c>
      <c r="S234" s="2">
        <f>(Table2[[#This Row],[Close Price]]-Table2[[#This Row],[20D EMA]])/Table2[[#This Row],[20D EMA]]</f>
        <v>-1.4513788098693759E-3</v>
      </c>
      <c r="T234" s="2">
        <f>(Table2[[#This Row],[Close Price]]-Table2[[#This Row],[50D EMA]])/Table2[[#This Row],[50D EMA]]</f>
        <v>1.9884299663230295E-2</v>
      </c>
      <c r="U234" s="2">
        <f>(Table2[[#This Row],[Close Price]]-Table2[[#This Row],[200D EMA]])/Table2[[#This Row],[200D EMA]]</f>
        <v>0.17592311246475825</v>
      </c>
      <c r="V234">
        <v>1.0093624836636399</v>
      </c>
      <c r="W234">
        <v>683</v>
      </c>
      <c r="X234">
        <v>703</v>
      </c>
      <c r="Y234">
        <v>676</v>
      </c>
      <c r="Z234">
        <v>718.85</v>
      </c>
      <c r="AA234">
        <v>651.65</v>
      </c>
      <c r="AB234">
        <v>764.4</v>
      </c>
      <c r="AC234" s="2">
        <f>(Table2[[#This Row],[Close Price]]/Table2[[#This Row],[Day Low]])-1</f>
        <v>7.3206442166910968E-3</v>
      </c>
      <c r="AD234" s="2">
        <f>(Table2[[#This Row],[Day High]]/Table2[[#This Row],[Close Price]])-1</f>
        <v>2.1802325581395277E-2</v>
      </c>
      <c r="AE234" s="2">
        <f>(Table2[[#This Row],[Close Price]]/Table2[[#This Row],[Current Week Low]])-1</f>
        <v>1.7751479289940919E-2</v>
      </c>
      <c r="AF234" s="2">
        <f>(Table2[[#This Row],[Current Week High]]/Table2[[#This Row],[Close Price]])-1</f>
        <v>4.4840116279069697E-2</v>
      </c>
      <c r="AG234" s="2">
        <f>(Table2[[#This Row],[Close Price]]/Table2[[#This Row],[Current Month Low]])-1</f>
        <v>5.5781477787155698E-2</v>
      </c>
      <c r="AH234" s="2">
        <f>(Table2[[#This Row],[Current Month High]]/Table2[[#This Row],[Close Price]])-1</f>
        <v>0.11104651162790691</v>
      </c>
      <c r="AI234">
        <v>13.699127906976701</v>
      </c>
      <c r="AJ234">
        <v>151.968503937007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0.02</v>
      </c>
      <c r="AM234" t="s">
        <v>10332</v>
      </c>
      <c r="AN234">
        <v>0.56000000000000005</v>
      </c>
      <c r="AO234" t="s">
        <v>10332</v>
      </c>
      <c r="AP234">
        <v>0.14039267487481</v>
      </c>
      <c r="AQ234">
        <f>(Table2[[#This Row],[Sharpe Ratio]]-AVERAGE(Table2[Sharpe Ratio]))/_xlfn.STDEV.P(Table2[Sharpe Ratio])</f>
        <v>0.85168531504550904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0.41424984288713762</v>
      </c>
      <c r="AS234">
        <f>_xlfn.RANK.AVG(Table2[[#This Row],[1Y Return vs Nifty Z-Score]],Table2[1Y Return vs Nifty Z-Score])</f>
        <v>68</v>
      </c>
      <c r="AT234">
        <f>_xlfn.RANK.AVG(Table2[[#This Row],[6M Return vs Nifty Z-Score]],Table2[6M Return vs Nifty Z-Score])</f>
        <v>602</v>
      </c>
      <c r="AU234">
        <f>_xlfn.RANK.AVG(Table2[[#This Row],[Sharpe Ratio Z-Score]],Table2[Sharpe Ratio Z-Score])</f>
        <v>144</v>
      </c>
      <c r="AV234">
        <f>(Table2[[#This Row],[Rank 1Y]]+Table2[[#This Row],[Rank 6M]]+Table2[[#This Row],[Rank Sharpe]])/3</f>
        <v>271.33333333333331</v>
      </c>
    </row>
    <row r="235" spans="1:48" x14ac:dyDescent="0.3">
      <c r="A235" t="s">
        <v>1776</v>
      </c>
      <c r="B235" t="s">
        <v>1777</v>
      </c>
      <c r="C235" t="s">
        <v>10291</v>
      </c>
      <c r="D235" t="s">
        <v>51</v>
      </c>
      <c r="E235">
        <v>4404.4212299999999</v>
      </c>
      <c r="F235">
        <v>547.25</v>
      </c>
      <c r="G235">
        <v>75.520924185902601</v>
      </c>
      <c r="H235">
        <f>(Table2[[#This Row],[1Y Return vs Nifty]]-AVERAGE(Table2[1Y Return vs Nifty]))/_xlfn.STDEV.P(Table2[1Y Return vs Nifty])</f>
        <v>0.66467137833614554</v>
      </c>
      <c r="I235">
        <v>42.3920836558042</v>
      </c>
      <c r="J235">
        <f>(Table2[[#This Row],[1M Return vs Nifty]]-AVERAGE(Table2[1M Return vs Nifty]))/_xlfn.STDEV.P(Table2[1M Return vs Nifty])</f>
        <v>3.170038409447093</v>
      </c>
      <c r="K235">
        <v>39.812156909831302</v>
      </c>
      <c r="L235">
        <f>(Table2[[#This Row],[6M Return vs Nifty]]-AVERAGE(Table2[6M Return vs Nifty]))/_xlfn.STDEV.P(Table2[6M Return vs Nifty])</f>
        <v>1.06706531968973</v>
      </c>
      <c r="M235">
        <v>6.1456513612448598</v>
      </c>
      <c r="N235">
        <f>(Table2[[#This Row],[1W Return vs Nifty]]-AVERAGE(Table2[1W Return vs Nifty]))/_xlfn.STDEV.P(Table2[1W Return vs Nifty])</f>
        <v>1.2672966834947121</v>
      </c>
      <c r="O235">
        <v>474.67</v>
      </c>
      <c r="P235">
        <v>431.69511453601899</v>
      </c>
      <c r="Q235">
        <v>365.05143742363202</v>
      </c>
      <c r="R235">
        <v>77.776210563282802</v>
      </c>
      <c r="S235" s="2">
        <f>(Table2[[#This Row],[Close Price]]-Table2[[#This Row],[20D EMA]])/Table2[[#This Row],[20D EMA]]</f>
        <v>0.1529062295910843</v>
      </c>
      <c r="T235" s="2">
        <f>(Table2[[#This Row],[Close Price]]-Table2[[#This Row],[50D EMA]])/Table2[[#This Row],[50D EMA]]</f>
        <v>0.26767707479890779</v>
      </c>
      <c r="U235" s="2">
        <f>(Table2[[#This Row],[Close Price]]-Table2[[#This Row],[200D EMA]])/Table2[[#This Row],[200D EMA]]</f>
        <v>0.49910380811603716</v>
      </c>
      <c r="V235">
        <v>3.03314250237477</v>
      </c>
      <c r="W235">
        <v>540</v>
      </c>
      <c r="X235">
        <v>563.95000000000005</v>
      </c>
      <c r="Y235">
        <v>519.45000000000005</v>
      </c>
      <c r="Z235">
        <v>563.95000000000005</v>
      </c>
      <c r="AA235">
        <v>384.1</v>
      </c>
      <c r="AB235">
        <v>563.95000000000005</v>
      </c>
      <c r="AC235" s="2">
        <f>(Table2[[#This Row],[Close Price]]/Table2[[#This Row],[Day Low]])-1</f>
        <v>1.3425925925925952E-2</v>
      </c>
      <c r="AD235" s="2">
        <f>(Table2[[#This Row],[Day High]]/Table2[[#This Row],[Close Price]])-1</f>
        <v>3.0516217450890837E-2</v>
      </c>
      <c r="AE235" s="2">
        <f>(Table2[[#This Row],[Close Price]]/Table2[[#This Row],[Current Week Low]])-1</f>
        <v>5.3518144190971118E-2</v>
      </c>
      <c r="AF235" s="2">
        <f>(Table2[[#This Row],[Current Week High]]/Table2[[#This Row],[Close Price]])-1</f>
        <v>3.0516217450890837E-2</v>
      </c>
      <c r="AG235" s="2">
        <f>(Table2[[#This Row],[Close Price]]/Table2[[#This Row],[Current Month Low]])-1</f>
        <v>0.42475917729757873</v>
      </c>
      <c r="AH235" s="2">
        <f>(Table2[[#This Row],[Current Month High]]/Table2[[#This Row],[Close Price]])-1</f>
        <v>3.0516217450890837E-2</v>
      </c>
      <c r="AI235">
        <v>3.0516217450890801</v>
      </c>
      <c r="AJ235">
        <v>132.97147722435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0.27</v>
      </c>
      <c r="AM235" t="s">
        <v>10332</v>
      </c>
      <c r="AN235">
        <v>37.85</v>
      </c>
      <c r="AO235" t="s">
        <v>10332</v>
      </c>
      <c r="AP235">
        <v>-6.1139795177200004E-4</v>
      </c>
      <c r="AQ235">
        <f>(Table2[[#This Row],[Sharpe Ratio]]-AVERAGE(Table2[Sharpe Ratio]))/_xlfn.STDEV.P(Table2[Sharpe Ratio])</f>
        <v>-0.77176173073010113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5.3973100602375794</v>
      </c>
      <c r="AS235">
        <f>_xlfn.RANK.AVG(Table2[[#This Row],[1Y Return vs Nifty Z-Score]],Table2[1Y Return vs Nifty Z-Score])</f>
        <v>138</v>
      </c>
      <c r="AT235">
        <f>_xlfn.RANK.AVG(Table2[[#This Row],[6M Return vs Nifty Z-Score]],Table2[6M Return vs Nifty Z-Score])</f>
        <v>95</v>
      </c>
      <c r="AU235">
        <f>_xlfn.RANK.AVG(Table2[[#This Row],[Sharpe Ratio Z-Score]],Table2[Sharpe Ratio Z-Score])</f>
        <v>581</v>
      </c>
      <c r="AV235">
        <f>(Table2[[#This Row],[Rank 1Y]]+Table2[[#This Row],[Rank 6M]]+Table2[[#This Row],[Rank Sharpe]])/3</f>
        <v>271.33333333333331</v>
      </c>
    </row>
    <row r="236" spans="1:48" x14ac:dyDescent="0.3">
      <c r="A236" t="s">
        <v>741</v>
      </c>
      <c r="B236" t="s">
        <v>742</v>
      </c>
      <c r="C236" t="s">
        <v>10298</v>
      </c>
      <c r="D236" t="s">
        <v>127</v>
      </c>
      <c r="E236">
        <v>22526.684698339999</v>
      </c>
      <c r="F236">
        <v>810.2</v>
      </c>
      <c r="G236">
        <v>46.225196382367301</v>
      </c>
      <c r="H236">
        <f>(Table2[[#This Row],[1Y Return vs Nifty]]-AVERAGE(Table2[1Y Return vs Nifty]))/_xlfn.STDEV.P(Table2[1Y Return vs Nifty])</f>
        <v>0.21120814411847375</v>
      </c>
      <c r="I236">
        <v>14.6477607774942</v>
      </c>
      <c r="J236">
        <f>(Table2[[#This Row],[1M Return vs Nifty]]-AVERAGE(Table2[1M Return vs Nifty]))/_xlfn.STDEV.P(Table2[1M Return vs Nifty])</f>
        <v>0.86185057157539213</v>
      </c>
      <c r="K236">
        <v>13.5387023787668</v>
      </c>
      <c r="L236">
        <f>(Table2[[#This Row],[6M Return vs Nifty]]-AVERAGE(Table2[6M Return vs Nifty]))/_xlfn.STDEV.P(Table2[6M Return vs Nifty])</f>
        <v>0.1732394391450727</v>
      </c>
      <c r="M236">
        <v>0.78196076142404203</v>
      </c>
      <c r="N236">
        <f>(Table2[[#This Row],[1W Return vs Nifty]]-AVERAGE(Table2[1W Return vs Nifty]))/_xlfn.STDEV.P(Table2[1W Return vs Nifty])</f>
        <v>2.7293972700372218E-2</v>
      </c>
      <c r="O236">
        <v>733.2</v>
      </c>
      <c r="P236">
        <v>702.20027268072602</v>
      </c>
      <c r="Q236">
        <v>615.66686287057598</v>
      </c>
      <c r="R236">
        <v>76.352306675263605</v>
      </c>
      <c r="S236" s="2">
        <f>(Table2[[#This Row],[Close Price]]-Table2[[#This Row],[20D EMA]])/Table2[[#This Row],[20D EMA]]</f>
        <v>0.1050190943807965</v>
      </c>
      <c r="T236" s="2">
        <f>(Table2[[#This Row],[Close Price]]-Table2[[#This Row],[50D EMA]])/Table2[[#This Row],[50D EMA]]</f>
        <v>0.1538018874686182</v>
      </c>
      <c r="U236" s="2">
        <f>(Table2[[#This Row],[Close Price]]-Table2[[#This Row],[200D EMA]])/Table2[[#This Row],[200D EMA]]</f>
        <v>0.3159714268564075</v>
      </c>
      <c r="V236">
        <v>2.4152365088272298</v>
      </c>
      <c r="W236">
        <v>801.75</v>
      </c>
      <c r="X236">
        <v>844.5</v>
      </c>
      <c r="Y236">
        <v>705.9</v>
      </c>
      <c r="Z236">
        <v>844.5</v>
      </c>
      <c r="AA236">
        <v>673.05</v>
      </c>
      <c r="AB236">
        <v>844.5</v>
      </c>
      <c r="AC236" s="2">
        <f>(Table2[[#This Row],[Close Price]]/Table2[[#This Row],[Day Low]])-1</f>
        <v>1.0539444964140943E-2</v>
      </c>
      <c r="AD236" s="2">
        <f>(Table2[[#This Row],[Day High]]/Table2[[#This Row],[Close Price]])-1</f>
        <v>4.233522587015548E-2</v>
      </c>
      <c r="AE236" s="2">
        <f>(Table2[[#This Row],[Close Price]]/Table2[[#This Row],[Current Week Low]])-1</f>
        <v>0.14775463946734679</v>
      </c>
      <c r="AF236" s="2">
        <f>(Table2[[#This Row],[Current Week High]]/Table2[[#This Row],[Close Price]])-1</f>
        <v>4.233522587015548E-2</v>
      </c>
      <c r="AG236" s="2">
        <f>(Table2[[#This Row],[Close Price]]/Table2[[#This Row],[Current Month Low]])-1</f>
        <v>0.20377386524032404</v>
      </c>
      <c r="AH236" s="2">
        <f>(Table2[[#This Row],[Current Month High]]/Table2[[#This Row],[Close Price]])-1</f>
        <v>4.233522587015548E-2</v>
      </c>
      <c r="AI236">
        <v>4.23352258701554</v>
      </c>
      <c r="AJ236">
        <v>92.812946216087596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0.4</v>
      </c>
      <c r="AM236" t="s">
        <v>10332</v>
      </c>
      <c r="AN236">
        <v>16.329999999999998</v>
      </c>
      <c r="AO236" t="s">
        <v>10332</v>
      </c>
      <c r="AP236">
        <v>7.5955735481836997E-2</v>
      </c>
      <c r="AQ236">
        <f>(Table2[[#This Row],[Sharpe Ratio]]-AVERAGE(Table2[Sharpe Ratio]))/_xlfn.STDEV.P(Table2[Sharpe Ratio])</f>
        <v>0.10979214274685004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1.383384270286161</v>
      </c>
      <c r="AS236">
        <f>_xlfn.RANK.AVG(Table2[[#This Row],[1Y Return vs Nifty Z-Score]],Table2[1Y Return vs Nifty Z-Score])</f>
        <v>238</v>
      </c>
      <c r="AT236">
        <f>_xlfn.RANK.AVG(Table2[[#This Row],[6M Return vs Nifty Z-Score]],Table2[6M Return vs Nifty Z-Score])</f>
        <v>261</v>
      </c>
      <c r="AU236">
        <f>_xlfn.RANK.AVG(Table2[[#This Row],[Sharpe Ratio Z-Score]],Table2[Sharpe Ratio Z-Score])</f>
        <v>316</v>
      </c>
      <c r="AV236">
        <f>(Table2[[#This Row],[Rank 1Y]]+Table2[[#This Row],[Rank 6M]]+Table2[[#This Row],[Rank Sharpe]])/3</f>
        <v>271.66666666666669</v>
      </c>
    </row>
    <row r="237" spans="1:48" x14ac:dyDescent="0.3">
      <c r="A237" t="s">
        <v>1207</v>
      </c>
      <c r="B237" t="s">
        <v>1208</v>
      </c>
      <c r="C237" t="s">
        <v>10289</v>
      </c>
      <c r="D237" t="s">
        <v>1002</v>
      </c>
      <c r="E237">
        <v>9913.8889707199996</v>
      </c>
      <c r="F237">
        <v>452.9</v>
      </c>
      <c r="G237">
        <v>21.332550826499801</v>
      </c>
      <c r="H237">
        <f>(Table2[[#This Row],[1Y Return vs Nifty]]-AVERAGE(Table2[1Y Return vs Nifty]))/_xlfn.STDEV.P(Table2[1Y Return vs Nifty])</f>
        <v>-0.17410058204451478</v>
      </c>
      <c r="I237">
        <v>16.2394910374584</v>
      </c>
      <c r="J237">
        <f>(Table2[[#This Row],[1M Return vs Nifty]]-AVERAGE(Table2[1M Return vs Nifty]))/_xlfn.STDEV.P(Table2[1M Return vs Nifty])</f>
        <v>0.9942745072157172</v>
      </c>
      <c r="K237">
        <v>18.449249679284801</v>
      </c>
      <c r="L237">
        <f>(Table2[[#This Row],[6M Return vs Nifty]]-AVERAGE(Table2[6M Return vs Nifty]))/_xlfn.STDEV.P(Table2[6M Return vs Nifty])</f>
        <v>0.34029681105070231</v>
      </c>
      <c r="M237">
        <v>7.0544002780703403</v>
      </c>
      <c r="N237">
        <f>(Table2[[#This Row],[1W Return vs Nifty]]-AVERAGE(Table2[1W Return vs Nifty]))/_xlfn.STDEV.P(Table2[1W Return vs Nifty])</f>
        <v>1.4773854459473152</v>
      </c>
      <c r="O237">
        <v>417.4</v>
      </c>
      <c r="P237">
        <v>399.86827195823099</v>
      </c>
      <c r="Q237">
        <v>362.28226924227999</v>
      </c>
      <c r="R237">
        <v>70.452506363082705</v>
      </c>
      <c r="S237" s="2">
        <f>(Table2[[#This Row],[Close Price]]-Table2[[#This Row],[20D EMA]])/Table2[[#This Row],[20D EMA]]</f>
        <v>8.5050311451844759E-2</v>
      </c>
      <c r="T237" s="2">
        <f>(Table2[[#This Row],[Close Price]]-Table2[[#This Row],[50D EMA]])/Table2[[#This Row],[50D EMA]]</f>
        <v>0.13262299552315698</v>
      </c>
      <c r="U237" s="2">
        <f>(Table2[[#This Row],[Close Price]]-Table2[[#This Row],[200D EMA]])/Table2[[#This Row],[200D EMA]]</f>
        <v>0.25013018425452793</v>
      </c>
      <c r="V237">
        <v>1.5640752515335199</v>
      </c>
      <c r="W237">
        <v>448.25</v>
      </c>
      <c r="X237">
        <v>460</v>
      </c>
      <c r="Y237">
        <v>415.8</v>
      </c>
      <c r="Z237">
        <v>482</v>
      </c>
      <c r="AA237">
        <v>370</v>
      </c>
      <c r="AB237">
        <v>482</v>
      </c>
      <c r="AC237" s="2">
        <f>(Table2[[#This Row],[Close Price]]/Table2[[#This Row],[Day Low]])-1</f>
        <v>1.0373675404350191E-2</v>
      </c>
      <c r="AD237" s="2">
        <f>(Table2[[#This Row],[Day High]]/Table2[[#This Row],[Close Price]])-1</f>
        <v>1.5676749834400594E-2</v>
      </c>
      <c r="AE237" s="2">
        <f>(Table2[[#This Row],[Close Price]]/Table2[[#This Row],[Current Week Low]])-1</f>
        <v>8.9225589225589097E-2</v>
      </c>
      <c r="AF237" s="2">
        <f>(Table2[[#This Row],[Current Week High]]/Table2[[#This Row],[Close Price]])-1</f>
        <v>6.4252594391698059E-2</v>
      </c>
      <c r="AG237" s="2">
        <f>(Table2[[#This Row],[Close Price]]/Table2[[#This Row],[Current Month Low]])-1</f>
        <v>0.2240540540540541</v>
      </c>
      <c r="AH237" s="2">
        <f>(Table2[[#This Row],[Current Month High]]/Table2[[#This Row],[Close Price]])-1</f>
        <v>6.4252594391698059E-2</v>
      </c>
      <c r="AI237">
        <v>6.4252594391697997</v>
      </c>
      <c r="AJ237">
        <v>69.308411214953196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0.17</v>
      </c>
      <c r="AM237" t="s">
        <v>10332</v>
      </c>
      <c r="AN237">
        <v>21.08</v>
      </c>
      <c r="AO237" t="s">
        <v>10332</v>
      </c>
      <c r="AP237">
        <v>0.101363313626341</v>
      </c>
      <c r="AQ237">
        <f>(Table2[[#This Row],[Sharpe Ratio]]-AVERAGE(Table2[Sharpe Ratio]))/_xlfn.STDEV.P(Table2[Sharpe Ratio])</f>
        <v>0.40232169066805001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3.0401778728372699</v>
      </c>
      <c r="AS237">
        <f>_xlfn.RANK.AVG(Table2[[#This Row],[1Y Return vs Nifty Z-Score]],Table2[1Y Return vs Nifty Z-Score])</f>
        <v>346</v>
      </c>
      <c r="AT237">
        <f>_xlfn.RANK.AVG(Table2[[#This Row],[6M Return vs Nifty Z-Score]],Table2[6M Return vs Nifty Z-Score])</f>
        <v>227</v>
      </c>
      <c r="AU237">
        <f>_xlfn.RANK.AVG(Table2[[#This Row],[Sharpe Ratio Z-Score]],Table2[Sharpe Ratio Z-Score])</f>
        <v>244</v>
      </c>
      <c r="AV237">
        <f>(Table2[[#This Row],[Rank 1Y]]+Table2[[#This Row],[Rank 6M]]+Table2[[#This Row],[Rank Sharpe]])/3</f>
        <v>272.33333333333331</v>
      </c>
    </row>
    <row r="238" spans="1:48" x14ac:dyDescent="0.3">
      <c r="A238" t="s">
        <v>324</v>
      </c>
      <c r="B238" t="s">
        <v>325</v>
      </c>
      <c r="C238" t="s">
        <v>10299</v>
      </c>
      <c r="D238" t="s">
        <v>139</v>
      </c>
      <c r="E238">
        <v>81558.278688974999</v>
      </c>
      <c r="F238">
        <v>2933.15</v>
      </c>
      <c r="G238">
        <v>59.456096639657403</v>
      </c>
      <c r="H238">
        <f>(Table2[[#This Row],[1Y Return vs Nifty]]-AVERAGE(Table2[1Y Return vs Nifty]))/_xlfn.STDEV.P(Table2[1Y Return vs Nifty])</f>
        <v>0.41600683908580516</v>
      </c>
      <c r="I238">
        <v>-11.211502539607</v>
      </c>
      <c r="J238">
        <f>(Table2[[#This Row],[1M Return vs Nifty]]-AVERAGE(Table2[1M Return vs Nifty]))/_xlfn.STDEV.P(Table2[1M Return vs Nifty])</f>
        <v>-1.2895098111109635</v>
      </c>
      <c r="K238">
        <v>11.183863849928899</v>
      </c>
      <c r="L238">
        <f>(Table2[[#This Row],[6M Return vs Nifty]]-AVERAGE(Table2[6M Return vs Nifty]))/_xlfn.STDEV.P(Table2[6M Return vs Nifty])</f>
        <v>9.3127567328201932E-2</v>
      </c>
      <c r="M238">
        <v>-2.6784392023647099</v>
      </c>
      <c r="N238">
        <f>(Table2[[#This Row],[1W Return vs Nifty]]-AVERAGE(Table2[1W Return vs Nifty]))/_xlfn.STDEV.P(Table2[1W Return vs Nifty])</f>
        <v>-0.77269723776841071</v>
      </c>
      <c r="O238">
        <v>2990.31</v>
      </c>
      <c r="P238">
        <v>3005.6718479388601</v>
      </c>
      <c r="Q238">
        <v>2569.2179152142398</v>
      </c>
      <c r="R238">
        <v>45.045445314433501</v>
      </c>
      <c r="S238" s="2">
        <f>(Table2[[#This Row],[Close Price]]-Table2[[#This Row],[20D EMA]])/Table2[[#This Row],[20D EMA]]</f>
        <v>-1.9115075025666187E-2</v>
      </c>
      <c r="T238" s="2">
        <f>(Table2[[#This Row],[Close Price]]-Table2[[#This Row],[50D EMA]])/Table2[[#This Row],[50D EMA]]</f>
        <v>-2.4128331903095761E-2</v>
      </c>
      <c r="U238" s="2">
        <f>(Table2[[#This Row],[Close Price]]-Table2[[#This Row],[200D EMA]])/Table2[[#This Row],[200D EMA]]</f>
        <v>0.14165092132926879</v>
      </c>
      <c r="V238">
        <v>0.661124148390422</v>
      </c>
      <c r="W238">
        <v>2910</v>
      </c>
      <c r="X238">
        <v>2947.2</v>
      </c>
      <c r="Y238">
        <v>2888</v>
      </c>
      <c r="Z238">
        <v>2997.95</v>
      </c>
      <c r="AA238">
        <v>2792.55</v>
      </c>
      <c r="AB238">
        <v>3286</v>
      </c>
      <c r="AC238" s="2">
        <f>(Table2[[#This Row],[Close Price]]/Table2[[#This Row],[Day Low]])-1</f>
        <v>7.955326460481027E-3</v>
      </c>
      <c r="AD238" s="2">
        <f>(Table2[[#This Row],[Day High]]/Table2[[#This Row],[Close Price]])-1</f>
        <v>4.7900721067792862E-3</v>
      </c>
      <c r="AE238" s="2">
        <f>(Table2[[#This Row],[Close Price]]/Table2[[#This Row],[Current Week Low]])-1</f>
        <v>1.5633656509695282E-2</v>
      </c>
      <c r="AF238" s="2">
        <f>(Table2[[#This Row],[Current Week High]]/Table2[[#This Row],[Close Price]])-1</f>
        <v>2.2092289859025227E-2</v>
      </c>
      <c r="AG238" s="2">
        <f>(Table2[[#This Row],[Close Price]]/Table2[[#This Row],[Current Month Low]])-1</f>
        <v>5.0348248017045405E-2</v>
      </c>
      <c r="AH238" s="2">
        <f>(Table2[[#This Row],[Current Month High]]/Table2[[#This Row],[Close Price]])-1</f>
        <v>0.12029729130797939</v>
      </c>
      <c r="AI238">
        <v>16.008386887816801</v>
      </c>
      <c r="AJ238">
        <v>91.458877284595303</v>
      </c>
      <c r="AK238" t="str">
        <f>IF(AND(Table2[[#This Row],[20D EMA]]&gt;Table2[[#This Row],[50D EMA]],Table2[[#This Row],[50D EMA]]&gt;Table2[[#This Row],[200D EMA]]),"Uptrend","Downtrend/NoTrend")</f>
        <v>Downtrend/NoTrend</v>
      </c>
      <c r="AL238">
        <v>0.02</v>
      </c>
      <c r="AM238" t="s">
        <v>10332</v>
      </c>
      <c r="AN238">
        <v>3.45</v>
      </c>
      <c r="AO238" t="s">
        <v>10332</v>
      </c>
      <c r="AP238">
        <v>6.9925281830176003E-2</v>
      </c>
      <c r="AQ238">
        <f>(Table2[[#This Row],[Sharpe Ratio]]-AVERAGE(Table2[Sharpe Ratio]))/_xlfn.STDEV.P(Table2[Sharpe Ratio])</f>
        <v>4.0360657760480513E-2</v>
      </c>
      <c r="AR2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8">
        <f>_xlfn.RANK.AVG(Table2[[#This Row],[1Y Return vs Nifty Z-Score]],Table2[1Y Return vs Nifty Z-Score])</f>
        <v>190</v>
      </c>
      <c r="AT238">
        <f>_xlfn.RANK.AVG(Table2[[#This Row],[6M Return vs Nifty Z-Score]],Table2[6M Return vs Nifty Z-Score])</f>
        <v>288</v>
      </c>
      <c r="AU238">
        <f>_xlfn.RANK.AVG(Table2[[#This Row],[Sharpe Ratio Z-Score]],Table2[Sharpe Ratio Z-Score])</f>
        <v>342</v>
      </c>
      <c r="AV238">
        <f>(Table2[[#This Row],[Rank 1Y]]+Table2[[#This Row],[Rank 6M]]+Table2[[#This Row],[Rank Sharpe]])/3</f>
        <v>273.33333333333331</v>
      </c>
    </row>
    <row r="239" spans="1:48" x14ac:dyDescent="0.3">
      <c r="A239" t="s">
        <v>415</v>
      </c>
      <c r="B239" t="s">
        <v>416</v>
      </c>
      <c r="C239" t="s">
        <v>10285</v>
      </c>
      <c r="D239" t="s">
        <v>417</v>
      </c>
      <c r="E239">
        <v>57180.0033545599</v>
      </c>
      <c r="F239">
        <v>381.2</v>
      </c>
      <c r="G239">
        <v>44.609983679757697</v>
      </c>
      <c r="H239">
        <f>(Table2[[#This Row],[1Y Return vs Nifty]]-AVERAGE(Table2[1Y Return vs Nifty]))/_xlfn.STDEV.P(Table2[1Y Return vs Nifty])</f>
        <v>0.18620656091880908</v>
      </c>
      <c r="I239">
        <v>10.186089857445401</v>
      </c>
      <c r="J239">
        <f>(Table2[[#This Row],[1M Return vs Nifty]]-AVERAGE(Table2[1M Return vs Nifty]))/_xlfn.STDEV.P(Table2[1M Return vs Nifty])</f>
        <v>0.49066203691868354</v>
      </c>
      <c r="K239">
        <v>22.549619749150899</v>
      </c>
      <c r="L239">
        <f>(Table2[[#This Row],[6M Return vs Nifty]]-AVERAGE(Table2[6M Return vs Nifty]))/_xlfn.STDEV.P(Table2[6M Return vs Nifty])</f>
        <v>0.47979186237422278</v>
      </c>
      <c r="M239">
        <v>-0.21276577195900501</v>
      </c>
      <c r="N239">
        <f>(Table2[[#This Row],[1W Return vs Nifty]]-AVERAGE(Table2[1W Return vs Nifty]))/_xlfn.STDEV.P(Table2[1W Return vs Nifty])</f>
        <v>-0.20267149136559023</v>
      </c>
      <c r="O239">
        <v>366.19</v>
      </c>
      <c r="P239">
        <v>348.31865745035998</v>
      </c>
      <c r="Q239">
        <v>296.57995094985398</v>
      </c>
      <c r="R239">
        <v>70.797630659998603</v>
      </c>
      <c r="S239" s="2">
        <f>(Table2[[#This Row],[Close Price]]-Table2[[#This Row],[20D EMA]])/Table2[[#This Row],[20D EMA]]</f>
        <v>4.0989650181599689E-2</v>
      </c>
      <c r="T239" s="2">
        <f>(Table2[[#This Row],[Close Price]]-Table2[[#This Row],[50D EMA]])/Table2[[#This Row],[50D EMA]]</f>
        <v>9.4400175949018852E-2</v>
      </c>
      <c r="U239" s="2">
        <f>(Table2[[#This Row],[Close Price]]-Table2[[#This Row],[200D EMA]])/Table2[[#This Row],[200D EMA]]</f>
        <v>0.28531951933748095</v>
      </c>
      <c r="V239">
        <v>0.59228513510036096</v>
      </c>
      <c r="W239">
        <v>377.7</v>
      </c>
      <c r="X239">
        <v>382.5</v>
      </c>
      <c r="Y239">
        <v>370</v>
      </c>
      <c r="Z239">
        <v>384.2</v>
      </c>
      <c r="AA239">
        <v>350.5</v>
      </c>
      <c r="AB239">
        <v>384.2</v>
      </c>
      <c r="AC239" s="2">
        <f>(Table2[[#This Row],[Close Price]]/Table2[[#This Row],[Day Low]])-1</f>
        <v>9.2666137145882566E-3</v>
      </c>
      <c r="AD239" s="2">
        <f>(Table2[[#This Row],[Day High]]/Table2[[#This Row],[Close Price]])-1</f>
        <v>3.4102833158446977E-3</v>
      </c>
      <c r="AE239" s="2">
        <f>(Table2[[#This Row],[Close Price]]/Table2[[#This Row],[Current Week Low]])-1</f>
        <v>3.0270270270270183E-2</v>
      </c>
      <c r="AF239" s="2">
        <f>(Table2[[#This Row],[Current Week High]]/Table2[[#This Row],[Close Price]])-1</f>
        <v>7.8698845750262425E-3</v>
      </c>
      <c r="AG239" s="2">
        <f>(Table2[[#This Row],[Close Price]]/Table2[[#This Row],[Current Month Low]])-1</f>
        <v>8.7589158345221074E-2</v>
      </c>
      <c r="AH239" s="2">
        <f>(Table2[[#This Row],[Current Month High]]/Table2[[#This Row],[Close Price]])-1</f>
        <v>7.8698845750262425E-3</v>
      </c>
      <c r="AI239">
        <v>0.78698845750262403</v>
      </c>
      <c r="AJ239">
        <v>98.852373500260796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0.19</v>
      </c>
      <c r="AM239" t="s">
        <v>10332</v>
      </c>
      <c r="AN239">
        <v>7.2</v>
      </c>
      <c r="AO239" t="s">
        <v>10332</v>
      </c>
      <c r="AP239">
        <v>5.1997061201023001E-2</v>
      </c>
      <c r="AQ239">
        <f>(Table2[[#This Row],[Sharpe Ratio]]-AVERAGE(Table2[Sharpe Ratio]))/_xlfn.STDEV.P(Table2[Sharpe Ratio])</f>
        <v>-0.16605548492929886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0.78793348391682627</v>
      </c>
      <c r="AS239">
        <f>_xlfn.RANK.AVG(Table2[[#This Row],[1Y Return vs Nifty Z-Score]],Table2[1Y Return vs Nifty Z-Score])</f>
        <v>242</v>
      </c>
      <c r="AT239">
        <f>_xlfn.RANK.AVG(Table2[[#This Row],[6M Return vs Nifty Z-Score]],Table2[6M Return vs Nifty Z-Score])</f>
        <v>190</v>
      </c>
      <c r="AU239">
        <f>_xlfn.RANK.AVG(Table2[[#This Row],[Sharpe Ratio Z-Score]],Table2[Sharpe Ratio Z-Score])</f>
        <v>389</v>
      </c>
      <c r="AV239">
        <f>(Table2[[#This Row],[Rank 1Y]]+Table2[[#This Row],[Rank 6M]]+Table2[[#This Row],[Rank Sharpe]])/3</f>
        <v>273.66666666666669</v>
      </c>
    </row>
    <row r="240" spans="1:48" x14ac:dyDescent="0.3">
      <c r="A240" t="s">
        <v>531</v>
      </c>
      <c r="B240" t="s">
        <v>532</v>
      </c>
      <c r="C240" t="s">
        <v>10290</v>
      </c>
      <c r="D240" t="s">
        <v>46</v>
      </c>
      <c r="E240">
        <v>39458.826000000001</v>
      </c>
      <c r="F240">
        <v>65.34</v>
      </c>
      <c r="G240">
        <v>120.523327114648</v>
      </c>
      <c r="H240">
        <f>(Table2[[#This Row],[1Y Return vs Nifty]]-AVERAGE(Table2[1Y Return vs Nifty]))/_xlfn.STDEV.P(Table2[1Y Return vs Nifty])</f>
        <v>1.3612553757193095</v>
      </c>
      <c r="I240">
        <v>-3.9541940400709299</v>
      </c>
      <c r="J240">
        <f>(Table2[[#This Row],[1M Return vs Nifty]]-AVERAGE(Table2[1M Return vs Nifty]))/_xlfn.STDEV.P(Table2[1M Return vs Nifty])</f>
        <v>-0.68573831927153273</v>
      </c>
      <c r="K240">
        <v>-14.3711902935325</v>
      </c>
      <c r="L240">
        <f>(Table2[[#This Row],[6M Return vs Nifty]]-AVERAGE(Table2[6M Return vs Nifty]))/_xlfn.STDEV.P(Table2[6M Return vs Nifty])</f>
        <v>-0.77625825116546976</v>
      </c>
      <c r="M240">
        <v>0.357779856499438</v>
      </c>
      <c r="N240">
        <f>(Table2[[#This Row],[1W Return vs Nifty]]-AVERAGE(Table2[1W Return vs Nifty]))/_xlfn.STDEV.P(Table2[1W Return vs Nifty])</f>
        <v>-7.0770123687155531E-2</v>
      </c>
      <c r="O240">
        <v>64.42</v>
      </c>
      <c r="P240">
        <v>65.396331118018793</v>
      </c>
      <c r="Q240">
        <v>58.125933093558402</v>
      </c>
      <c r="R240">
        <v>61.652289481888502</v>
      </c>
      <c r="S240" s="2">
        <f>(Table2[[#This Row],[Close Price]]-Table2[[#This Row],[20D EMA]])/Table2[[#This Row],[20D EMA]]</f>
        <v>1.4281279105867769E-2</v>
      </c>
      <c r="T240" s="2">
        <f>(Table2[[#This Row],[Close Price]]-Table2[[#This Row],[50D EMA]])/Table2[[#This Row],[50D EMA]]</f>
        <v>-8.6138040247442111E-4</v>
      </c>
      <c r="U240" s="2">
        <f>(Table2[[#This Row],[Close Price]]-Table2[[#This Row],[200D EMA]])/Table2[[#This Row],[200D EMA]]</f>
        <v>0.12411098665426973</v>
      </c>
      <c r="V240">
        <v>0.25371989493601899</v>
      </c>
      <c r="W240">
        <v>64.540000000000006</v>
      </c>
      <c r="X240">
        <v>65.55</v>
      </c>
      <c r="Y240">
        <v>63.09</v>
      </c>
      <c r="Z240">
        <v>65.599999999999994</v>
      </c>
      <c r="AA240">
        <v>60.3</v>
      </c>
      <c r="AB240">
        <v>66.8</v>
      </c>
      <c r="AC240" s="2">
        <f>(Table2[[#This Row],[Close Price]]/Table2[[#This Row],[Day Low]])-1</f>
        <v>1.23954136969322E-2</v>
      </c>
      <c r="AD240" s="2">
        <f>(Table2[[#This Row],[Day High]]/Table2[[#This Row],[Close Price]])-1</f>
        <v>3.2139577594121338E-3</v>
      </c>
      <c r="AE240" s="2">
        <f>(Table2[[#This Row],[Close Price]]/Table2[[#This Row],[Current Week Low]])-1</f>
        <v>3.5663338088445018E-2</v>
      </c>
      <c r="AF240" s="2">
        <f>(Table2[[#This Row],[Current Week High]]/Table2[[#This Row],[Close Price]])-1</f>
        <v>3.979185797367446E-3</v>
      </c>
      <c r="AG240" s="2">
        <f>(Table2[[#This Row],[Close Price]]/Table2[[#This Row],[Current Month Low]])-1</f>
        <v>8.3582089552239003E-2</v>
      </c>
      <c r="AH240" s="2">
        <f>(Table2[[#This Row],[Current Month High]]/Table2[[#This Row],[Close Price]])-1</f>
        <v>2.234465870829494E-2</v>
      </c>
      <c r="AI240">
        <v>19.605142332414999</v>
      </c>
      <c r="AJ240">
        <v>149.389312977099</v>
      </c>
      <c r="AK240" t="str">
        <f>IF(AND(Table2[[#This Row],[20D EMA]]&gt;Table2[[#This Row],[50D EMA]],Table2[[#This Row],[50D EMA]]&gt;Table2[[#This Row],[200D EMA]]),"Uptrend","Downtrend/NoTrend")</f>
        <v>Downtrend/NoTrend</v>
      </c>
      <c r="AL240">
        <v>-0.11</v>
      </c>
      <c r="AM240" t="s">
        <v>10331</v>
      </c>
      <c r="AN240">
        <v>7.68</v>
      </c>
      <c r="AO240" t="s">
        <v>10332</v>
      </c>
      <c r="AP240">
        <v>0.12913368420121901</v>
      </c>
      <c r="AQ240">
        <f>(Table2[[#This Row],[Sharpe Ratio]]-AVERAGE(Table2[Sharpe Ratio]))/_xlfn.STDEV.P(Table2[Sharpe Ratio])</f>
        <v>0.72205519315579147</v>
      </c>
      <c r="AR2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0">
        <f>_xlfn.RANK.AVG(Table2[[#This Row],[1Y Return vs Nifty Z-Score]],Table2[1Y Return vs Nifty Z-Score])</f>
        <v>64</v>
      </c>
      <c r="AT240">
        <f>_xlfn.RANK.AVG(Table2[[#This Row],[6M Return vs Nifty Z-Score]],Table2[6M Return vs Nifty Z-Score])</f>
        <v>582</v>
      </c>
      <c r="AU240">
        <f>_xlfn.RANK.AVG(Table2[[#This Row],[Sharpe Ratio Z-Score]],Table2[Sharpe Ratio Z-Score])</f>
        <v>175</v>
      </c>
      <c r="AV240">
        <f>(Table2[[#This Row],[Rank 1Y]]+Table2[[#This Row],[Rank 6M]]+Table2[[#This Row],[Rank Sharpe]])/3</f>
        <v>273.66666666666669</v>
      </c>
    </row>
    <row r="241" spans="1:48" x14ac:dyDescent="0.3">
      <c r="A241" t="s">
        <v>787</v>
      </c>
      <c r="B241" t="s">
        <v>788</v>
      </c>
      <c r="C241" t="s">
        <v>10291</v>
      </c>
      <c r="D241" t="s">
        <v>789</v>
      </c>
      <c r="E241">
        <v>20630.495655405</v>
      </c>
      <c r="F241">
        <v>2149.65</v>
      </c>
      <c r="G241">
        <v>21.5347601294268</v>
      </c>
      <c r="H241">
        <f>(Table2[[#This Row],[1Y Return vs Nifty]]-AVERAGE(Table2[1Y Return vs Nifty]))/_xlfn.STDEV.P(Table2[1Y Return vs Nifty])</f>
        <v>-0.17097062107856423</v>
      </c>
      <c r="I241">
        <v>6.0628872810023697</v>
      </c>
      <c r="J241">
        <f>(Table2[[#This Row],[1M Return vs Nifty]]-AVERAGE(Table2[1M Return vs Nifty]))/_xlfn.STDEV.P(Table2[1M Return vs Nifty])</f>
        <v>0.14763236264008073</v>
      </c>
      <c r="K241">
        <v>22.9761515038055</v>
      </c>
      <c r="L241">
        <f>(Table2[[#This Row],[6M Return vs Nifty]]-AVERAGE(Table2[6M Return vs Nifty]))/_xlfn.STDEV.P(Table2[6M Return vs Nifty])</f>
        <v>0.49430252067892494</v>
      </c>
      <c r="M241">
        <v>12.8400777355192</v>
      </c>
      <c r="N241">
        <f>(Table2[[#This Row],[1W Return vs Nifty]]-AVERAGE(Table2[1W Return vs Nifty]))/_xlfn.STDEV.P(Table2[1W Return vs Nifty])</f>
        <v>2.8149450231641588</v>
      </c>
      <c r="O241">
        <v>2004.98</v>
      </c>
      <c r="P241">
        <v>1953.7983416453601</v>
      </c>
      <c r="Q241">
        <v>1695.99048773088</v>
      </c>
      <c r="R241">
        <v>71.219641837772997</v>
      </c>
      <c r="S241" s="2">
        <f>(Table2[[#This Row],[Close Price]]-Table2[[#This Row],[20D EMA]])/Table2[[#This Row],[20D EMA]]</f>
        <v>7.2155333220281531E-2</v>
      </c>
      <c r="T241" s="2">
        <f>(Table2[[#This Row],[Close Price]]-Table2[[#This Row],[50D EMA]])/Table2[[#This Row],[50D EMA]]</f>
        <v>0.10024149073118091</v>
      </c>
      <c r="U241" s="2">
        <f>(Table2[[#This Row],[Close Price]]-Table2[[#This Row],[200D EMA]])/Table2[[#This Row],[200D EMA]]</f>
        <v>0.26748942022433492</v>
      </c>
      <c r="V241">
        <v>0.81212896281980496</v>
      </c>
      <c r="W241">
        <v>2125.5500000000002</v>
      </c>
      <c r="X241">
        <v>2197</v>
      </c>
      <c r="Y241">
        <v>1950.1</v>
      </c>
      <c r="Z241">
        <v>2223.75</v>
      </c>
      <c r="AA241">
        <v>1810.15</v>
      </c>
      <c r="AB241">
        <v>2223.75</v>
      </c>
      <c r="AC241" s="2">
        <f>(Table2[[#This Row],[Close Price]]/Table2[[#This Row],[Day Low]])-1</f>
        <v>1.1338241866810872E-2</v>
      </c>
      <c r="AD241" s="2">
        <f>(Table2[[#This Row],[Day High]]/Table2[[#This Row],[Close Price]])-1</f>
        <v>2.2026841578861589E-2</v>
      </c>
      <c r="AE241" s="2">
        <f>(Table2[[#This Row],[Close Price]]/Table2[[#This Row],[Current Week Low]])-1</f>
        <v>0.10232808573919305</v>
      </c>
      <c r="AF241" s="2">
        <f>(Table2[[#This Row],[Current Week High]]/Table2[[#This Row],[Close Price]])-1</f>
        <v>3.4470727792896394E-2</v>
      </c>
      <c r="AG241" s="2">
        <f>(Table2[[#This Row],[Close Price]]/Table2[[#This Row],[Current Month Low]])-1</f>
        <v>0.18755351766428197</v>
      </c>
      <c r="AH241" s="2">
        <f>(Table2[[#This Row],[Current Month High]]/Table2[[#This Row],[Close Price]])-1</f>
        <v>3.4470727792896394E-2</v>
      </c>
      <c r="AI241">
        <v>4.0448445095713197</v>
      </c>
      <c r="AJ241">
        <v>71.958243340532704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</v>
      </c>
      <c r="AM241" t="s">
        <v>10333</v>
      </c>
      <c r="AN241">
        <v>18.489999999999998</v>
      </c>
      <c r="AO241" t="s">
        <v>10332</v>
      </c>
      <c r="AP241">
        <v>8.2267942051473003E-2</v>
      </c>
      <c r="AQ241">
        <f>(Table2[[#This Row],[Sharpe Ratio]]-AVERAGE(Table2[Sharpe Ratio]))/_xlfn.STDEV.P(Table2[Sharpe Ratio])</f>
        <v>0.18246758326695617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3.4683768686715566</v>
      </c>
      <c r="AS241">
        <f>_xlfn.RANK.AVG(Table2[[#This Row],[1Y Return vs Nifty Z-Score]],Table2[1Y Return vs Nifty Z-Score])</f>
        <v>342</v>
      </c>
      <c r="AT241">
        <f>_xlfn.RANK.AVG(Table2[[#This Row],[6M Return vs Nifty Z-Score]],Table2[6M Return vs Nifty Z-Score])</f>
        <v>188</v>
      </c>
      <c r="AU241">
        <f>_xlfn.RANK.AVG(Table2[[#This Row],[Sharpe Ratio Z-Score]],Table2[Sharpe Ratio Z-Score])</f>
        <v>295</v>
      </c>
      <c r="AV241">
        <f>(Table2[[#This Row],[Rank 1Y]]+Table2[[#This Row],[Rank 6M]]+Table2[[#This Row],[Rank Sharpe]])/3</f>
        <v>275</v>
      </c>
    </row>
    <row r="242" spans="1:48" x14ac:dyDescent="0.3">
      <c r="A242" t="s">
        <v>1643</v>
      </c>
      <c r="B242" t="s">
        <v>1644</v>
      </c>
      <c r="C242" t="s">
        <v>10289</v>
      </c>
      <c r="D242" t="s">
        <v>1002</v>
      </c>
      <c r="E242">
        <v>5340.853217154</v>
      </c>
      <c r="F242">
        <v>41.87</v>
      </c>
      <c r="G242">
        <v>69.117556593512404</v>
      </c>
      <c r="H242">
        <f>(Table2[[#This Row],[1Y Return vs Nifty]]-AVERAGE(Table2[1Y Return vs Nifty]))/_xlfn.STDEV.P(Table2[1Y Return vs Nifty])</f>
        <v>0.56555481779862316</v>
      </c>
      <c r="I242">
        <v>5.91147842911802</v>
      </c>
      <c r="J242">
        <f>(Table2[[#This Row],[1M Return vs Nifty]]-AVERAGE(Table2[1M Return vs Nifty]))/_xlfn.STDEV.P(Table2[1M Return vs Nifty])</f>
        <v>0.13503590923235345</v>
      </c>
      <c r="K242">
        <v>0.12667084074728199</v>
      </c>
      <c r="L242">
        <f>(Table2[[#This Row],[6M Return vs Nifty]]-AVERAGE(Table2[6M Return vs Nifty]))/_xlfn.STDEV.P(Table2[6M Return vs Nifty])</f>
        <v>-0.28303938346612734</v>
      </c>
      <c r="M242">
        <v>2.8908395369694899</v>
      </c>
      <c r="N242">
        <f>(Table2[[#This Row],[1W Return vs Nifty]]-AVERAGE(Table2[1W Return vs Nifty]))/_xlfn.STDEV.P(Table2[1W Return vs Nifty])</f>
        <v>0.5148342865470289</v>
      </c>
      <c r="O242">
        <v>40.97</v>
      </c>
      <c r="P242">
        <v>39.960676947157097</v>
      </c>
      <c r="Q242">
        <v>33.916098140484202</v>
      </c>
      <c r="R242">
        <v>58.848371500876098</v>
      </c>
      <c r="S242" s="2">
        <f>(Table2[[#This Row],[Close Price]]-Table2[[#This Row],[20D EMA]])/Table2[[#This Row],[20D EMA]]</f>
        <v>2.1967293141322886E-2</v>
      </c>
      <c r="T242" s="2">
        <f>(Table2[[#This Row],[Close Price]]-Table2[[#This Row],[50D EMA]])/Table2[[#This Row],[50D EMA]]</f>
        <v>4.7780047754639815E-2</v>
      </c>
      <c r="U242" s="2">
        <f>(Table2[[#This Row],[Close Price]]-Table2[[#This Row],[200D EMA]])/Table2[[#This Row],[200D EMA]]</f>
        <v>0.23451700801695588</v>
      </c>
      <c r="V242">
        <v>0.695414331372053</v>
      </c>
      <c r="W242">
        <v>41.37</v>
      </c>
      <c r="X242">
        <v>42.87</v>
      </c>
      <c r="Y242">
        <v>39.68</v>
      </c>
      <c r="Z242">
        <v>42.87</v>
      </c>
      <c r="AA242">
        <v>38.6</v>
      </c>
      <c r="AB242">
        <v>44.6</v>
      </c>
      <c r="AC242" s="2">
        <f>(Table2[[#This Row],[Close Price]]/Table2[[#This Row],[Day Low]])-1</f>
        <v>1.2086052695189808E-2</v>
      </c>
      <c r="AD242" s="2">
        <f>(Table2[[#This Row],[Day High]]/Table2[[#This Row],[Close Price]])-1</f>
        <v>2.3883448770002369E-2</v>
      </c>
      <c r="AE242" s="2">
        <f>(Table2[[#This Row],[Close Price]]/Table2[[#This Row],[Current Week Low]])-1</f>
        <v>5.5191532258064502E-2</v>
      </c>
      <c r="AF242" s="2">
        <f>(Table2[[#This Row],[Current Week High]]/Table2[[#This Row],[Close Price]])-1</f>
        <v>2.3883448770002369E-2</v>
      </c>
      <c r="AG242" s="2">
        <f>(Table2[[#This Row],[Close Price]]/Table2[[#This Row],[Current Month Low]])-1</f>
        <v>8.4715025906735741E-2</v>
      </c>
      <c r="AH242" s="2">
        <f>(Table2[[#This Row],[Current Month High]]/Table2[[#This Row],[Close Price]])-1</f>
        <v>6.5201815142106545E-2</v>
      </c>
      <c r="AI242">
        <v>10.102698829711001</v>
      </c>
      <c r="AJ242">
        <v>101.298076923076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0.1</v>
      </c>
      <c r="AM242" t="s">
        <v>10332</v>
      </c>
      <c r="AN242">
        <v>5.23</v>
      </c>
      <c r="AO242" t="s">
        <v>10332</v>
      </c>
      <c r="AP242">
        <v>9.4130776867344002E-2</v>
      </c>
      <c r="AQ242">
        <f>(Table2[[#This Row],[Sharpe Ratio]]-AVERAGE(Table2[Sharpe Ratio]))/_xlfn.STDEV.P(Table2[Sharpe Ratio])</f>
        <v>0.31905005035665285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1.2514356804685312</v>
      </c>
      <c r="AS242">
        <f>_xlfn.RANK.AVG(Table2[[#This Row],[1Y Return vs Nifty Z-Score]],Table2[1Y Return vs Nifty Z-Score])</f>
        <v>160</v>
      </c>
      <c r="AT242">
        <f>_xlfn.RANK.AVG(Table2[[#This Row],[6M Return vs Nifty Z-Score]],Table2[6M Return vs Nifty Z-Score])</f>
        <v>414</v>
      </c>
      <c r="AU242">
        <f>_xlfn.RANK.AVG(Table2[[#This Row],[Sharpe Ratio Z-Score]],Table2[Sharpe Ratio Z-Score])</f>
        <v>255</v>
      </c>
      <c r="AV242">
        <f>(Table2[[#This Row],[Rank 1Y]]+Table2[[#This Row],[Rank 6M]]+Table2[[#This Row],[Rank Sharpe]])/3</f>
        <v>276.33333333333331</v>
      </c>
    </row>
    <row r="243" spans="1:48" x14ac:dyDescent="0.3">
      <c r="A243" t="s">
        <v>1104</v>
      </c>
      <c r="B243" t="s">
        <v>1105</v>
      </c>
      <c r="C243" t="s">
        <v>10297</v>
      </c>
      <c r="D243" t="s">
        <v>471</v>
      </c>
      <c r="E243">
        <v>11545.306144919999</v>
      </c>
      <c r="F243">
        <v>2362.9</v>
      </c>
      <c r="G243">
        <v>2.2570390125630002</v>
      </c>
      <c r="H243">
        <f>(Table2[[#This Row],[1Y Return vs Nifty]]-AVERAGE(Table2[1Y Return vs Nifty]))/_xlfn.STDEV.P(Table2[1Y Return vs Nifty])</f>
        <v>-0.4693669546540164</v>
      </c>
      <c r="I243">
        <v>14.6883149943551</v>
      </c>
      <c r="J243">
        <f>(Table2[[#This Row],[1M Return vs Nifty]]-AVERAGE(Table2[1M Return vs Nifty]))/_xlfn.STDEV.P(Table2[1M Return vs Nifty])</f>
        <v>0.86522447803341973</v>
      </c>
      <c r="K243">
        <v>6.3512406634479603</v>
      </c>
      <c r="L243">
        <f>(Table2[[#This Row],[6M Return vs Nifty]]-AVERAGE(Table2[6M Return vs Nifty]))/_xlfn.STDEV.P(Table2[6M Return vs Nifty])</f>
        <v>-7.1278817446577131E-2</v>
      </c>
      <c r="M243">
        <v>-3.01050111488895</v>
      </c>
      <c r="N243">
        <f>(Table2[[#This Row],[1W Return vs Nifty]]-AVERAGE(Table2[1W Return vs Nifty]))/_xlfn.STDEV.P(Table2[1W Return vs Nifty])</f>
        <v>-0.84946484097344388</v>
      </c>
      <c r="O243">
        <v>2273.63</v>
      </c>
      <c r="P243">
        <v>2179.10694742245</v>
      </c>
      <c r="Q243">
        <v>1996.6356124183999</v>
      </c>
      <c r="R243">
        <v>62.416291783920101</v>
      </c>
      <c r="S243" s="2">
        <f>(Table2[[#This Row],[Close Price]]-Table2[[#This Row],[20D EMA]])/Table2[[#This Row],[20D EMA]]</f>
        <v>3.9263204655110982E-2</v>
      </c>
      <c r="T243" s="2">
        <f>(Table2[[#This Row],[Close Price]]-Table2[[#This Row],[50D EMA]])/Table2[[#This Row],[50D EMA]]</f>
        <v>8.434329154654345E-2</v>
      </c>
      <c r="U243" s="2">
        <f>(Table2[[#This Row],[Close Price]]-Table2[[#This Row],[200D EMA]])/Table2[[#This Row],[200D EMA]]</f>
        <v>0.18344077672638878</v>
      </c>
      <c r="V243">
        <v>1.6246073841947</v>
      </c>
      <c r="W243">
        <v>2355</v>
      </c>
      <c r="X243">
        <v>2395.8000000000002</v>
      </c>
      <c r="Y243">
        <v>2330.0500000000002</v>
      </c>
      <c r="Z243">
        <v>2400</v>
      </c>
      <c r="AA243">
        <v>2028</v>
      </c>
      <c r="AB243">
        <v>2457.6999999999998</v>
      </c>
      <c r="AC243" s="2">
        <f>(Table2[[#This Row],[Close Price]]/Table2[[#This Row],[Day Low]])-1</f>
        <v>3.3545647558386182E-3</v>
      </c>
      <c r="AD243" s="2">
        <f>(Table2[[#This Row],[Day High]]/Table2[[#This Row],[Close Price]])-1</f>
        <v>1.3923568496339245E-2</v>
      </c>
      <c r="AE243" s="2">
        <f>(Table2[[#This Row],[Close Price]]/Table2[[#This Row],[Current Week Low]])-1</f>
        <v>1.4098409905366704E-2</v>
      </c>
      <c r="AF243" s="2">
        <f>(Table2[[#This Row],[Current Week High]]/Table2[[#This Row],[Close Price]])-1</f>
        <v>1.5701045325659191E-2</v>
      </c>
      <c r="AG243" s="2">
        <f>(Table2[[#This Row],[Close Price]]/Table2[[#This Row],[Current Month Low]])-1</f>
        <v>0.16513806706114398</v>
      </c>
      <c r="AH243" s="2">
        <f>(Table2[[#This Row],[Current Month High]]/Table2[[#This Row],[Close Price]])-1</f>
        <v>4.0120191290363483E-2</v>
      </c>
      <c r="AI243">
        <v>4.0120191290363403</v>
      </c>
      <c r="AJ243">
        <v>43.327671964090698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0.04</v>
      </c>
      <c r="AM243" t="s">
        <v>10332</v>
      </c>
      <c r="AN243">
        <v>14.82</v>
      </c>
      <c r="AO243" t="s">
        <v>10332</v>
      </c>
      <c r="AP243">
        <v>0.19945471551649899</v>
      </c>
      <c r="AQ243">
        <f>(Table2[[#This Row],[Sharpe Ratio]]-AVERAGE(Table2[Sharpe Ratio]))/_xlfn.STDEV.P(Table2[Sharpe Ratio])</f>
        <v>1.5316947181437792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1.0068085831031617</v>
      </c>
      <c r="AS243">
        <f>_xlfn.RANK.AVG(Table2[[#This Row],[1Y Return vs Nifty Z-Score]],Table2[1Y Return vs Nifty Z-Score])</f>
        <v>458</v>
      </c>
      <c r="AT243">
        <f>_xlfn.RANK.AVG(Table2[[#This Row],[6M Return vs Nifty Z-Score]],Table2[6M Return vs Nifty Z-Score])</f>
        <v>338</v>
      </c>
      <c r="AU243">
        <f>_xlfn.RANK.AVG(Table2[[#This Row],[Sharpe Ratio Z-Score]],Table2[Sharpe Ratio Z-Score])</f>
        <v>39</v>
      </c>
      <c r="AV243">
        <f>(Table2[[#This Row],[Rank 1Y]]+Table2[[#This Row],[Rank 6M]]+Table2[[#This Row],[Rank Sharpe]])/3</f>
        <v>278.33333333333331</v>
      </c>
    </row>
    <row r="244" spans="1:48" x14ac:dyDescent="0.3">
      <c r="A244" t="s">
        <v>871</v>
      </c>
      <c r="B244" t="s">
        <v>872</v>
      </c>
      <c r="C244" t="s">
        <v>10286</v>
      </c>
      <c r="D244" t="s">
        <v>21</v>
      </c>
      <c r="E244">
        <v>17831.36920565</v>
      </c>
      <c r="F244">
        <v>786.5</v>
      </c>
      <c r="G244">
        <v>23.230528066333299</v>
      </c>
      <c r="H244">
        <f>(Table2[[#This Row],[1Y Return vs Nifty]]-AVERAGE(Table2[1Y Return vs Nifty]))/_xlfn.STDEV.P(Table2[1Y Return vs Nifty])</f>
        <v>-0.14472213808100395</v>
      </c>
      <c r="I244">
        <v>6.8105197764418497</v>
      </c>
      <c r="J244">
        <f>(Table2[[#This Row],[1M Return vs Nifty]]-AVERAGE(Table2[1M Return vs Nifty]))/_xlfn.STDEV.P(Table2[1M Return vs Nifty])</f>
        <v>0.20983161834872083</v>
      </c>
      <c r="K244">
        <v>36.902712899533398</v>
      </c>
      <c r="L244">
        <f>(Table2[[#This Row],[6M Return vs Nifty]]-AVERAGE(Table2[6M Return vs Nifty]))/_xlfn.STDEV.P(Table2[6M Return vs Nifty])</f>
        <v>0.96808570696597684</v>
      </c>
      <c r="M244">
        <v>3.9742738804038198</v>
      </c>
      <c r="N244">
        <f>(Table2[[#This Row],[1W Return vs Nifty]]-AVERAGE(Table2[1W Return vs Nifty]))/_xlfn.STDEV.P(Table2[1W Return vs Nifty])</f>
        <v>0.76530763093999876</v>
      </c>
      <c r="O244">
        <v>771.3</v>
      </c>
      <c r="P244">
        <v>742.15018742128996</v>
      </c>
      <c r="Q244">
        <v>627.40477420564798</v>
      </c>
      <c r="R244">
        <v>55.419950039452701</v>
      </c>
      <c r="S244" s="2">
        <f>(Table2[[#This Row],[Close Price]]-Table2[[#This Row],[20D EMA]])/Table2[[#This Row],[20D EMA]]</f>
        <v>1.9706988201737385E-2</v>
      </c>
      <c r="T244" s="2">
        <f>(Table2[[#This Row],[Close Price]]-Table2[[#This Row],[50D EMA]])/Table2[[#This Row],[50D EMA]]</f>
        <v>5.9758541236525173E-2</v>
      </c>
      <c r="U244" s="2">
        <f>(Table2[[#This Row],[Close Price]]-Table2[[#This Row],[200D EMA]])/Table2[[#This Row],[200D EMA]]</f>
        <v>0.25357668977859016</v>
      </c>
      <c r="V244">
        <v>0.85609643260727297</v>
      </c>
      <c r="W244">
        <v>781.3</v>
      </c>
      <c r="X244">
        <v>824.8</v>
      </c>
      <c r="Y244">
        <v>780</v>
      </c>
      <c r="Z244">
        <v>824.8</v>
      </c>
      <c r="AA244">
        <v>722.75</v>
      </c>
      <c r="AB244">
        <v>824.8</v>
      </c>
      <c r="AC244" s="2">
        <f>(Table2[[#This Row],[Close Price]]/Table2[[#This Row],[Day Low]])-1</f>
        <v>6.6555740432612254E-3</v>
      </c>
      <c r="AD244" s="2">
        <f>(Table2[[#This Row],[Day High]]/Table2[[#This Row],[Close Price]])-1</f>
        <v>4.8696757787666911E-2</v>
      </c>
      <c r="AE244" s="2">
        <f>(Table2[[#This Row],[Close Price]]/Table2[[#This Row],[Current Week Low]])-1</f>
        <v>8.3333333333333037E-3</v>
      </c>
      <c r="AF244" s="2">
        <f>(Table2[[#This Row],[Current Week High]]/Table2[[#This Row],[Close Price]])-1</f>
        <v>4.8696757787666911E-2</v>
      </c>
      <c r="AG244" s="2">
        <f>(Table2[[#This Row],[Close Price]]/Table2[[#This Row],[Current Month Low]])-1</f>
        <v>8.8204773434797712E-2</v>
      </c>
      <c r="AH244" s="2">
        <f>(Table2[[#This Row],[Current Month High]]/Table2[[#This Row],[Close Price]])-1</f>
        <v>4.8696757787666911E-2</v>
      </c>
      <c r="AI244">
        <v>6.7387158296249297</v>
      </c>
      <c r="AJ244">
        <v>72.364672364672302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0.02</v>
      </c>
      <c r="AM244" t="s">
        <v>10332</v>
      </c>
      <c r="AN244">
        <v>8.07</v>
      </c>
      <c r="AO244" t="s">
        <v>10332</v>
      </c>
      <c r="AP244">
        <v>4.8364172177905999E-2</v>
      </c>
      <c r="AQ244">
        <f>(Table2[[#This Row],[Sharpe Ratio]]-AVERAGE(Table2[Sharpe Ratio]))/_xlfn.STDEV.P(Table2[Sharpe Ratio])</f>
        <v>-0.20788266647081027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1.5906201517028822</v>
      </c>
      <c r="AS244">
        <f>_xlfn.RANK.AVG(Table2[[#This Row],[1Y Return vs Nifty Z-Score]],Table2[1Y Return vs Nifty Z-Score])</f>
        <v>333</v>
      </c>
      <c r="AT244">
        <f>_xlfn.RANK.AVG(Table2[[#This Row],[6M Return vs Nifty Z-Score]],Table2[6M Return vs Nifty Z-Score])</f>
        <v>106</v>
      </c>
      <c r="AU244">
        <f>_xlfn.RANK.AVG(Table2[[#This Row],[Sharpe Ratio Z-Score]],Table2[Sharpe Ratio Z-Score])</f>
        <v>399</v>
      </c>
      <c r="AV244">
        <f>(Table2[[#This Row],[Rank 1Y]]+Table2[[#This Row],[Rank 6M]]+Table2[[#This Row],[Rank Sharpe]])/3</f>
        <v>279.33333333333331</v>
      </c>
    </row>
    <row r="245" spans="1:48" x14ac:dyDescent="0.3">
      <c r="A245" t="s">
        <v>1530</v>
      </c>
      <c r="B245" t="s">
        <v>1531</v>
      </c>
      <c r="C245" t="s">
        <v>622</v>
      </c>
      <c r="D245" t="s">
        <v>471</v>
      </c>
      <c r="E245">
        <v>6623.8179532800004</v>
      </c>
      <c r="F245">
        <v>927.6</v>
      </c>
      <c r="G245">
        <v>30.470378244669298</v>
      </c>
      <c r="H245">
        <f>(Table2[[#This Row],[1Y Return vs Nifty]]-AVERAGE(Table2[1Y Return vs Nifty]))/_xlfn.STDEV.P(Table2[1Y Return vs Nifty])</f>
        <v>-3.2657815967680331E-2</v>
      </c>
      <c r="I245">
        <v>3.1850293487775998</v>
      </c>
      <c r="J245">
        <f>(Table2[[#This Row],[1M Return vs Nifty]]-AVERAGE(Table2[1M Return vs Nifty]))/_xlfn.STDEV.P(Table2[1M Return vs Nifty])</f>
        <v>-9.1790913516963529E-2</v>
      </c>
      <c r="K245">
        <v>-0.53266981859336004</v>
      </c>
      <c r="L245">
        <f>(Table2[[#This Row],[6M Return vs Nifty]]-AVERAGE(Table2[6M Return vs Nifty]))/_xlfn.STDEV.P(Table2[6M Return vs Nifty])</f>
        <v>-0.30547022691373116</v>
      </c>
      <c r="M245">
        <v>1.66429645376726</v>
      </c>
      <c r="N245">
        <f>(Table2[[#This Row],[1W Return vs Nifty]]-AVERAGE(Table2[1W Return vs Nifty]))/_xlfn.STDEV.P(Table2[1W Return vs Nifty])</f>
        <v>0.23127640419497428</v>
      </c>
      <c r="O245">
        <v>930.62</v>
      </c>
      <c r="P245">
        <v>918.02747135630602</v>
      </c>
      <c r="Q245">
        <v>836.15306310295705</v>
      </c>
      <c r="R245">
        <v>50.129512324141899</v>
      </c>
      <c r="S245" s="2">
        <f>(Table2[[#This Row],[Close Price]]-Table2[[#This Row],[20D EMA]])/Table2[[#This Row],[20D EMA]]</f>
        <v>-3.2451483956931742E-3</v>
      </c>
      <c r="T245" s="2">
        <f>(Table2[[#This Row],[Close Price]]-Table2[[#This Row],[50D EMA]])/Table2[[#This Row],[50D EMA]]</f>
        <v>1.0427279076465346E-2</v>
      </c>
      <c r="U245" s="2">
        <f>(Table2[[#This Row],[Close Price]]-Table2[[#This Row],[200D EMA]])/Table2[[#This Row],[200D EMA]]</f>
        <v>0.10936626430295447</v>
      </c>
      <c r="V245">
        <v>0.99959982250035995</v>
      </c>
      <c r="W245">
        <v>924</v>
      </c>
      <c r="X245">
        <v>945.95</v>
      </c>
      <c r="Y245">
        <v>895.5</v>
      </c>
      <c r="Z245">
        <v>947.5</v>
      </c>
      <c r="AA245">
        <v>861.35</v>
      </c>
      <c r="AB245">
        <v>1128</v>
      </c>
      <c r="AC245" s="2">
        <f>(Table2[[#This Row],[Close Price]]/Table2[[#This Row],[Day Low]])-1</f>
        <v>3.8961038961038419E-3</v>
      </c>
      <c r="AD245" s="2">
        <f>(Table2[[#This Row],[Day High]]/Table2[[#This Row],[Close Price]])-1</f>
        <v>1.978223372143173E-2</v>
      </c>
      <c r="AE245" s="2">
        <f>(Table2[[#This Row],[Close Price]]/Table2[[#This Row],[Current Week Low]])-1</f>
        <v>3.5845896147403744E-2</v>
      </c>
      <c r="AF245" s="2">
        <f>(Table2[[#This Row],[Current Week High]]/Table2[[#This Row],[Close Price]])-1</f>
        <v>2.1453212591634241E-2</v>
      </c>
      <c r="AG245" s="2">
        <f>(Table2[[#This Row],[Close Price]]/Table2[[#This Row],[Current Month Low]])-1</f>
        <v>7.6914146398096017E-2</v>
      </c>
      <c r="AH245" s="2">
        <f>(Table2[[#This Row],[Current Month High]]/Table2[[#This Row],[Close Price]])-1</f>
        <v>0.21604139715394566</v>
      </c>
      <c r="AI245">
        <v>21.604139715394499</v>
      </c>
      <c r="AJ245">
        <v>61.223603024246003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-0.01</v>
      </c>
      <c r="AM245" t="s">
        <v>10331</v>
      </c>
      <c r="AN245">
        <v>0.55000000000000004</v>
      </c>
      <c r="AO245" t="s">
        <v>10332</v>
      </c>
      <c r="AP245">
        <v>0.15682561182848401</v>
      </c>
      <c r="AQ245">
        <f>(Table2[[#This Row],[Sharpe Ratio]]-AVERAGE(Table2[Sharpe Ratio]))/_xlfn.STDEV.P(Table2[Sharpe Ratio])</f>
        <v>1.0408855446280236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0.84224299242462297</v>
      </c>
      <c r="AS245">
        <f>_xlfn.RANK.AVG(Table2[[#This Row],[1Y Return vs Nifty Z-Score]],Table2[1Y Return vs Nifty Z-Score])</f>
        <v>306</v>
      </c>
      <c r="AT245">
        <f>_xlfn.RANK.AVG(Table2[[#This Row],[6M Return vs Nifty Z-Score]],Table2[6M Return vs Nifty Z-Score])</f>
        <v>421</v>
      </c>
      <c r="AU245">
        <f>_xlfn.RANK.AVG(Table2[[#This Row],[Sharpe Ratio Z-Score]],Table2[Sharpe Ratio Z-Score])</f>
        <v>111</v>
      </c>
      <c r="AV245">
        <f>(Table2[[#This Row],[Rank 1Y]]+Table2[[#This Row],[Rank 6M]]+Table2[[#This Row],[Rank Sharpe]])/3</f>
        <v>279.33333333333331</v>
      </c>
    </row>
    <row r="246" spans="1:48" x14ac:dyDescent="0.3">
      <c r="A246" t="s">
        <v>734</v>
      </c>
      <c r="B246" t="s">
        <v>735</v>
      </c>
      <c r="C246" t="s">
        <v>10286</v>
      </c>
      <c r="D246" t="s">
        <v>736</v>
      </c>
      <c r="E246">
        <v>22927.855372049999</v>
      </c>
      <c r="F246">
        <v>1635.1</v>
      </c>
      <c r="G246">
        <v>23.054055098551299</v>
      </c>
      <c r="H246">
        <f>(Table2[[#This Row],[1Y Return vs Nifty]]-AVERAGE(Table2[1Y Return vs Nifty]))/_xlfn.STDEV.P(Table2[1Y Return vs Nifty])</f>
        <v>-0.14745373100332623</v>
      </c>
      <c r="I246">
        <v>21.423330222281798</v>
      </c>
      <c r="J246">
        <f>(Table2[[#This Row],[1M Return vs Nifty]]-AVERAGE(Table2[1M Return vs Nifty]))/_xlfn.STDEV.P(Table2[1M Return vs Nifty])</f>
        <v>1.425543801924162</v>
      </c>
      <c r="K246">
        <v>31.9619888997068</v>
      </c>
      <c r="L246">
        <f>(Table2[[#This Row],[6M Return vs Nifty]]-AVERAGE(Table2[6M Return vs Nifty]))/_xlfn.STDEV.P(Table2[6M Return vs Nifty])</f>
        <v>0.80000172035311301</v>
      </c>
      <c r="M246">
        <v>6.2578406967530897</v>
      </c>
      <c r="N246">
        <f>(Table2[[#This Row],[1W Return vs Nifty]]-AVERAGE(Table2[1W Return vs Nifty]))/_xlfn.STDEV.P(Table2[1W Return vs Nifty])</f>
        <v>1.2932331310886633</v>
      </c>
      <c r="O246">
        <v>1527.77</v>
      </c>
      <c r="P246">
        <v>1424.62712924231</v>
      </c>
      <c r="Q246">
        <v>1240.4611025818299</v>
      </c>
      <c r="R246">
        <v>67.805711302021095</v>
      </c>
      <c r="S246" s="2">
        <f>(Table2[[#This Row],[Close Price]]-Table2[[#This Row],[20D EMA]])/Table2[[#This Row],[20D EMA]]</f>
        <v>7.0252721286581055E-2</v>
      </c>
      <c r="T246" s="2">
        <f>(Table2[[#This Row],[Close Price]]-Table2[[#This Row],[50D EMA]])/Table2[[#This Row],[50D EMA]]</f>
        <v>0.14773891809124129</v>
      </c>
      <c r="U246" s="2">
        <f>(Table2[[#This Row],[Close Price]]-Table2[[#This Row],[200D EMA]])/Table2[[#This Row],[200D EMA]]</f>
        <v>0.31813887319545092</v>
      </c>
      <c r="V246">
        <v>1.3254964488329599</v>
      </c>
      <c r="W246">
        <v>1620.55</v>
      </c>
      <c r="X246">
        <v>1690</v>
      </c>
      <c r="Y246">
        <v>1552.55</v>
      </c>
      <c r="Z246">
        <v>1690</v>
      </c>
      <c r="AA246">
        <v>1419.05</v>
      </c>
      <c r="AB246">
        <v>1690</v>
      </c>
      <c r="AC246" s="2">
        <f>(Table2[[#This Row],[Close Price]]/Table2[[#This Row],[Day Low]])-1</f>
        <v>8.9784332479714291E-3</v>
      </c>
      <c r="AD246" s="2">
        <f>(Table2[[#This Row],[Day High]]/Table2[[#This Row],[Close Price]])-1</f>
        <v>3.3575928077793415E-2</v>
      </c>
      <c r="AE246" s="2">
        <f>(Table2[[#This Row],[Close Price]]/Table2[[#This Row],[Current Week Low]])-1</f>
        <v>5.3170590319152389E-2</v>
      </c>
      <c r="AF246" s="2">
        <f>(Table2[[#This Row],[Current Week High]]/Table2[[#This Row],[Close Price]])-1</f>
        <v>3.3575928077793415E-2</v>
      </c>
      <c r="AG246" s="2">
        <f>(Table2[[#This Row],[Close Price]]/Table2[[#This Row],[Current Month Low]])-1</f>
        <v>0.15224974454740847</v>
      </c>
      <c r="AH246" s="2">
        <f>(Table2[[#This Row],[Current Month High]]/Table2[[#This Row],[Close Price]])-1</f>
        <v>3.3575928077793415E-2</v>
      </c>
      <c r="AI246">
        <v>3.3575928077793402</v>
      </c>
      <c r="AJ246">
        <v>65.470829327531206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0.11</v>
      </c>
      <c r="AM246" t="s">
        <v>10332</v>
      </c>
      <c r="AN246">
        <v>14.04</v>
      </c>
      <c r="AO246" t="s">
        <v>10332</v>
      </c>
      <c r="AP246">
        <v>6.2735905229144004E-2</v>
      </c>
      <c r="AQ246">
        <f>(Table2[[#This Row],[Sharpe Ratio]]-AVERAGE(Table2[Sharpe Ratio]))/_xlfn.STDEV.P(Table2[Sharpe Ratio])</f>
        <v>-4.2414059096587318E-2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3.3289108632660249</v>
      </c>
      <c r="AS246">
        <f>_xlfn.RANK.AVG(Table2[[#This Row],[1Y Return vs Nifty Z-Score]],Table2[1Y Return vs Nifty Z-Score])</f>
        <v>335</v>
      </c>
      <c r="AT246">
        <f>_xlfn.RANK.AVG(Table2[[#This Row],[6M Return vs Nifty Z-Score]],Table2[6M Return vs Nifty Z-Score])</f>
        <v>141</v>
      </c>
      <c r="AU246">
        <f>_xlfn.RANK.AVG(Table2[[#This Row],[Sharpe Ratio Z-Score]],Table2[Sharpe Ratio Z-Score])</f>
        <v>363</v>
      </c>
      <c r="AV246">
        <f>(Table2[[#This Row],[Rank 1Y]]+Table2[[#This Row],[Rank 6M]]+Table2[[#This Row],[Rank Sharpe]])/3</f>
        <v>279.66666666666669</v>
      </c>
    </row>
    <row r="247" spans="1:48" x14ac:dyDescent="0.3">
      <c r="A247" t="s">
        <v>1384</v>
      </c>
      <c r="B247" t="s">
        <v>1385</v>
      </c>
      <c r="C247" t="s">
        <v>622</v>
      </c>
      <c r="D247" t="s">
        <v>622</v>
      </c>
      <c r="E247">
        <v>8101.4127777000003</v>
      </c>
      <c r="F247">
        <v>409.05</v>
      </c>
      <c r="G247">
        <v>37.9245491168546</v>
      </c>
      <c r="H247">
        <f>(Table2[[#This Row],[1Y Return vs Nifty]]-AVERAGE(Table2[1Y Return vs Nifty]))/_xlfn.STDEV.P(Table2[1Y Return vs Nifty])</f>
        <v>8.2723937125492572E-2</v>
      </c>
      <c r="I247">
        <v>1.8963895616273001</v>
      </c>
      <c r="J247">
        <f>(Table2[[#This Row],[1M Return vs Nifty]]-AVERAGE(Table2[1M Return vs Nifty]))/_xlfn.STDEV.P(Table2[1M Return vs Nifty])</f>
        <v>-0.19899924933197263</v>
      </c>
      <c r="K247">
        <v>22.2852959646229</v>
      </c>
      <c r="L247">
        <f>(Table2[[#This Row],[6M Return vs Nifty]]-AVERAGE(Table2[6M Return vs Nifty]))/_xlfn.STDEV.P(Table2[6M Return vs Nifty])</f>
        <v>0.47079953747171355</v>
      </c>
      <c r="M247">
        <v>2.5758039350486399</v>
      </c>
      <c r="N247">
        <f>(Table2[[#This Row],[1W Return vs Nifty]]-AVERAGE(Table2[1W Return vs Nifty]))/_xlfn.STDEV.P(Table2[1W Return vs Nifty])</f>
        <v>0.44200290429100714</v>
      </c>
      <c r="O247">
        <v>387.61</v>
      </c>
      <c r="P247">
        <v>385.54399646241501</v>
      </c>
      <c r="Q247">
        <v>338.52877756968599</v>
      </c>
      <c r="R247">
        <v>68.368953690730393</v>
      </c>
      <c r="S247" s="2">
        <f>(Table2[[#This Row],[Close Price]]-Table2[[#This Row],[20D EMA]])/Table2[[#This Row],[20D EMA]]</f>
        <v>5.5313330409432156E-2</v>
      </c>
      <c r="T247" s="2">
        <f>(Table2[[#This Row],[Close Price]]-Table2[[#This Row],[50D EMA]])/Table2[[#This Row],[50D EMA]]</f>
        <v>6.0968407635097227E-2</v>
      </c>
      <c r="U247" s="2">
        <f>(Table2[[#This Row],[Close Price]]-Table2[[#This Row],[200D EMA]])/Table2[[#This Row],[200D EMA]]</f>
        <v>0.20831677276179944</v>
      </c>
      <c r="V247">
        <v>0.76093867861779996</v>
      </c>
      <c r="W247">
        <v>387.55</v>
      </c>
      <c r="X247">
        <v>412.4</v>
      </c>
      <c r="Y247">
        <v>379.65</v>
      </c>
      <c r="Z247">
        <v>412.4</v>
      </c>
      <c r="AA247">
        <v>358</v>
      </c>
      <c r="AB247">
        <v>412.4</v>
      </c>
      <c r="AC247" s="2">
        <f>(Table2[[#This Row],[Close Price]]/Table2[[#This Row],[Day Low]])-1</f>
        <v>5.5476712682234641E-2</v>
      </c>
      <c r="AD247" s="2">
        <f>(Table2[[#This Row],[Day High]]/Table2[[#This Row],[Close Price]])-1</f>
        <v>8.1897078596748774E-3</v>
      </c>
      <c r="AE247" s="2">
        <f>(Table2[[#This Row],[Close Price]]/Table2[[#This Row],[Current Week Low]])-1</f>
        <v>7.743974713551971E-2</v>
      </c>
      <c r="AF247" s="2">
        <f>(Table2[[#This Row],[Current Week High]]/Table2[[#This Row],[Close Price]])-1</f>
        <v>8.1897078596748774E-3</v>
      </c>
      <c r="AG247" s="2">
        <f>(Table2[[#This Row],[Close Price]]/Table2[[#This Row],[Current Month Low]])-1</f>
        <v>0.14259776536312851</v>
      </c>
      <c r="AH247" s="2">
        <f>(Table2[[#This Row],[Current Month High]]/Table2[[#This Row],[Close Price]])-1</f>
        <v>8.1897078596748774E-3</v>
      </c>
      <c r="AI247">
        <v>10.169905879476801</v>
      </c>
      <c r="AJ247">
        <v>90.078996282527896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0.06</v>
      </c>
      <c r="AM247" t="s">
        <v>10332</v>
      </c>
      <c r="AN247">
        <v>8.6300000000000008</v>
      </c>
      <c r="AO247" t="s">
        <v>10332</v>
      </c>
      <c r="AP247">
        <v>5.6121036645718998E-2</v>
      </c>
      <c r="AQ247">
        <f>(Table2[[#This Row],[Sharpe Ratio]]-AVERAGE(Table2[Sharpe Ratio]))/_xlfn.STDEV.P(Table2[Sharpe Ratio])</f>
        <v>-0.11857419152880976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0.67795293802743084</v>
      </c>
      <c r="AS247">
        <f>_xlfn.RANK.AVG(Table2[[#This Row],[1Y Return vs Nifty Z-Score]],Table2[1Y Return vs Nifty Z-Score])</f>
        <v>274</v>
      </c>
      <c r="AT247">
        <f>_xlfn.RANK.AVG(Table2[[#This Row],[6M Return vs Nifty Z-Score]],Table2[6M Return vs Nifty Z-Score])</f>
        <v>192</v>
      </c>
      <c r="AU247">
        <f>_xlfn.RANK.AVG(Table2[[#This Row],[Sharpe Ratio Z-Score]],Table2[Sharpe Ratio Z-Score])</f>
        <v>374</v>
      </c>
      <c r="AV247">
        <f>(Table2[[#This Row],[Rank 1Y]]+Table2[[#This Row],[Rank 6M]]+Table2[[#This Row],[Rank Sharpe]])/3</f>
        <v>280</v>
      </c>
    </row>
    <row r="248" spans="1:48" x14ac:dyDescent="0.3">
      <c r="A248" t="s">
        <v>352</v>
      </c>
      <c r="B248" t="s">
        <v>353</v>
      </c>
      <c r="C248" t="s">
        <v>10298</v>
      </c>
      <c r="D248" t="s">
        <v>354</v>
      </c>
      <c r="E248">
        <v>70435.764280649993</v>
      </c>
      <c r="F248">
        <v>5544.95</v>
      </c>
      <c r="G248">
        <v>-2.2275117557058901</v>
      </c>
      <c r="H248">
        <f>(Table2[[#This Row],[1Y Return vs Nifty]]-AVERAGE(Table2[1Y Return vs Nifty]))/_xlfn.STDEV.P(Table2[1Y Return vs Nifty])</f>
        <v>-0.5387824990989355</v>
      </c>
      <c r="I248">
        <v>-3.3978313380985798</v>
      </c>
      <c r="J248">
        <f>(Table2[[#This Row],[1M Return vs Nifty]]-AVERAGE(Table2[1M Return vs Nifty]))/_xlfn.STDEV.P(Table2[1M Return vs Nifty])</f>
        <v>-0.639451746419471</v>
      </c>
      <c r="K248">
        <v>33.065128258513802</v>
      </c>
      <c r="L248">
        <f>(Table2[[#This Row],[6M Return vs Nifty]]-AVERAGE(Table2[6M Return vs Nifty]))/_xlfn.STDEV.P(Table2[6M Return vs Nifty])</f>
        <v>0.83753064551152034</v>
      </c>
      <c r="M248">
        <v>4.3560380223021902</v>
      </c>
      <c r="N248">
        <f>(Table2[[#This Row],[1W Return vs Nifty]]-AVERAGE(Table2[1W Return vs Nifty]))/_xlfn.STDEV.P(Table2[1W Return vs Nifty])</f>
        <v>0.85356562457853358</v>
      </c>
      <c r="O248">
        <v>5353.17</v>
      </c>
      <c r="P248">
        <v>5424.4150080177296</v>
      </c>
      <c r="Q248">
        <v>4831.20462705721</v>
      </c>
      <c r="R248">
        <v>68.8169793528768</v>
      </c>
      <c r="S248" s="2">
        <f>(Table2[[#This Row],[Close Price]]-Table2[[#This Row],[20D EMA]])/Table2[[#This Row],[20D EMA]]</f>
        <v>3.5825501525264418E-2</v>
      </c>
      <c r="T248" s="2">
        <f>(Table2[[#This Row],[Close Price]]-Table2[[#This Row],[50D EMA]])/Table2[[#This Row],[50D EMA]]</f>
        <v>2.2220827831961529E-2</v>
      </c>
      <c r="U248" s="2">
        <f>(Table2[[#This Row],[Close Price]]-Table2[[#This Row],[200D EMA]])/Table2[[#This Row],[200D EMA]]</f>
        <v>0.14773652288405498</v>
      </c>
      <c r="V248">
        <v>0.50293910645303996</v>
      </c>
      <c r="W248">
        <v>5480.45</v>
      </c>
      <c r="X248">
        <v>5650</v>
      </c>
      <c r="Y248">
        <v>5222.05</v>
      </c>
      <c r="Z248">
        <v>5720</v>
      </c>
      <c r="AA248">
        <v>4920.05</v>
      </c>
      <c r="AB248">
        <v>5720</v>
      </c>
      <c r="AC248" s="2">
        <f>(Table2[[#This Row],[Close Price]]/Table2[[#This Row],[Day Low]])-1</f>
        <v>1.1769106551469344E-2</v>
      </c>
      <c r="AD248" s="2">
        <f>(Table2[[#This Row],[Day High]]/Table2[[#This Row],[Close Price]])-1</f>
        <v>1.8945166322509754E-2</v>
      </c>
      <c r="AE248" s="2">
        <f>(Table2[[#This Row],[Close Price]]/Table2[[#This Row],[Current Week Low]])-1</f>
        <v>6.1833954098486243E-2</v>
      </c>
      <c r="AF248" s="2">
        <f>(Table2[[#This Row],[Current Week High]]/Table2[[#This Row],[Close Price]])-1</f>
        <v>3.1569265728275342E-2</v>
      </c>
      <c r="AG248" s="2">
        <f>(Table2[[#This Row],[Close Price]]/Table2[[#This Row],[Current Month Low]])-1</f>
        <v>0.12701090436072793</v>
      </c>
      <c r="AH248" s="2">
        <f>(Table2[[#This Row],[Current Month High]]/Table2[[#This Row],[Close Price]])-1</f>
        <v>3.1569265728275342E-2</v>
      </c>
      <c r="AI248">
        <v>16.502403087493999</v>
      </c>
      <c r="AJ248">
        <v>53.983615662315998</v>
      </c>
      <c r="AK248" t="str">
        <f>IF(AND(Table2[[#This Row],[20D EMA]]&gt;Table2[[#This Row],[50D EMA]],Table2[[#This Row],[50D EMA]]&gt;Table2[[#This Row],[200D EMA]]),"Uptrend","Downtrend/NoTrend")</f>
        <v>Downtrend/NoTrend</v>
      </c>
      <c r="AL248">
        <v>-0.12</v>
      </c>
      <c r="AM248" t="s">
        <v>10331</v>
      </c>
      <c r="AN248">
        <v>11.55</v>
      </c>
      <c r="AO248" t="s">
        <v>10332</v>
      </c>
      <c r="AP248">
        <v>0.10922459777549599</v>
      </c>
      <c r="AQ248">
        <f>(Table2[[#This Row],[Sharpe Ratio]]-AVERAGE(Table2[Sharpe Ratio]))/_xlfn.STDEV.P(Table2[Sharpe Ratio])</f>
        <v>0.49283239913279403</v>
      </c>
      <c r="AR2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8">
        <f>_xlfn.RANK.AVG(Table2[[#This Row],[1Y Return vs Nifty Z-Score]],Table2[1Y Return vs Nifty Z-Score])</f>
        <v>492</v>
      </c>
      <c r="AT248">
        <f>_xlfn.RANK.AVG(Table2[[#This Row],[6M Return vs Nifty Z-Score]],Table2[6M Return vs Nifty Z-Score])</f>
        <v>136</v>
      </c>
      <c r="AU248">
        <f>_xlfn.RANK.AVG(Table2[[#This Row],[Sharpe Ratio Z-Score]],Table2[Sharpe Ratio Z-Score])</f>
        <v>213</v>
      </c>
      <c r="AV248">
        <f>(Table2[[#This Row],[Rank 1Y]]+Table2[[#This Row],[Rank 6M]]+Table2[[#This Row],[Rank Sharpe]])/3</f>
        <v>280.33333333333331</v>
      </c>
    </row>
    <row r="249" spans="1:48" x14ac:dyDescent="0.3">
      <c r="A249" t="s">
        <v>898</v>
      </c>
      <c r="B249" t="s">
        <v>899</v>
      </c>
      <c r="C249" t="s">
        <v>10291</v>
      </c>
      <c r="D249" t="s">
        <v>51</v>
      </c>
      <c r="E249">
        <v>16950.875</v>
      </c>
      <c r="F249">
        <v>6780.35</v>
      </c>
      <c r="G249">
        <v>35.141999862234499</v>
      </c>
      <c r="H249">
        <f>(Table2[[#This Row],[1Y Return vs Nifty]]-AVERAGE(Table2[1Y Return vs Nifty]))/_xlfn.STDEV.P(Table2[1Y Return vs Nifty])</f>
        <v>3.9653364077031371E-2</v>
      </c>
      <c r="I249">
        <v>4.1364264697247002</v>
      </c>
      <c r="J249">
        <f>(Table2[[#This Row],[1M Return vs Nifty]]-AVERAGE(Table2[1M Return vs Nifty]))/_xlfn.STDEV.P(Table2[1M Return vs Nifty])</f>
        <v>-1.263946789732494E-2</v>
      </c>
      <c r="K249">
        <v>11.5764671565796</v>
      </c>
      <c r="L249">
        <f>(Table2[[#This Row],[6M Return vs Nifty]]-AVERAGE(Table2[6M Return vs Nifty]))/_xlfn.STDEV.P(Table2[6M Return vs Nifty])</f>
        <v>0.10648397601275068</v>
      </c>
      <c r="M249">
        <v>-2.4402767345441299</v>
      </c>
      <c r="N249">
        <f>(Table2[[#This Row],[1W Return vs Nifty]]-AVERAGE(Table2[1W Return vs Nifty]))/_xlfn.STDEV.P(Table2[1W Return vs Nifty])</f>
        <v>-0.71763774091435006</v>
      </c>
      <c r="O249">
        <v>6717.36</v>
      </c>
      <c r="P249">
        <v>6577.7649303025901</v>
      </c>
      <c r="Q249">
        <v>5759.2825230308999</v>
      </c>
      <c r="R249">
        <v>55.3595675287525</v>
      </c>
      <c r="S249" s="2">
        <f>(Table2[[#This Row],[Close Price]]-Table2[[#This Row],[20D EMA]])/Table2[[#This Row],[20D EMA]]</f>
        <v>9.3771958031132318E-3</v>
      </c>
      <c r="T249" s="2">
        <f>(Table2[[#This Row],[Close Price]]-Table2[[#This Row],[50D EMA]])/Table2[[#This Row],[50D EMA]]</f>
        <v>3.0798466020598731E-2</v>
      </c>
      <c r="U249" s="2">
        <f>(Table2[[#This Row],[Close Price]]-Table2[[#This Row],[200D EMA]])/Table2[[#This Row],[200D EMA]]</f>
        <v>0.17729074288089447</v>
      </c>
      <c r="V249">
        <v>0.60713396735506397</v>
      </c>
      <c r="W249">
        <v>6565</v>
      </c>
      <c r="X249">
        <v>6886.5</v>
      </c>
      <c r="Y249">
        <v>6520.35</v>
      </c>
      <c r="Z249">
        <v>6886.5</v>
      </c>
      <c r="AA249">
        <v>6464.65</v>
      </c>
      <c r="AB249">
        <v>7250.05</v>
      </c>
      <c r="AC249" s="2">
        <f>(Table2[[#This Row],[Close Price]]/Table2[[#This Row],[Day Low]])-1</f>
        <v>3.2802741812642866E-2</v>
      </c>
      <c r="AD249" s="2">
        <f>(Table2[[#This Row],[Day High]]/Table2[[#This Row],[Close Price]])-1</f>
        <v>1.5655534006356442E-2</v>
      </c>
      <c r="AE249" s="2">
        <f>(Table2[[#This Row],[Close Price]]/Table2[[#This Row],[Current Week Low]])-1</f>
        <v>3.987516007576275E-2</v>
      </c>
      <c r="AF249" s="2">
        <f>(Table2[[#This Row],[Current Week High]]/Table2[[#This Row],[Close Price]])-1</f>
        <v>1.5655534006356442E-2</v>
      </c>
      <c r="AG249" s="2">
        <f>(Table2[[#This Row],[Close Price]]/Table2[[#This Row],[Current Month Low]])-1</f>
        <v>4.88348170434596E-2</v>
      </c>
      <c r="AH249" s="2">
        <f>(Table2[[#This Row],[Current Month High]]/Table2[[#This Row],[Close Price]])-1</f>
        <v>6.9273710059215121E-2</v>
      </c>
      <c r="AI249">
        <v>11.6786006622076</v>
      </c>
      <c r="AJ249">
        <v>68.619283280694304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-0.06</v>
      </c>
      <c r="AM249" t="s">
        <v>10331</v>
      </c>
      <c r="AN249">
        <v>-0.42</v>
      </c>
      <c r="AO249" t="s">
        <v>10331</v>
      </c>
      <c r="AP249">
        <v>8.7672956556565998E-2</v>
      </c>
      <c r="AQ249">
        <f>(Table2[[#This Row],[Sharpe Ratio]]-AVERAGE(Table2[Sharpe Ratio]))/_xlfn.STDEV.P(Table2[Sharpe Ratio])</f>
        <v>0.24469808948403143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-0.33944177923786156</v>
      </c>
      <c r="AS249">
        <f>_xlfn.RANK.AVG(Table2[[#This Row],[1Y Return vs Nifty Z-Score]],Table2[1Y Return vs Nifty Z-Score])</f>
        <v>283</v>
      </c>
      <c r="AT249">
        <f>_xlfn.RANK.AVG(Table2[[#This Row],[6M Return vs Nifty Z-Score]],Table2[6M Return vs Nifty Z-Score])</f>
        <v>282</v>
      </c>
      <c r="AU249">
        <f>_xlfn.RANK.AVG(Table2[[#This Row],[Sharpe Ratio Z-Score]],Table2[Sharpe Ratio Z-Score])</f>
        <v>276</v>
      </c>
      <c r="AV249">
        <f>(Table2[[#This Row],[Rank 1Y]]+Table2[[#This Row],[Rank 6M]]+Table2[[#This Row],[Rank Sharpe]])/3</f>
        <v>280.33333333333331</v>
      </c>
    </row>
    <row r="250" spans="1:48" x14ac:dyDescent="0.3">
      <c r="A250" t="s">
        <v>1027</v>
      </c>
      <c r="B250" t="s">
        <v>1028</v>
      </c>
      <c r="C250" t="s">
        <v>10291</v>
      </c>
      <c r="D250" t="s">
        <v>51</v>
      </c>
      <c r="E250">
        <v>13486.75522128</v>
      </c>
      <c r="F250">
        <v>1774.3</v>
      </c>
      <c r="G250">
        <v>44.453176159257801</v>
      </c>
      <c r="H250">
        <f>(Table2[[#This Row],[1Y Return vs Nifty]]-AVERAGE(Table2[1Y Return vs Nifty]))/_xlfn.STDEV.P(Table2[1Y Return vs Nifty])</f>
        <v>0.18377936587274654</v>
      </c>
      <c r="I250">
        <v>16.609601494050601</v>
      </c>
      <c r="J250">
        <f>(Table2[[#This Row],[1M Return vs Nifty]]-AVERAGE(Table2[1M Return vs Nifty]))/_xlfn.STDEV.P(Table2[1M Return vs Nifty])</f>
        <v>1.0250658319246406</v>
      </c>
      <c r="K250">
        <v>4.9394500222784101</v>
      </c>
      <c r="L250">
        <f>(Table2[[#This Row],[6M Return vs Nifty]]-AVERAGE(Table2[6M Return vs Nifty]))/_xlfn.STDEV.P(Table2[6M Return vs Nifty])</f>
        <v>-0.11930809397342571</v>
      </c>
      <c r="M250">
        <v>9.4297841494692598</v>
      </c>
      <c r="N250">
        <f>(Table2[[#This Row],[1W Return vs Nifty]]-AVERAGE(Table2[1W Return vs Nifty]))/_xlfn.STDEV.P(Table2[1W Return vs Nifty])</f>
        <v>2.026537636010294</v>
      </c>
      <c r="O250">
        <v>1621.7</v>
      </c>
      <c r="P250">
        <v>1532.17994442091</v>
      </c>
      <c r="Q250">
        <v>1354.62486062218</v>
      </c>
      <c r="R250">
        <v>68.313676081446204</v>
      </c>
      <c r="S250" s="2">
        <f>(Table2[[#This Row],[Close Price]]-Table2[[#This Row],[20D EMA]])/Table2[[#This Row],[20D EMA]]</f>
        <v>9.4098785225380718E-2</v>
      </c>
      <c r="T250" s="2">
        <f>(Table2[[#This Row],[Close Price]]-Table2[[#This Row],[50D EMA]])/Table2[[#This Row],[50D EMA]]</f>
        <v>0.15802325076810714</v>
      </c>
      <c r="U250" s="2">
        <f>(Table2[[#This Row],[Close Price]]-Table2[[#This Row],[200D EMA]])/Table2[[#This Row],[200D EMA]]</f>
        <v>0.30980912249393011</v>
      </c>
      <c r="V250">
        <v>3.0124477299105799</v>
      </c>
      <c r="W250">
        <v>1755</v>
      </c>
      <c r="X250">
        <v>1790.6</v>
      </c>
      <c r="Y250">
        <v>1605</v>
      </c>
      <c r="Z250">
        <v>1900</v>
      </c>
      <c r="AA250">
        <v>1452</v>
      </c>
      <c r="AB250">
        <v>1900</v>
      </c>
      <c r="AC250" s="2">
        <f>(Table2[[#This Row],[Close Price]]/Table2[[#This Row],[Day Low]])-1</f>
        <v>1.0997150997150928E-2</v>
      </c>
      <c r="AD250" s="2">
        <f>(Table2[[#This Row],[Day High]]/Table2[[#This Row],[Close Price]])-1</f>
        <v>9.1867215239813671E-3</v>
      </c>
      <c r="AE250" s="2">
        <f>(Table2[[#This Row],[Close Price]]/Table2[[#This Row],[Current Week Low]])-1</f>
        <v>0.10548286604361379</v>
      </c>
      <c r="AF250" s="2">
        <f>(Table2[[#This Row],[Current Week High]]/Table2[[#This Row],[Close Price]])-1</f>
        <v>7.0844840218677874E-2</v>
      </c>
      <c r="AG250" s="2">
        <f>(Table2[[#This Row],[Close Price]]/Table2[[#This Row],[Current Month Low]])-1</f>
        <v>0.22196969696969693</v>
      </c>
      <c r="AH250" s="2">
        <f>(Table2[[#This Row],[Current Month High]]/Table2[[#This Row],[Close Price]])-1</f>
        <v>7.0844840218677874E-2</v>
      </c>
      <c r="AI250">
        <v>7.0844840218677803</v>
      </c>
      <c r="AJ250">
        <v>85.985324947589106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0.15</v>
      </c>
      <c r="AM250" t="s">
        <v>10332</v>
      </c>
      <c r="AN250">
        <v>14.79</v>
      </c>
      <c r="AO250" t="s">
        <v>10332</v>
      </c>
      <c r="AP250">
        <v>9.6657551823502996E-2</v>
      </c>
      <c r="AQ250">
        <f>(Table2[[#This Row],[Sharpe Ratio]]-AVERAGE(Table2[Sharpe Ratio]))/_xlfn.STDEV.P(Table2[Sharpe Ratio])</f>
        <v>0.34814201384171606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3.4642167536759718</v>
      </c>
      <c r="AS250">
        <f>_xlfn.RANK.AVG(Table2[[#This Row],[1Y Return vs Nifty Z-Score]],Table2[1Y Return vs Nifty Z-Score])</f>
        <v>243</v>
      </c>
      <c r="AT250">
        <f>_xlfn.RANK.AVG(Table2[[#This Row],[6M Return vs Nifty Z-Score]],Table2[6M Return vs Nifty Z-Score])</f>
        <v>356</v>
      </c>
      <c r="AU250">
        <f>_xlfn.RANK.AVG(Table2[[#This Row],[Sharpe Ratio Z-Score]],Table2[Sharpe Ratio Z-Score])</f>
        <v>250</v>
      </c>
      <c r="AV250">
        <f>(Table2[[#This Row],[Rank 1Y]]+Table2[[#This Row],[Rank 6M]]+Table2[[#This Row],[Rank Sharpe]])/3</f>
        <v>283</v>
      </c>
    </row>
    <row r="251" spans="1:48" x14ac:dyDescent="0.3">
      <c r="A251" t="s">
        <v>254</v>
      </c>
      <c r="B251" t="s">
        <v>255</v>
      </c>
      <c r="C251" t="s">
        <v>10292</v>
      </c>
      <c r="D251" t="s">
        <v>104</v>
      </c>
      <c r="E251">
        <v>106588.40299341</v>
      </c>
      <c r="F251">
        <v>5329.95</v>
      </c>
      <c r="G251">
        <v>52.346065638121203</v>
      </c>
      <c r="H251">
        <f>(Table2[[#This Row],[1Y Return vs Nifty]]-AVERAGE(Table2[1Y Return vs Nifty]))/_xlfn.STDEV.P(Table2[1Y Return vs Nifty])</f>
        <v>0.3059519643625549</v>
      </c>
      <c r="I251">
        <v>-3.7582927162998598</v>
      </c>
      <c r="J251">
        <f>(Table2[[#This Row],[1M Return vs Nifty]]-AVERAGE(Table2[1M Return vs Nifty]))/_xlfn.STDEV.P(Table2[1M Return vs Nifty])</f>
        <v>-0.66944031643561364</v>
      </c>
      <c r="K251">
        <v>6.8953942952071197</v>
      </c>
      <c r="L251">
        <f>(Table2[[#This Row],[6M Return vs Nifty]]-AVERAGE(Table2[6M Return vs Nifty]))/_xlfn.STDEV.P(Table2[6M Return vs Nifty])</f>
        <v>-5.2766649643000624E-2</v>
      </c>
      <c r="M251">
        <v>0.45107075540382702</v>
      </c>
      <c r="N251">
        <f>(Table2[[#This Row],[1W Return vs Nifty]]-AVERAGE(Table2[1W Return vs Nifty]))/_xlfn.STDEV.P(Table2[1W Return vs Nifty])</f>
        <v>-4.9202703758469191E-2</v>
      </c>
      <c r="O251">
        <v>5286.53</v>
      </c>
      <c r="P251">
        <v>5310.1276911662999</v>
      </c>
      <c r="Q251">
        <v>4680.8509054215601</v>
      </c>
      <c r="R251">
        <v>58.0964039765176</v>
      </c>
      <c r="S251" s="2">
        <f>(Table2[[#This Row],[Close Price]]-Table2[[#This Row],[20D EMA]])/Table2[[#This Row],[20D EMA]]</f>
        <v>8.2133270784427725E-3</v>
      </c>
      <c r="T251" s="2">
        <f>(Table2[[#This Row],[Close Price]]-Table2[[#This Row],[50D EMA]])/Table2[[#This Row],[50D EMA]]</f>
        <v>3.7329250794995903E-3</v>
      </c>
      <c r="U251" s="2">
        <f>(Table2[[#This Row],[Close Price]]-Table2[[#This Row],[200D EMA]])/Table2[[#This Row],[200D EMA]]</f>
        <v>0.13867117489827022</v>
      </c>
      <c r="V251">
        <v>1.1512463876924599</v>
      </c>
      <c r="W251">
        <v>5263.45</v>
      </c>
      <c r="X251">
        <v>5383</v>
      </c>
      <c r="Y251">
        <v>5107.55</v>
      </c>
      <c r="Z251">
        <v>5383</v>
      </c>
      <c r="AA251">
        <v>4991</v>
      </c>
      <c r="AB251">
        <v>5487.45</v>
      </c>
      <c r="AC251" s="2">
        <f>(Table2[[#This Row],[Close Price]]/Table2[[#This Row],[Day Low]])-1</f>
        <v>1.2634298796416754E-2</v>
      </c>
      <c r="AD251" s="2">
        <f>(Table2[[#This Row],[Day High]]/Table2[[#This Row],[Close Price]])-1</f>
        <v>9.9531890543063106E-3</v>
      </c>
      <c r="AE251" s="2">
        <f>(Table2[[#This Row],[Close Price]]/Table2[[#This Row],[Current Week Low]])-1</f>
        <v>4.3543381856271601E-2</v>
      </c>
      <c r="AF251" s="2">
        <f>(Table2[[#This Row],[Current Week High]]/Table2[[#This Row],[Close Price]])-1</f>
        <v>9.9531890543063106E-3</v>
      </c>
      <c r="AG251" s="2">
        <f>(Table2[[#This Row],[Close Price]]/Table2[[#This Row],[Current Month Low]])-1</f>
        <v>6.791224203566415E-2</v>
      </c>
      <c r="AH251" s="2">
        <f>(Table2[[#This Row],[Current Month High]]/Table2[[#This Row],[Close Price]])-1</f>
        <v>2.9549995778572091E-2</v>
      </c>
      <c r="AI251">
        <v>10.59296991529</v>
      </c>
      <c r="AJ251">
        <v>84.427335640138395</v>
      </c>
      <c r="AK251" t="str">
        <f>IF(AND(Table2[[#This Row],[20D EMA]]&gt;Table2[[#This Row],[50D EMA]],Table2[[#This Row],[50D EMA]]&gt;Table2[[#This Row],[200D EMA]]),"Uptrend","Downtrend/NoTrend")</f>
        <v>Downtrend/NoTrend</v>
      </c>
      <c r="AL251">
        <v>-0.03</v>
      </c>
      <c r="AM251" t="s">
        <v>10331</v>
      </c>
      <c r="AN251">
        <v>2.82</v>
      </c>
      <c r="AO251" t="s">
        <v>10332</v>
      </c>
      <c r="AP251">
        <v>7.7516469929710993E-2</v>
      </c>
      <c r="AQ251">
        <f>(Table2[[#This Row],[Sharpe Ratio]]-AVERAGE(Table2[Sharpe Ratio]))/_xlfn.STDEV.P(Table2[Sharpe Ratio])</f>
        <v>0.12776162176861913</v>
      </c>
      <c r="AR2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1">
        <f>_xlfn.RANK.AVG(Table2[[#This Row],[1Y Return vs Nifty Z-Score]],Table2[1Y Return vs Nifty Z-Score])</f>
        <v>213</v>
      </c>
      <c r="AT251">
        <f>_xlfn.RANK.AVG(Table2[[#This Row],[6M Return vs Nifty Z-Score]],Table2[6M Return vs Nifty Z-Score])</f>
        <v>330</v>
      </c>
      <c r="AU251">
        <f>_xlfn.RANK.AVG(Table2[[#This Row],[Sharpe Ratio Z-Score]],Table2[Sharpe Ratio Z-Score])</f>
        <v>312</v>
      </c>
      <c r="AV251">
        <f>(Table2[[#This Row],[Rank 1Y]]+Table2[[#This Row],[Rank 6M]]+Table2[[#This Row],[Rank Sharpe]])/3</f>
        <v>285</v>
      </c>
    </row>
    <row r="252" spans="1:48" x14ac:dyDescent="0.3">
      <c r="A252" t="s">
        <v>775</v>
      </c>
      <c r="B252" t="s">
        <v>776</v>
      </c>
      <c r="C252" t="s">
        <v>10289</v>
      </c>
      <c r="D252" t="s">
        <v>119</v>
      </c>
      <c r="E252">
        <v>21407.676390000001</v>
      </c>
      <c r="F252">
        <v>855</v>
      </c>
      <c r="G252">
        <v>46.750291076478298</v>
      </c>
      <c r="H252">
        <f>(Table2[[#This Row],[1Y Return vs Nifty]]-AVERAGE(Table2[1Y Return vs Nifty]))/_xlfn.STDEV.P(Table2[1Y Return vs Nifty])</f>
        <v>0.21933598923838155</v>
      </c>
      <c r="I252">
        <v>22.038731457779399</v>
      </c>
      <c r="J252">
        <f>(Table2[[#This Row],[1M Return vs Nifty]]-AVERAGE(Table2[1M Return vs Nifty]))/_xlfn.STDEV.P(Table2[1M Return vs Nifty])</f>
        <v>1.4767420832236227</v>
      </c>
      <c r="K252">
        <v>49.766865823786098</v>
      </c>
      <c r="L252">
        <f>(Table2[[#This Row],[6M Return vs Nifty]]-AVERAGE(Table2[6M Return vs Nifty]))/_xlfn.STDEV.P(Table2[6M Return vs Nifty])</f>
        <v>1.4057256374664076</v>
      </c>
      <c r="M252">
        <v>-1.6938322430120001</v>
      </c>
      <c r="N252">
        <f>(Table2[[#This Row],[1W Return vs Nifty]]-AVERAGE(Table2[1W Return vs Nifty]))/_xlfn.STDEV.P(Table2[1W Return vs Nifty])</f>
        <v>-0.54507126346163037</v>
      </c>
      <c r="O252">
        <v>801.53</v>
      </c>
      <c r="P252">
        <v>738.57410849861196</v>
      </c>
      <c r="Q252">
        <v>608.02506199032905</v>
      </c>
      <c r="R252">
        <v>67.860522609339299</v>
      </c>
      <c r="S252" s="2">
        <f>(Table2[[#This Row],[Close Price]]-Table2[[#This Row],[20D EMA]])/Table2[[#This Row],[20D EMA]]</f>
        <v>6.6709917283195919E-2</v>
      </c>
      <c r="T252" s="2">
        <f>(Table2[[#This Row],[Close Price]]-Table2[[#This Row],[50D EMA]])/Table2[[#This Row],[50D EMA]]</f>
        <v>0.1576360315934455</v>
      </c>
      <c r="U252" s="2">
        <f>(Table2[[#This Row],[Close Price]]-Table2[[#This Row],[200D EMA]])/Table2[[#This Row],[200D EMA]]</f>
        <v>0.40619203623155786</v>
      </c>
      <c r="V252">
        <v>1.43991475195831</v>
      </c>
      <c r="W252">
        <v>848</v>
      </c>
      <c r="X252">
        <v>872.65</v>
      </c>
      <c r="Y252">
        <v>840.05</v>
      </c>
      <c r="Z252">
        <v>883.95</v>
      </c>
      <c r="AA252">
        <v>695.7</v>
      </c>
      <c r="AB252">
        <v>894.2</v>
      </c>
      <c r="AC252" s="2">
        <f>(Table2[[#This Row],[Close Price]]/Table2[[#This Row],[Day Low]])-1</f>
        <v>8.2547169811320042E-3</v>
      </c>
      <c r="AD252" s="2">
        <f>(Table2[[#This Row],[Day High]]/Table2[[#This Row],[Close Price]])-1</f>
        <v>2.0643274853801241E-2</v>
      </c>
      <c r="AE252" s="2">
        <f>(Table2[[#This Row],[Close Price]]/Table2[[#This Row],[Current Week Low]])-1</f>
        <v>1.7796559728587624E-2</v>
      </c>
      <c r="AF252" s="2">
        <f>(Table2[[#This Row],[Current Week High]]/Table2[[#This Row],[Close Price]])-1</f>
        <v>3.3859649122807145E-2</v>
      </c>
      <c r="AG252" s="2">
        <f>(Table2[[#This Row],[Close Price]]/Table2[[#This Row],[Current Month Low]])-1</f>
        <v>0.22897800776196631</v>
      </c>
      <c r="AH252" s="2">
        <f>(Table2[[#This Row],[Current Month High]]/Table2[[#This Row],[Close Price]])-1</f>
        <v>4.5847953216374249E-2</v>
      </c>
      <c r="AI252">
        <v>4.5847953216374204</v>
      </c>
      <c r="AJ252">
        <v>89.915593069746706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0.28000000000000003</v>
      </c>
      <c r="AM252" t="s">
        <v>10332</v>
      </c>
      <c r="AN252">
        <v>20.54</v>
      </c>
      <c r="AO252" t="s">
        <v>10332</v>
      </c>
      <c r="AQ252">
        <f>(Table2[[#This Row],[Sharpe Ratio]]-AVERAGE(Table2[Sharpe Ratio]))/_xlfn.STDEV.P(Table2[Sharpe Ratio])</f>
        <v>-0.76472241492382476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1.7920100315429566</v>
      </c>
      <c r="AS252">
        <f>_xlfn.RANK.AVG(Table2[[#This Row],[1Y Return vs Nifty Z-Score]],Table2[1Y Return vs Nifty Z-Score])</f>
        <v>235</v>
      </c>
      <c r="AT252">
        <f>_xlfn.RANK.AVG(Table2[[#This Row],[6M Return vs Nifty Z-Score]],Table2[6M Return vs Nifty Z-Score])</f>
        <v>63</v>
      </c>
      <c r="AU252">
        <f>_xlfn.RANK.AVG(Table2[[#This Row],[Sharpe Ratio Z-Score]],Table2[Sharpe Ratio Z-Score])</f>
        <v>557.5</v>
      </c>
      <c r="AV252">
        <f>(Table2[[#This Row],[Rank 1Y]]+Table2[[#This Row],[Rank 6M]]+Table2[[#This Row],[Rank Sharpe]])/3</f>
        <v>285.16666666666669</v>
      </c>
    </row>
    <row r="253" spans="1:48" x14ac:dyDescent="0.3">
      <c r="A253" t="s">
        <v>275</v>
      </c>
      <c r="B253" t="s">
        <v>276</v>
      </c>
      <c r="C253" t="s">
        <v>10296</v>
      </c>
      <c r="D253" t="s">
        <v>46</v>
      </c>
      <c r="E253">
        <v>100320.830519952</v>
      </c>
      <c r="F253">
        <v>95.01</v>
      </c>
      <c r="G253">
        <v>36.317353227810102</v>
      </c>
      <c r="H253">
        <f>(Table2[[#This Row],[1Y Return vs Nifty]]-AVERAGE(Table2[1Y Return vs Nifty]))/_xlfn.STDEV.P(Table2[1Y Return vs Nifty])</f>
        <v>5.7846444722674882E-2</v>
      </c>
      <c r="I253">
        <v>1.6945735218248299</v>
      </c>
      <c r="J253">
        <f>(Table2[[#This Row],[1M Return vs Nifty]]-AVERAGE(Table2[1M Return vs Nifty]))/_xlfn.STDEV.P(Table2[1M Return vs Nifty])</f>
        <v>-0.21578932673276841</v>
      </c>
      <c r="K253">
        <v>-3.27869870693636</v>
      </c>
      <c r="L253">
        <f>(Table2[[#This Row],[6M Return vs Nifty]]-AVERAGE(Table2[6M Return vs Nifty]))/_xlfn.STDEV.P(Table2[6M Return vs Nifty])</f>
        <v>-0.39889043879421288</v>
      </c>
      <c r="M253">
        <v>-2.1509285787863299</v>
      </c>
      <c r="N253">
        <f>(Table2[[#This Row],[1W Return vs Nifty]]-AVERAGE(Table2[1W Return vs Nifty]))/_xlfn.STDEV.P(Table2[1W Return vs Nifty])</f>
        <v>-0.65074490083983105</v>
      </c>
      <c r="O253">
        <v>96.02</v>
      </c>
      <c r="P253">
        <v>94.664417862588905</v>
      </c>
      <c r="Q253">
        <v>82.861378858008806</v>
      </c>
      <c r="R253">
        <v>45.396932366574603</v>
      </c>
      <c r="S253" s="2">
        <f>(Table2[[#This Row],[Close Price]]-Table2[[#This Row],[20D EMA]])/Table2[[#This Row],[20D EMA]]</f>
        <v>-1.0518641949593741E-2</v>
      </c>
      <c r="T253" s="2">
        <f>(Table2[[#This Row],[Close Price]]-Table2[[#This Row],[50D EMA]])/Table2[[#This Row],[50D EMA]]</f>
        <v>3.6506022559894989E-3</v>
      </c>
      <c r="U253" s="2">
        <f>(Table2[[#This Row],[Close Price]]-Table2[[#This Row],[200D EMA]])/Table2[[#This Row],[200D EMA]]</f>
        <v>0.14661379413935494</v>
      </c>
      <c r="V253">
        <v>0.48966273225853002</v>
      </c>
      <c r="W253">
        <v>94.79</v>
      </c>
      <c r="X253">
        <v>96.83</v>
      </c>
      <c r="Y253">
        <v>94.79</v>
      </c>
      <c r="Z253">
        <v>97.73</v>
      </c>
      <c r="AA253">
        <v>90.1</v>
      </c>
      <c r="AB253">
        <v>102.53</v>
      </c>
      <c r="AC253" s="2">
        <f>(Table2[[#This Row],[Close Price]]/Table2[[#This Row],[Day Low]])-1</f>
        <v>2.3209199282625548E-3</v>
      </c>
      <c r="AD253" s="2">
        <f>(Table2[[#This Row],[Day High]]/Table2[[#This Row],[Close Price]])-1</f>
        <v>1.9155878328596998E-2</v>
      </c>
      <c r="AE253" s="2">
        <f>(Table2[[#This Row],[Close Price]]/Table2[[#This Row],[Current Week Low]])-1</f>
        <v>2.3209199282625548E-3</v>
      </c>
      <c r="AF253" s="2">
        <f>(Table2[[#This Row],[Current Week High]]/Table2[[#This Row],[Close Price]])-1</f>
        <v>2.8628565414166918E-2</v>
      </c>
      <c r="AG253" s="2">
        <f>(Table2[[#This Row],[Close Price]]/Table2[[#This Row],[Current Month Low]])-1</f>
        <v>5.4495005549389797E-2</v>
      </c>
      <c r="AH253" s="2">
        <f>(Table2[[#This Row],[Current Month High]]/Table2[[#This Row],[Close Price]])-1</f>
        <v>7.914956320387323E-2</v>
      </c>
      <c r="AI253">
        <v>9.1990316808757004</v>
      </c>
      <c r="AJ253">
        <v>82.711538461538396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0.06</v>
      </c>
      <c r="AM253" t="s">
        <v>10332</v>
      </c>
      <c r="AN253">
        <v>2.71</v>
      </c>
      <c r="AO253" t="s">
        <v>10332</v>
      </c>
      <c r="AP253">
        <v>0.15108020779757</v>
      </c>
      <c r="AQ253">
        <f>(Table2[[#This Row],[Sharpe Ratio]]-AVERAGE(Table2[Sharpe Ratio]))/_xlfn.STDEV.P(Table2[Sharpe Ratio])</f>
        <v>0.97473597168450921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-0.23284224995962816</v>
      </c>
      <c r="AS253">
        <f>_xlfn.RANK.AVG(Table2[[#This Row],[1Y Return vs Nifty Z-Score]],Table2[1Y Return vs Nifty Z-Score])</f>
        <v>279</v>
      </c>
      <c r="AT253">
        <f>_xlfn.RANK.AVG(Table2[[#This Row],[6M Return vs Nifty Z-Score]],Table2[6M Return vs Nifty Z-Score])</f>
        <v>454</v>
      </c>
      <c r="AU253">
        <f>_xlfn.RANK.AVG(Table2[[#This Row],[Sharpe Ratio Z-Score]],Table2[Sharpe Ratio Z-Score])</f>
        <v>123</v>
      </c>
      <c r="AV253">
        <f>(Table2[[#This Row],[Rank 1Y]]+Table2[[#This Row],[Rank 6M]]+Table2[[#This Row],[Rank Sharpe]])/3</f>
        <v>285.33333333333331</v>
      </c>
    </row>
    <row r="254" spans="1:48" x14ac:dyDescent="0.3">
      <c r="A254" t="s">
        <v>602</v>
      </c>
      <c r="B254" t="s">
        <v>603</v>
      </c>
      <c r="C254" t="s">
        <v>10287</v>
      </c>
      <c r="D254" t="s">
        <v>248</v>
      </c>
      <c r="E254">
        <v>31552.744444479998</v>
      </c>
      <c r="F254">
        <v>6236.3</v>
      </c>
      <c r="G254">
        <v>129.46154435782901</v>
      </c>
      <c r="H254">
        <f>(Table2[[#This Row],[1Y Return vs Nifty]]-AVERAGE(Table2[1Y Return vs Nifty]))/_xlfn.STDEV.P(Table2[1Y Return vs Nifty])</f>
        <v>1.4996084122581017</v>
      </c>
      <c r="I254">
        <v>-1.98994321122687</v>
      </c>
      <c r="J254">
        <f>(Table2[[#This Row],[1M Return vs Nifty]]-AVERAGE(Table2[1M Return vs Nifty]))/_xlfn.STDEV.P(Table2[1M Return vs Nifty])</f>
        <v>-0.52232254972641412</v>
      </c>
      <c r="K254">
        <v>-22.298448235972199</v>
      </c>
      <c r="L254">
        <f>(Table2[[#This Row],[6M Return vs Nifty]]-AVERAGE(Table2[6M Return vs Nifty]))/_xlfn.STDEV.P(Table2[6M Return vs Nifty])</f>
        <v>-1.045944458676862</v>
      </c>
      <c r="M254">
        <v>3.3741043888784001</v>
      </c>
      <c r="N254">
        <f>(Table2[[#This Row],[1W Return vs Nifty]]-AVERAGE(Table2[1W Return vs Nifty]))/_xlfn.STDEV.P(Table2[1W Return vs Nifty])</f>
        <v>0.6265576820797043</v>
      </c>
      <c r="O254">
        <v>6171.88</v>
      </c>
      <c r="P254">
        <v>6307.5302881131802</v>
      </c>
      <c r="Q254">
        <v>5709.4824336297597</v>
      </c>
      <c r="R254">
        <v>60.631541410438302</v>
      </c>
      <c r="S254" s="2">
        <f>(Table2[[#This Row],[Close Price]]-Table2[[#This Row],[20D EMA]])/Table2[[#This Row],[20D EMA]]</f>
        <v>1.0437662430248169E-2</v>
      </c>
      <c r="T254" s="2">
        <f>(Table2[[#This Row],[Close Price]]-Table2[[#This Row],[50D EMA]])/Table2[[#This Row],[50D EMA]]</f>
        <v>-1.129289672178295E-2</v>
      </c>
      <c r="U254" s="2">
        <f>(Table2[[#This Row],[Close Price]]-Table2[[#This Row],[200D EMA]])/Table2[[#This Row],[200D EMA]]</f>
        <v>9.227063442164235E-2</v>
      </c>
      <c r="V254">
        <v>0.58552156221263696</v>
      </c>
      <c r="W254">
        <v>6226</v>
      </c>
      <c r="X254">
        <v>6335.05</v>
      </c>
      <c r="Y254">
        <v>6025</v>
      </c>
      <c r="Z254">
        <v>6340</v>
      </c>
      <c r="AA254">
        <v>5850.1</v>
      </c>
      <c r="AB254">
        <v>6401</v>
      </c>
      <c r="AC254" s="2">
        <f>(Table2[[#This Row],[Close Price]]/Table2[[#This Row],[Day Low]])-1</f>
        <v>1.6543527144234904E-3</v>
      </c>
      <c r="AD254" s="2">
        <f>(Table2[[#This Row],[Day High]]/Table2[[#This Row],[Close Price]])-1</f>
        <v>1.5834709683626436E-2</v>
      </c>
      <c r="AE254" s="2">
        <f>(Table2[[#This Row],[Close Price]]/Table2[[#This Row],[Current Week Low]])-1</f>
        <v>3.507053941908711E-2</v>
      </c>
      <c r="AF254" s="2">
        <f>(Table2[[#This Row],[Current Week High]]/Table2[[#This Row],[Close Price]])-1</f>
        <v>1.6628449561438607E-2</v>
      </c>
      <c r="AG254" s="2">
        <f>(Table2[[#This Row],[Close Price]]/Table2[[#This Row],[Current Month Low]])-1</f>
        <v>6.6015965539050647E-2</v>
      </c>
      <c r="AH254" s="2">
        <f>(Table2[[#This Row],[Current Month High]]/Table2[[#This Row],[Close Price]])-1</f>
        <v>2.6409890479931919E-2</v>
      </c>
      <c r="AI254">
        <v>56.4525439763962</v>
      </c>
      <c r="AJ254">
        <v>159.737609329446</v>
      </c>
      <c r="AK254" t="str">
        <f>IF(AND(Table2[[#This Row],[20D EMA]]&gt;Table2[[#This Row],[50D EMA]],Table2[[#This Row],[50D EMA]]&gt;Table2[[#This Row],[200D EMA]]),"Uptrend","Downtrend/NoTrend")</f>
        <v>Downtrend/NoTrend</v>
      </c>
      <c r="AL254">
        <v>-0.06</v>
      </c>
      <c r="AM254" t="s">
        <v>10331</v>
      </c>
      <c r="AN254">
        <v>4.2300000000000004</v>
      </c>
      <c r="AO254" t="s">
        <v>10332</v>
      </c>
      <c r="AP254">
        <v>0.14110789493266301</v>
      </c>
      <c r="AQ254">
        <f>(Table2[[#This Row],[Sharpe Ratio]]-AVERAGE(Table2[Sharpe Ratio]))/_xlfn.STDEV.P(Table2[Sharpe Ratio])</f>
        <v>0.85991998420594518</v>
      </c>
      <c r="AR2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4">
        <f>_xlfn.RANK.AVG(Table2[[#This Row],[1Y Return vs Nifty Z-Score]],Table2[1Y Return vs Nifty Z-Score])</f>
        <v>59</v>
      </c>
      <c r="AT254">
        <f>_xlfn.RANK.AVG(Table2[[#This Row],[6M Return vs Nifty Z-Score]],Table2[6M Return vs Nifty Z-Score])</f>
        <v>658</v>
      </c>
      <c r="AU254">
        <f>_xlfn.RANK.AVG(Table2[[#This Row],[Sharpe Ratio Z-Score]],Table2[Sharpe Ratio Z-Score])</f>
        <v>139</v>
      </c>
      <c r="AV254">
        <f>(Table2[[#This Row],[Rank 1Y]]+Table2[[#This Row],[Rank 6M]]+Table2[[#This Row],[Rank Sharpe]])/3</f>
        <v>285.33333333333331</v>
      </c>
    </row>
    <row r="255" spans="1:48" x14ac:dyDescent="0.3">
      <c r="A255" t="s">
        <v>1755</v>
      </c>
      <c r="B255" t="s">
        <v>1756</v>
      </c>
      <c r="C255" t="s">
        <v>622</v>
      </c>
      <c r="D255" t="s">
        <v>622</v>
      </c>
      <c r="E255">
        <v>4540.4632416000004</v>
      </c>
      <c r="F255">
        <v>219.84</v>
      </c>
      <c r="G255">
        <v>31.733678597869801</v>
      </c>
      <c r="H255">
        <f>(Table2[[#This Row],[1Y Return vs Nifty]]-AVERAGE(Table2[1Y Return vs Nifty]))/_xlfn.STDEV.P(Table2[1Y Return vs Nifty])</f>
        <v>-1.3103419920844576E-2</v>
      </c>
      <c r="I255">
        <v>6.9659425789736202</v>
      </c>
      <c r="J255">
        <f>(Table2[[#This Row],[1M Return vs Nifty]]-AVERAGE(Table2[1M Return vs Nifty]))/_xlfn.STDEV.P(Table2[1M Return vs Nifty])</f>
        <v>0.222762012220839</v>
      </c>
      <c r="K255">
        <v>11.380522884165901</v>
      </c>
      <c r="L255">
        <f>(Table2[[#This Row],[6M Return vs Nifty]]-AVERAGE(Table2[6M Return vs Nifty]))/_xlfn.STDEV.P(Table2[6M Return vs Nifty])</f>
        <v>9.9817929809318251E-2</v>
      </c>
      <c r="M255">
        <v>-0.99569127639059296</v>
      </c>
      <c r="N255">
        <f>(Table2[[#This Row],[1W Return vs Nifty]]-AVERAGE(Table2[1W Return vs Nifty]))/_xlfn.STDEV.P(Table2[1W Return vs Nifty])</f>
        <v>-0.38367181749879919</v>
      </c>
      <c r="O255">
        <v>217.21</v>
      </c>
      <c r="P255">
        <v>209.21503605295601</v>
      </c>
      <c r="Q255">
        <v>177.73719309205899</v>
      </c>
      <c r="R255">
        <v>56.609848082616097</v>
      </c>
      <c r="S255" s="2">
        <f>(Table2[[#This Row],[Close Price]]-Table2[[#This Row],[20D EMA]])/Table2[[#This Row],[20D EMA]]</f>
        <v>1.2108098153860299E-2</v>
      </c>
      <c r="T255" s="2">
        <f>(Table2[[#This Row],[Close Price]]-Table2[[#This Row],[50D EMA]])/Table2[[#This Row],[50D EMA]]</f>
        <v>5.0784896475388266E-2</v>
      </c>
      <c r="U255" s="2">
        <f>(Table2[[#This Row],[Close Price]]-Table2[[#This Row],[200D EMA]])/Table2[[#This Row],[200D EMA]]</f>
        <v>0.23688236646189109</v>
      </c>
      <c r="V255">
        <v>0.46497525448334298</v>
      </c>
      <c r="W255">
        <v>218.1</v>
      </c>
      <c r="X255">
        <v>224</v>
      </c>
      <c r="Y255">
        <v>212.75</v>
      </c>
      <c r="Z255">
        <v>224.1</v>
      </c>
      <c r="AA255">
        <v>207.6</v>
      </c>
      <c r="AB255">
        <v>235.4</v>
      </c>
      <c r="AC255" s="2">
        <f>(Table2[[#This Row],[Close Price]]/Table2[[#This Row],[Day Low]])-1</f>
        <v>7.9779917469051664E-3</v>
      </c>
      <c r="AD255" s="2">
        <f>(Table2[[#This Row],[Day High]]/Table2[[#This Row],[Close Price]])-1</f>
        <v>1.8922852983988436E-2</v>
      </c>
      <c r="AE255" s="2">
        <f>(Table2[[#This Row],[Close Price]]/Table2[[#This Row],[Current Week Low]])-1</f>
        <v>3.3325499412455883E-2</v>
      </c>
      <c r="AF255" s="2">
        <f>(Table2[[#This Row],[Current Week High]]/Table2[[#This Row],[Close Price]])-1</f>
        <v>1.9377729257641807E-2</v>
      </c>
      <c r="AG255" s="2">
        <f>(Table2[[#This Row],[Close Price]]/Table2[[#This Row],[Current Month Low]])-1</f>
        <v>5.8959537572254472E-2</v>
      </c>
      <c r="AH255" s="2">
        <f>(Table2[[#This Row],[Current Month High]]/Table2[[#This Row],[Close Price]])-1</f>
        <v>7.0778748180494899E-2</v>
      </c>
      <c r="AI255">
        <v>10.6259097525472</v>
      </c>
      <c r="AJ255">
        <v>73.307055577453696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0.17</v>
      </c>
      <c r="AM255" t="s">
        <v>10332</v>
      </c>
      <c r="AN255">
        <v>4.74</v>
      </c>
      <c r="AO255" t="s">
        <v>10332</v>
      </c>
      <c r="AP255">
        <v>8.9260172734929005E-2</v>
      </c>
      <c r="AQ255">
        <f>(Table2[[#This Row],[Sharpe Ratio]]-AVERAGE(Table2[Sharpe Ratio]))/_xlfn.STDEV.P(Table2[Sharpe Ratio])</f>
        <v>0.26297246528124535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0.18877716989175886</v>
      </c>
      <c r="AS255">
        <f>_xlfn.RANK.AVG(Table2[[#This Row],[1Y Return vs Nifty Z-Score]],Table2[1Y Return vs Nifty Z-Score])</f>
        <v>299</v>
      </c>
      <c r="AT255">
        <f>_xlfn.RANK.AVG(Table2[[#This Row],[6M Return vs Nifty Z-Score]],Table2[6M Return vs Nifty Z-Score])</f>
        <v>286</v>
      </c>
      <c r="AU255">
        <f>_xlfn.RANK.AVG(Table2[[#This Row],[Sharpe Ratio Z-Score]],Table2[Sharpe Ratio Z-Score])</f>
        <v>272</v>
      </c>
      <c r="AV255">
        <f>(Table2[[#This Row],[Rank 1Y]]+Table2[[#This Row],[Rank 6M]]+Table2[[#This Row],[Rank Sharpe]])/3</f>
        <v>285.66666666666669</v>
      </c>
    </row>
    <row r="256" spans="1:48" x14ac:dyDescent="0.3">
      <c r="A256" t="s">
        <v>627</v>
      </c>
      <c r="B256" t="s">
        <v>628</v>
      </c>
      <c r="C256" t="s">
        <v>10298</v>
      </c>
      <c r="D256" t="s">
        <v>263</v>
      </c>
      <c r="E256">
        <v>30048.367973759901</v>
      </c>
      <c r="F256">
        <v>1579.1</v>
      </c>
      <c r="G256">
        <v>12.991556189335199</v>
      </c>
      <c r="H256">
        <f>(Table2[[#This Row],[1Y Return vs Nifty]]-AVERAGE(Table2[1Y Return vs Nifty]))/_xlfn.STDEV.P(Table2[1Y Return vs Nifty])</f>
        <v>-0.30320931865369638</v>
      </c>
      <c r="I256">
        <v>-8.6169442119110098</v>
      </c>
      <c r="J256">
        <f>(Table2[[#This Row],[1M Return vs Nifty]]-AVERAGE(Table2[1M Return vs Nifty]))/_xlfn.STDEV.P(Table2[1M Return vs Nifty])</f>
        <v>-1.0736556342797638</v>
      </c>
      <c r="K256">
        <v>33.528865337624303</v>
      </c>
      <c r="L256">
        <f>(Table2[[#This Row],[6M Return vs Nifty]]-AVERAGE(Table2[6M Return vs Nifty]))/_xlfn.STDEV.P(Table2[6M Return vs Nifty])</f>
        <v>0.85330703314212542</v>
      </c>
      <c r="M256">
        <v>-3.58263197040834</v>
      </c>
      <c r="N256">
        <f>(Table2[[#This Row],[1W Return vs Nifty]]-AVERAGE(Table2[1W Return vs Nifty]))/_xlfn.STDEV.P(Table2[1W Return vs Nifty])</f>
        <v>-0.98173268874915787</v>
      </c>
      <c r="O256">
        <v>1604.08</v>
      </c>
      <c r="P256">
        <v>1620.4942295967301</v>
      </c>
      <c r="Q256">
        <v>1417.87694479684</v>
      </c>
      <c r="R256">
        <v>47.1041228071457</v>
      </c>
      <c r="S256" s="2">
        <f>(Table2[[#This Row],[Close Price]]-Table2[[#This Row],[20D EMA]])/Table2[[#This Row],[20D EMA]]</f>
        <v>-1.5572789387063002E-2</v>
      </c>
      <c r="T256" s="2">
        <f>(Table2[[#This Row],[Close Price]]-Table2[[#This Row],[50D EMA]])/Table2[[#This Row],[50D EMA]]</f>
        <v>-2.5544200553575168E-2</v>
      </c>
      <c r="U256" s="2">
        <f>(Table2[[#This Row],[Close Price]]-Table2[[#This Row],[200D EMA]])/Table2[[#This Row],[200D EMA]]</f>
        <v>0.11370736776191864</v>
      </c>
      <c r="V256">
        <v>0.91567263215322903</v>
      </c>
      <c r="W256">
        <v>1556.4</v>
      </c>
      <c r="X256">
        <v>1667</v>
      </c>
      <c r="Y256">
        <v>1528</v>
      </c>
      <c r="Z256">
        <v>1667</v>
      </c>
      <c r="AA256">
        <v>1506.8</v>
      </c>
      <c r="AB256">
        <v>1735.15</v>
      </c>
      <c r="AC256" s="2">
        <f>(Table2[[#This Row],[Close Price]]/Table2[[#This Row],[Day Low]])-1</f>
        <v>1.4584939604214808E-2</v>
      </c>
      <c r="AD256" s="2">
        <f>(Table2[[#This Row],[Day High]]/Table2[[#This Row],[Close Price]])-1</f>
        <v>5.5664619086821743E-2</v>
      </c>
      <c r="AE256" s="2">
        <f>(Table2[[#This Row],[Close Price]]/Table2[[#This Row],[Current Week Low]])-1</f>
        <v>3.3442408376963328E-2</v>
      </c>
      <c r="AF256" s="2">
        <f>(Table2[[#This Row],[Current Week High]]/Table2[[#This Row],[Close Price]])-1</f>
        <v>5.5664619086821743E-2</v>
      </c>
      <c r="AG256" s="2">
        <f>(Table2[[#This Row],[Close Price]]/Table2[[#This Row],[Current Month Low]])-1</f>
        <v>4.7982479426599278E-2</v>
      </c>
      <c r="AH256" s="2">
        <f>(Table2[[#This Row],[Current Month High]]/Table2[[#This Row],[Close Price]])-1</f>
        <v>9.8822113862326866E-2</v>
      </c>
      <c r="AI256">
        <v>16.5948958267367</v>
      </c>
      <c r="AJ256">
        <v>53.968408736349403</v>
      </c>
      <c r="AK256" t="str">
        <f>IF(AND(Table2[[#This Row],[20D EMA]]&gt;Table2[[#This Row],[50D EMA]],Table2[[#This Row],[50D EMA]]&gt;Table2[[#This Row],[200D EMA]]),"Uptrend","Downtrend/NoTrend")</f>
        <v>Downtrend/NoTrend</v>
      </c>
      <c r="AL256">
        <v>-7.0000000000000007E-2</v>
      </c>
      <c r="AM256" t="s">
        <v>10331</v>
      </c>
      <c r="AN256">
        <v>-1.27</v>
      </c>
      <c r="AO256" t="s">
        <v>10331</v>
      </c>
      <c r="AP256">
        <v>6.9584969180911005E-2</v>
      </c>
      <c r="AQ256">
        <f>(Table2[[#This Row],[Sharpe Ratio]]-AVERAGE(Table2[Sharpe Ratio]))/_xlfn.STDEV.P(Table2[Sharpe Ratio])</f>
        <v>3.6442476150444214E-2</v>
      </c>
      <c r="AR2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6">
        <f>_xlfn.RANK.AVG(Table2[[#This Row],[1Y Return vs Nifty Z-Score]],Table2[1Y Return vs Nifty Z-Score])</f>
        <v>387</v>
      </c>
      <c r="AT256">
        <f>_xlfn.RANK.AVG(Table2[[#This Row],[6M Return vs Nifty Z-Score]],Table2[6M Return vs Nifty Z-Score])</f>
        <v>129</v>
      </c>
      <c r="AU256">
        <f>_xlfn.RANK.AVG(Table2[[#This Row],[Sharpe Ratio Z-Score]],Table2[Sharpe Ratio Z-Score])</f>
        <v>343</v>
      </c>
      <c r="AV256">
        <f>(Table2[[#This Row],[Rank 1Y]]+Table2[[#This Row],[Rank 6M]]+Table2[[#This Row],[Rank Sharpe]])/3</f>
        <v>286.33333333333331</v>
      </c>
    </row>
    <row r="257" spans="1:48" x14ac:dyDescent="0.3">
      <c r="A257" t="s">
        <v>1125</v>
      </c>
      <c r="B257" t="s">
        <v>1126</v>
      </c>
      <c r="C257" t="s">
        <v>10295</v>
      </c>
      <c r="D257" t="s">
        <v>130</v>
      </c>
      <c r="E257">
        <v>11237.64806489</v>
      </c>
      <c r="F257">
        <v>1321.45</v>
      </c>
      <c r="G257">
        <v>43.676860580007698</v>
      </c>
      <c r="H257">
        <f>(Table2[[#This Row],[1Y Return vs Nifty]]-AVERAGE(Table2[1Y Return vs Nifty]))/_xlfn.STDEV.P(Table2[1Y Return vs Nifty])</f>
        <v>0.17176291843368224</v>
      </c>
      <c r="I257">
        <v>7.3248273071935301</v>
      </c>
      <c r="J257">
        <f>(Table2[[#This Row],[1M Return vs Nifty]]-AVERAGE(Table2[1M Return vs Nifty]))/_xlfn.STDEV.P(Table2[1M Return vs Nifty])</f>
        <v>0.25261941290451884</v>
      </c>
      <c r="K257">
        <v>34.737208747770701</v>
      </c>
      <c r="L257">
        <f>(Table2[[#This Row],[6M Return vs Nifty]]-AVERAGE(Table2[6M Return vs Nifty]))/_xlfn.STDEV.P(Table2[6M Return vs Nifty])</f>
        <v>0.89441501196909845</v>
      </c>
      <c r="M257">
        <v>7.6053684260064998</v>
      </c>
      <c r="N257">
        <f>(Table2[[#This Row],[1W Return vs Nifty]]-AVERAGE(Table2[1W Return vs Nifty]))/_xlfn.STDEV.P(Table2[1W Return vs Nifty])</f>
        <v>1.6047608014581269</v>
      </c>
      <c r="O257">
        <v>1246.8499999999999</v>
      </c>
      <c r="P257">
        <v>1162.57912148588</v>
      </c>
      <c r="Q257">
        <v>973.74420563837998</v>
      </c>
      <c r="R257">
        <v>60.588067861635601</v>
      </c>
      <c r="S257" s="2">
        <f>(Table2[[#This Row],[Close Price]]-Table2[[#This Row],[20D EMA]])/Table2[[#This Row],[20D EMA]]</f>
        <v>5.9830773549344463E-2</v>
      </c>
      <c r="T257" s="2">
        <f>(Table2[[#This Row],[Close Price]]-Table2[[#This Row],[50D EMA]])/Table2[[#This Row],[50D EMA]]</f>
        <v>0.13665382043939414</v>
      </c>
      <c r="U257" s="2">
        <f>(Table2[[#This Row],[Close Price]]-Table2[[#This Row],[200D EMA]])/Table2[[#This Row],[200D EMA]]</f>
        <v>0.35708124613041115</v>
      </c>
      <c r="V257">
        <v>1.12503008952001</v>
      </c>
      <c r="W257">
        <v>1307.3</v>
      </c>
      <c r="X257">
        <v>1363.95</v>
      </c>
      <c r="Y257">
        <v>1259.5</v>
      </c>
      <c r="Z257">
        <v>1383.95</v>
      </c>
      <c r="AA257">
        <v>1138</v>
      </c>
      <c r="AB257">
        <v>1383.95</v>
      </c>
      <c r="AC257" s="2">
        <f>(Table2[[#This Row],[Close Price]]/Table2[[#This Row],[Day Low]])-1</f>
        <v>1.082383538591003E-2</v>
      </c>
      <c r="AD257" s="2">
        <f>(Table2[[#This Row],[Day High]]/Table2[[#This Row],[Close Price]])-1</f>
        <v>3.2161640622043963E-2</v>
      </c>
      <c r="AE257" s="2">
        <f>(Table2[[#This Row],[Close Price]]/Table2[[#This Row],[Current Week Low]])-1</f>
        <v>4.9186184994045368E-2</v>
      </c>
      <c r="AF257" s="2">
        <f>(Table2[[#This Row],[Current Week High]]/Table2[[#This Row],[Close Price]])-1</f>
        <v>4.7296530326535136E-2</v>
      </c>
      <c r="AG257" s="2">
        <f>(Table2[[#This Row],[Close Price]]/Table2[[#This Row],[Current Month Low]])-1</f>
        <v>0.16120386643233742</v>
      </c>
      <c r="AH257" s="2">
        <f>(Table2[[#This Row],[Current Month High]]/Table2[[#This Row],[Close Price]])-1</f>
        <v>4.7296530326535136E-2</v>
      </c>
      <c r="AI257">
        <v>4.72965303265351</v>
      </c>
      <c r="AJ257">
        <v>90.6716687107712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0.09</v>
      </c>
      <c r="AM257" t="s">
        <v>10332</v>
      </c>
      <c r="AN257">
        <v>13.71</v>
      </c>
      <c r="AO257" t="s">
        <v>10332</v>
      </c>
      <c r="AP257">
        <v>1.8481224051426E-2</v>
      </c>
      <c r="AQ257">
        <f>(Table2[[#This Row],[Sharpe Ratio]]-AVERAGE(Table2[Sharpe Ratio]))/_xlfn.STDEV.P(Table2[Sharpe Ratio])</f>
        <v>-0.55193928045716922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2.3716188643082572</v>
      </c>
      <c r="AS257">
        <f>_xlfn.RANK.AVG(Table2[[#This Row],[1Y Return vs Nifty Z-Score]],Table2[1Y Return vs Nifty Z-Score])</f>
        <v>247</v>
      </c>
      <c r="AT257">
        <f>_xlfn.RANK.AVG(Table2[[#This Row],[6M Return vs Nifty Z-Score]],Table2[6M Return vs Nifty Z-Score])</f>
        <v>122</v>
      </c>
      <c r="AU257">
        <f>_xlfn.RANK.AVG(Table2[[#This Row],[Sharpe Ratio Z-Score]],Table2[Sharpe Ratio Z-Score])</f>
        <v>491</v>
      </c>
      <c r="AV257">
        <f>(Table2[[#This Row],[Rank 1Y]]+Table2[[#This Row],[Rank 6M]]+Table2[[#This Row],[Rank Sharpe]])/3</f>
        <v>286.66666666666669</v>
      </c>
    </row>
    <row r="258" spans="1:48" x14ac:dyDescent="0.3">
      <c r="A258" t="s">
        <v>284</v>
      </c>
      <c r="B258" t="s">
        <v>285</v>
      </c>
      <c r="C258" t="s">
        <v>10294</v>
      </c>
      <c r="D258" t="s">
        <v>127</v>
      </c>
      <c r="E258">
        <v>97712.597293350002</v>
      </c>
      <c r="F258">
        <v>965.75</v>
      </c>
      <c r="G258">
        <v>19.333920629406599</v>
      </c>
      <c r="H258">
        <f>(Table2[[#This Row],[1Y Return vs Nifty]]-AVERAGE(Table2[1Y Return vs Nifty]))/_xlfn.STDEV.P(Table2[1Y Return vs Nifty])</f>
        <v>-0.20503701479870007</v>
      </c>
      <c r="I258">
        <v>1.2551530221012499</v>
      </c>
      <c r="J258">
        <f>(Table2[[#This Row],[1M Return vs Nifty]]-AVERAGE(Table2[1M Return vs Nifty]))/_xlfn.STDEV.P(Table2[1M Return vs Nifty])</f>
        <v>-0.25234689772205382</v>
      </c>
      <c r="K258">
        <v>11.553819761012299</v>
      </c>
      <c r="L258">
        <f>(Table2[[#This Row],[6M Return vs Nifty]]-AVERAGE(Table2[6M Return vs Nifty]))/_xlfn.STDEV.P(Table2[6M Return vs Nifty])</f>
        <v>0.10571350906631044</v>
      </c>
      <c r="M258">
        <v>-0.784895448669648</v>
      </c>
      <c r="N258">
        <f>(Table2[[#This Row],[1W Return vs Nifty]]-AVERAGE(Table2[1W Return vs Nifty]))/_xlfn.STDEV.P(Table2[1W Return vs Nifty])</f>
        <v>-0.33493906661886574</v>
      </c>
      <c r="O258">
        <v>952.01</v>
      </c>
      <c r="P258">
        <v>969.722926052209</v>
      </c>
      <c r="Q258">
        <v>876.08793696171699</v>
      </c>
      <c r="R258">
        <v>62.121367489766001</v>
      </c>
      <c r="S258" s="2">
        <f>(Table2[[#This Row],[Close Price]]-Table2[[#This Row],[20D EMA]])/Table2[[#This Row],[20D EMA]]</f>
        <v>1.4432621506076626E-2</v>
      </c>
      <c r="T258" s="2">
        <f>(Table2[[#This Row],[Close Price]]-Table2[[#This Row],[50D EMA]])/Table2[[#This Row],[50D EMA]]</f>
        <v>-4.0969703257228195E-3</v>
      </c>
      <c r="U258" s="2">
        <f>(Table2[[#This Row],[Close Price]]-Table2[[#This Row],[200D EMA]])/Table2[[#This Row],[200D EMA]]</f>
        <v>0.10234367950463064</v>
      </c>
      <c r="V258">
        <v>0.79797015216784795</v>
      </c>
      <c r="W258">
        <v>948</v>
      </c>
      <c r="X258">
        <v>968</v>
      </c>
      <c r="Y258">
        <v>931.15</v>
      </c>
      <c r="Z258">
        <v>968</v>
      </c>
      <c r="AA258">
        <v>896</v>
      </c>
      <c r="AB258">
        <v>1006.65</v>
      </c>
      <c r="AC258" s="2">
        <f>(Table2[[#This Row],[Close Price]]/Table2[[#This Row],[Day Low]])-1</f>
        <v>1.8723628691983185E-2</v>
      </c>
      <c r="AD258" s="2">
        <f>(Table2[[#This Row],[Day High]]/Table2[[#This Row],[Close Price]])-1</f>
        <v>2.3297954957286482E-3</v>
      </c>
      <c r="AE258" s="2">
        <f>(Table2[[#This Row],[Close Price]]/Table2[[#This Row],[Current Week Low]])-1</f>
        <v>3.7158352574773179E-2</v>
      </c>
      <c r="AF258" s="2">
        <f>(Table2[[#This Row],[Current Week High]]/Table2[[#This Row],[Close Price]])-1</f>
        <v>2.3297954957286482E-3</v>
      </c>
      <c r="AG258" s="2">
        <f>(Table2[[#This Row],[Close Price]]/Table2[[#This Row],[Current Month Low]])-1</f>
        <v>7.7845982142857206E-2</v>
      </c>
      <c r="AH258" s="2">
        <f>(Table2[[#This Row],[Current Month High]]/Table2[[#This Row],[Close Price]])-1</f>
        <v>4.2350504789024024E-2</v>
      </c>
      <c r="AI258">
        <v>13.590473725084101</v>
      </c>
      <c r="AJ258">
        <v>66.050550206327301</v>
      </c>
      <c r="AK258" t="str">
        <f>IF(AND(Table2[[#This Row],[20D EMA]]&gt;Table2[[#This Row],[50D EMA]],Table2[[#This Row],[50D EMA]]&gt;Table2[[#This Row],[200D EMA]]),"Uptrend","Downtrend/NoTrend")</f>
        <v>Downtrend/NoTrend</v>
      </c>
      <c r="AL258">
        <v>-0.02</v>
      </c>
      <c r="AM258" t="s">
        <v>10331</v>
      </c>
      <c r="AN258">
        <v>5.22</v>
      </c>
      <c r="AO258" t="s">
        <v>10332</v>
      </c>
      <c r="AP258">
        <v>0.10833248931931</v>
      </c>
      <c r="AQ258">
        <f>(Table2[[#This Row],[Sharpe Ratio]]-AVERAGE(Table2[Sharpe Ratio]))/_xlfn.STDEV.P(Table2[Sharpe Ratio])</f>
        <v>0.48256112959657421</v>
      </c>
      <c r="AR2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8">
        <f>_xlfn.RANK.AVG(Table2[[#This Row],[1Y Return vs Nifty Z-Score]],Table2[1Y Return vs Nifty Z-Score])</f>
        <v>358</v>
      </c>
      <c r="AT258">
        <f>_xlfn.RANK.AVG(Table2[[#This Row],[6M Return vs Nifty Z-Score]],Table2[6M Return vs Nifty Z-Score])</f>
        <v>283</v>
      </c>
      <c r="AU258">
        <f>_xlfn.RANK.AVG(Table2[[#This Row],[Sharpe Ratio Z-Score]],Table2[Sharpe Ratio Z-Score])</f>
        <v>220</v>
      </c>
      <c r="AV258">
        <f>(Table2[[#This Row],[Rank 1Y]]+Table2[[#This Row],[Rank 6M]]+Table2[[#This Row],[Rank Sharpe]])/3</f>
        <v>287</v>
      </c>
    </row>
    <row r="259" spans="1:48" x14ac:dyDescent="0.3">
      <c r="A259" t="s">
        <v>1060</v>
      </c>
      <c r="B259" t="s">
        <v>1061</v>
      </c>
      <c r="C259" t="s">
        <v>10293</v>
      </c>
      <c r="D259" t="s">
        <v>101</v>
      </c>
      <c r="E259">
        <v>12713.166124085001</v>
      </c>
      <c r="F259">
        <v>18.55</v>
      </c>
      <c r="G259">
        <v>122.757938151541</v>
      </c>
      <c r="H259">
        <f>(Table2[[#This Row],[1Y Return vs Nifty]]-AVERAGE(Table2[1Y Return vs Nifty]))/_xlfn.STDEV.P(Table2[1Y Return vs Nifty])</f>
        <v>1.3958445129069414</v>
      </c>
      <c r="I259">
        <v>3.8003491764819999</v>
      </c>
      <c r="J259">
        <f>(Table2[[#This Row],[1M Return vs Nifty]]-AVERAGE(Table2[1M Return vs Nifty]))/_xlfn.STDEV.P(Table2[1M Return vs Nifty])</f>
        <v>-4.0599404935618748E-2</v>
      </c>
      <c r="K259">
        <v>-20.070794091920099</v>
      </c>
      <c r="L259">
        <f>(Table2[[#This Row],[6M Return vs Nifty]]-AVERAGE(Table2[6M Return vs Nifty]))/_xlfn.STDEV.P(Table2[6M Return vs Nifty])</f>
        <v>-0.97015941394655836</v>
      </c>
      <c r="M259">
        <v>2.1504749977222799</v>
      </c>
      <c r="N259">
        <f>(Table2[[#This Row],[1W Return vs Nifty]]-AVERAGE(Table2[1W Return vs Nifty]))/_xlfn.STDEV.P(Table2[1W Return vs Nifty])</f>
        <v>0.34367340048227119</v>
      </c>
      <c r="O259">
        <v>18.37</v>
      </c>
      <c r="P259">
        <v>18.602525606268699</v>
      </c>
      <c r="Q259">
        <v>16.718169813782101</v>
      </c>
      <c r="R259">
        <v>55.361843509930999</v>
      </c>
      <c r="S259" s="2">
        <f>(Table2[[#This Row],[Close Price]]-Table2[[#This Row],[20D EMA]])/Table2[[#This Row],[20D EMA]]</f>
        <v>9.7985846488840341E-3</v>
      </c>
      <c r="T259" s="2">
        <f>(Table2[[#This Row],[Close Price]]-Table2[[#This Row],[50D EMA]])/Table2[[#This Row],[50D EMA]]</f>
        <v>-2.8235739264886902E-3</v>
      </c>
      <c r="U259" s="2">
        <f>(Table2[[#This Row],[Close Price]]-Table2[[#This Row],[200D EMA]])/Table2[[#This Row],[200D EMA]]</f>
        <v>0.10957121542740751</v>
      </c>
      <c r="V259">
        <v>0.94471367424497898</v>
      </c>
      <c r="W259">
        <v>18.399999999999999</v>
      </c>
      <c r="X259">
        <v>18.96</v>
      </c>
      <c r="Y259">
        <v>17.8</v>
      </c>
      <c r="Z259">
        <v>19</v>
      </c>
      <c r="AA259">
        <v>17.02</v>
      </c>
      <c r="AB259">
        <v>20.05</v>
      </c>
      <c r="AC259" s="2">
        <f>(Table2[[#This Row],[Close Price]]/Table2[[#This Row],[Day Low]])-1</f>
        <v>8.152173913043681E-3</v>
      </c>
      <c r="AD259" s="2">
        <f>(Table2[[#This Row],[Day High]]/Table2[[#This Row],[Close Price]])-1</f>
        <v>2.2102425876010745E-2</v>
      </c>
      <c r="AE259" s="2">
        <f>(Table2[[#This Row],[Close Price]]/Table2[[#This Row],[Current Week Low]])-1</f>
        <v>4.2134831460674205E-2</v>
      </c>
      <c r="AF259" s="2">
        <f>(Table2[[#This Row],[Current Week High]]/Table2[[#This Row],[Close Price]])-1</f>
        <v>2.4258760107816579E-2</v>
      </c>
      <c r="AG259" s="2">
        <f>(Table2[[#This Row],[Close Price]]/Table2[[#This Row],[Current Month Low]])-1</f>
        <v>8.9894242068155217E-2</v>
      </c>
      <c r="AH259" s="2">
        <f>(Table2[[#This Row],[Current Month High]]/Table2[[#This Row],[Close Price]])-1</f>
        <v>8.0862533692722449E-2</v>
      </c>
      <c r="AI259">
        <v>29.380053908355698</v>
      </c>
      <c r="AJ259">
        <v>159.44055944055901</v>
      </c>
      <c r="AK259" t="str">
        <f>IF(AND(Table2[[#This Row],[20D EMA]]&gt;Table2[[#This Row],[50D EMA]],Table2[[#This Row],[50D EMA]]&gt;Table2[[#This Row],[200D EMA]]),"Uptrend","Downtrend/NoTrend")</f>
        <v>Downtrend/NoTrend</v>
      </c>
      <c r="AL259">
        <v>-0.09</v>
      </c>
      <c r="AM259" t="s">
        <v>10331</v>
      </c>
      <c r="AN259">
        <v>-1.33</v>
      </c>
      <c r="AO259" t="s">
        <v>10331</v>
      </c>
      <c r="AP259">
        <v>0.13209979659673399</v>
      </c>
      <c r="AQ259">
        <f>(Table2[[#This Row],[Sharpe Ratio]]-AVERAGE(Table2[Sharpe Ratio]))/_xlfn.STDEV.P(Table2[Sharpe Ratio])</f>
        <v>0.75620545782126314</v>
      </c>
      <c r="AR2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9">
        <f>_xlfn.RANK.AVG(Table2[[#This Row],[1Y Return vs Nifty Z-Score]],Table2[1Y Return vs Nifty Z-Score])</f>
        <v>61</v>
      </c>
      <c r="AT259">
        <f>_xlfn.RANK.AVG(Table2[[#This Row],[6M Return vs Nifty Z-Score]],Table2[6M Return vs Nifty Z-Score])</f>
        <v>637</v>
      </c>
      <c r="AU259">
        <f>_xlfn.RANK.AVG(Table2[[#This Row],[Sharpe Ratio Z-Score]],Table2[Sharpe Ratio Z-Score])</f>
        <v>163</v>
      </c>
      <c r="AV259">
        <f>(Table2[[#This Row],[Rank 1Y]]+Table2[[#This Row],[Rank 6M]]+Table2[[#This Row],[Rank Sharpe]])/3</f>
        <v>287</v>
      </c>
    </row>
    <row r="260" spans="1:48" x14ac:dyDescent="0.3">
      <c r="A260" t="s">
        <v>1131</v>
      </c>
      <c r="B260" t="s">
        <v>1132</v>
      </c>
      <c r="C260" t="s">
        <v>10296</v>
      </c>
      <c r="D260" t="s">
        <v>86</v>
      </c>
      <c r="E260">
        <v>11188.249837130001</v>
      </c>
      <c r="F260">
        <v>231.43</v>
      </c>
      <c r="G260">
        <v>65.504744715731704</v>
      </c>
      <c r="H260">
        <f>(Table2[[#This Row],[1Y Return vs Nifty]]-AVERAGE(Table2[1Y Return vs Nifty]))/_xlfn.STDEV.P(Table2[1Y Return vs Nifty])</f>
        <v>0.50963276084529652</v>
      </c>
      <c r="I260">
        <v>10.5998613318264</v>
      </c>
      <c r="J260">
        <f>(Table2[[#This Row],[1M Return vs Nifty]]-AVERAGE(Table2[1M Return vs Nifty]))/_xlfn.STDEV.P(Table2[1M Return vs Nifty])</f>
        <v>0.5250857382652071</v>
      </c>
      <c r="K260">
        <v>-0.51819153739633095</v>
      </c>
      <c r="L260">
        <f>(Table2[[#This Row],[6M Return vs Nifty]]-AVERAGE(Table2[6M Return vs Nifty]))/_xlfn.STDEV.P(Table2[6M Return vs Nifty])</f>
        <v>-0.30497767415770105</v>
      </c>
      <c r="M260">
        <v>-1.8382351127916701</v>
      </c>
      <c r="N260">
        <f>(Table2[[#This Row],[1W Return vs Nifty]]-AVERAGE(Table2[1W Return vs Nifty]))/_xlfn.STDEV.P(Table2[1W Return vs Nifty])</f>
        <v>-0.57845498436067966</v>
      </c>
      <c r="O260">
        <v>227.57</v>
      </c>
      <c r="P260">
        <v>220.78076838949701</v>
      </c>
      <c r="Q260">
        <v>191.99029339737899</v>
      </c>
      <c r="R260">
        <v>54.3348822173512</v>
      </c>
      <c r="S260" s="2">
        <f>(Table2[[#This Row],[Close Price]]-Table2[[#This Row],[20D EMA]])/Table2[[#This Row],[20D EMA]]</f>
        <v>1.6961813947356918E-2</v>
      </c>
      <c r="T260" s="2">
        <f>(Table2[[#This Row],[Close Price]]-Table2[[#This Row],[50D EMA]])/Table2[[#This Row],[50D EMA]]</f>
        <v>4.8234416829802097E-2</v>
      </c>
      <c r="U260" s="2">
        <f>(Table2[[#This Row],[Close Price]]-Table2[[#This Row],[200D EMA]])/Table2[[#This Row],[200D EMA]]</f>
        <v>0.20542552388827923</v>
      </c>
      <c r="V260">
        <v>1.2362415511437499</v>
      </c>
      <c r="W260">
        <v>230</v>
      </c>
      <c r="X260">
        <v>236.8</v>
      </c>
      <c r="Y260">
        <v>229</v>
      </c>
      <c r="Z260">
        <v>238.13</v>
      </c>
      <c r="AA260">
        <v>211.2</v>
      </c>
      <c r="AB260">
        <v>250.69</v>
      </c>
      <c r="AC260" s="2">
        <f>(Table2[[#This Row],[Close Price]]/Table2[[#This Row],[Day Low]])-1</f>
        <v>6.2173913043479523E-3</v>
      </c>
      <c r="AD260" s="2">
        <f>(Table2[[#This Row],[Day High]]/Table2[[#This Row],[Close Price]])-1</f>
        <v>2.3203560471849016E-2</v>
      </c>
      <c r="AE260" s="2">
        <f>(Table2[[#This Row],[Close Price]]/Table2[[#This Row],[Current Week Low]])-1</f>
        <v>1.061135371179045E-2</v>
      </c>
      <c r="AF260" s="2">
        <f>(Table2[[#This Row],[Current Week High]]/Table2[[#This Row],[Close Price]])-1</f>
        <v>2.895043857753965E-2</v>
      </c>
      <c r="AG260" s="2">
        <f>(Table2[[#This Row],[Close Price]]/Table2[[#This Row],[Current Month Low]])-1</f>
        <v>9.5785984848484995E-2</v>
      </c>
      <c r="AH260" s="2">
        <f>(Table2[[#This Row],[Current Month High]]/Table2[[#This Row],[Close Price]])-1</f>
        <v>8.3221708507972059E-2</v>
      </c>
      <c r="AI260">
        <v>8.3221708507971996</v>
      </c>
      <c r="AJ260">
        <v>99.422662645411407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0.12</v>
      </c>
      <c r="AM260" t="s">
        <v>10332</v>
      </c>
      <c r="AN260">
        <v>6.79</v>
      </c>
      <c r="AO260" t="s">
        <v>10332</v>
      </c>
      <c r="AP260">
        <v>8.9048117014376996E-2</v>
      </c>
      <c r="AQ260">
        <f>(Table2[[#This Row],[Sharpe Ratio]]-AVERAGE(Table2[Sharpe Ratio]))/_xlfn.STDEV.P(Table2[Sharpe Ratio])</f>
        <v>0.26053096677578458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0.4118168073679076</v>
      </c>
      <c r="AS260">
        <f>_xlfn.RANK.AVG(Table2[[#This Row],[1Y Return vs Nifty Z-Score]],Table2[1Y Return vs Nifty Z-Score])</f>
        <v>169</v>
      </c>
      <c r="AT260">
        <f>_xlfn.RANK.AVG(Table2[[#This Row],[6M Return vs Nifty Z-Score]],Table2[6M Return vs Nifty Z-Score])</f>
        <v>420</v>
      </c>
      <c r="AU260">
        <f>_xlfn.RANK.AVG(Table2[[#This Row],[Sharpe Ratio Z-Score]],Table2[Sharpe Ratio Z-Score])</f>
        <v>273</v>
      </c>
      <c r="AV260">
        <f>(Table2[[#This Row],[Rank 1Y]]+Table2[[#This Row],[Rank 6M]]+Table2[[#This Row],[Rank Sharpe]])/3</f>
        <v>287.33333333333331</v>
      </c>
    </row>
    <row r="261" spans="1:48" x14ac:dyDescent="0.3">
      <c r="A261" t="s">
        <v>1439</v>
      </c>
      <c r="B261" t="s">
        <v>1440</v>
      </c>
      <c r="C261" t="s">
        <v>10289</v>
      </c>
      <c r="D261" t="s">
        <v>119</v>
      </c>
      <c r="E261">
        <v>7387.4418510949999</v>
      </c>
      <c r="F261">
        <v>1224.55</v>
      </c>
      <c r="G261">
        <v>36.1870601172484</v>
      </c>
      <c r="H261">
        <f>(Table2[[#This Row],[1Y Return vs Nifty]]-AVERAGE(Table2[1Y Return vs Nifty]))/_xlfn.STDEV.P(Table2[1Y Return vs Nifty])</f>
        <v>5.5829661398231915E-2</v>
      </c>
      <c r="I261">
        <v>4.2327957306339101</v>
      </c>
      <c r="J261">
        <f>(Table2[[#This Row],[1M Return vs Nifty]]-AVERAGE(Table2[1M Return vs Nifty]))/_xlfn.STDEV.P(Table2[1M Return vs Nifty])</f>
        <v>-4.6220310706644001E-3</v>
      </c>
      <c r="K261">
        <v>10.200356215723501</v>
      </c>
      <c r="L261">
        <f>(Table2[[#This Row],[6M Return vs Nifty]]-AVERAGE(Table2[6M Return vs Nifty]))/_xlfn.STDEV.P(Table2[6M Return vs Nifty])</f>
        <v>5.9668526906751264E-2</v>
      </c>
      <c r="M261">
        <v>1.6483479859171699</v>
      </c>
      <c r="N261">
        <f>(Table2[[#This Row],[1W Return vs Nifty]]-AVERAGE(Table2[1W Return vs Nifty]))/_xlfn.STDEV.P(Table2[1W Return vs Nifty])</f>
        <v>0.22758936390078047</v>
      </c>
      <c r="O261">
        <v>1195.72</v>
      </c>
      <c r="P261">
        <v>1136.8896087636499</v>
      </c>
      <c r="Q261">
        <v>961.41969875340499</v>
      </c>
      <c r="R261">
        <v>58.110569888442903</v>
      </c>
      <c r="S261" s="2">
        <f>(Table2[[#This Row],[Close Price]]-Table2[[#This Row],[20D EMA]])/Table2[[#This Row],[20D EMA]]</f>
        <v>2.4110995885324261E-2</v>
      </c>
      <c r="T261" s="2">
        <f>(Table2[[#This Row],[Close Price]]-Table2[[#This Row],[50D EMA]])/Table2[[#This Row],[50D EMA]]</f>
        <v>7.7105455587442112E-2</v>
      </c>
      <c r="U261" s="2">
        <f>(Table2[[#This Row],[Close Price]]-Table2[[#This Row],[200D EMA]])/Table2[[#This Row],[200D EMA]]</f>
        <v>0.27368931756627696</v>
      </c>
      <c r="V261">
        <v>0.64676934571682199</v>
      </c>
      <c r="W261">
        <v>1217.5</v>
      </c>
      <c r="X261">
        <v>1250</v>
      </c>
      <c r="Y261">
        <v>1202</v>
      </c>
      <c r="Z261">
        <v>1259</v>
      </c>
      <c r="AA261">
        <v>1145.95</v>
      </c>
      <c r="AB261">
        <v>1259</v>
      </c>
      <c r="AC261" s="2">
        <f>(Table2[[#This Row],[Close Price]]/Table2[[#This Row],[Day Low]])-1</f>
        <v>5.7905544147842658E-3</v>
      </c>
      <c r="AD261" s="2">
        <f>(Table2[[#This Row],[Day High]]/Table2[[#This Row],[Close Price]])-1</f>
        <v>2.0783144828712574E-2</v>
      </c>
      <c r="AE261" s="2">
        <f>(Table2[[#This Row],[Close Price]]/Table2[[#This Row],[Current Week Low]])-1</f>
        <v>1.8760399334442512E-2</v>
      </c>
      <c r="AF261" s="2">
        <f>(Table2[[#This Row],[Current Week High]]/Table2[[#This Row],[Close Price]])-1</f>
        <v>2.8132783471479295E-2</v>
      </c>
      <c r="AG261" s="2">
        <f>(Table2[[#This Row],[Close Price]]/Table2[[#This Row],[Current Month Low]])-1</f>
        <v>6.8589379990400934E-2</v>
      </c>
      <c r="AH261" s="2">
        <f>(Table2[[#This Row],[Current Month High]]/Table2[[#This Row],[Close Price]])-1</f>
        <v>2.8132783471479295E-2</v>
      </c>
      <c r="AI261">
        <v>9.9260953003143992</v>
      </c>
      <c r="AJ261">
        <v>88.030710172744705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0.21</v>
      </c>
      <c r="AM261" t="s">
        <v>10332</v>
      </c>
      <c r="AN261">
        <v>3.75</v>
      </c>
      <c r="AO261" t="s">
        <v>10332</v>
      </c>
      <c r="AP261">
        <v>8.2959900693341998E-2</v>
      </c>
      <c r="AQ261">
        <f>(Table2[[#This Row],[Sharpe Ratio]]-AVERAGE(Table2[Sharpe Ratio]))/_xlfn.STDEV.P(Table2[Sharpe Ratio])</f>
        <v>0.1904344326665669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0.52889995380166621</v>
      </c>
      <c r="AS261">
        <f>_xlfn.RANK.AVG(Table2[[#This Row],[1Y Return vs Nifty Z-Score]],Table2[1Y Return vs Nifty Z-Score])</f>
        <v>280</v>
      </c>
      <c r="AT261">
        <f>_xlfn.RANK.AVG(Table2[[#This Row],[6M Return vs Nifty Z-Score]],Table2[6M Return vs Nifty Z-Score])</f>
        <v>297</v>
      </c>
      <c r="AU261">
        <f>_xlfn.RANK.AVG(Table2[[#This Row],[Sharpe Ratio Z-Score]],Table2[Sharpe Ratio Z-Score])</f>
        <v>291</v>
      </c>
      <c r="AV261">
        <f>(Table2[[#This Row],[Rank 1Y]]+Table2[[#This Row],[Rank 6M]]+Table2[[#This Row],[Rank Sharpe]])/3</f>
        <v>289.33333333333331</v>
      </c>
    </row>
    <row r="262" spans="1:48" x14ac:dyDescent="0.3">
      <c r="A262" t="s">
        <v>147</v>
      </c>
      <c r="B262" t="s">
        <v>148</v>
      </c>
      <c r="C262" t="s">
        <v>6577</v>
      </c>
      <c r="D262" t="s">
        <v>80</v>
      </c>
      <c r="E262">
        <v>184873.65878784499</v>
      </c>
      <c r="F262">
        <v>2755.15</v>
      </c>
      <c r="G262">
        <v>25.261189156299899</v>
      </c>
      <c r="H262">
        <f>(Table2[[#This Row],[1Y Return vs Nifty]]-AVERAGE(Table2[1Y Return vs Nifty]))/_xlfn.STDEV.P(Table2[1Y Return vs Nifty])</f>
        <v>-0.11328990497071698</v>
      </c>
      <c r="I262">
        <v>-2.5418149024227299</v>
      </c>
      <c r="J262">
        <f>(Table2[[#This Row],[1M Return vs Nifty]]-AVERAGE(Table2[1M Return vs Nifty]))/_xlfn.STDEV.P(Table2[1M Return vs Nifty])</f>
        <v>-0.56823549311562993</v>
      </c>
      <c r="K262">
        <v>13.490086280850701</v>
      </c>
      <c r="L262">
        <f>(Table2[[#This Row],[6M Return vs Nifty]]-AVERAGE(Table2[6M Return vs Nifty]))/_xlfn.STDEV.P(Table2[6M Return vs Nifty])</f>
        <v>0.17158551402163208</v>
      </c>
      <c r="M262">
        <v>3.2584416330397601</v>
      </c>
      <c r="N262">
        <f>(Table2[[#This Row],[1W Return vs Nifty]]-AVERAGE(Table2[1W Return vs Nifty]))/_xlfn.STDEV.P(Table2[1W Return vs Nifty])</f>
        <v>0.59981823316692606</v>
      </c>
      <c r="O262">
        <v>2656.25</v>
      </c>
      <c r="P262">
        <v>2628.80902876749</v>
      </c>
      <c r="Q262">
        <v>2345.1893790018999</v>
      </c>
      <c r="R262">
        <v>69.929218234546198</v>
      </c>
      <c r="S262" s="2">
        <f>(Table2[[#This Row],[Close Price]]-Table2[[#This Row],[20D EMA]])/Table2[[#This Row],[20D EMA]]</f>
        <v>3.7232941176470621E-2</v>
      </c>
      <c r="T262" s="2">
        <f>(Table2[[#This Row],[Close Price]]-Table2[[#This Row],[50D EMA]])/Table2[[#This Row],[50D EMA]]</f>
        <v>4.8060155701665691E-2</v>
      </c>
      <c r="U262" s="2">
        <f>(Table2[[#This Row],[Close Price]]-Table2[[#This Row],[200D EMA]])/Table2[[#This Row],[200D EMA]]</f>
        <v>0.17480917518591924</v>
      </c>
      <c r="V262">
        <v>1.12626453719659</v>
      </c>
      <c r="W262">
        <v>2691.05</v>
      </c>
      <c r="X262">
        <v>2772.95</v>
      </c>
      <c r="Y262">
        <v>2557.0500000000002</v>
      </c>
      <c r="Z262">
        <v>2772.95</v>
      </c>
      <c r="AA262">
        <v>2505.0500000000002</v>
      </c>
      <c r="AB262">
        <v>2788.65</v>
      </c>
      <c r="AC262" s="2">
        <f>(Table2[[#This Row],[Close Price]]/Table2[[#This Row],[Day Low]])-1</f>
        <v>2.3819698630646036E-2</v>
      </c>
      <c r="AD262" s="2">
        <f>(Table2[[#This Row],[Day High]]/Table2[[#This Row],[Close Price]])-1</f>
        <v>6.4606282779520185E-3</v>
      </c>
      <c r="AE262" s="2">
        <f>(Table2[[#This Row],[Close Price]]/Table2[[#This Row],[Current Week Low]])-1</f>
        <v>7.7472086975225229E-2</v>
      </c>
      <c r="AF262" s="2">
        <f>(Table2[[#This Row],[Current Week High]]/Table2[[#This Row],[Close Price]])-1</f>
        <v>6.4606282779520185E-3</v>
      </c>
      <c r="AG262" s="2">
        <f>(Table2[[#This Row],[Close Price]]/Table2[[#This Row],[Current Month Low]])-1</f>
        <v>9.9838326580307779E-2</v>
      </c>
      <c r="AH262" s="2">
        <f>(Table2[[#This Row],[Current Month High]]/Table2[[#This Row],[Close Price]])-1</f>
        <v>1.2159047601763895E-2</v>
      </c>
      <c r="AI262">
        <v>4.4498484656007697</v>
      </c>
      <c r="AJ262">
        <v>57.339385000158401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0.15</v>
      </c>
      <c r="AM262" t="s">
        <v>10332</v>
      </c>
      <c r="AN262">
        <v>5.47</v>
      </c>
      <c r="AO262" t="s">
        <v>10332</v>
      </c>
      <c r="AP262">
        <v>8.4660732888865997E-2</v>
      </c>
      <c r="AQ262">
        <f>(Table2[[#This Row],[Sharpe Ratio]]-AVERAGE(Table2[Sharpe Ratio]))/_xlfn.STDEV.P(Table2[Sharpe Ratio])</f>
        <v>0.21001692378070258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0.29989527288291379</v>
      </c>
      <c r="AS262">
        <f>_xlfn.RANK.AVG(Table2[[#This Row],[1Y Return vs Nifty Z-Score]],Table2[1Y Return vs Nifty Z-Score])</f>
        <v>326</v>
      </c>
      <c r="AT262">
        <f>_xlfn.RANK.AVG(Table2[[#This Row],[6M Return vs Nifty Z-Score]],Table2[6M Return vs Nifty Z-Score])</f>
        <v>263</v>
      </c>
      <c r="AU262">
        <f>_xlfn.RANK.AVG(Table2[[#This Row],[Sharpe Ratio Z-Score]],Table2[Sharpe Ratio Z-Score])</f>
        <v>284</v>
      </c>
      <c r="AV262">
        <f>(Table2[[#This Row],[Rank 1Y]]+Table2[[#This Row],[Rank 6M]]+Table2[[#This Row],[Rank Sharpe]])/3</f>
        <v>291</v>
      </c>
    </row>
    <row r="263" spans="1:48" x14ac:dyDescent="0.3">
      <c r="A263" t="s">
        <v>506</v>
      </c>
      <c r="B263" t="s">
        <v>507</v>
      </c>
      <c r="C263" t="s">
        <v>10298</v>
      </c>
      <c r="D263" t="s">
        <v>508</v>
      </c>
      <c r="E263">
        <v>41373.808825245003</v>
      </c>
      <c r="F263">
        <v>3810.05</v>
      </c>
      <c r="G263">
        <v>1.9386043923290199</v>
      </c>
      <c r="H263">
        <f>(Table2[[#This Row],[1Y Return vs Nifty]]-AVERAGE(Table2[1Y Return vs Nifty]))/_xlfn.STDEV.P(Table2[1Y Return vs Nifty])</f>
        <v>-0.47429594613518217</v>
      </c>
      <c r="I263">
        <v>-4.5146174721321897</v>
      </c>
      <c r="J263">
        <f>(Table2[[#This Row],[1M Return vs Nifty]]-AVERAGE(Table2[1M Return vs Nifty]))/_xlfn.STDEV.P(Table2[1M Return vs Nifty])</f>
        <v>-0.73236272440175842</v>
      </c>
      <c r="K263">
        <v>18.564576654045101</v>
      </c>
      <c r="L263">
        <f>(Table2[[#This Row],[6M Return vs Nifty]]-AVERAGE(Table2[6M Return vs Nifty]))/_xlfn.STDEV.P(Table2[6M Return vs Nifty])</f>
        <v>0.34422024771350573</v>
      </c>
      <c r="M263">
        <v>-0.123449696831941</v>
      </c>
      <c r="N263">
        <f>(Table2[[#This Row],[1W Return vs Nifty]]-AVERAGE(Table2[1W Return vs Nifty]))/_xlfn.STDEV.P(Table2[1W Return vs Nifty])</f>
        <v>-0.1820229895152467</v>
      </c>
      <c r="O263">
        <v>3829.77</v>
      </c>
      <c r="P263">
        <v>3875.9103862847401</v>
      </c>
      <c r="Q263">
        <v>3440.0066144124798</v>
      </c>
      <c r="R263">
        <v>53.173571202207803</v>
      </c>
      <c r="S263" s="2">
        <f>(Table2[[#This Row],[Close Price]]-Table2[[#This Row],[20D EMA]])/Table2[[#This Row],[20D EMA]]</f>
        <v>-5.1491342822153289E-3</v>
      </c>
      <c r="T263" s="2">
        <f>(Table2[[#This Row],[Close Price]]-Table2[[#This Row],[50D EMA]])/Table2[[#This Row],[50D EMA]]</f>
        <v>-1.6992236589832631E-2</v>
      </c>
      <c r="U263" s="2">
        <f>(Table2[[#This Row],[Close Price]]-Table2[[#This Row],[200D EMA]])/Table2[[#This Row],[200D EMA]]</f>
        <v>0.10757054478824606</v>
      </c>
      <c r="V263">
        <v>0.63317907499182802</v>
      </c>
      <c r="W263">
        <v>3787.9</v>
      </c>
      <c r="X263">
        <v>3821.25</v>
      </c>
      <c r="Y263">
        <v>3708.05</v>
      </c>
      <c r="Z263">
        <v>3821.25</v>
      </c>
      <c r="AA263">
        <v>3637</v>
      </c>
      <c r="AB263">
        <v>4234.45</v>
      </c>
      <c r="AC263" s="2">
        <f>(Table2[[#This Row],[Close Price]]/Table2[[#This Row],[Day Low]])-1</f>
        <v>5.8475672536233425E-3</v>
      </c>
      <c r="AD263" s="2">
        <f>(Table2[[#This Row],[Day High]]/Table2[[#This Row],[Close Price]])-1</f>
        <v>2.9395939685830097E-3</v>
      </c>
      <c r="AE263" s="2">
        <f>(Table2[[#This Row],[Close Price]]/Table2[[#This Row],[Current Week Low]])-1</f>
        <v>2.7507719690942567E-2</v>
      </c>
      <c r="AF263" s="2">
        <f>(Table2[[#This Row],[Current Week High]]/Table2[[#This Row],[Close Price]])-1</f>
        <v>2.9395939685830097E-3</v>
      </c>
      <c r="AG263" s="2">
        <f>(Table2[[#This Row],[Close Price]]/Table2[[#This Row],[Current Month Low]])-1</f>
        <v>4.758042342590052E-2</v>
      </c>
      <c r="AH263" s="2">
        <f>(Table2[[#This Row],[Current Month High]]/Table2[[#This Row],[Close Price]])-1</f>
        <v>0.11138961430952343</v>
      </c>
      <c r="AI263">
        <v>15.734701644335299</v>
      </c>
      <c r="AJ263">
        <v>43.862331974021998</v>
      </c>
      <c r="AK263" t="str">
        <f>IF(AND(Table2[[#This Row],[20D EMA]]&gt;Table2[[#This Row],[50D EMA]],Table2[[#This Row],[50D EMA]]&gt;Table2[[#This Row],[200D EMA]]),"Uptrend","Downtrend/NoTrend")</f>
        <v>Downtrend/NoTrend</v>
      </c>
      <c r="AL263">
        <v>-0.08</v>
      </c>
      <c r="AM263" t="s">
        <v>10331</v>
      </c>
      <c r="AN263">
        <v>1.24</v>
      </c>
      <c r="AO263" t="s">
        <v>10332</v>
      </c>
      <c r="AP263">
        <v>0.121153718017458</v>
      </c>
      <c r="AQ263">
        <f>(Table2[[#This Row],[Sharpe Ratio]]-AVERAGE(Table2[Sharpe Ratio]))/_xlfn.STDEV.P(Table2[Sharpe Ratio])</f>
        <v>0.63017804190251359</v>
      </c>
      <c r="AR2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3">
        <f>_xlfn.RANK.AVG(Table2[[#This Row],[1Y Return vs Nifty Z-Score]],Table2[1Y Return vs Nifty Z-Score])</f>
        <v>460</v>
      </c>
      <c r="AT263">
        <f>_xlfn.RANK.AVG(Table2[[#This Row],[6M Return vs Nifty Z-Score]],Table2[6M Return vs Nifty Z-Score])</f>
        <v>226</v>
      </c>
      <c r="AU263">
        <f>_xlfn.RANK.AVG(Table2[[#This Row],[Sharpe Ratio Z-Score]],Table2[Sharpe Ratio Z-Score])</f>
        <v>188</v>
      </c>
      <c r="AV263">
        <f>(Table2[[#This Row],[Rank 1Y]]+Table2[[#This Row],[Rank 6M]]+Table2[[#This Row],[Rank Sharpe]])/3</f>
        <v>291.33333333333331</v>
      </c>
    </row>
    <row r="264" spans="1:48" x14ac:dyDescent="0.3">
      <c r="A264" t="s">
        <v>1757</v>
      </c>
      <c r="B264" t="s">
        <v>1758</v>
      </c>
      <c r="C264" t="s">
        <v>10294</v>
      </c>
      <c r="D264" t="s">
        <v>136</v>
      </c>
      <c r="E264">
        <v>4515.99</v>
      </c>
      <c r="F264">
        <v>7526.65</v>
      </c>
      <c r="G264">
        <v>50.881659085954297</v>
      </c>
      <c r="H264">
        <f>(Table2[[#This Row],[1Y Return vs Nifty]]-AVERAGE(Table2[1Y Return vs Nifty]))/_xlfn.STDEV.P(Table2[1Y Return vs Nifty])</f>
        <v>0.28328468209503532</v>
      </c>
      <c r="I264">
        <v>6.2675775520594597</v>
      </c>
      <c r="J264">
        <f>(Table2[[#This Row],[1M Return vs Nifty]]-AVERAGE(Table2[1M Return vs Nifty]))/_xlfn.STDEV.P(Table2[1M Return vs Nifty])</f>
        <v>0.16466156159573445</v>
      </c>
      <c r="K264">
        <v>-0.43513586036963903</v>
      </c>
      <c r="L264">
        <f>(Table2[[#This Row],[6M Return vs Nifty]]-AVERAGE(Table2[6M Return vs Nifty]))/_xlfn.STDEV.P(Table2[6M Return vs Nifty])</f>
        <v>-0.30215211067632325</v>
      </c>
      <c r="M264">
        <v>0.97510955649666897</v>
      </c>
      <c r="N264">
        <f>(Table2[[#This Row],[1W Return vs Nifty]]-AVERAGE(Table2[1W Return vs Nifty]))/_xlfn.STDEV.P(Table2[1W Return vs Nifty])</f>
        <v>7.1947001248424361E-2</v>
      </c>
      <c r="O264">
        <v>7361.44</v>
      </c>
      <c r="P264">
        <v>7197.1319059018697</v>
      </c>
      <c r="Q264">
        <v>6516.43658847181</v>
      </c>
      <c r="R264">
        <v>56.182390397144303</v>
      </c>
      <c r="S264" s="2">
        <f>(Table2[[#This Row],[Close Price]]-Table2[[#This Row],[20D EMA]])/Table2[[#This Row],[20D EMA]]</f>
        <v>2.2442619922189141E-2</v>
      </c>
      <c r="T264" s="2">
        <f>(Table2[[#This Row],[Close Price]]-Table2[[#This Row],[50D EMA]])/Table2[[#This Row],[50D EMA]]</f>
        <v>4.5784640104749919E-2</v>
      </c>
      <c r="U264" s="2">
        <f>(Table2[[#This Row],[Close Price]]-Table2[[#This Row],[200D EMA]])/Table2[[#This Row],[200D EMA]]</f>
        <v>0.15502543419441114</v>
      </c>
      <c r="V264">
        <v>0.81681956643791898</v>
      </c>
      <c r="W264">
        <v>7490</v>
      </c>
      <c r="X264">
        <v>7694.95</v>
      </c>
      <c r="Y264">
        <v>7490</v>
      </c>
      <c r="Z264">
        <v>7999</v>
      </c>
      <c r="AA264">
        <v>6636.7</v>
      </c>
      <c r="AB264">
        <v>7999</v>
      </c>
      <c r="AC264" s="2">
        <f>(Table2[[#This Row],[Close Price]]/Table2[[#This Row],[Day Low]])-1</f>
        <v>4.8931909212281965E-3</v>
      </c>
      <c r="AD264" s="2">
        <f>(Table2[[#This Row],[Day High]]/Table2[[#This Row],[Close Price]])-1</f>
        <v>2.2360545528222975E-2</v>
      </c>
      <c r="AE264" s="2">
        <f>(Table2[[#This Row],[Close Price]]/Table2[[#This Row],[Current Week Low]])-1</f>
        <v>4.8931909212281965E-3</v>
      </c>
      <c r="AF264" s="2">
        <f>(Table2[[#This Row],[Current Week High]]/Table2[[#This Row],[Close Price]])-1</f>
        <v>6.2757003447749149E-2</v>
      </c>
      <c r="AG264" s="2">
        <f>(Table2[[#This Row],[Close Price]]/Table2[[#This Row],[Current Month Low]])-1</f>
        <v>0.13409525818554391</v>
      </c>
      <c r="AH264" s="2">
        <f>(Table2[[#This Row],[Current Month High]]/Table2[[#This Row],[Close Price]])-1</f>
        <v>6.2757003447749149E-2</v>
      </c>
      <c r="AI264">
        <v>15.077757036663</v>
      </c>
      <c r="AJ264">
        <v>85.843209876543199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0.4</v>
      </c>
      <c r="AM264" t="s">
        <v>10332</v>
      </c>
      <c r="AN264">
        <v>10.77</v>
      </c>
      <c r="AO264" t="s">
        <v>10332</v>
      </c>
      <c r="AP264">
        <v>0.10187378067785299</v>
      </c>
      <c r="AQ264">
        <f>(Table2[[#This Row],[Sharpe Ratio]]-AVERAGE(Table2[Sharpe Ratio]))/_xlfn.STDEV.P(Table2[Sharpe Ratio])</f>
        <v>0.40819894094976455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0.62594007521263528</v>
      </c>
      <c r="AS264">
        <f>_xlfn.RANK.AVG(Table2[[#This Row],[1Y Return vs Nifty Z-Score]],Table2[1Y Return vs Nifty Z-Score])</f>
        <v>218</v>
      </c>
      <c r="AT264">
        <f>_xlfn.RANK.AVG(Table2[[#This Row],[6M Return vs Nifty Z-Score]],Table2[6M Return vs Nifty Z-Score])</f>
        <v>419</v>
      </c>
      <c r="AU264">
        <f>_xlfn.RANK.AVG(Table2[[#This Row],[Sharpe Ratio Z-Score]],Table2[Sharpe Ratio Z-Score])</f>
        <v>238</v>
      </c>
      <c r="AV264">
        <f>(Table2[[#This Row],[Rank 1Y]]+Table2[[#This Row],[Rank 6M]]+Table2[[#This Row],[Rank Sharpe]])/3</f>
        <v>291.66666666666669</v>
      </c>
    </row>
    <row r="265" spans="1:48" x14ac:dyDescent="0.3">
      <c r="A265" t="s">
        <v>932</v>
      </c>
      <c r="B265" t="s">
        <v>933</v>
      </c>
      <c r="C265" t="s">
        <v>10290</v>
      </c>
      <c r="D265" t="s">
        <v>258</v>
      </c>
      <c r="E265">
        <v>15983.2165875299</v>
      </c>
      <c r="F265">
        <v>684.9</v>
      </c>
      <c r="G265">
        <v>60.526340065630102</v>
      </c>
      <c r="H265">
        <f>(Table2[[#This Row],[1Y Return vs Nifty]]-AVERAGE(Table2[1Y Return vs Nifty]))/_xlfn.STDEV.P(Table2[1Y Return vs Nifty])</f>
        <v>0.4325729421229591</v>
      </c>
      <c r="I265">
        <v>8.7068835688841304</v>
      </c>
      <c r="J265">
        <f>(Table2[[#This Row],[1M Return vs Nifty]]-AVERAGE(Table2[1M Return vs Nifty]))/_xlfn.STDEV.P(Table2[1M Return vs Nifty])</f>
        <v>0.36759952860172301</v>
      </c>
      <c r="K265">
        <v>4.52718585839553</v>
      </c>
      <c r="L265">
        <f>(Table2[[#This Row],[6M Return vs Nifty]]-AVERAGE(Table2[6M Return vs Nifty]))/_xlfn.STDEV.P(Table2[6M Return vs Nifty])</f>
        <v>-0.13333336723408254</v>
      </c>
      <c r="M265">
        <v>2.4549453251416602</v>
      </c>
      <c r="N265">
        <f>(Table2[[#This Row],[1W Return vs Nifty]]-AVERAGE(Table2[1W Return vs Nifty]))/_xlfn.STDEV.P(Table2[1W Return vs Nifty])</f>
        <v>0.41406225389023704</v>
      </c>
      <c r="O265">
        <v>674.88</v>
      </c>
      <c r="P265">
        <v>680.40336792830499</v>
      </c>
      <c r="Q265">
        <v>589.22091732970796</v>
      </c>
      <c r="R265">
        <v>56.3384603313703</v>
      </c>
      <c r="S265" s="2">
        <f>(Table2[[#This Row],[Close Price]]-Table2[[#This Row],[20D EMA]])/Table2[[#This Row],[20D EMA]]</f>
        <v>1.4847083926031268E-2</v>
      </c>
      <c r="T265" s="2">
        <f>(Table2[[#This Row],[Close Price]]-Table2[[#This Row],[50D EMA]])/Table2[[#This Row],[50D EMA]]</f>
        <v>6.6087739768048966E-3</v>
      </c>
      <c r="U265" s="2">
        <f>(Table2[[#This Row],[Close Price]]-Table2[[#This Row],[200D EMA]])/Table2[[#This Row],[200D EMA]]</f>
        <v>0.16238235924125088</v>
      </c>
      <c r="V265">
        <v>0.65497269979762596</v>
      </c>
      <c r="W265">
        <v>682.7</v>
      </c>
      <c r="X265">
        <v>709</v>
      </c>
      <c r="Y265">
        <v>668.55</v>
      </c>
      <c r="Z265">
        <v>711</v>
      </c>
      <c r="AA265">
        <v>607.85</v>
      </c>
      <c r="AB265">
        <v>711</v>
      </c>
      <c r="AC265" s="2">
        <f>(Table2[[#This Row],[Close Price]]/Table2[[#This Row],[Day Low]])-1</f>
        <v>3.2224989014206784E-3</v>
      </c>
      <c r="AD265" s="2">
        <f>(Table2[[#This Row],[Day High]]/Table2[[#This Row],[Close Price]])-1</f>
        <v>3.518761863045694E-2</v>
      </c>
      <c r="AE265" s="2">
        <f>(Table2[[#This Row],[Close Price]]/Table2[[#This Row],[Current Week Low]])-1</f>
        <v>2.4455912048463091E-2</v>
      </c>
      <c r="AF265" s="2">
        <f>(Table2[[#This Row],[Current Week High]]/Table2[[#This Row],[Close Price]])-1</f>
        <v>3.8107752956636043E-2</v>
      </c>
      <c r="AG265" s="2">
        <f>(Table2[[#This Row],[Close Price]]/Table2[[#This Row],[Current Month Low]])-1</f>
        <v>0.12675824627786447</v>
      </c>
      <c r="AH265" s="2">
        <f>(Table2[[#This Row],[Current Month High]]/Table2[[#This Row],[Close Price]])-1</f>
        <v>3.8107752956636043E-2</v>
      </c>
      <c r="AI265">
        <v>20.893561103810701</v>
      </c>
      <c r="AJ265">
        <v>170.71146245059199</v>
      </c>
      <c r="AK265" t="str">
        <f>IF(AND(Table2[[#This Row],[20D EMA]]&gt;Table2[[#This Row],[50D EMA]],Table2[[#This Row],[50D EMA]]&gt;Table2[[#This Row],[200D EMA]]),"Uptrend","Downtrend/NoTrend")</f>
        <v>Downtrend/NoTrend</v>
      </c>
      <c r="AL265">
        <v>-0.08</v>
      </c>
      <c r="AM265" t="s">
        <v>10331</v>
      </c>
      <c r="AN265">
        <v>9.3699999999999992</v>
      </c>
      <c r="AO265" t="s">
        <v>10332</v>
      </c>
      <c r="AP265">
        <v>7.2008658826374999E-2</v>
      </c>
      <c r="AQ265">
        <f>(Table2[[#This Row],[Sharpe Ratio]]-AVERAGE(Table2[Sharpe Ratio]))/_xlfn.STDEV.P(Table2[Sharpe Ratio])</f>
        <v>6.4347569357536924E-2</v>
      </c>
      <c r="AR2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5">
        <f>_xlfn.RANK.AVG(Table2[[#This Row],[1Y Return vs Nifty Z-Score]],Table2[1Y Return vs Nifty Z-Score])</f>
        <v>186</v>
      </c>
      <c r="AT265">
        <f>_xlfn.RANK.AVG(Table2[[#This Row],[6M Return vs Nifty Z-Score]],Table2[6M Return vs Nifty Z-Score])</f>
        <v>361</v>
      </c>
      <c r="AU265">
        <f>_xlfn.RANK.AVG(Table2[[#This Row],[Sharpe Ratio Z-Score]],Table2[Sharpe Ratio Z-Score])</f>
        <v>333</v>
      </c>
      <c r="AV265">
        <f>(Table2[[#This Row],[Rank 1Y]]+Table2[[#This Row],[Rank 6M]]+Table2[[#This Row],[Rank Sharpe]])/3</f>
        <v>293.33333333333331</v>
      </c>
    </row>
    <row r="266" spans="1:48" x14ac:dyDescent="0.3">
      <c r="A266" t="s">
        <v>564</v>
      </c>
      <c r="B266" t="s">
        <v>565</v>
      </c>
      <c r="C266" t="s">
        <v>10289</v>
      </c>
      <c r="D266" t="s">
        <v>186</v>
      </c>
      <c r="E266">
        <v>35343.404999999999</v>
      </c>
      <c r="F266">
        <v>809.7</v>
      </c>
      <c r="G266">
        <v>22.444379467508899</v>
      </c>
      <c r="H266">
        <f>(Table2[[#This Row],[1Y Return vs Nifty]]-AVERAGE(Table2[1Y Return vs Nifty]))/_xlfn.STDEV.P(Table2[1Y Return vs Nifty])</f>
        <v>-0.15689078903889495</v>
      </c>
      <c r="I266">
        <v>0.114770162452695</v>
      </c>
      <c r="J266">
        <f>(Table2[[#This Row],[1M Return vs Nifty]]-AVERAGE(Table2[1M Return vs Nifty]))/_xlfn.STDEV.P(Table2[1M Return vs Nifty])</f>
        <v>-0.34722100435292652</v>
      </c>
      <c r="K266">
        <v>63.792899124176699</v>
      </c>
      <c r="L266">
        <f>(Table2[[#This Row],[6M Return vs Nifty]]-AVERAGE(Table2[6M Return vs Nifty]))/_xlfn.STDEV.P(Table2[6M Return vs Nifty])</f>
        <v>1.8828928691468612</v>
      </c>
      <c r="M266">
        <v>-1.85228549323687</v>
      </c>
      <c r="N266">
        <f>(Table2[[#This Row],[1W Return vs Nifty]]-AVERAGE(Table2[1W Return vs Nifty]))/_xlfn.STDEV.P(Table2[1W Return vs Nifty])</f>
        <v>-0.58170321606150188</v>
      </c>
      <c r="O266">
        <v>796.5</v>
      </c>
      <c r="P266">
        <v>750.39739294399806</v>
      </c>
      <c r="Q266">
        <v>603.63779339886798</v>
      </c>
      <c r="R266">
        <v>54.777721612432501</v>
      </c>
      <c r="S266" s="2">
        <f>(Table2[[#This Row],[Close Price]]-Table2[[#This Row],[20D EMA]])/Table2[[#This Row],[20D EMA]]</f>
        <v>1.6572504708097985E-2</v>
      </c>
      <c r="T266" s="2">
        <f>(Table2[[#This Row],[Close Price]]-Table2[[#This Row],[50D EMA]])/Table2[[#This Row],[50D EMA]]</f>
        <v>7.902826903934583E-2</v>
      </c>
      <c r="U266" s="2">
        <f>(Table2[[#This Row],[Close Price]]-Table2[[#This Row],[200D EMA]])/Table2[[#This Row],[200D EMA]]</f>
        <v>0.34136730478863769</v>
      </c>
      <c r="V266">
        <v>0.20601471584775199</v>
      </c>
      <c r="W266">
        <v>805.05</v>
      </c>
      <c r="X266">
        <v>821</v>
      </c>
      <c r="Y266">
        <v>794.4</v>
      </c>
      <c r="Z266">
        <v>828.5</v>
      </c>
      <c r="AA266">
        <v>736.35</v>
      </c>
      <c r="AB266">
        <v>849.5</v>
      </c>
      <c r="AC266" s="2">
        <f>(Table2[[#This Row],[Close Price]]/Table2[[#This Row],[Day Low]])-1</f>
        <v>5.776038755356927E-3</v>
      </c>
      <c r="AD266" s="2">
        <f>(Table2[[#This Row],[Day High]]/Table2[[#This Row],[Close Price]])-1</f>
        <v>1.3955786093614808E-2</v>
      </c>
      <c r="AE266" s="2">
        <f>(Table2[[#This Row],[Close Price]]/Table2[[#This Row],[Current Week Low]])-1</f>
        <v>1.9259818731117928E-2</v>
      </c>
      <c r="AF266" s="2">
        <f>(Table2[[#This Row],[Current Week High]]/Table2[[#This Row],[Close Price]])-1</f>
        <v>2.321847597875748E-2</v>
      </c>
      <c r="AG266" s="2">
        <f>(Table2[[#This Row],[Close Price]]/Table2[[#This Row],[Current Month Low]])-1</f>
        <v>9.9612955795477687E-2</v>
      </c>
      <c r="AH266" s="2">
        <f>(Table2[[#This Row],[Current Month High]]/Table2[[#This Row],[Close Price]])-1</f>
        <v>4.9154007657156829E-2</v>
      </c>
      <c r="AI266">
        <v>4.9154007657156802</v>
      </c>
      <c r="AJ266">
        <v>94.126108846799298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0.1</v>
      </c>
      <c r="AM266" t="s">
        <v>10332</v>
      </c>
      <c r="AN266">
        <v>8</v>
      </c>
      <c r="AO266" t="s">
        <v>10332</v>
      </c>
      <c r="AP266">
        <v>7.0343464488689996E-3</v>
      </c>
      <c r="AQ266">
        <f>(Table2[[#This Row],[Sharpe Ratio]]-AVERAGE(Table2[Sharpe Ratio]))/_xlfn.STDEV.P(Table2[Sharpe Ratio])</f>
        <v>-0.68373263404406526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0.11334522564947247</v>
      </c>
      <c r="AS266">
        <f>_xlfn.RANK.AVG(Table2[[#This Row],[1Y Return vs Nifty Z-Score]],Table2[1Y Return vs Nifty Z-Score])</f>
        <v>338</v>
      </c>
      <c r="AT266">
        <f>_xlfn.RANK.AVG(Table2[[#This Row],[6M Return vs Nifty Z-Score]],Table2[6M Return vs Nifty Z-Score])</f>
        <v>34</v>
      </c>
      <c r="AU266">
        <f>_xlfn.RANK.AVG(Table2[[#This Row],[Sharpe Ratio Z-Score]],Table2[Sharpe Ratio Z-Score])</f>
        <v>513</v>
      </c>
      <c r="AV266">
        <f>(Table2[[#This Row],[Rank 1Y]]+Table2[[#This Row],[Rank 6M]]+Table2[[#This Row],[Rank Sharpe]])/3</f>
        <v>295</v>
      </c>
    </row>
    <row r="267" spans="1:48" x14ac:dyDescent="0.3">
      <c r="A267" t="s">
        <v>1100</v>
      </c>
      <c r="B267" t="s">
        <v>1101</v>
      </c>
      <c r="C267" t="s">
        <v>10289</v>
      </c>
      <c r="D267" t="s">
        <v>1002</v>
      </c>
      <c r="E267">
        <v>11684.307524174999</v>
      </c>
      <c r="F267">
        <v>579.15</v>
      </c>
      <c r="G267">
        <v>19.429928167253198</v>
      </c>
      <c r="H267">
        <f>(Table2[[#This Row],[1Y Return vs Nifty]]-AVERAGE(Table2[1Y Return vs Nifty]))/_xlfn.STDEV.P(Table2[1Y Return vs Nifty])</f>
        <v>-0.2035509316089204</v>
      </c>
      <c r="I267">
        <v>26.7782207009306</v>
      </c>
      <c r="J267">
        <f>(Table2[[#This Row],[1M Return vs Nifty]]-AVERAGE(Table2[1M Return vs Nifty]))/_xlfn.STDEV.P(Table2[1M Return vs Nifty])</f>
        <v>1.8710437022160169</v>
      </c>
      <c r="K267">
        <v>40.152816594398601</v>
      </c>
      <c r="L267">
        <f>(Table2[[#This Row],[6M Return vs Nifty]]-AVERAGE(Table2[6M Return vs Nifty]))/_xlfn.STDEV.P(Table2[6M Return vs Nifty])</f>
        <v>1.0786546005041131</v>
      </c>
      <c r="M267">
        <v>7.9927036242978202</v>
      </c>
      <c r="N267">
        <f>(Table2[[#This Row],[1W Return vs Nifty]]-AVERAGE(Table2[1W Return vs Nifty]))/_xlfn.STDEV.P(Table2[1W Return vs Nifty])</f>
        <v>1.6943067375871321</v>
      </c>
      <c r="O267">
        <v>507.71</v>
      </c>
      <c r="P267">
        <v>468.55589478239102</v>
      </c>
      <c r="Q267">
        <v>419.99049038776502</v>
      </c>
      <c r="R267">
        <v>82.136107874006001</v>
      </c>
      <c r="S267" s="2">
        <f>(Table2[[#This Row],[Close Price]]-Table2[[#This Row],[20D EMA]])/Table2[[#This Row],[20D EMA]]</f>
        <v>0.1407102479762069</v>
      </c>
      <c r="T267" s="2">
        <f>(Table2[[#This Row],[Close Price]]-Table2[[#This Row],[50D EMA]])/Table2[[#This Row],[50D EMA]]</f>
        <v>0.23603182981823673</v>
      </c>
      <c r="U267" s="2">
        <f>(Table2[[#This Row],[Close Price]]-Table2[[#This Row],[200D EMA]])/Table2[[#This Row],[200D EMA]]</f>
        <v>0.37895979374506217</v>
      </c>
      <c r="V267">
        <v>1.4403462202531201</v>
      </c>
      <c r="W267">
        <v>557</v>
      </c>
      <c r="X267">
        <v>585.4</v>
      </c>
      <c r="Y267">
        <v>525.9</v>
      </c>
      <c r="Z267">
        <v>585.4</v>
      </c>
      <c r="AA267">
        <v>467</v>
      </c>
      <c r="AB267">
        <v>585.4</v>
      </c>
      <c r="AC267" s="2">
        <f>(Table2[[#This Row],[Close Price]]/Table2[[#This Row],[Day Low]])-1</f>
        <v>3.9766606822262185E-2</v>
      </c>
      <c r="AD267" s="2">
        <f>(Table2[[#This Row],[Day High]]/Table2[[#This Row],[Close Price]])-1</f>
        <v>1.0791677458344084E-2</v>
      </c>
      <c r="AE267" s="2">
        <f>(Table2[[#This Row],[Close Price]]/Table2[[#This Row],[Current Week Low]])-1</f>
        <v>0.10125499144324013</v>
      </c>
      <c r="AF267" s="2">
        <f>(Table2[[#This Row],[Current Week High]]/Table2[[#This Row],[Close Price]])-1</f>
        <v>1.0791677458344084E-2</v>
      </c>
      <c r="AG267" s="2">
        <f>(Table2[[#This Row],[Close Price]]/Table2[[#This Row],[Current Month Low]])-1</f>
        <v>0.24014989293361877</v>
      </c>
      <c r="AH267" s="2">
        <f>(Table2[[#This Row],[Current Month High]]/Table2[[#This Row],[Close Price]])-1</f>
        <v>1.0791677458344084E-2</v>
      </c>
      <c r="AI267">
        <v>1.0791677458344</v>
      </c>
      <c r="AJ267">
        <v>68.602620087336206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0.27</v>
      </c>
      <c r="AM267" t="s">
        <v>10332</v>
      </c>
      <c r="AN267">
        <v>22.26</v>
      </c>
      <c r="AO267" t="s">
        <v>10332</v>
      </c>
      <c r="AP267">
        <v>3.3619438791345997E-2</v>
      </c>
      <c r="AQ267">
        <f>(Table2[[#This Row],[Sharpe Ratio]]-AVERAGE(Table2[Sharpe Ratio]))/_xlfn.STDEV.P(Table2[Sharpe Ratio])</f>
        <v>-0.37764580435264883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4.0628083043456931</v>
      </c>
      <c r="AS267">
        <f>_xlfn.RANK.AVG(Table2[[#This Row],[1Y Return vs Nifty Z-Score]],Table2[1Y Return vs Nifty Z-Score])</f>
        <v>357</v>
      </c>
      <c r="AT267">
        <f>_xlfn.RANK.AVG(Table2[[#This Row],[6M Return vs Nifty Z-Score]],Table2[6M Return vs Nifty Z-Score])</f>
        <v>93</v>
      </c>
      <c r="AU267">
        <f>_xlfn.RANK.AVG(Table2[[#This Row],[Sharpe Ratio Z-Score]],Table2[Sharpe Ratio Z-Score])</f>
        <v>441</v>
      </c>
      <c r="AV267">
        <f>(Table2[[#This Row],[Rank 1Y]]+Table2[[#This Row],[Rank 6M]]+Table2[[#This Row],[Rank Sharpe]])/3</f>
        <v>297</v>
      </c>
    </row>
    <row r="268" spans="1:48" x14ac:dyDescent="0.3">
      <c r="A268" t="s">
        <v>389</v>
      </c>
      <c r="B268" t="s">
        <v>390</v>
      </c>
      <c r="C268" t="s">
        <v>10300</v>
      </c>
      <c r="D268" t="s">
        <v>303</v>
      </c>
      <c r="E268">
        <v>62248.101525469901</v>
      </c>
      <c r="F268">
        <v>7298.9</v>
      </c>
      <c r="G268">
        <v>-1.32709450284505</v>
      </c>
      <c r="H268">
        <f>(Table2[[#This Row],[1Y Return vs Nifty]]-AVERAGE(Table2[1Y Return vs Nifty]))/_xlfn.STDEV.P(Table2[1Y Return vs Nifty])</f>
        <v>-0.52484510446017196</v>
      </c>
      <c r="I268">
        <v>-10.353236618414501</v>
      </c>
      <c r="J268">
        <f>(Table2[[#This Row],[1M Return vs Nifty]]-AVERAGE(Table2[1M Return vs Nifty]))/_xlfn.STDEV.P(Table2[1M Return vs Nifty])</f>
        <v>-1.2181064119490752</v>
      </c>
      <c r="K268">
        <v>19.3543552423919</v>
      </c>
      <c r="L268">
        <f>(Table2[[#This Row],[6M Return vs Nifty]]-AVERAGE(Table2[6M Return vs Nifty]))/_xlfn.STDEV.P(Table2[6M Return vs Nifty])</f>
        <v>0.37108860418827921</v>
      </c>
      <c r="M268">
        <v>0.118450886947931</v>
      </c>
      <c r="N268">
        <f>(Table2[[#This Row],[1W Return vs Nifty]]-AVERAGE(Table2[1W Return vs Nifty]))/_xlfn.STDEV.P(Table2[1W Return vs Nifty])</f>
        <v>-0.12609929778705584</v>
      </c>
      <c r="O268">
        <v>7669.82</v>
      </c>
      <c r="P268">
        <v>7978.4110798207403</v>
      </c>
      <c r="Q268">
        <v>7158.6229605274002</v>
      </c>
      <c r="R268">
        <v>31.717091186138301</v>
      </c>
      <c r="S268" s="2">
        <f>(Table2[[#This Row],[Close Price]]-Table2[[#This Row],[20D EMA]])/Table2[[#This Row],[20D EMA]]</f>
        <v>-4.8360978484501604E-2</v>
      </c>
      <c r="T268" s="2">
        <f>(Table2[[#This Row],[Close Price]]-Table2[[#This Row],[50D EMA]])/Table2[[#This Row],[50D EMA]]</f>
        <v>-8.5168722571764E-2</v>
      </c>
      <c r="U268" s="2">
        <f>(Table2[[#This Row],[Close Price]]-Table2[[#This Row],[200D EMA]])/Table2[[#This Row],[200D EMA]]</f>
        <v>1.9595533979940849E-2</v>
      </c>
      <c r="V268">
        <v>0.54369082808263702</v>
      </c>
      <c r="W268">
        <v>7277</v>
      </c>
      <c r="X268">
        <v>7414.9</v>
      </c>
      <c r="Y268">
        <v>7200.3</v>
      </c>
      <c r="Z268">
        <v>7656</v>
      </c>
      <c r="AA268">
        <v>7030</v>
      </c>
      <c r="AB268">
        <v>8294.75</v>
      </c>
      <c r="AC268" s="2">
        <f>(Table2[[#This Row],[Close Price]]/Table2[[#This Row],[Day Low]])-1</f>
        <v>3.0094819293664532E-3</v>
      </c>
      <c r="AD268" s="2">
        <f>(Table2[[#This Row],[Day High]]/Table2[[#This Row],[Close Price]])-1</f>
        <v>1.5892805765252316E-2</v>
      </c>
      <c r="AE268" s="2">
        <f>(Table2[[#This Row],[Close Price]]/Table2[[#This Row],[Current Week Low]])-1</f>
        <v>1.3693873866366557E-2</v>
      </c>
      <c r="AF268" s="2">
        <f>(Table2[[#This Row],[Current Week High]]/Table2[[#This Row],[Close Price]])-1</f>
        <v>4.8925180506651733E-2</v>
      </c>
      <c r="AG268" s="2">
        <f>(Table2[[#This Row],[Close Price]]/Table2[[#This Row],[Current Month Low]])-1</f>
        <v>3.8250355618776544E-2</v>
      </c>
      <c r="AH268" s="2">
        <f>(Table2[[#This Row],[Current Month High]]/Table2[[#This Row],[Close Price]])-1</f>
        <v>0.13643836742522852</v>
      </c>
      <c r="AI268">
        <v>36.117086136267098</v>
      </c>
      <c r="AJ268">
        <v>38.865318391963598</v>
      </c>
      <c r="AK268" t="str">
        <f>IF(AND(Table2[[#This Row],[20D EMA]]&gt;Table2[[#This Row],[50D EMA]],Table2[[#This Row],[50D EMA]]&gt;Table2[[#This Row],[200D EMA]]),"Uptrend","Downtrend/NoTrend")</f>
        <v>Downtrend/NoTrend</v>
      </c>
      <c r="AL268">
        <v>-0.19</v>
      </c>
      <c r="AM268" t="s">
        <v>10331</v>
      </c>
      <c r="AN268">
        <v>-6.42</v>
      </c>
      <c r="AO268" t="s">
        <v>10331</v>
      </c>
      <c r="AP268">
        <v>0.119405227512645</v>
      </c>
      <c r="AQ268">
        <f>(Table2[[#This Row],[Sharpe Ratio]]-AVERAGE(Table2[Sharpe Ratio]))/_xlfn.STDEV.P(Table2[Sharpe Ratio])</f>
        <v>0.61004683797554271</v>
      </c>
      <c r="AR2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8">
        <f>_xlfn.RANK.AVG(Table2[[#This Row],[1Y Return vs Nifty Z-Score]],Table2[1Y Return vs Nifty Z-Score])</f>
        <v>484</v>
      </c>
      <c r="AT268">
        <f>_xlfn.RANK.AVG(Table2[[#This Row],[6M Return vs Nifty Z-Score]],Table2[6M Return vs Nifty Z-Score])</f>
        <v>221</v>
      </c>
      <c r="AU268">
        <f>_xlfn.RANK.AVG(Table2[[#This Row],[Sharpe Ratio Z-Score]],Table2[Sharpe Ratio Z-Score])</f>
        <v>192</v>
      </c>
      <c r="AV268">
        <f>(Table2[[#This Row],[Rank 1Y]]+Table2[[#This Row],[Rank 6M]]+Table2[[#This Row],[Rank Sharpe]])/3</f>
        <v>299</v>
      </c>
    </row>
    <row r="269" spans="1:48" x14ac:dyDescent="0.3">
      <c r="A269" t="s">
        <v>1587</v>
      </c>
      <c r="B269" t="s">
        <v>1588</v>
      </c>
      <c r="C269" t="s">
        <v>10303</v>
      </c>
      <c r="D269" t="s">
        <v>1589</v>
      </c>
      <c r="E269">
        <v>6040.4297662600002</v>
      </c>
      <c r="F269">
        <v>339.05</v>
      </c>
      <c r="G269">
        <v>18.1615386499283</v>
      </c>
      <c r="H269">
        <f>(Table2[[#This Row],[1Y Return vs Nifty]]-AVERAGE(Table2[1Y Return vs Nifty]))/_xlfn.STDEV.P(Table2[1Y Return vs Nifty])</f>
        <v>-0.22318410190020538</v>
      </c>
      <c r="I269">
        <v>-5.4803669614069603</v>
      </c>
      <c r="J269">
        <f>(Table2[[#This Row],[1M Return vs Nifty]]-AVERAGE(Table2[1M Return vs Nifty]))/_xlfn.STDEV.P(Table2[1M Return vs Nifty])</f>
        <v>-0.81270821473331478</v>
      </c>
      <c r="K269">
        <v>1.09659426211938</v>
      </c>
      <c r="L269">
        <f>(Table2[[#This Row],[6M Return vs Nifty]]-AVERAGE(Table2[6M Return vs Nifty]))/_xlfn.STDEV.P(Table2[6M Return vs Nifty])</f>
        <v>-0.25004247949433445</v>
      </c>
      <c r="M269">
        <v>-4.2994684508845102</v>
      </c>
      <c r="N269">
        <f>(Table2[[#This Row],[1W Return vs Nifty]]-AVERAGE(Table2[1W Return vs Nifty]))/_xlfn.STDEV.P(Table2[1W Return vs Nifty])</f>
        <v>-1.1474542497609768</v>
      </c>
      <c r="O269">
        <v>340.64</v>
      </c>
      <c r="P269">
        <v>334.67851062463899</v>
      </c>
      <c r="Q269">
        <v>293.58945704197498</v>
      </c>
      <c r="R269">
        <v>49.047320879625097</v>
      </c>
      <c r="S269" s="2">
        <f>(Table2[[#This Row],[Close Price]]-Table2[[#This Row],[20D EMA]])/Table2[[#This Row],[20D EMA]]</f>
        <v>-4.6676843588538486E-3</v>
      </c>
      <c r="T269" s="2">
        <f>(Table2[[#This Row],[Close Price]]-Table2[[#This Row],[50D EMA]])/Table2[[#This Row],[50D EMA]]</f>
        <v>1.3061756989422895E-2</v>
      </c>
      <c r="U269" s="2">
        <f>(Table2[[#This Row],[Close Price]]-Table2[[#This Row],[200D EMA]])/Table2[[#This Row],[200D EMA]]</f>
        <v>0.15484392190393084</v>
      </c>
      <c r="V269">
        <v>0.488159812363541</v>
      </c>
      <c r="W269">
        <v>337.35</v>
      </c>
      <c r="X269">
        <v>352.15</v>
      </c>
      <c r="Y269">
        <v>333.9</v>
      </c>
      <c r="Z269">
        <v>352.15</v>
      </c>
      <c r="AA269">
        <v>306.25</v>
      </c>
      <c r="AB269">
        <v>355.45</v>
      </c>
      <c r="AC269" s="2">
        <f>(Table2[[#This Row],[Close Price]]/Table2[[#This Row],[Day Low]])-1</f>
        <v>5.0392767155773566E-3</v>
      </c>
      <c r="AD269" s="2">
        <f>(Table2[[#This Row],[Day High]]/Table2[[#This Row],[Close Price]])-1</f>
        <v>3.8637369119598697E-2</v>
      </c>
      <c r="AE269" s="2">
        <f>(Table2[[#This Row],[Close Price]]/Table2[[#This Row],[Current Week Low]])-1</f>
        <v>1.5423779574723184E-2</v>
      </c>
      <c r="AF269" s="2">
        <f>(Table2[[#This Row],[Current Week High]]/Table2[[#This Row],[Close Price]])-1</f>
        <v>3.8637369119598697E-2</v>
      </c>
      <c r="AG269" s="2">
        <f>(Table2[[#This Row],[Close Price]]/Table2[[#This Row],[Current Month Low]])-1</f>
        <v>0.10710204081632657</v>
      </c>
      <c r="AH269" s="2">
        <f>(Table2[[#This Row],[Current Month High]]/Table2[[#This Row],[Close Price]])-1</f>
        <v>4.8370446836749625E-2</v>
      </c>
      <c r="AI269">
        <v>19.126972422946402</v>
      </c>
      <c r="AJ269">
        <v>66.609336609336594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0.06</v>
      </c>
      <c r="AM269" t="s">
        <v>10332</v>
      </c>
      <c r="AN269">
        <v>5.52</v>
      </c>
      <c r="AO269" t="s">
        <v>10332</v>
      </c>
      <c r="AP269">
        <v>0.141272557175119</v>
      </c>
      <c r="AQ269">
        <f>(Table2[[#This Row],[Sharpe Ratio]]-AVERAGE(Table2[Sharpe Ratio]))/_xlfn.STDEV.P(Table2[Sharpe Ratio])</f>
        <v>0.86181581902622528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-1.5715732268626061</v>
      </c>
      <c r="AS269">
        <f>_xlfn.RANK.AVG(Table2[[#This Row],[1Y Return vs Nifty Z-Score]],Table2[1Y Return vs Nifty Z-Score])</f>
        <v>366</v>
      </c>
      <c r="AT269">
        <f>_xlfn.RANK.AVG(Table2[[#This Row],[6M Return vs Nifty Z-Score]],Table2[6M Return vs Nifty Z-Score])</f>
        <v>396</v>
      </c>
      <c r="AU269">
        <f>_xlfn.RANK.AVG(Table2[[#This Row],[Sharpe Ratio Z-Score]],Table2[Sharpe Ratio Z-Score])</f>
        <v>138</v>
      </c>
      <c r="AV269">
        <f>(Table2[[#This Row],[Rank 1Y]]+Table2[[#This Row],[Rank 6M]]+Table2[[#This Row],[Rank Sharpe]])/3</f>
        <v>300</v>
      </c>
    </row>
    <row r="270" spans="1:48" x14ac:dyDescent="0.3">
      <c r="A270" t="s">
        <v>704</v>
      </c>
      <c r="B270" t="s">
        <v>705</v>
      </c>
      <c r="C270" t="s">
        <v>10291</v>
      </c>
      <c r="D270" t="s">
        <v>51</v>
      </c>
      <c r="E270">
        <v>24889.427295615998</v>
      </c>
      <c r="F270">
        <v>188.63</v>
      </c>
      <c r="G270">
        <v>61.279855254200399</v>
      </c>
      <c r="H270">
        <f>(Table2[[#This Row],[1Y Return vs Nifty]]-AVERAGE(Table2[1Y Return vs Nifty]))/_xlfn.STDEV.P(Table2[1Y Return vs Nifty])</f>
        <v>0.44423646646796588</v>
      </c>
      <c r="I270">
        <v>25.4762515889615</v>
      </c>
      <c r="J270">
        <f>(Table2[[#This Row],[1M Return vs Nifty]]-AVERAGE(Table2[1M Return vs Nifty]))/_xlfn.STDEV.P(Table2[1M Return vs Nifty])</f>
        <v>1.7627264337531019</v>
      </c>
      <c r="K270">
        <v>28.4654266260737</v>
      </c>
      <c r="L270">
        <f>(Table2[[#This Row],[6M Return vs Nifty]]-AVERAGE(Table2[6M Return vs Nifty]))/_xlfn.STDEV.P(Table2[6M Return vs Nifty])</f>
        <v>0.6810482782233731</v>
      </c>
      <c r="M270">
        <v>-0.49151145991031198</v>
      </c>
      <c r="N270">
        <f>(Table2[[#This Row],[1W Return vs Nifty]]-AVERAGE(Table2[1W Return vs Nifty]))/_xlfn.STDEV.P(Table2[1W Return vs Nifty])</f>
        <v>-0.26711320407239714</v>
      </c>
      <c r="O270">
        <v>178.05</v>
      </c>
      <c r="P270">
        <v>167.28661781715701</v>
      </c>
      <c r="Q270">
        <v>143.96381902823799</v>
      </c>
      <c r="R270">
        <v>72.0375258278345</v>
      </c>
      <c r="S270" s="2">
        <f>(Table2[[#This Row],[Close Price]]-Table2[[#This Row],[20D EMA]])/Table2[[#This Row],[20D EMA]]</f>
        <v>5.942151081156969E-2</v>
      </c>
      <c r="T270" s="2">
        <f>(Table2[[#This Row],[Close Price]]-Table2[[#This Row],[50D EMA]])/Table2[[#This Row],[50D EMA]]</f>
        <v>0.12758571164473623</v>
      </c>
      <c r="U270" s="2">
        <f>(Table2[[#This Row],[Close Price]]-Table2[[#This Row],[200D EMA]])/Table2[[#This Row],[200D EMA]]</f>
        <v>0.31025976716414344</v>
      </c>
      <c r="V270">
        <v>1.10025343008888</v>
      </c>
      <c r="W270">
        <v>187.15</v>
      </c>
      <c r="X270">
        <v>191</v>
      </c>
      <c r="Y270">
        <v>182.85</v>
      </c>
      <c r="Z270">
        <v>191</v>
      </c>
      <c r="AA270">
        <v>166</v>
      </c>
      <c r="AB270">
        <v>193.25</v>
      </c>
      <c r="AC270" s="2">
        <f>(Table2[[#This Row],[Close Price]]/Table2[[#This Row],[Day Low]])-1</f>
        <v>7.9080951108736475E-3</v>
      </c>
      <c r="AD270" s="2">
        <f>(Table2[[#This Row],[Day High]]/Table2[[#This Row],[Close Price]])-1</f>
        <v>1.2564279276891188E-2</v>
      </c>
      <c r="AE270" s="2">
        <f>(Table2[[#This Row],[Close Price]]/Table2[[#This Row],[Current Week Low]])-1</f>
        <v>3.1610609789444855E-2</v>
      </c>
      <c r="AF270" s="2">
        <f>(Table2[[#This Row],[Current Week High]]/Table2[[#This Row],[Close Price]])-1</f>
        <v>1.2564279276891188E-2</v>
      </c>
      <c r="AG270" s="2">
        <f>(Table2[[#This Row],[Close Price]]/Table2[[#This Row],[Current Month Low]])-1</f>
        <v>0.13632530120481934</v>
      </c>
      <c r="AH270" s="2">
        <f>(Table2[[#This Row],[Current Month High]]/Table2[[#This Row],[Close Price]])-1</f>
        <v>2.4492392514446237E-2</v>
      </c>
      <c r="AI270">
        <v>2.4492392514446202</v>
      </c>
      <c r="AJ270">
        <v>115.57714285714199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0.05</v>
      </c>
      <c r="AM270" t="s">
        <v>10332</v>
      </c>
      <c r="AN270">
        <v>12.04</v>
      </c>
      <c r="AO270" t="s">
        <v>10332</v>
      </c>
      <c r="AQ270">
        <f>(Table2[[#This Row],[Sharpe Ratio]]-AVERAGE(Table2[Sharpe Ratio]))/_xlfn.STDEV.P(Table2[Sharpe Ratio])</f>
        <v>-0.76472241492382476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1.856175559448219</v>
      </c>
      <c r="AS270">
        <f>_xlfn.RANK.AVG(Table2[[#This Row],[1Y Return vs Nifty Z-Score]],Table2[1Y Return vs Nifty Z-Score])</f>
        <v>185</v>
      </c>
      <c r="AT270">
        <f>_xlfn.RANK.AVG(Table2[[#This Row],[6M Return vs Nifty Z-Score]],Table2[6M Return vs Nifty Z-Score])</f>
        <v>160</v>
      </c>
      <c r="AU270">
        <f>_xlfn.RANK.AVG(Table2[[#This Row],[Sharpe Ratio Z-Score]],Table2[Sharpe Ratio Z-Score])</f>
        <v>557.5</v>
      </c>
      <c r="AV270">
        <f>(Table2[[#This Row],[Rank 1Y]]+Table2[[#This Row],[Rank 6M]]+Table2[[#This Row],[Rank Sharpe]])/3</f>
        <v>300.83333333333331</v>
      </c>
    </row>
    <row r="271" spans="1:48" x14ac:dyDescent="0.3">
      <c r="A271" t="s">
        <v>293</v>
      </c>
      <c r="B271" t="s">
        <v>294</v>
      </c>
      <c r="C271" t="s">
        <v>10295</v>
      </c>
      <c r="D271" t="s">
        <v>130</v>
      </c>
      <c r="E271">
        <v>96162.392007369999</v>
      </c>
      <c r="F271">
        <v>7444.45</v>
      </c>
      <c r="G271">
        <v>50.413799186848699</v>
      </c>
      <c r="H271">
        <f>(Table2[[#This Row],[1Y Return vs Nifty]]-AVERAGE(Table2[1Y Return vs Nifty]))/_xlfn.STDEV.P(Table2[1Y Return vs Nifty])</f>
        <v>0.27604276394123628</v>
      </c>
      <c r="I271">
        <v>7.9726920432590198</v>
      </c>
      <c r="J271">
        <f>(Table2[[#This Row],[1M Return vs Nifty]]-AVERAGE(Table2[1M Return vs Nifty]))/_xlfn.STDEV.P(Table2[1M Return vs Nifty])</f>
        <v>0.30651849384195246</v>
      </c>
      <c r="K271">
        <v>27.724306959740201</v>
      </c>
      <c r="L271">
        <f>(Table2[[#This Row],[6M Return vs Nifty]]-AVERAGE(Table2[6M Return vs Nifty]))/_xlfn.STDEV.P(Table2[6M Return vs Nifty])</f>
        <v>0.65583530375264742</v>
      </c>
      <c r="M271">
        <v>-1.6932742161987</v>
      </c>
      <c r="N271">
        <f>(Table2[[#This Row],[1W Return vs Nifty]]-AVERAGE(Table2[1W Return vs Nifty]))/_xlfn.STDEV.P(Table2[1W Return vs Nifty])</f>
        <v>-0.54494225625133175</v>
      </c>
      <c r="O271">
        <v>7169.44</v>
      </c>
      <c r="P271">
        <v>6866.4023992055199</v>
      </c>
      <c r="Q271">
        <v>5887.2928765317301</v>
      </c>
      <c r="R271">
        <v>66.982007145548707</v>
      </c>
      <c r="S271" s="2">
        <f>(Table2[[#This Row],[Close Price]]-Table2[[#This Row],[20D EMA]])/Table2[[#This Row],[20D EMA]]</f>
        <v>3.8358644468745151E-2</v>
      </c>
      <c r="T271" s="2">
        <f>(Table2[[#This Row],[Close Price]]-Table2[[#This Row],[50D EMA]])/Table2[[#This Row],[50D EMA]]</f>
        <v>8.4184929339615036E-2</v>
      </c>
      <c r="U271" s="2">
        <f>(Table2[[#This Row],[Close Price]]-Table2[[#This Row],[200D EMA]])/Table2[[#This Row],[200D EMA]]</f>
        <v>0.26449459133849107</v>
      </c>
      <c r="V271">
        <v>0.73201182535936804</v>
      </c>
      <c r="W271">
        <v>7322</v>
      </c>
      <c r="X271">
        <v>7570.05</v>
      </c>
      <c r="Y271">
        <v>7322</v>
      </c>
      <c r="Z271">
        <v>7570.05</v>
      </c>
      <c r="AA271">
        <v>6782</v>
      </c>
      <c r="AB271">
        <v>7570.05</v>
      </c>
      <c r="AC271" s="2">
        <f>(Table2[[#This Row],[Close Price]]/Table2[[#This Row],[Day Low]])-1</f>
        <v>1.6723572794318464E-2</v>
      </c>
      <c r="AD271" s="2">
        <f>(Table2[[#This Row],[Day High]]/Table2[[#This Row],[Close Price]])-1</f>
        <v>1.687162920027685E-2</v>
      </c>
      <c r="AE271" s="2">
        <f>(Table2[[#This Row],[Close Price]]/Table2[[#This Row],[Current Week Low]])-1</f>
        <v>1.6723572794318464E-2</v>
      </c>
      <c r="AF271" s="2">
        <f>(Table2[[#This Row],[Current Week High]]/Table2[[#This Row],[Close Price]])-1</f>
        <v>1.687162920027685E-2</v>
      </c>
      <c r="AG271" s="2">
        <f>(Table2[[#This Row],[Close Price]]/Table2[[#This Row],[Current Month Low]])-1</f>
        <v>9.7677676201710417E-2</v>
      </c>
      <c r="AH271" s="2">
        <f>(Table2[[#This Row],[Current Month High]]/Table2[[#This Row],[Close Price]])-1</f>
        <v>1.687162920027685E-2</v>
      </c>
      <c r="AI271">
        <v>1.6871629200276801</v>
      </c>
      <c r="AJ271">
        <v>87.420853211817501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0.02</v>
      </c>
      <c r="AM271" t="s">
        <v>10332</v>
      </c>
      <c r="AN271">
        <v>6.75</v>
      </c>
      <c r="AO271" t="s">
        <v>10332</v>
      </c>
      <c r="AP271">
        <v>2.1877915827340001E-3</v>
      </c>
      <c r="AQ271">
        <f>(Table2[[#This Row],[Sharpe Ratio]]-AVERAGE(Table2[Sharpe Ratio]))/_xlfn.STDEV.P(Table2[Sharpe Ratio])</f>
        <v>-0.73953332846296427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-4.6079023178459855E-2</v>
      </c>
      <c r="AS271">
        <f>_xlfn.RANK.AVG(Table2[[#This Row],[1Y Return vs Nifty Z-Score]],Table2[1Y Return vs Nifty Z-Score])</f>
        <v>220</v>
      </c>
      <c r="AT271">
        <f>_xlfn.RANK.AVG(Table2[[#This Row],[6M Return vs Nifty Z-Score]],Table2[6M Return vs Nifty Z-Score])</f>
        <v>163</v>
      </c>
      <c r="AU271">
        <f>_xlfn.RANK.AVG(Table2[[#This Row],[Sharpe Ratio Z-Score]],Table2[Sharpe Ratio Z-Score])</f>
        <v>526</v>
      </c>
      <c r="AV271">
        <f>(Table2[[#This Row],[Rank 1Y]]+Table2[[#This Row],[Rank 6M]]+Table2[[#This Row],[Rank Sharpe]])/3</f>
        <v>303</v>
      </c>
    </row>
    <row r="272" spans="1:48" x14ac:dyDescent="0.3">
      <c r="A272" t="s">
        <v>1516</v>
      </c>
      <c r="B272" t="s">
        <v>1517</v>
      </c>
      <c r="C272" t="s">
        <v>10298</v>
      </c>
      <c r="D272" t="s">
        <v>622</v>
      </c>
      <c r="E272">
        <v>6683.82265155</v>
      </c>
      <c r="F272">
        <v>374.55</v>
      </c>
      <c r="G272">
        <v>31.295865026343598</v>
      </c>
      <c r="H272">
        <f>(Table2[[#This Row],[1Y Return vs Nifty]]-AVERAGE(Table2[1Y Return vs Nifty]))/_xlfn.STDEV.P(Table2[1Y Return vs Nifty])</f>
        <v>-1.9880256443223231E-2</v>
      </c>
      <c r="I272">
        <v>3.9692668201657901</v>
      </c>
      <c r="J272">
        <f>(Table2[[#This Row],[1M Return vs Nifty]]-AVERAGE(Table2[1M Return vs Nifty]))/_xlfn.STDEV.P(Table2[1M Return vs Nifty])</f>
        <v>-2.6546308290838785E-2</v>
      </c>
      <c r="K272">
        <v>1.96201035492153</v>
      </c>
      <c r="L272">
        <f>(Table2[[#This Row],[6M Return vs Nifty]]-AVERAGE(Table2[6M Return vs Nifty]))/_xlfn.STDEV.P(Table2[6M Return vs Nifty])</f>
        <v>-0.22060092660406602</v>
      </c>
      <c r="M272">
        <v>4.5954447801024996</v>
      </c>
      <c r="N272">
        <f>(Table2[[#This Row],[1W Return vs Nifty]]-AVERAGE(Table2[1W Return vs Nifty]))/_xlfn.STDEV.P(Table2[1W Return vs Nifty])</f>
        <v>0.90891278212426985</v>
      </c>
      <c r="O272">
        <v>363.51</v>
      </c>
      <c r="P272">
        <v>360.42287945532001</v>
      </c>
      <c r="Q272">
        <v>323.22640557784001</v>
      </c>
      <c r="R272">
        <v>62.170550221935301</v>
      </c>
      <c r="S272" s="2">
        <f>(Table2[[#This Row],[Close Price]]-Table2[[#This Row],[20D EMA]])/Table2[[#This Row],[20D EMA]]</f>
        <v>3.0370553767434239E-2</v>
      </c>
      <c r="T272" s="2">
        <f>(Table2[[#This Row],[Close Price]]-Table2[[#This Row],[50D EMA]])/Table2[[#This Row],[50D EMA]]</f>
        <v>3.9195959385345487E-2</v>
      </c>
      <c r="U272" s="2">
        <f>(Table2[[#This Row],[Close Price]]-Table2[[#This Row],[200D EMA]])/Table2[[#This Row],[200D EMA]]</f>
        <v>0.15878527724369398</v>
      </c>
      <c r="V272">
        <v>0.66178190474916299</v>
      </c>
      <c r="W272">
        <v>372.1</v>
      </c>
      <c r="X272">
        <v>385.8</v>
      </c>
      <c r="Y272">
        <v>346</v>
      </c>
      <c r="Z272">
        <v>387.8</v>
      </c>
      <c r="AA272">
        <v>325.89999999999998</v>
      </c>
      <c r="AB272">
        <v>397.05</v>
      </c>
      <c r="AC272" s="2">
        <f>(Table2[[#This Row],[Close Price]]/Table2[[#This Row],[Day Low]])-1</f>
        <v>6.5842515452834149E-3</v>
      </c>
      <c r="AD272" s="2">
        <f>(Table2[[#This Row],[Day High]]/Table2[[#This Row],[Close Price]])-1</f>
        <v>3.0036043251902234E-2</v>
      </c>
      <c r="AE272" s="2">
        <f>(Table2[[#This Row],[Close Price]]/Table2[[#This Row],[Current Week Low]])-1</f>
        <v>8.2514450867052114E-2</v>
      </c>
      <c r="AF272" s="2">
        <f>(Table2[[#This Row],[Current Week High]]/Table2[[#This Row],[Close Price]])-1</f>
        <v>3.5375784274462641E-2</v>
      </c>
      <c r="AG272" s="2">
        <f>(Table2[[#This Row],[Close Price]]/Table2[[#This Row],[Current Month Low]])-1</f>
        <v>0.14927891991408426</v>
      </c>
      <c r="AH272" s="2">
        <f>(Table2[[#This Row],[Current Month High]]/Table2[[#This Row],[Close Price]])-1</f>
        <v>6.0072086503804467E-2</v>
      </c>
      <c r="AI272">
        <v>17.020424509411299</v>
      </c>
      <c r="AJ272">
        <v>84.461955183452304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0.1</v>
      </c>
      <c r="AM272" t="s">
        <v>10332</v>
      </c>
      <c r="AN272">
        <v>10.42</v>
      </c>
      <c r="AO272" t="s">
        <v>10332</v>
      </c>
      <c r="AP272">
        <v>0.108038103519964</v>
      </c>
      <c r="AQ272">
        <f>(Table2[[#This Row],[Sharpe Ratio]]-AVERAGE(Table2[Sharpe Ratio]))/_xlfn.STDEV.P(Table2[Sharpe Ratio])</f>
        <v>0.47917172568301253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1.1210570164691545</v>
      </c>
      <c r="AS272">
        <f>_xlfn.RANK.AVG(Table2[[#This Row],[1Y Return vs Nifty Z-Score]],Table2[1Y Return vs Nifty Z-Score])</f>
        <v>301</v>
      </c>
      <c r="AT272">
        <f>_xlfn.RANK.AVG(Table2[[#This Row],[6M Return vs Nifty Z-Score]],Table2[6M Return vs Nifty Z-Score])</f>
        <v>387</v>
      </c>
      <c r="AU272">
        <f>_xlfn.RANK.AVG(Table2[[#This Row],[Sharpe Ratio Z-Score]],Table2[Sharpe Ratio Z-Score])</f>
        <v>221</v>
      </c>
      <c r="AV272">
        <f>(Table2[[#This Row],[Rank 1Y]]+Table2[[#This Row],[Rank 6M]]+Table2[[#This Row],[Rank Sharpe]])/3</f>
        <v>303</v>
      </c>
    </row>
    <row r="273" spans="1:48" x14ac:dyDescent="0.3">
      <c r="A273" t="s">
        <v>1520</v>
      </c>
      <c r="B273" t="s">
        <v>1521</v>
      </c>
      <c r="C273" t="s">
        <v>10300</v>
      </c>
      <c r="D273" t="s">
        <v>303</v>
      </c>
      <c r="E273">
        <v>6657.8302705799997</v>
      </c>
      <c r="F273">
        <v>695.3</v>
      </c>
      <c r="G273">
        <v>8.9927675462602199</v>
      </c>
      <c r="H273">
        <f>(Table2[[#This Row],[1Y Return vs Nifty]]-AVERAGE(Table2[1Y Return vs Nifty]))/_xlfn.STDEV.P(Table2[1Y Return vs Nifty])</f>
        <v>-0.36510583964823035</v>
      </c>
      <c r="I273">
        <v>35.191394543757703</v>
      </c>
      <c r="J273">
        <f>(Table2[[#This Row],[1M Return vs Nifty]]-AVERAGE(Table2[1M Return vs Nifty]))/_xlfn.STDEV.P(Table2[1M Return vs Nifty])</f>
        <v>2.5709773652968844</v>
      </c>
      <c r="K273">
        <v>23.913191193417202</v>
      </c>
      <c r="L273">
        <f>(Table2[[#This Row],[6M Return vs Nifty]]-AVERAGE(Table2[6M Return vs Nifty]))/_xlfn.STDEV.P(Table2[6M Return vs Nifty])</f>
        <v>0.52618071639476394</v>
      </c>
      <c r="M273">
        <v>11.0996185149792</v>
      </c>
      <c r="N273">
        <f>(Table2[[#This Row],[1W Return vs Nifty]]-AVERAGE(Table2[1W Return vs Nifty]))/_xlfn.STDEV.P(Table2[1W Return vs Nifty])</f>
        <v>2.4125776398611958</v>
      </c>
      <c r="O273">
        <v>621.77</v>
      </c>
      <c r="P273">
        <v>581.42490853021502</v>
      </c>
      <c r="Q273">
        <v>545.20859710230297</v>
      </c>
      <c r="R273">
        <v>73.030919241882799</v>
      </c>
      <c r="S273" s="2">
        <f>(Table2[[#This Row],[Close Price]]-Table2[[#This Row],[20D EMA]])/Table2[[#This Row],[20D EMA]]</f>
        <v>0.11825916335622493</v>
      </c>
      <c r="T273" s="2">
        <f>(Table2[[#This Row],[Close Price]]-Table2[[#This Row],[50D EMA]])/Table2[[#This Row],[50D EMA]]</f>
        <v>0.19585519952636699</v>
      </c>
      <c r="U273" s="2">
        <f>(Table2[[#This Row],[Close Price]]-Table2[[#This Row],[200D EMA]])/Table2[[#This Row],[200D EMA]]</f>
        <v>0.27529170247022688</v>
      </c>
      <c r="V273">
        <v>1.3921038062509199</v>
      </c>
      <c r="W273">
        <v>689.95</v>
      </c>
      <c r="X273">
        <v>712.25</v>
      </c>
      <c r="Y273">
        <v>618.75</v>
      </c>
      <c r="Z273">
        <v>714.95</v>
      </c>
      <c r="AA273">
        <v>538</v>
      </c>
      <c r="AB273">
        <v>714.95</v>
      </c>
      <c r="AC273" s="2">
        <f>(Table2[[#This Row],[Close Price]]/Table2[[#This Row],[Day Low]])-1</f>
        <v>7.7541850858755534E-3</v>
      </c>
      <c r="AD273" s="2">
        <f>(Table2[[#This Row],[Day High]]/Table2[[#This Row],[Close Price]])-1</f>
        <v>2.437796634546241E-2</v>
      </c>
      <c r="AE273" s="2">
        <f>(Table2[[#This Row],[Close Price]]/Table2[[#This Row],[Current Week Low]])-1</f>
        <v>0.12371717171717167</v>
      </c>
      <c r="AF273" s="2">
        <f>(Table2[[#This Row],[Current Week High]]/Table2[[#This Row],[Close Price]])-1</f>
        <v>2.8261182223500825E-2</v>
      </c>
      <c r="AG273" s="2">
        <f>(Table2[[#This Row],[Close Price]]/Table2[[#This Row],[Current Month Low]])-1</f>
        <v>0.29237918215613368</v>
      </c>
      <c r="AH273" s="2">
        <f>(Table2[[#This Row],[Current Month High]]/Table2[[#This Row],[Close Price]])-1</f>
        <v>2.8261182223500825E-2</v>
      </c>
      <c r="AI273">
        <v>2.8261182223500798</v>
      </c>
      <c r="AJ273">
        <v>59.857454879871199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0.36</v>
      </c>
      <c r="AM273" t="s">
        <v>10332</v>
      </c>
      <c r="AN273">
        <v>16.28</v>
      </c>
      <c r="AO273" t="s">
        <v>10332</v>
      </c>
      <c r="AP273">
        <v>7.5814635406425995E-2</v>
      </c>
      <c r="AQ273">
        <f>(Table2[[#This Row],[Sharpe Ratio]]-AVERAGE(Table2[Sharpe Ratio]))/_xlfn.STDEV.P(Table2[Sharpe Ratio])</f>
        <v>0.10816759037759731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5.2527974722822108</v>
      </c>
      <c r="AS273">
        <f>_xlfn.RANK.AVG(Table2[[#This Row],[1Y Return vs Nifty Z-Score]],Table2[1Y Return vs Nifty Z-Score])</f>
        <v>411</v>
      </c>
      <c r="AT273">
        <f>_xlfn.RANK.AVG(Table2[[#This Row],[6M Return vs Nifty Z-Score]],Table2[6M Return vs Nifty Z-Score])</f>
        <v>182</v>
      </c>
      <c r="AU273">
        <f>_xlfn.RANK.AVG(Table2[[#This Row],[Sharpe Ratio Z-Score]],Table2[Sharpe Ratio Z-Score])</f>
        <v>317</v>
      </c>
      <c r="AV273">
        <f>(Table2[[#This Row],[Rank 1Y]]+Table2[[#This Row],[Rank 6M]]+Table2[[#This Row],[Rank Sharpe]])/3</f>
        <v>303.33333333333331</v>
      </c>
    </row>
    <row r="274" spans="1:48" x14ac:dyDescent="0.3">
      <c r="A274" t="s">
        <v>930</v>
      </c>
      <c r="B274" t="s">
        <v>931</v>
      </c>
      <c r="C274" t="s">
        <v>10298</v>
      </c>
      <c r="D274" t="s">
        <v>92</v>
      </c>
      <c r="E274">
        <v>16069.63846176</v>
      </c>
      <c r="F274">
        <v>2870.4</v>
      </c>
      <c r="G274">
        <v>-8.4148336335456495</v>
      </c>
      <c r="H274">
        <f>(Table2[[#This Row],[1Y Return vs Nifty]]-AVERAGE(Table2[1Y Return vs Nifty]))/_xlfn.STDEV.P(Table2[1Y Return vs Nifty])</f>
        <v>-0.63455492737540209</v>
      </c>
      <c r="I274">
        <v>-9.2029837455118404</v>
      </c>
      <c r="J274">
        <f>(Table2[[#This Row],[1M Return vs Nifty]]-AVERAGE(Table2[1M Return vs Nifty]))/_xlfn.STDEV.P(Table2[1M Return vs Nifty])</f>
        <v>-1.1224111699582702</v>
      </c>
      <c r="K274">
        <v>16.5214941387861</v>
      </c>
      <c r="L274">
        <f>(Table2[[#This Row],[6M Return vs Nifty]]-AVERAGE(Table2[6M Return vs Nifty]))/_xlfn.STDEV.P(Table2[6M Return vs Nifty])</f>
        <v>0.27471435057053184</v>
      </c>
      <c r="M274">
        <v>-5.4005517884430203</v>
      </c>
      <c r="N274">
        <f>(Table2[[#This Row],[1W Return vs Nifty]]-AVERAGE(Table2[1W Return vs Nifty]))/_xlfn.STDEV.P(Table2[1W Return vs Nifty])</f>
        <v>-1.4020077699488571</v>
      </c>
      <c r="O274">
        <v>2989.24</v>
      </c>
      <c r="P274">
        <v>3014.51099946569</v>
      </c>
      <c r="Q274">
        <v>2616.90599314766</v>
      </c>
      <c r="R274">
        <v>35.879589556609801</v>
      </c>
      <c r="S274" s="2">
        <f>(Table2[[#This Row],[Close Price]]-Table2[[#This Row],[20D EMA]])/Table2[[#This Row],[20D EMA]]</f>
        <v>-3.9755924582837006E-2</v>
      </c>
      <c r="T274" s="2">
        <f>(Table2[[#This Row],[Close Price]]-Table2[[#This Row],[50D EMA]])/Table2[[#This Row],[50D EMA]]</f>
        <v>-4.7805763353072198E-2</v>
      </c>
      <c r="U274" s="2">
        <f>(Table2[[#This Row],[Close Price]]-Table2[[#This Row],[200D EMA]])/Table2[[#This Row],[200D EMA]]</f>
        <v>9.6867830757433188E-2</v>
      </c>
      <c r="V274">
        <v>0.39096482281400902</v>
      </c>
      <c r="W274">
        <v>2860.4</v>
      </c>
      <c r="X274">
        <v>2911</v>
      </c>
      <c r="Y274">
        <v>2836.6</v>
      </c>
      <c r="Z274">
        <v>2929.4</v>
      </c>
      <c r="AA274">
        <v>2836.05</v>
      </c>
      <c r="AB274">
        <v>3228.15</v>
      </c>
      <c r="AC274" s="2">
        <f>(Table2[[#This Row],[Close Price]]/Table2[[#This Row],[Day Low]])-1</f>
        <v>3.4960145434204115E-3</v>
      </c>
      <c r="AD274" s="2">
        <f>(Table2[[#This Row],[Day High]]/Table2[[#This Row],[Close Price]])-1</f>
        <v>1.4144370122630923E-2</v>
      </c>
      <c r="AE274" s="2">
        <f>(Table2[[#This Row],[Close Price]]/Table2[[#This Row],[Current Week Low]])-1</f>
        <v>1.1915673693858819E-2</v>
      </c>
      <c r="AF274" s="2">
        <f>(Table2[[#This Row],[Current Week High]]/Table2[[#This Row],[Close Price]])-1</f>
        <v>2.055462653288731E-2</v>
      </c>
      <c r="AG274" s="2">
        <f>(Table2[[#This Row],[Close Price]]/Table2[[#This Row],[Current Month Low]])-1</f>
        <v>1.2111916221505314E-2</v>
      </c>
      <c r="AH274" s="2">
        <f>(Table2[[#This Row],[Current Month High]]/Table2[[#This Row],[Close Price]])-1</f>
        <v>0.12463419732441472</v>
      </c>
      <c r="AI274">
        <v>27.334169453734599</v>
      </c>
      <c r="AJ274">
        <v>65.440922190201704</v>
      </c>
      <c r="AK274" t="str">
        <f>IF(AND(Table2[[#This Row],[20D EMA]]&gt;Table2[[#This Row],[50D EMA]],Table2[[#This Row],[50D EMA]]&gt;Table2[[#This Row],[200D EMA]]),"Uptrend","Downtrend/NoTrend")</f>
        <v>Downtrend/NoTrend</v>
      </c>
      <c r="AL274">
        <v>0</v>
      </c>
      <c r="AM274">
        <v>0</v>
      </c>
      <c r="AN274">
        <v>-3.12</v>
      </c>
      <c r="AO274" t="s">
        <v>10331</v>
      </c>
      <c r="AP274">
        <v>0.14697897181847</v>
      </c>
      <c r="AQ274">
        <f>(Table2[[#This Row],[Sharpe Ratio]]-AVERAGE(Table2[Sharpe Ratio]))/_xlfn.STDEV.P(Table2[Sharpe Ratio])</f>
        <v>0.92751648858144131</v>
      </c>
      <c r="AR2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4">
        <f>_xlfn.RANK.AVG(Table2[[#This Row],[1Y Return vs Nifty Z-Score]],Table2[1Y Return vs Nifty Z-Score])</f>
        <v>541</v>
      </c>
      <c r="AT274">
        <f>_xlfn.RANK.AVG(Table2[[#This Row],[6M Return vs Nifty Z-Score]],Table2[6M Return vs Nifty Z-Score])</f>
        <v>241</v>
      </c>
      <c r="AU274">
        <f>_xlfn.RANK.AVG(Table2[[#This Row],[Sharpe Ratio Z-Score]],Table2[Sharpe Ratio Z-Score])</f>
        <v>130</v>
      </c>
      <c r="AV274">
        <f>(Table2[[#This Row],[Rank 1Y]]+Table2[[#This Row],[Rank 6M]]+Table2[[#This Row],[Rank Sharpe]])/3</f>
        <v>304</v>
      </c>
    </row>
    <row r="275" spans="1:48" x14ac:dyDescent="0.3">
      <c r="A275" t="s">
        <v>1958</v>
      </c>
      <c r="B275" t="s">
        <v>1959</v>
      </c>
      <c r="C275" t="s">
        <v>10285</v>
      </c>
      <c r="D275" t="s">
        <v>57</v>
      </c>
      <c r="E275">
        <v>3509.73689006</v>
      </c>
      <c r="F275">
        <v>265.39999999999998</v>
      </c>
      <c r="G275">
        <v>30.0114502176089</v>
      </c>
      <c r="H275">
        <f>(Table2[[#This Row],[1Y Return vs Nifty]]-AVERAGE(Table2[1Y Return vs Nifty]))/_xlfn.STDEV.P(Table2[1Y Return vs Nifty])</f>
        <v>-3.9761479301104331E-2</v>
      </c>
      <c r="I275">
        <v>10.2007386177964</v>
      </c>
      <c r="J275">
        <f>(Table2[[#This Row],[1M Return vs Nifty]]-AVERAGE(Table2[1M Return vs Nifty]))/_xlfn.STDEV.P(Table2[1M Return vs Nifty])</f>
        <v>0.49188073995318821</v>
      </c>
      <c r="K275">
        <v>22.297008676353698</v>
      </c>
      <c r="L275">
        <f>(Table2[[#This Row],[6M Return vs Nifty]]-AVERAGE(Table2[6M Return vs Nifty]))/_xlfn.STDEV.P(Table2[6M Return vs Nifty])</f>
        <v>0.47119800524320388</v>
      </c>
      <c r="M275">
        <v>2.5483789772035199</v>
      </c>
      <c r="N275">
        <f>(Table2[[#This Row],[1W Return vs Nifty]]-AVERAGE(Table2[1W Return vs Nifty]))/_xlfn.STDEV.P(Table2[1W Return vs Nifty])</f>
        <v>0.43566267615172832</v>
      </c>
      <c r="O275">
        <v>257.69</v>
      </c>
      <c r="P275">
        <v>239.83977829136199</v>
      </c>
      <c r="Q275">
        <v>204.227082486483</v>
      </c>
      <c r="R275">
        <v>55.674247338653899</v>
      </c>
      <c r="S275" s="2">
        <f>(Table2[[#This Row],[Close Price]]-Table2[[#This Row],[20D EMA]])/Table2[[#This Row],[20D EMA]]</f>
        <v>2.9919670922426093E-2</v>
      </c>
      <c r="T275" s="2">
        <f>(Table2[[#This Row],[Close Price]]-Table2[[#This Row],[50D EMA]])/Table2[[#This Row],[50D EMA]]</f>
        <v>0.10657207028263231</v>
      </c>
      <c r="U275" s="2">
        <f>(Table2[[#This Row],[Close Price]]-Table2[[#This Row],[200D EMA]])/Table2[[#This Row],[200D EMA]]</f>
        <v>0.29953381681181179</v>
      </c>
      <c r="V275">
        <v>0.92649138119558905</v>
      </c>
      <c r="W275">
        <v>262.60000000000002</v>
      </c>
      <c r="X275">
        <v>270.8</v>
      </c>
      <c r="Y275">
        <v>248.4</v>
      </c>
      <c r="Z275">
        <v>272.3</v>
      </c>
      <c r="AA275">
        <v>240.55</v>
      </c>
      <c r="AB275">
        <v>293.55</v>
      </c>
      <c r="AC275" s="2">
        <f>(Table2[[#This Row],[Close Price]]/Table2[[#This Row],[Day Low]])-1</f>
        <v>1.0662604722010416E-2</v>
      </c>
      <c r="AD275" s="2">
        <f>(Table2[[#This Row],[Day High]]/Table2[[#This Row],[Close Price]])-1</f>
        <v>2.0346646571213434E-2</v>
      </c>
      <c r="AE275" s="2">
        <f>(Table2[[#This Row],[Close Price]]/Table2[[#This Row],[Current Week Low]])-1</f>
        <v>6.8438003220611776E-2</v>
      </c>
      <c r="AF275" s="2">
        <f>(Table2[[#This Row],[Current Week High]]/Table2[[#This Row],[Close Price]])-1</f>
        <v>2.5998492840994869E-2</v>
      </c>
      <c r="AG275" s="2">
        <f>(Table2[[#This Row],[Close Price]]/Table2[[#This Row],[Current Month Low]])-1</f>
        <v>0.10330492621076681</v>
      </c>
      <c r="AH275" s="2">
        <f>(Table2[[#This Row],[Current Month High]]/Table2[[#This Row],[Close Price]])-1</f>
        <v>0.1060663149962322</v>
      </c>
      <c r="AI275">
        <v>10.6066314996232</v>
      </c>
      <c r="AJ275">
        <v>71.557853910795004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0.37</v>
      </c>
      <c r="AM275" t="s">
        <v>10332</v>
      </c>
      <c r="AN275">
        <v>-0.08</v>
      </c>
      <c r="AO275" t="s">
        <v>10331</v>
      </c>
      <c r="AP275">
        <v>4.434678415216E-2</v>
      </c>
      <c r="AQ275">
        <f>(Table2[[#This Row],[Sharpe Ratio]]-AVERAGE(Table2[Sharpe Ratio]))/_xlfn.STDEV.P(Table2[Sharpe Ratio])</f>
        <v>-0.25413676815305702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1.104843173893959</v>
      </c>
      <c r="AS275">
        <f>_xlfn.RANK.AVG(Table2[[#This Row],[1Y Return vs Nifty Z-Score]],Table2[1Y Return vs Nifty Z-Score])</f>
        <v>309</v>
      </c>
      <c r="AT275">
        <f>_xlfn.RANK.AVG(Table2[[#This Row],[6M Return vs Nifty Z-Score]],Table2[6M Return vs Nifty Z-Score])</f>
        <v>191</v>
      </c>
      <c r="AU275">
        <f>_xlfn.RANK.AVG(Table2[[#This Row],[Sharpe Ratio Z-Score]],Table2[Sharpe Ratio Z-Score])</f>
        <v>413</v>
      </c>
      <c r="AV275">
        <f>(Table2[[#This Row],[Rank 1Y]]+Table2[[#This Row],[Rank 6M]]+Table2[[#This Row],[Rank Sharpe]])/3</f>
        <v>304.33333333333331</v>
      </c>
    </row>
    <row r="276" spans="1:48" x14ac:dyDescent="0.3">
      <c r="A276" t="s">
        <v>1404</v>
      </c>
      <c r="B276" t="s">
        <v>1405</v>
      </c>
      <c r="C276" t="s">
        <v>10292</v>
      </c>
      <c r="D276" t="s">
        <v>198</v>
      </c>
      <c r="E276">
        <v>7841.6414971499999</v>
      </c>
      <c r="F276">
        <v>565.9</v>
      </c>
      <c r="G276">
        <v>18.007997390770001</v>
      </c>
      <c r="H276">
        <f>(Table2[[#This Row],[1Y Return vs Nifty]]-AVERAGE(Table2[1Y Return vs Nifty]))/_xlfn.STDEV.P(Table2[1Y Return vs Nifty])</f>
        <v>-0.22556073908193716</v>
      </c>
      <c r="I276">
        <v>11.5433732926115</v>
      </c>
      <c r="J276">
        <f>(Table2[[#This Row],[1M Return vs Nifty]]-AVERAGE(Table2[1M Return vs Nifty]))/_xlfn.STDEV.P(Table2[1M Return vs Nifty])</f>
        <v>0.60358117829893077</v>
      </c>
      <c r="K276">
        <v>30.689047510688699</v>
      </c>
      <c r="L276">
        <f>(Table2[[#This Row],[6M Return vs Nifty]]-AVERAGE(Table2[6M Return vs Nifty]))/_xlfn.STDEV.P(Table2[6M Return vs Nifty])</f>
        <v>0.7566961110136341</v>
      </c>
      <c r="M276">
        <v>-1.72186647047335</v>
      </c>
      <c r="N276">
        <f>(Table2[[#This Row],[1W Return vs Nifty]]-AVERAGE(Table2[1W Return vs Nifty]))/_xlfn.STDEV.P(Table2[1W Return vs Nifty])</f>
        <v>-0.55155234535853548</v>
      </c>
      <c r="O276">
        <v>541.54</v>
      </c>
      <c r="P276">
        <v>517.08227801539397</v>
      </c>
      <c r="Q276">
        <v>452.21711990996198</v>
      </c>
      <c r="R276">
        <v>57.806188537886499</v>
      </c>
      <c r="S276" s="2">
        <f>(Table2[[#This Row],[Close Price]]-Table2[[#This Row],[20D EMA]])/Table2[[#This Row],[20D EMA]]</f>
        <v>4.4982826753333115E-2</v>
      </c>
      <c r="T276" s="2">
        <f>(Table2[[#This Row],[Close Price]]-Table2[[#This Row],[50D EMA]])/Table2[[#This Row],[50D EMA]]</f>
        <v>9.4409969283752296E-2</v>
      </c>
      <c r="U276" s="2">
        <f>(Table2[[#This Row],[Close Price]]-Table2[[#This Row],[200D EMA]])/Table2[[#This Row],[200D EMA]]</f>
        <v>0.25139004050238667</v>
      </c>
      <c r="V276">
        <v>2.26737653904887</v>
      </c>
      <c r="W276">
        <v>565</v>
      </c>
      <c r="X276">
        <v>580</v>
      </c>
      <c r="Y276">
        <v>565</v>
      </c>
      <c r="Z276">
        <v>629</v>
      </c>
      <c r="AA276">
        <v>480</v>
      </c>
      <c r="AB276">
        <v>639.6</v>
      </c>
      <c r="AC276" s="2">
        <f>(Table2[[#This Row],[Close Price]]/Table2[[#This Row],[Day Low]])-1</f>
        <v>1.5929203539821746E-3</v>
      </c>
      <c r="AD276" s="2">
        <f>(Table2[[#This Row],[Day High]]/Table2[[#This Row],[Close Price]])-1</f>
        <v>2.4916062908641123E-2</v>
      </c>
      <c r="AE276" s="2">
        <f>(Table2[[#This Row],[Close Price]]/Table2[[#This Row],[Current Week Low]])-1</f>
        <v>1.5929203539821746E-3</v>
      </c>
      <c r="AF276" s="2">
        <f>(Table2[[#This Row],[Current Week High]]/Table2[[#This Row],[Close Price]])-1</f>
        <v>0.11150379925781939</v>
      </c>
      <c r="AG276" s="2">
        <f>(Table2[[#This Row],[Close Price]]/Table2[[#This Row],[Current Month Low]])-1</f>
        <v>0.17895833333333333</v>
      </c>
      <c r="AH276" s="2">
        <f>(Table2[[#This Row],[Current Month High]]/Table2[[#This Row],[Close Price]])-1</f>
        <v>0.13023502385580499</v>
      </c>
      <c r="AI276">
        <v>13.0235023855805</v>
      </c>
      <c r="AJ276">
        <v>59.971731448763201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0.2</v>
      </c>
      <c r="AM276" t="s">
        <v>10332</v>
      </c>
      <c r="AN276">
        <v>17.2</v>
      </c>
      <c r="AO276" t="s">
        <v>10332</v>
      </c>
      <c r="AP276">
        <v>4.9687855821617E-2</v>
      </c>
      <c r="AQ276">
        <f>(Table2[[#This Row],[Sharpe Ratio]]-AVERAGE(Table2[Sharpe Ratio]))/_xlfn.STDEV.P(Table2[Sharpe Ratio])</f>
        <v>-0.19264246625640197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0.39052173861569028</v>
      </c>
      <c r="AS276">
        <f>_xlfn.RANK.AVG(Table2[[#This Row],[1Y Return vs Nifty Z-Score]],Table2[1Y Return vs Nifty Z-Score])</f>
        <v>368</v>
      </c>
      <c r="AT276">
        <f>_xlfn.RANK.AVG(Table2[[#This Row],[6M Return vs Nifty Z-Score]],Table2[6M Return vs Nifty Z-Score])</f>
        <v>150</v>
      </c>
      <c r="AU276">
        <f>_xlfn.RANK.AVG(Table2[[#This Row],[Sharpe Ratio Z-Score]],Table2[Sharpe Ratio Z-Score])</f>
        <v>397</v>
      </c>
      <c r="AV276">
        <f>(Table2[[#This Row],[Rank 1Y]]+Table2[[#This Row],[Rank 6M]]+Table2[[#This Row],[Rank Sharpe]])/3</f>
        <v>305</v>
      </c>
    </row>
    <row r="277" spans="1:48" x14ac:dyDescent="0.3">
      <c r="A277" t="s">
        <v>1458</v>
      </c>
      <c r="B277" t="s">
        <v>1459</v>
      </c>
      <c r="C277" t="s">
        <v>10295</v>
      </c>
      <c r="D277" t="s">
        <v>75</v>
      </c>
      <c r="E277">
        <v>7205.4073887899904</v>
      </c>
      <c r="F277">
        <v>3643.35</v>
      </c>
      <c r="G277">
        <v>40.814461155962597</v>
      </c>
      <c r="H277">
        <f>(Table2[[#This Row],[1Y Return vs Nifty]]-AVERAGE(Table2[1Y Return vs Nifty]))/_xlfn.STDEV.P(Table2[1Y Return vs Nifty])</f>
        <v>0.12745635915804426</v>
      </c>
      <c r="I277">
        <v>16.1234262672169</v>
      </c>
      <c r="J277">
        <f>(Table2[[#This Row],[1M Return vs Nifty]]-AVERAGE(Table2[1M Return vs Nifty]))/_xlfn.STDEV.P(Table2[1M Return vs Nifty])</f>
        <v>0.98461850327387135</v>
      </c>
      <c r="K277">
        <v>71.540681606453006</v>
      </c>
      <c r="L277">
        <f>(Table2[[#This Row],[6M Return vs Nifty]]-AVERAGE(Table2[6M Return vs Nifty]))/_xlfn.STDEV.P(Table2[6M Return vs Nifty])</f>
        <v>2.1464733013013424</v>
      </c>
      <c r="M277">
        <v>-3.5526675135289798</v>
      </c>
      <c r="N277">
        <f>(Table2[[#This Row],[1W Return vs Nifty]]-AVERAGE(Table2[1W Return vs Nifty]))/_xlfn.STDEV.P(Table2[1W Return vs Nifty])</f>
        <v>-0.97480536752016533</v>
      </c>
      <c r="O277">
        <v>3527.14</v>
      </c>
      <c r="P277">
        <v>3229.0204988167102</v>
      </c>
      <c r="Q277">
        <v>2569.9843276710599</v>
      </c>
      <c r="R277">
        <v>58.328093215286401</v>
      </c>
      <c r="S277" s="2">
        <f>(Table2[[#This Row],[Close Price]]-Table2[[#This Row],[20D EMA]])/Table2[[#This Row],[20D EMA]]</f>
        <v>3.2947373792931396E-2</v>
      </c>
      <c r="T277" s="2">
        <f>(Table2[[#This Row],[Close Price]]-Table2[[#This Row],[50D EMA]])/Table2[[#This Row],[50D EMA]]</f>
        <v>0.12831429882068657</v>
      </c>
      <c r="U277" s="2">
        <f>(Table2[[#This Row],[Close Price]]-Table2[[#This Row],[200D EMA]])/Table2[[#This Row],[200D EMA]]</f>
        <v>0.41765455951306618</v>
      </c>
      <c r="V277">
        <v>0.71711468819356805</v>
      </c>
      <c r="W277">
        <v>3600</v>
      </c>
      <c r="X277">
        <v>3700.95</v>
      </c>
      <c r="Y277">
        <v>3550</v>
      </c>
      <c r="Z277">
        <v>3725</v>
      </c>
      <c r="AA277">
        <v>3125.05</v>
      </c>
      <c r="AB277">
        <v>3820.05</v>
      </c>
      <c r="AC277" s="2">
        <f>(Table2[[#This Row],[Close Price]]/Table2[[#This Row],[Day Low]])-1</f>
        <v>1.2041666666666728E-2</v>
      </c>
      <c r="AD277" s="2">
        <f>(Table2[[#This Row],[Day High]]/Table2[[#This Row],[Close Price]])-1</f>
        <v>1.5809625756515233E-2</v>
      </c>
      <c r="AE277" s="2">
        <f>(Table2[[#This Row],[Close Price]]/Table2[[#This Row],[Current Week Low]])-1</f>
        <v>2.6295774647887349E-2</v>
      </c>
      <c r="AF277" s="2">
        <f>(Table2[[#This Row],[Current Week High]]/Table2[[#This Row],[Close Price]])-1</f>
        <v>2.2410693455199304E-2</v>
      </c>
      <c r="AG277" s="2">
        <f>(Table2[[#This Row],[Close Price]]/Table2[[#This Row],[Current Month Low]])-1</f>
        <v>0.16585334634645843</v>
      </c>
      <c r="AH277" s="2">
        <f>(Table2[[#This Row],[Current Month High]]/Table2[[#This Row],[Close Price]])-1</f>
        <v>4.8499320680143398E-2</v>
      </c>
      <c r="AI277">
        <v>4.8499320680143398</v>
      </c>
      <c r="AJ277">
        <v>128.42319749216301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0.5</v>
      </c>
      <c r="AM277" t="s">
        <v>10332</v>
      </c>
      <c r="AN277">
        <v>11.25</v>
      </c>
      <c r="AO277" t="s">
        <v>10332</v>
      </c>
      <c r="AP277">
        <v>-2.7207450838891999E-2</v>
      </c>
      <c r="AQ277">
        <f>(Table2[[#This Row],[Sharpe Ratio]]-AVERAGE(Table2[Sharpe Ratio]))/_xlfn.STDEV.P(Table2[Sharpe Ratio])</f>
        <v>-1.0779747543921177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1.2057680418209751</v>
      </c>
      <c r="AS277">
        <f>_xlfn.RANK.AVG(Table2[[#This Row],[1Y Return vs Nifty Z-Score]],Table2[1Y Return vs Nifty Z-Score])</f>
        <v>262</v>
      </c>
      <c r="AT277">
        <f>_xlfn.RANK.AVG(Table2[[#This Row],[6M Return vs Nifty Z-Score]],Table2[6M Return vs Nifty Z-Score])</f>
        <v>24</v>
      </c>
      <c r="AU277">
        <f>_xlfn.RANK.AVG(Table2[[#This Row],[Sharpe Ratio Z-Score]],Table2[Sharpe Ratio Z-Score])</f>
        <v>629</v>
      </c>
      <c r="AV277">
        <f>(Table2[[#This Row],[Rank 1Y]]+Table2[[#This Row],[Rank 6M]]+Table2[[#This Row],[Rank Sharpe]])/3</f>
        <v>305</v>
      </c>
    </row>
    <row r="278" spans="1:48" x14ac:dyDescent="0.3">
      <c r="A278" t="s">
        <v>1964</v>
      </c>
      <c r="B278" t="s">
        <v>1965</v>
      </c>
      <c r="C278" t="s">
        <v>10300</v>
      </c>
      <c r="D278" t="s">
        <v>303</v>
      </c>
      <c r="E278">
        <v>3489.3871296000002</v>
      </c>
      <c r="F278">
        <v>340.8</v>
      </c>
      <c r="G278">
        <v>38.204611976231</v>
      </c>
      <c r="H278">
        <f>(Table2[[#This Row],[1Y Return vs Nifty]]-AVERAGE(Table2[1Y Return vs Nifty]))/_xlfn.STDEV.P(Table2[1Y Return vs Nifty])</f>
        <v>8.7058979110069781E-2</v>
      </c>
      <c r="I278">
        <v>12.9936670222428</v>
      </c>
      <c r="J278">
        <f>(Table2[[#This Row],[1M Return vs Nifty]]-AVERAGE(Table2[1M Return vs Nifty]))/_xlfn.STDEV.P(Table2[1M Return vs Nifty])</f>
        <v>0.72423830742618744</v>
      </c>
      <c r="K278">
        <v>16.4445683883546</v>
      </c>
      <c r="L278">
        <f>(Table2[[#This Row],[6M Return vs Nifty]]-AVERAGE(Table2[6M Return vs Nifty]))/_xlfn.STDEV.P(Table2[6M Return vs Nifty])</f>
        <v>0.27209732788192054</v>
      </c>
      <c r="M278">
        <v>1.4459538553529401</v>
      </c>
      <c r="N278">
        <f>(Table2[[#This Row],[1W Return vs Nifty]]-AVERAGE(Table2[1W Return vs Nifty]))/_xlfn.STDEV.P(Table2[1W Return vs Nifty])</f>
        <v>0.18079895608775473</v>
      </c>
      <c r="O278">
        <v>325.38</v>
      </c>
      <c r="P278">
        <v>312.68078779196202</v>
      </c>
      <c r="Q278">
        <v>267.94863138438302</v>
      </c>
      <c r="R278">
        <v>65.577470894362804</v>
      </c>
      <c r="S278" s="2">
        <f>(Table2[[#This Row],[Close Price]]-Table2[[#This Row],[20D EMA]])/Table2[[#This Row],[20D EMA]]</f>
        <v>4.739074313110829E-2</v>
      </c>
      <c r="T278" s="2">
        <f>(Table2[[#This Row],[Close Price]]-Table2[[#This Row],[50D EMA]])/Table2[[#This Row],[50D EMA]]</f>
        <v>8.9929452994556014E-2</v>
      </c>
      <c r="U278" s="2">
        <f>(Table2[[#This Row],[Close Price]]-Table2[[#This Row],[200D EMA]])/Table2[[#This Row],[200D EMA]]</f>
        <v>0.27188557836337218</v>
      </c>
      <c r="V278">
        <v>0.81427206972987598</v>
      </c>
      <c r="W278">
        <v>333.35</v>
      </c>
      <c r="X278">
        <v>359</v>
      </c>
      <c r="Y278">
        <v>320</v>
      </c>
      <c r="Z278">
        <v>359</v>
      </c>
      <c r="AA278">
        <v>307</v>
      </c>
      <c r="AB278">
        <v>359</v>
      </c>
      <c r="AC278" s="2">
        <f>(Table2[[#This Row],[Close Price]]/Table2[[#This Row],[Day Low]])-1</f>
        <v>2.2348882555872196E-2</v>
      </c>
      <c r="AD278" s="2">
        <f>(Table2[[#This Row],[Day High]]/Table2[[#This Row],[Close Price]])-1</f>
        <v>5.3403755868544511E-2</v>
      </c>
      <c r="AE278" s="2">
        <f>(Table2[[#This Row],[Close Price]]/Table2[[#This Row],[Current Week Low]])-1</f>
        <v>6.4999999999999947E-2</v>
      </c>
      <c r="AF278" s="2">
        <f>(Table2[[#This Row],[Current Week High]]/Table2[[#This Row],[Close Price]])-1</f>
        <v>5.3403755868544511E-2</v>
      </c>
      <c r="AG278" s="2">
        <f>(Table2[[#This Row],[Close Price]]/Table2[[#This Row],[Current Month Low]])-1</f>
        <v>0.11009771986970684</v>
      </c>
      <c r="AH278" s="2">
        <f>(Table2[[#This Row],[Current Month High]]/Table2[[#This Row],[Close Price]])-1</f>
        <v>5.3403755868544511E-2</v>
      </c>
      <c r="AI278">
        <v>5.3403755868544502</v>
      </c>
      <c r="AJ278">
        <v>80.652001060164295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0.33</v>
      </c>
      <c r="AM278" t="s">
        <v>10332</v>
      </c>
      <c r="AN278">
        <v>8.66</v>
      </c>
      <c r="AO278" t="s">
        <v>10332</v>
      </c>
      <c r="AP278">
        <v>4.6475661263494998E-2</v>
      </c>
      <c r="AQ278">
        <f>(Table2[[#This Row],[Sharpe Ratio]]-AVERAGE(Table2[Sharpe Ratio]))/_xlfn.STDEV.P(Table2[Sharpe Ratio])</f>
        <v>-0.22962599206032158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1.034567578445611</v>
      </c>
      <c r="AS278">
        <f>_xlfn.RANK.AVG(Table2[[#This Row],[1Y Return vs Nifty Z-Score]],Table2[1Y Return vs Nifty Z-Score])</f>
        <v>271</v>
      </c>
      <c r="AT278">
        <f>_xlfn.RANK.AVG(Table2[[#This Row],[6M Return vs Nifty Z-Score]],Table2[6M Return vs Nifty Z-Score])</f>
        <v>243</v>
      </c>
      <c r="AU278">
        <f>_xlfn.RANK.AVG(Table2[[#This Row],[Sharpe Ratio Z-Score]],Table2[Sharpe Ratio Z-Score])</f>
        <v>405</v>
      </c>
      <c r="AV278">
        <f>(Table2[[#This Row],[Rank 1Y]]+Table2[[#This Row],[Rank 6M]]+Table2[[#This Row],[Rank Sharpe]])/3</f>
        <v>306.33333333333331</v>
      </c>
    </row>
    <row r="279" spans="1:48" x14ac:dyDescent="0.3">
      <c r="A279" t="s">
        <v>903</v>
      </c>
      <c r="B279" t="s">
        <v>904</v>
      </c>
      <c r="C279" t="s">
        <v>10291</v>
      </c>
      <c r="D279" t="s">
        <v>51</v>
      </c>
      <c r="E279">
        <v>16858.45191987</v>
      </c>
      <c r="F279">
        <v>1238.8499999999999</v>
      </c>
      <c r="G279">
        <v>18.856742660688599</v>
      </c>
      <c r="H279">
        <f>(Table2[[#This Row],[1Y Return vs Nifty]]-AVERAGE(Table2[1Y Return vs Nifty]))/_xlfn.STDEV.P(Table2[1Y Return vs Nifty])</f>
        <v>-0.2124231656546679</v>
      </c>
      <c r="I279">
        <v>19.810756399176199</v>
      </c>
      <c r="J279">
        <f>(Table2[[#This Row],[1M Return vs Nifty]]-AVERAGE(Table2[1M Return vs Nifty]))/_xlfn.STDEV.P(Table2[1M Return vs Nifty])</f>
        <v>1.2913857868776855</v>
      </c>
      <c r="K279">
        <v>31.0078265192851</v>
      </c>
      <c r="L279">
        <f>(Table2[[#This Row],[6M Return vs Nifty]]-AVERAGE(Table2[6M Return vs Nifty]))/_xlfn.STDEV.P(Table2[6M Return vs Nifty])</f>
        <v>0.76754100876855014</v>
      </c>
      <c r="M279">
        <v>-0.220702022191932</v>
      </c>
      <c r="N279">
        <f>(Table2[[#This Row],[1W Return vs Nifty]]-AVERAGE(Table2[1W Return vs Nifty]))/_xlfn.STDEV.P(Table2[1W Return vs Nifty])</f>
        <v>-0.20450623026770001</v>
      </c>
      <c r="O279">
        <v>1157.83</v>
      </c>
      <c r="P279">
        <v>1085.63379605675</v>
      </c>
      <c r="Q279">
        <v>948.04457827321596</v>
      </c>
      <c r="R279">
        <v>74.340690168002595</v>
      </c>
      <c r="S279" s="2">
        <f>(Table2[[#This Row],[Close Price]]-Table2[[#This Row],[20D EMA]])/Table2[[#This Row],[20D EMA]]</f>
        <v>6.9975730461293961E-2</v>
      </c>
      <c r="T279" s="2">
        <f>(Table2[[#This Row],[Close Price]]-Table2[[#This Row],[50D EMA]])/Table2[[#This Row],[50D EMA]]</f>
        <v>0.14113065059301147</v>
      </c>
      <c r="U279" s="2">
        <f>(Table2[[#This Row],[Close Price]]-Table2[[#This Row],[200D EMA]])/Table2[[#This Row],[200D EMA]]</f>
        <v>0.30674234987605936</v>
      </c>
      <c r="V279">
        <v>1.16815263548026</v>
      </c>
      <c r="W279">
        <v>1227</v>
      </c>
      <c r="X279">
        <v>1252.4000000000001</v>
      </c>
      <c r="Y279">
        <v>1175.9000000000001</v>
      </c>
      <c r="Z279">
        <v>1252.4000000000001</v>
      </c>
      <c r="AA279">
        <v>1051.05</v>
      </c>
      <c r="AB279">
        <v>1252.4000000000001</v>
      </c>
      <c r="AC279" s="2">
        <f>(Table2[[#This Row],[Close Price]]/Table2[[#This Row],[Day Low]])-1</f>
        <v>9.6577017114913843E-3</v>
      </c>
      <c r="AD279" s="2">
        <f>(Table2[[#This Row],[Day High]]/Table2[[#This Row],[Close Price]])-1</f>
        <v>1.0937563062517697E-2</v>
      </c>
      <c r="AE279" s="2">
        <f>(Table2[[#This Row],[Close Price]]/Table2[[#This Row],[Current Week Low]])-1</f>
        <v>5.3533463729908748E-2</v>
      </c>
      <c r="AF279" s="2">
        <f>(Table2[[#This Row],[Current Week High]]/Table2[[#This Row],[Close Price]])-1</f>
        <v>1.0937563062517697E-2</v>
      </c>
      <c r="AG279" s="2">
        <f>(Table2[[#This Row],[Close Price]]/Table2[[#This Row],[Current Month Low]])-1</f>
        <v>0.17867846439275015</v>
      </c>
      <c r="AH279" s="2">
        <f>(Table2[[#This Row],[Current Month High]]/Table2[[#This Row],[Close Price]])-1</f>
        <v>1.0937563062517697E-2</v>
      </c>
      <c r="AI279">
        <v>1.0937563062517599</v>
      </c>
      <c r="AJ279">
        <v>56.3513598788414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0.13</v>
      </c>
      <c r="AM279" t="s">
        <v>10332</v>
      </c>
      <c r="AN279">
        <v>14.83</v>
      </c>
      <c r="AO279" t="s">
        <v>10332</v>
      </c>
      <c r="AP279">
        <v>4.4512152791904999E-2</v>
      </c>
      <c r="AQ279">
        <f>(Table2[[#This Row],[Sharpe Ratio]]-AVERAGE(Table2[Sharpe Ratio]))/_xlfn.STDEV.P(Table2[Sharpe Ratio])</f>
        <v>-0.25223280024435607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1.3897645994795116</v>
      </c>
      <c r="AS279">
        <f>_xlfn.RANK.AVG(Table2[[#This Row],[1Y Return vs Nifty Z-Score]],Table2[1Y Return vs Nifty Z-Score])</f>
        <v>363</v>
      </c>
      <c r="AT279">
        <f>_xlfn.RANK.AVG(Table2[[#This Row],[6M Return vs Nifty Z-Score]],Table2[6M Return vs Nifty Z-Score])</f>
        <v>147</v>
      </c>
      <c r="AU279">
        <f>_xlfn.RANK.AVG(Table2[[#This Row],[Sharpe Ratio Z-Score]],Table2[Sharpe Ratio Z-Score])</f>
        <v>411</v>
      </c>
      <c r="AV279">
        <f>(Table2[[#This Row],[Rank 1Y]]+Table2[[#This Row],[Rank 6M]]+Table2[[#This Row],[Rank Sharpe]])/3</f>
        <v>307</v>
      </c>
    </row>
    <row r="280" spans="1:48" x14ac:dyDescent="0.3">
      <c r="A280" t="s">
        <v>234</v>
      </c>
      <c r="B280" t="s">
        <v>235</v>
      </c>
      <c r="C280" t="s">
        <v>10287</v>
      </c>
      <c r="D280" t="s">
        <v>54</v>
      </c>
      <c r="E280">
        <v>114759.64760403</v>
      </c>
      <c r="F280">
        <v>1365.65</v>
      </c>
      <c r="G280">
        <v>0.63217540474953504</v>
      </c>
      <c r="H280">
        <f>(Table2[[#This Row],[1Y Return vs Nifty]]-AVERAGE(Table2[1Y Return vs Nifty]))/_xlfn.STDEV.P(Table2[1Y Return vs Nifty])</f>
        <v>-0.49451792245734133</v>
      </c>
      <c r="I280">
        <v>-1.9351861729866899</v>
      </c>
      <c r="J280">
        <f>(Table2[[#This Row],[1M Return vs Nifty]]-AVERAGE(Table2[1M Return vs Nifty]))/_xlfn.STDEV.P(Table2[1M Return vs Nifty])</f>
        <v>-0.51776704010888919</v>
      </c>
      <c r="K280">
        <v>14.4871389007365</v>
      </c>
      <c r="L280">
        <f>(Table2[[#This Row],[6M Return vs Nifty]]-AVERAGE(Table2[6M Return vs Nifty]))/_xlfn.STDEV.P(Table2[6M Return vs Nifty])</f>
        <v>0.20550535638058334</v>
      </c>
      <c r="M280">
        <v>0.66879637098659095</v>
      </c>
      <c r="N280">
        <f>(Table2[[#This Row],[1W Return vs Nifty]]-AVERAGE(Table2[1W Return vs Nifty]))/_xlfn.STDEV.P(Table2[1W Return vs Nifty])</f>
        <v>1.1321074144595366E-3</v>
      </c>
      <c r="O280">
        <v>1372.87</v>
      </c>
      <c r="P280">
        <v>1366.2860208249699</v>
      </c>
      <c r="Q280">
        <v>1250.46756410338</v>
      </c>
      <c r="R280">
        <v>48.742626476427901</v>
      </c>
      <c r="S280" s="2">
        <f>(Table2[[#This Row],[Close Price]]-Table2[[#This Row],[20D EMA]])/Table2[[#This Row],[20D EMA]]</f>
        <v>-5.2590558465111775E-3</v>
      </c>
      <c r="T280" s="2">
        <f>(Table2[[#This Row],[Close Price]]-Table2[[#This Row],[50D EMA]])/Table2[[#This Row],[50D EMA]]</f>
        <v>-4.6551074612165511E-4</v>
      </c>
      <c r="U280" s="2">
        <f>(Table2[[#This Row],[Close Price]]-Table2[[#This Row],[200D EMA]])/Table2[[#This Row],[200D EMA]]</f>
        <v>9.2111494294703333E-2</v>
      </c>
      <c r="V280">
        <v>0.85551368572680797</v>
      </c>
      <c r="W280">
        <v>1352.95</v>
      </c>
      <c r="X280">
        <v>1410</v>
      </c>
      <c r="Y280">
        <v>1347.1</v>
      </c>
      <c r="Z280">
        <v>1410</v>
      </c>
      <c r="AA280">
        <v>1302.5</v>
      </c>
      <c r="AB280">
        <v>1442.5</v>
      </c>
      <c r="AC280" s="2">
        <f>(Table2[[#This Row],[Close Price]]/Table2[[#This Row],[Day Low]])-1</f>
        <v>9.3868953028568569E-3</v>
      </c>
      <c r="AD280" s="2">
        <f>(Table2[[#This Row],[Day High]]/Table2[[#This Row],[Close Price]])-1</f>
        <v>3.2475378025116131E-2</v>
      </c>
      <c r="AE280" s="2">
        <f>(Table2[[#This Row],[Close Price]]/Table2[[#This Row],[Current Week Low]])-1</f>
        <v>1.3770321431222809E-2</v>
      </c>
      <c r="AF280" s="2">
        <f>(Table2[[#This Row],[Current Week High]]/Table2[[#This Row],[Close Price]])-1</f>
        <v>3.2475378025116131E-2</v>
      </c>
      <c r="AG280" s="2">
        <f>(Table2[[#This Row],[Close Price]]/Table2[[#This Row],[Current Month Low]])-1</f>
        <v>4.8483685220729544E-2</v>
      </c>
      <c r="AH280" s="2">
        <f>(Table2[[#This Row],[Current Month High]]/Table2[[#This Row],[Close Price]])-1</f>
        <v>5.6273569362574438E-2</v>
      </c>
      <c r="AI280">
        <v>8.1536264782338108</v>
      </c>
      <c r="AJ280">
        <v>35.052412974683499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0.03</v>
      </c>
      <c r="AM280" t="s">
        <v>10332</v>
      </c>
      <c r="AN280">
        <v>1.4</v>
      </c>
      <c r="AO280" t="s">
        <v>10332</v>
      </c>
      <c r="AP280">
        <v>0.118142571125138</v>
      </c>
      <c r="AQ280">
        <f>(Table2[[#This Row],[Sharpe Ratio]]-AVERAGE(Table2[Sharpe Ratio]))/_xlfn.STDEV.P(Table2[Sharpe Ratio])</f>
        <v>0.59550927362696526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-0.21013822514422237</v>
      </c>
      <c r="AS280">
        <f>_xlfn.RANK.AVG(Table2[[#This Row],[1Y Return vs Nifty Z-Score]],Table2[1Y Return vs Nifty Z-Score])</f>
        <v>473</v>
      </c>
      <c r="AT280">
        <f>_xlfn.RANK.AVG(Table2[[#This Row],[6M Return vs Nifty Z-Score]],Table2[6M Return vs Nifty Z-Score])</f>
        <v>253</v>
      </c>
      <c r="AU280">
        <f>_xlfn.RANK.AVG(Table2[[#This Row],[Sharpe Ratio Z-Score]],Table2[Sharpe Ratio Z-Score])</f>
        <v>197</v>
      </c>
      <c r="AV280">
        <f>(Table2[[#This Row],[Rank 1Y]]+Table2[[#This Row],[Rank 6M]]+Table2[[#This Row],[Rank Sharpe]])/3</f>
        <v>307.66666666666669</v>
      </c>
    </row>
    <row r="281" spans="1:48" x14ac:dyDescent="0.3">
      <c r="A281" t="s">
        <v>49</v>
      </c>
      <c r="B281" t="s">
        <v>50</v>
      </c>
      <c r="C281" t="s">
        <v>10291</v>
      </c>
      <c r="D281" t="s">
        <v>51</v>
      </c>
      <c r="E281">
        <v>420039.57652305003</v>
      </c>
      <c r="F281">
        <v>1750.65</v>
      </c>
      <c r="G281">
        <v>25.978794496435899</v>
      </c>
      <c r="H281">
        <f>(Table2[[#This Row],[1Y Return vs Nifty]]-AVERAGE(Table2[1Y Return vs Nifty]))/_xlfn.STDEV.P(Table2[1Y Return vs Nifty])</f>
        <v>-0.10218222262835598</v>
      </c>
      <c r="I281">
        <v>11.6032906268485</v>
      </c>
      <c r="J281">
        <f>(Table2[[#This Row],[1M Return vs Nifty]]-AVERAGE(Table2[1M Return vs Nifty]))/_xlfn.STDEV.P(Table2[1M Return vs Nifty])</f>
        <v>0.608565998536575</v>
      </c>
      <c r="K281">
        <v>0.68587348994562902</v>
      </c>
      <c r="L281">
        <f>(Table2[[#This Row],[6M Return vs Nifty]]-AVERAGE(Table2[6M Return vs Nifty]))/_xlfn.STDEV.P(Table2[6M Return vs Nifty])</f>
        <v>-0.26401524639531915</v>
      </c>
      <c r="M281">
        <v>-1.53523047939423</v>
      </c>
      <c r="N281">
        <f>(Table2[[#This Row],[1W Return vs Nifty]]-AVERAGE(Table2[1W Return vs Nifty]))/_xlfn.STDEV.P(Table2[1W Return vs Nifty])</f>
        <v>-0.50840497685118202</v>
      </c>
      <c r="O281">
        <v>1716.68</v>
      </c>
      <c r="P281">
        <v>1647.30236386211</v>
      </c>
      <c r="Q281">
        <v>1475.5020915661501</v>
      </c>
      <c r="R281">
        <v>63.546952306544704</v>
      </c>
      <c r="S281" s="2">
        <f>(Table2[[#This Row],[Close Price]]-Table2[[#This Row],[20D EMA]])/Table2[[#This Row],[20D EMA]]</f>
        <v>1.9788195819838306E-2</v>
      </c>
      <c r="T281" s="2">
        <f>(Table2[[#This Row],[Close Price]]-Table2[[#This Row],[50D EMA]])/Table2[[#This Row],[50D EMA]]</f>
        <v>6.2737502479867091E-2</v>
      </c>
      <c r="U281" s="2">
        <f>(Table2[[#This Row],[Close Price]]-Table2[[#This Row],[200D EMA]])/Table2[[#This Row],[200D EMA]]</f>
        <v>0.18647747773898329</v>
      </c>
      <c r="V281">
        <v>0.661612490914401</v>
      </c>
      <c r="W281">
        <v>1748.4</v>
      </c>
      <c r="X281">
        <v>1769.5</v>
      </c>
      <c r="Y281">
        <v>1740.65</v>
      </c>
      <c r="Z281">
        <v>1771.95</v>
      </c>
      <c r="AA281">
        <v>1681.3</v>
      </c>
      <c r="AB281">
        <v>1771.95</v>
      </c>
      <c r="AC281" s="2">
        <f>(Table2[[#This Row],[Close Price]]/Table2[[#This Row],[Day Low]])-1</f>
        <v>1.2868908716541227E-3</v>
      </c>
      <c r="AD281" s="2">
        <f>(Table2[[#This Row],[Day High]]/Table2[[#This Row],[Close Price]])-1</f>
        <v>1.0767429240567727E-2</v>
      </c>
      <c r="AE281" s="2">
        <f>(Table2[[#This Row],[Close Price]]/Table2[[#This Row],[Current Week Low]])-1</f>
        <v>5.7449803234423946E-3</v>
      </c>
      <c r="AF281" s="2">
        <f>(Table2[[#This Row],[Current Week High]]/Table2[[#This Row],[Close Price]])-1</f>
        <v>1.2166909433638962E-2</v>
      </c>
      <c r="AG281" s="2">
        <f>(Table2[[#This Row],[Close Price]]/Table2[[#This Row],[Current Month Low]])-1</f>
        <v>4.1247843930292127E-2</v>
      </c>
      <c r="AH281" s="2">
        <f>(Table2[[#This Row],[Current Month High]]/Table2[[#This Row],[Close Price]])-1</f>
        <v>1.2166909433638962E-2</v>
      </c>
      <c r="AI281">
        <v>1.2166909433638899</v>
      </c>
      <c r="AJ281">
        <v>63.864838302054501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0.01</v>
      </c>
      <c r="AM281" t="s">
        <v>10332</v>
      </c>
      <c r="AN281">
        <v>1.76</v>
      </c>
      <c r="AO281" t="s">
        <v>10332</v>
      </c>
      <c r="AP281">
        <v>0.116069672483887</v>
      </c>
      <c r="AQ281">
        <f>(Table2[[#This Row],[Sharpe Ratio]]-AVERAGE(Table2[Sharpe Ratio]))/_xlfn.STDEV.P(Table2[Sharpe Ratio])</f>
        <v>0.57164300432090021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0.30560655698261807</v>
      </c>
      <c r="AS281">
        <f>_xlfn.RANK.AVG(Table2[[#This Row],[1Y Return vs Nifty Z-Score]],Table2[1Y Return vs Nifty Z-Score])</f>
        <v>320</v>
      </c>
      <c r="AT281">
        <f>_xlfn.RANK.AVG(Table2[[#This Row],[6M Return vs Nifty Z-Score]],Table2[6M Return vs Nifty Z-Score])</f>
        <v>402</v>
      </c>
      <c r="AU281">
        <f>_xlfn.RANK.AVG(Table2[[#This Row],[Sharpe Ratio Z-Score]],Table2[Sharpe Ratio Z-Score])</f>
        <v>202</v>
      </c>
      <c r="AV281">
        <f>(Table2[[#This Row],[Rank 1Y]]+Table2[[#This Row],[Rank 6M]]+Table2[[#This Row],[Rank Sharpe]])/3</f>
        <v>308</v>
      </c>
    </row>
    <row r="282" spans="1:48" x14ac:dyDescent="0.3">
      <c r="A282" t="s">
        <v>556</v>
      </c>
      <c r="B282" t="s">
        <v>557</v>
      </c>
      <c r="C282" t="s">
        <v>10292</v>
      </c>
      <c r="D282" t="s">
        <v>198</v>
      </c>
      <c r="E282">
        <v>36469.656600959999</v>
      </c>
      <c r="F282">
        <v>2592.6999999999998</v>
      </c>
      <c r="G282">
        <v>29.894667369650701</v>
      </c>
      <c r="H282">
        <f>(Table2[[#This Row],[1Y Return vs Nifty]]-AVERAGE(Table2[1Y Return vs Nifty]))/_xlfn.STDEV.P(Table2[1Y Return vs Nifty])</f>
        <v>-4.156913973171103E-2</v>
      </c>
      <c r="I282">
        <v>-3.3850378953117599</v>
      </c>
      <c r="J282">
        <f>(Table2[[#This Row],[1M Return vs Nifty]]-AVERAGE(Table2[1M Return vs Nifty]))/_xlfn.STDEV.P(Table2[1M Return vs Nifty])</f>
        <v>-0.63838739645589238</v>
      </c>
      <c r="K282">
        <v>30.071575055424098</v>
      </c>
      <c r="L282">
        <f>(Table2[[#This Row],[6M Return vs Nifty]]-AVERAGE(Table2[6M Return vs Nifty]))/_xlfn.STDEV.P(Table2[6M Return vs Nifty])</f>
        <v>0.73568962858147435</v>
      </c>
      <c r="M282">
        <v>-1.5748680602537499</v>
      </c>
      <c r="N282">
        <f>(Table2[[#This Row],[1W Return vs Nifty]]-AVERAGE(Table2[1W Return vs Nifty]))/_xlfn.STDEV.P(Table2[1W Return vs Nifty])</f>
        <v>-0.51756857545934487</v>
      </c>
      <c r="O282">
        <v>2543.7399999999998</v>
      </c>
      <c r="P282">
        <v>2506.6552485412799</v>
      </c>
      <c r="Q282">
        <v>2145.0131448032898</v>
      </c>
      <c r="R282">
        <v>62.134982045638999</v>
      </c>
      <c r="S282" s="2">
        <f>(Table2[[#This Row],[Close Price]]-Table2[[#This Row],[20D EMA]])/Table2[[#This Row],[20D EMA]]</f>
        <v>1.9247250112039767E-2</v>
      </c>
      <c r="T282" s="2">
        <f>(Table2[[#This Row],[Close Price]]-Table2[[#This Row],[50D EMA]])/Table2[[#This Row],[50D EMA]]</f>
        <v>3.4326519974692458E-2</v>
      </c>
      <c r="U282" s="2">
        <f>(Table2[[#This Row],[Close Price]]-Table2[[#This Row],[200D EMA]])/Table2[[#This Row],[200D EMA]]</f>
        <v>0.20871054160265554</v>
      </c>
      <c r="V282">
        <v>0.45919540269502901</v>
      </c>
      <c r="W282">
        <v>2514</v>
      </c>
      <c r="X282">
        <v>2602</v>
      </c>
      <c r="Y282">
        <v>2442</v>
      </c>
      <c r="Z282">
        <v>2602</v>
      </c>
      <c r="AA282">
        <v>2416.5500000000002</v>
      </c>
      <c r="AB282">
        <v>2628.1</v>
      </c>
      <c r="AC282" s="2">
        <f>(Table2[[#This Row],[Close Price]]/Table2[[#This Row],[Day Low]])-1</f>
        <v>3.1304693715194842E-2</v>
      </c>
      <c r="AD282" s="2">
        <f>(Table2[[#This Row],[Day High]]/Table2[[#This Row],[Close Price]])-1</f>
        <v>3.586994253095277E-3</v>
      </c>
      <c r="AE282" s="2">
        <f>(Table2[[#This Row],[Close Price]]/Table2[[#This Row],[Current Week Low]])-1</f>
        <v>6.1711711711711636E-2</v>
      </c>
      <c r="AF282" s="2">
        <f>(Table2[[#This Row],[Current Week High]]/Table2[[#This Row],[Close Price]])-1</f>
        <v>3.586994253095277E-3</v>
      </c>
      <c r="AG282" s="2">
        <f>(Table2[[#This Row],[Close Price]]/Table2[[#This Row],[Current Month Low]])-1</f>
        <v>7.2893174153234819E-2</v>
      </c>
      <c r="AH282" s="2">
        <f>(Table2[[#This Row],[Current Month High]]/Table2[[#This Row],[Close Price]])-1</f>
        <v>1.3653720060168961E-2</v>
      </c>
      <c r="AI282">
        <v>18.073822655918502</v>
      </c>
      <c r="AJ282">
        <v>68.351676893607305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0.09</v>
      </c>
      <c r="AM282" t="s">
        <v>10332</v>
      </c>
      <c r="AN282">
        <v>6.52</v>
      </c>
      <c r="AO282" t="s">
        <v>10332</v>
      </c>
      <c r="AP282">
        <v>2.6887839446243001E-2</v>
      </c>
      <c r="AQ282">
        <f>(Table2[[#This Row],[Sharpe Ratio]]-AVERAGE(Table2[Sharpe Ratio]))/_xlfn.STDEV.P(Table2[Sharpe Ratio])</f>
        <v>-0.45514991363886148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-0.91698539670433543</v>
      </c>
      <c r="AS282">
        <f>_xlfn.RANK.AVG(Table2[[#This Row],[1Y Return vs Nifty Z-Score]],Table2[1Y Return vs Nifty Z-Score])</f>
        <v>310</v>
      </c>
      <c r="AT282">
        <f>_xlfn.RANK.AVG(Table2[[#This Row],[6M Return vs Nifty Z-Score]],Table2[6M Return vs Nifty Z-Score])</f>
        <v>152</v>
      </c>
      <c r="AU282">
        <f>_xlfn.RANK.AVG(Table2[[#This Row],[Sharpe Ratio Z-Score]],Table2[Sharpe Ratio Z-Score])</f>
        <v>462</v>
      </c>
      <c r="AV282">
        <f>(Table2[[#This Row],[Rank 1Y]]+Table2[[#This Row],[Rank 6M]]+Table2[[#This Row],[Rank Sharpe]])/3</f>
        <v>308</v>
      </c>
    </row>
    <row r="283" spans="1:48" x14ac:dyDescent="0.3">
      <c r="A283" t="s">
        <v>643</v>
      </c>
      <c r="B283" t="s">
        <v>644</v>
      </c>
      <c r="C283" t="s">
        <v>10288</v>
      </c>
      <c r="D283" t="s">
        <v>645</v>
      </c>
      <c r="E283">
        <v>29100.4609173299</v>
      </c>
      <c r="F283">
        <v>302.85000000000002</v>
      </c>
      <c r="G283">
        <v>133.61075988519099</v>
      </c>
      <c r="H283">
        <f>(Table2[[#This Row],[1Y Return vs Nifty]]-AVERAGE(Table2[1Y Return vs Nifty]))/_xlfn.STDEV.P(Table2[1Y Return vs Nifty])</f>
        <v>1.563833363593043</v>
      </c>
      <c r="I283">
        <v>0.73698229568338403</v>
      </c>
      <c r="J283">
        <f>(Table2[[#This Row],[1M Return vs Nifty]]-AVERAGE(Table2[1M Return vs Nifty]))/_xlfn.STDEV.P(Table2[1M Return vs Nifty])</f>
        <v>-0.29545609068757761</v>
      </c>
      <c r="K283">
        <v>-14.732710596559601</v>
      </c>
      <c r="L283">
        <f>(Table2[[#This Row],[6M Return vs Nifty]]-AVERAGE(Table2[6M Return vs Nifty]))/_xlfn.STDEV.P(Table2[6M Return vs Nifty])</f>
        <v>-0.78855721256797229</v>
      </c>
      <c r="M283">
        <v>1.65532651198278</v>
      </c>
      <c r="N283">
        <f>(Table2[[#This Row],[1W Return vs Nifty]]-AVERAGE(Table2[1W Return vs Nifty]))/_xlfn.STDEV.P(Table2[1W Return vs Nifty])</f>
        <v>0.22920269171633242</v>
      </c>
      <c r="O283">
        <v>294.45999999999998</v>
      </c>
      <c r="P283">
        <v>297.76925908381099</v>
      </c>
      <c r="Q283">
        <v>276.56536028240203</v>
      </c>
      <c r="R283">
        <v>65.449284209336696</v>
      </c>
      <c r="S283" s="2">
        <f>(Table2[[#This Row],[Close Price]]-Table2[[#This Row],[20D EMA]])/Table2[[#This Row],[20D EMA]]</f>
        <v>2.8492834340827427E-2</v>
      </c>
      <c r="T283" s="2">
        <f>(Table2[[#This Row],[Close Price]]-Table2[[#This Row],[50D EMA]])/Table2[[#This Row],[50D EMA]]</f>
        <v>1.7062677765400186E-2</v>
      </c>
      <c r="U283" s="2">
        <f>(Table2[[#This Row],[Close Price]]-Table2[[#This Row],[200D EMA]])/Table2[[#This Row],[200D EMA]]</f>
        <v>9.503952226973994E-2</v>
      </c>
      <c r="V283">
        <v>0.34445999003172001</v>
      </c>
      <c r="W283">
        <v>296.39999999999998</v>
      </c>
      <c r="X283">
        <v>314.95</v>
      </c>
      <c r="Y283">
        <v>282.2</v>
      </c>
      <c r="Z283">
        <v>314.95</v>
      </c>
      <c r="AA283">
        <v>279</v>
      </c>
      <c r="AB283">
        <v>314.95</v>
      </c>
      <c r="AC283" s="2">
        <f>(Table2[[#This Row],[Close Price]]/Table2[[#This Row],[Day Low]])-1</f>
        <v>2.1761133603239058E-2</v>
      </c>
      <c r="AD283" s="2">
        <f>(Table2[[#This Row],[Day High]]/Table2[[#This Row],[Close Price]])-1</f>
        <v>3.9953772494634165E-2</v>
      </c>
      <c r="AE283" s="2">
        <f>(Table2[[#This Row],[Close Price]]/Table2[[#This Row],[Current Week Low]])-1</f>
        <v>7.3175053153791803E-2</v>
      </c>
      <c r="AF283" s="2">
        <f>(Table2[[#This Row],[Current Week High]]/Table2[[#This Row],[Close Price]])-1</f>
        <v>3.9953772494634165E-2</v>
      </c>
      <c r="AG283" s="2">
        <f>(Table2[[#This Row],[Close Price]]/Table2[[#This Row],[Current Month Low]])-1</f>
        <v>8.5483870967742126E-2</v>
      </c>
      <c r="AH283" s="2">
        <f>(Table2[[#This Row],[Current Month High]]/Table2[[#This Row],[Close Price]])-1</f>
        <v>3.9953772494634165E-2</v>
      </c>
      <c r="AI283">
        <v>26.894502228826099</v>
      </c>
      <c r="AJ283">
        <v>167.89031402034499</v>
      </c>
      <c r="AK283" t="str">
        <f>IF(AND(Table2[[#This Row],[20D EMA]]&gt;Table2[[#This Row],[50D EMA]],Table2[[#This Row],[50D EMA]]&gt;Table2[[#This Row],[200D EMA]]),"Uptrend","Downtrend/NoTrend")</f>
        <v>Downtrend/NoTrend</v>
      </c>
      <c r="AL283">
        <v>-0.08</v>
      </c>
      <c r="AM283" t="s">
        <v>10331</v>
      </c>
      <c r="AN283">
        <v>6.45</v>
      </c>
      <c r="AO283" t="s">
        <v>10332</v>
      </c>
      <c r="AP283">
        <v>8.4427698702317006E-2</v>
      </c>
      <c r="AQ283">
        <f>(Table2[[#This Row],[Sharpe Ratio]]-AVERAGE(Table2[Sharpe Ratio]))/_xlfn.STDEV.P(Table2[Sharpe Ratio])</f>
        <v>0.20733389020490672</v>
      </c>
      <c r="AR2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3">
        <f>_xlfn.RANK.AVG(Table2[[#This Row],[1Y Return vs Nifty Z-Score]],Table2[1Y Return vs Nifty Z-Score])</f>
        <v>54</v>
      </c>
      <c r="AT283">
        <f>_xlfn.RANK.AVG(Table2[[#This Row],[6M Return vs Nifty Z-Score]],Table2[6M Return vs Nifty Z-Score])</f>
        <v>585</v>
      </c>
      <c r="AU283">
        <f>_xlfn.RANK.AVG(Table2[[#This Row],[Sharpe Ratio Z-Score]],Table2[Sharpe Ratio Z-Score])</f>
        <v>287</v>
      </c>
      <c r="AV283">
        <f>(Table2[[#This Row],[Rank 1Y]]+Table2[[#This Row],[Rank 6M]]+Table2[[#This Row],[Rank Sharpe]])/3</f>
        <v>308.66666666666669</v>
      </c>
    </row>
    <row r="284" spans="1:48" x14ac:dyDescent="0.3">
      <c r="A284" t="s">
        <v>546</v>
      </c>
      <c r="B284" t="s">
        <v>547</v>
      </c>
      <c r="C284" t="s">
        <v>10297</v>
      </c>
      <c r="D284" t="s">
        <v>548</v>
      </c>
      <c r="E284">
        <v>37317.378723900001</v>
      </c>
      <c r="F284">
        <v>1372.25</v>
      </c>
      <c r="G284">
        <v>4.4940924560844797</v>
      </c>
      <c r="H284">
        <f>(Table2[[#This Row],[1Y Return vs Nifty]]-AVERAGE(Table2[1Y Return vs Nifty]))/_xlfn.STDEV.P(Table2[1Y Return vs Nifty])</f>
        <v>-0.43474001189908629</v>
      </c>
      <c r="I284">
        <v>5.4321737794635796</v>
      </c>
      <c r="J284">
        <f>(Table2[[#This Row],[1M Return vs Nifty]]-AVERAGE(Table2[1M Return vs Nifty]))/_xlfn.STDEV.P(Table2[1M Return vs Nifty])</f>
        <v>9.5160177976621824E-2</v>
      </c>
      <c r="K284">
        <v>9.5959745871178601</v>
      </c>
      <c r="L284">
        <f>(Table2[[#This Row],[6M Return vs Nifty]]-AVERAGE(Table2[6M Return vs Nifty]))/_xlfn.STDEV.P(Table2[6M Return vs Nifty])</f>
        <v>3.9107395871061636E-2</v>
      </c>
      <c r="M284">
        <v>-0.43954268764350202</v>
      </c>
      <c r="N284">
        <f>(Table2[[#This Row],[1W Return vs Nifty]]-AVERAGE(Table2[1W Return vs Nifty]))/_xlfn.STDEV.P(Table2[1W Return vs Nifty])</f>
        <v>-0.25509882380787352</v>
      </c>
      <c r="O284">
        <v>1328.05</v>
      </c>
      <c r="P284">
        <v>1285.0922962695799</v>
      </c>
      <c r="Q284">
        <v>1183.2723657561401</v>
      </c>
      <c r="R284">
        <v>63.518063430170301</v>
      </c>
      <c r="S284" s="2">
        <f>(Table2[[#This Row],[Close Price]]-Table2[[#This Row],[20D EMA]])/Table2[[#This Row],[20D EMA]]</f>
        <v>3.3281879447310002E-2</v>
      </c>
      <c r="T284" s="2">
        <f>(Table2[[#This Row],[Close Price]]-Table2[[#This Row],[50D EMA]])/Table2[[#This Row],[50D EMA]]</f>
        <v>6.7822135408814682E-2</v>
      </c>
      <c r="U284" s="2">
        <f>(Table2[[#This Row],[Close Price]]-Table2[[#This Row],[200D EMA]])/Table2[[#This Row],[200D EMA]]</f>
        <v>0.15970763766049637</v>
      </c>
      <c r="V284">
        <v>1.05856362709922</v>
      </c>
      <c r="W284">
        <v>1363.65</v>
      </c>
      <c r="X284">
        <v>1402.5</v>
      </c>
      <c r="Y284">
        <v>1304.3</v>
      </c>
      <c r="Z284">
        <v>1402.5</v>
      </c>
      <c r="AA284">
        <v>1226.25</v>
      </c>
      <c r="AB284">
        <v>1430</v>
      </c>
      <c r="AC284" s="2">
        <f>(Table2[[#This Row],[Close Price]]/Table2[[#This Row],[Day Low]])-1</f>
        <v>6.3066036006305115E-3</v>
      </c>
      <c r="AD284" s="2">
        <f>(Table2[[#This Row],[Day High]]/Table2[[#This Row],[Close Price]])-1</f>
        <v>2.2044088176352616E-2</v>
      </c>
      <c r="AE284" s="2">
        <f>(Table2[[#This Row],[Close Price]]/Table2[[#This Row],[Current Week Low]])-1</f>
        <v>5.2096910220041481E-2</v>
      </c>
      <c r="AF284" s="2">
        <f>(Table2[[#This Row],[Current Week High]]/Table2[[#This Row],[Close Price]])-1</f>
        <v>2.2044088176352616E-2</v>
      </c>
      <c r="AG284" s="2">
        <f>(Table2[[#This Row],[Close Price]]/Table2[[#This Row],[Current Month Low]])-1</f>
        <v>0.11906218144750258</v>
      </c>
      <c r="AH284" s="2">
        <f>(Table2[[#This Row],[Current Month High]]/Table2[[#This Row],[Close Price]])-1</f>
        <v>4.2084168336673278E-2</v>
      </c>
      <c r="AI284">
        <v>5.0245946438331099</v>
      </c>
      <c r="AJ284">
        <v>39.236974278321703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0.06</v>
      </c>
      <c r="AM284" t="s">
        <v>10332</v>
      </c>
      <c r="AN284">
        <v>4.5</v>
      </c>
      <c r="AO284" t="s">
        <v>10332</v>
      </c>
      <c r="AP284">
        <v>0.12868732236234201</v>
      </c>
      <c r="AQ284">
        <f>(Table2[[#This Row],[Sharpe Ratio]]-AVERAGE(Table2[Sharpe Ratio]))/_xlfn.STDEV.P(Table2[Sharpe Ratio])</f>
        <v>0.71691601671822103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0.16134475485894467</v>
      </c>
      <c r="AS284">
        <f>_xlfn.RANK.AVG(Table2[[#This Row],[1Y Return vs Nifty Z-Score]],Table2[1Y Return vs Nifty Z-Score])</f>
        <v>447</v>
      </c>
      <c r="AT284">
        <f>_xlfn.RANK.AVG(Table2[[#This Row],[6M Return vs Nifty Z-Score]],Table2[6M Return vs Nifty Z-Score])</f>
        <v>304</v>
      </c>
      <c r="AU284">
        <f>_xlfn.RANK.AVG(Table2[[#This Row],[Sharpe Ratio Z-Score]],Table2[Sharpe Ratio Z-Score])</f>
        <v>178</v>
      </c>
      <c r="AV284">
        <f>(Table2[[#This Row],[Rank 1Y]]+Table2[[#This Row],[Rank 6M]]+Table2[[#This Row],[Rank Sharpe]])/3</f>
        <v>309.66666666666669</v>
      </c>
    </row>
    <row r="285" spans="1:48" x14ac:dyDescent="0.3">
      <c r="A285" t="s">
        <v>1288</v>
      </c>
      <c r="B285" t="s">
        <v>1289</v>
      </c>
      <c r="C285" t="s">
        <v>10299</v>
      </c>
      <c r="D285" t="s">
        <v>139</v>
      </c>
      <c r="E285">
        <v>8896.8526579649897</v>
      </c>
      <c r="F285">
        <v>607.35</v>
      </c>
      <c r="G285">
        <v>38.547933299491497</v>
      </c>
      <c r="H285">
        <f>(Table2[[#This Row],[1Y Return vs Nifty]]-AVERAGE(Table2[1Y Return vs Nifty]))/_xlfn.STDEV.P(Table2[1Y Return vs Nifty])</f>
        <v>9.2373187334069198E-2</v>
      </c>
      <c r="I285">
        <v>4.7966882531403403</v>
      </c>
      <c r="J285">
        <f>(Table2[[#This Row],[1M Return vs Nifty]]-AVERAGE(Table2[1M Return vs Nifty]))/_xlfn.STDEV.P(Table2[1M Return vs Nifty])</f>
        <v>4.2290984901106887E-2</v>
      </c>
      <c r="K285">
        <v>13.848707028848599</v>
      </c>
      <c r="L285">
        <f>(Table2[[#This Row],[6M Return vs Nifty]]-AVERAGE(Table2[6M Return vs Nifty]))/_xlfn.STDEV.P(Table2[6M Return vs Nifty])</f>
        <v>0.18378583223566092</v>
      </c>
      <c r="M285">
        <v>3.7137921570555199</v>
      </c>
      <c r="N285">
        <f>(Table2[[#This Row],[1W Return vs Nifty]]-AVERAGE(Table2[1W Return vs Nifty]))/_xlfn.STDEV.P(Table2[1W Return vs Nifty])</f>
        <v>0.70508826573741545</v>
      </c>
      <c r="O285">
        <v>589.28</v>
      </c>
      <c r="P285">
        <v>567.188577512395</v>
      </c>
      <c r="Q285">
        <v>491.92610118820897</v>
      </c>
      <c r="R285">
        <v>58.963163808782703</v>
      </c>
      <c r="S285" s="2">
        <f>(Table2[[#This Row],[Close Price]]-Table2[[#This Row],[20D EMA]])/Table2[[#This Row],[20D EMA]]</f>
        <v>3.0664539777355504E-2</v>
      </c>
      <c r="T285" s="2">
        <f>(Table2[[#This Row],[Close Price]]-Table2[[#This Row],[50D EMA]])/Table2[[#This Row],[50D EMA]]</f>
        <v>7.0807883091981619E-2</v>
      </c>
      <c r="U285" s="2">
        <f>(Table2[[#This Row],[Close Price]]-Table2[[#This Row],[200D EMA]])/Table2[[#This Row],[200D EMA]]</f>
        <v>0.23463666297233193</v>
      </c>
      <c r="V285">
        <v>0.46853375790655599</v>
      </c>
      <c r="W285">
        <v>603.35</v>
      </c>
      <c r="X285">
        <v>630.70000000000005</v>
      </c>
      <c r="Y285">
        <v>581.4</v>
      </c>
      <c r="Z285">
        <v>634</v>
      </c>
      <c r="AA285">
        <v>543.15</v>
      </c>
      <c r="AB285">
        <v>634</v>
      </c>
      <c r="AC285" s="2">
        <f>(Table2[[#This Row],[Close Price]]/Table2[[#This Row],[Day Low]])-1</f>
        <v>6.6296511146100023E-3</v>
      </c>
      <c r="AD285" s="2">
        <f>(Table2[[#This Row],[Day High]]/Table2[[#This Row],[Close Price]])-1</f>
        <v>3.8445706758870601E-2</v>
      </c>
      <c r="AE285" s="2">
        <f>(Table2[[#This Row],[Close Price]]/Table2[[#This Row],[Current Week Low]])-1</f>
        <v>4.4633642930856698E-2</v>
      </c>
      <c r="AF285" s="2">
        <f>(Table2[[#This Row],[Current Week High]]/Table2[[#This Row],[Close Price]])-1</f>
        <v>4.3879147114513906E-2</v>
      </c>
      <c r="AG285" s="2">
        <f>(Table2[[#This Row],[Close Price]]/Table2[[#This Row],[Current Month Low]])-1</f>
        <v>0.11819939243302957</v>
      </c>
      <c r="AH285" s="2">
        <f>(Table2[[#This Row],[Current Month High]]/Table2[[#This Row],[Close Price]])-1</f>
        <v>4.3879147114513906E-2</v>
      </c>
      <c r="AI285">
        <v>15.0901457149913</v>
      </c>
      <c r="AJ285">
        <v>72.911032028469705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0.33</v>
      </c>
      <c r="AM285" t="s">
        <v>10332</v>
      </c>
      <c r="AN285">
        <v>11.02</v>
      </c>
      <c r="AO285" t="s">
        <v>10332</v>
      </c>
      <c r="AP285">
        <v>4.7500901239816998E-2</v>
      </c>
      <c r="AQ285">
        <f>(Table2[[#This Row],[Sharpe Ratio]]-AVERAGE(Table2[Sharpe Ratio]))/_xlfn.STDEV.P(Table2[Sharpe Ratio])</f>
        <v>-0.21782191592687508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0.80571635428137744</v>
      </c>
      <c r="AS285">
        <f>_xlfn.RANK.AVG(Table2[[#This Row],[1Y Return vs Nifty Z-Score]],Table2[1Y Return vs Nifty Z-Score])</f>
        <v>270</v>
      </c>
      <c r="AT285">
        <f>_xlfn.RANK.AVG(Table2[[#This Row],[6M Return vs Nifty Z-Score]],Table2[6M Return vs Nifty Z-Score])</f>
        <v>259</v>
      </c>
      <c r="AU285">
        <f>_xlfn.RANK.AVG(Table2[[#This Row],[Sharpe Ratio Z-Score]],Table2[Sharpe Ratio Z-Score])</f>
        <v>402</v>
      </c>
      <c r="AV285">
        <f>(Table2[[#This Row],[Rank 1Y]]+Table2[[#This Row],[Rank 6M]]+Table2[[#This Row],[Rank Sharpe]])/3</f>
        <v>310.33333333333331</v>
      </c>
    </row>
    <row r="286" spans="1:48" x14ac:dyDescent="0.3">
      <c r="A286" t="s">
        <v>1380</v>
      </c>
      <c r="B286" t="s">
        <v>1381</v>
      </c>
      <c r="C286" t="s">
        <v>10285</v>
      </c>
      <c r="D286" t="s">
        <v>136</v>
      </c>
      <c r="E286">
        <v>8128.4826647699902</v>
      </c>
      <c r="F286">
        <v>500.1</v>
      </c>
      <c r="G286">
        <v>112.332072316131</v>
      </c>
      <c r="H286">
        <f>(Table2[[#This Row],[1Y Return vs Nifty]]-AVERAGE(Table2[1Y Return vs Nifty]))/_xlfn.STDEV.P(Table2[1Y Return vs Nifty])</f>
        <v>1.2344644347962341</v>
      </c>
      <c r="I286">
        <v>-3.4075448439768001</v>
      </c>
      <c r="J286">
        <f>(Table2[[#This Row],[1M Return vs Nifty]]-AVERAGE(Table2[1M Return vs Nifty]))/_xlfn.STDEV.P(Table2[1M Return vs Nifty])</f>
        <v>-0.64025986115449429</v>
      </c>
      <c r="K286">
        <v>10.0475242994906</v>
      </c>
      <c r="L286">
        <f>(Table2[[#This Row],[6M Return vs Nifty]]-AVERAGE(Table2[6M Return vs Nifty]))/_xlfn.STDEV.P(Table2[6M Return vs Nifty])</f>
        <v>5.4469167913411283E-2</v>
      </c>
      <c r="M286">
        <v>-5.0734184272884804</v>
      </c>
      <c r="N286">
        <f>(Table2[[#This Row],[1W Return vs Nifty]]-AVERAGE(Table2[1W Return vs Nifty]))/_xlfn.STDEV.P(Table2[1W Return vs Nifty])</f>
        <v>-1.3263795719621119</v>
      </c>
      <c r="O286">
        <v>531.16999999999996</v>
      </c>
      <c r="P286">
        <v>537.58878746249002</v>
      </c>
      <c r="Q286">
        <v>458.50633371740099</v>
      </c>
      <c r="R286">
        <v>34.389038379366397</v>
      </c>
      <c r="S286" s="2">
        <f>(Table2[[#This Row],[Close Price]]-Table2[[#This Row],[20D EMA]])/Table2[[#This Row],[20D EMA]]</f>
        <v>-5.8493514317450042E-2</v>
      </c>
      <c r="T286" s="2">
        <f>(Table2[[#This Row],[Close Price]]-Table2[[#This Row],[50D EMA]])/Table2[[#This Row],[50D EMA]]</f>
        <v>-6.9735062071222528E-2</v>
      </c>
      <c r="U286" s="2">
        <f>(Table2[[#This Row],[Close Price]]-Table2[[#This Row],[200D EMA]])/Table2[[#This Row],[200D EMA]]</f>
        <v>9.0715576261232556E-2</v>
      </c>
      <c r="V286">
        <v>0.74194983171644502</v>
      </c>
      <c r="W286">
        <v>497.1</v>
      </c>
      <c r="X286">
        <v>514.20000000000005</v>
      </c>
      <c r="Y286">
        <v>486</v>
      </c>
      <c r="Z286">
        <v>525.35</v>
      </c>
      <c r="AA286">
        <v>486</v>
      </c>
      <c r="AB286">
        <v>614.65</v>
      </c>
      <c r="AC286" s="2">
        <f>(Table2[[#This Row],[Close Price]]/Table2[[#This Row],[Day Low]])-1</f>
        <v>6.0350030175015945E-3</v>
      </c>
      <c r="AD286" s="2">
        <f>(Table2[[#This Row],[Day High]]/Table2[[#This Row],[Close Price]])-1</f>
        <v>2.8194361127774403E-2</v>
      </c>
      <c r="AE286" s="2">
        <f>(Table2[[#This Row],[Close Price]]/Table2[[#This Row],[Current Week Low]])-1</f>
        <v>2.9012345679012341E-2</v>
      </c>
      <c r="AF286" s="2">
        <f>(Table2[[#This Row],[Current Week High]]/Table2[[#This Row],[Close Price]])-1</f>
        <v>5.0489902019596133E-2</v>
      </c>
      <c r="AG286" s="2">
        <f>(Table2[[#This Row],[Close Price]]/Table2[[#This Row],[Current Month Low]])-1</f>
        <v>2.9012345679012341E-2</v>
      </c>
      <c r="AH286" s="2">
        <f>(Table2[[#This Row],[Current Month High]]/Table2[[#This Row],[Close Price]])-1</f>
        <v>0.22905418916216735</v>
      </c>
      <c r="AI286">
        <v>26.934613077384501</v>
      </c>
      <c r="AJ286">
        <v>143.96113663157001</v>
      </c>
      <c r="AK286" t="str">
        <f>IF(AND(Table2[[#This Row],[20D EMA]]&gt;Table2[[#This Row],[50D EMA]],Table2[[#This Row],[50D EMA]]&gt;Table2[[#This Row],[200D EMA]]),"Uptrend","Downtrend/NoTrend")</f>
        <v>Downtrend/NoTrend</v>
      </c>
      <c r="AL286">
        <v>0.01</v>
      </c>
      <c r="AM286" t="s">
        <v>10332</v>
      </c>
      <c r="AN286">
        <v>-7.66</v>
      </c>
      <c r="AO286" t="s">
        <v>10331</v>
      </c>
      <c r="AQ286">
        <f>(Table2[[#This Row],[Sharpe Ratio]]-AVERAGE(Table2[Sharpe Ratio]))/_xlfn.STDEV.P(Table2[Sharpe Ratio])</f>
        <v>-0.76472241492382476</v>
      </c>
      <c r="AR2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6">
        <f>_xlfn.RANK.AVG(Table2[[#This Row],[1Y Return vs Nifty Z-Score]],Table2[1Y Return vs Nifty Z-Score])</f>
        <v>73</v>
      </c>
      <c r="AT286">
        <f>_xlfn.RANK.AVG(Table2[[#This Row],[6M Return vs Nifty Z-Score]],Table2[6M Return vs Nifty Z-Score])</f>
        <v>301</v>
      </c>
      <c r="AU286">
        <f>_xlfn.RANK.AVG(Table2[[#This Row],[Sharpe Ratio Z-Score]],Table2[Sharpe Ratio Z-Score])</f>
        <v>557.5</v>
      </c>
      <c r="AV286">
        <f>(Table2[[#This Row],[Rank 1Y]]+Table2[[#This Row],[Rank 6M]]+Table2[[#This Row],[Rank Sharpe]])/3</f>
        <v>310.5</v>
      </c>
    </row>
    <row r="287" spans="1:48" x14ac:dyDescent="0.3">
      <c r="A287" t="s">
        <v>549</v>
      </c>
      <c r="B287" t="s">
        <v>550</v>
      </c>
      <c r="C287" t="s">
        <v>10285</v>
      </c>
      <c r="D287" t="s">
        <v>18</v>
      </c>
      <c r="E287">
        <v>37279.528585567001</v>
      </c>
      <c r="F287">
        <v>212.71</v>
      </c>
      <c r="G287">
        <v>104.17173328874</v>
      </c>
      <c r="H287">
        <f>(Table2[[#This Row],[1Y Return vs Nifty]]-AVERAGE(Table2[1Y Return vs Nifty]))/_xlfn.STDEV.P(Table2[1Y Return vs Nifty])</f>
        <v>1.108152033462861</v>
      </c>
      <c r="I287">
        <v>-1.5790345832747501</v>
      </c>
      <c r="J287">
        <f>(Table2[[#This Row],[1M Return vs Nifty]]-AVERAGE(Table2[1M Return vs Nifty]))/_xlfn.STDEV.P(Table2[1M Return vs Nifty])</f>
        <v>-0.48813702277462412</v>
      </c>
      <c r="K287">
        <v>-27.617245898399499</v>
      </c>
      <c r="L287">
        <f>(Table2[[#This Row],[6M Return vs Nifty]]-AVERAGE(Table2[6M Return vs Nifty]))/_xlfn.STDEV.P(Table2[6M Return vs Nifty])</f>
        <v>-1.2268905538482051</v>
      </c>
      <c r="M287">
        <v>1.0158478328056399</v>
      </c>
      <c r="N287">
        <f>(Table2[[#This Row],[1W Return vs Nifty]]-AVERAGE(Table2[1W Return vs Nifty]))/_xlfn.STDEV.P(Table2[1W Return vs Nifty])</f>
        <v>8.1365063703014939E-2</v>
      </c>
      <c r="O287">
        <v>211.29</v>
      </c>
      <c r="P287">
        <v>214.40260280910999</v>
      </c>
      <c r="Q287">
        <v>190.327082142557</v>
      </c>
      <c r="R287">
        <v>56.966182680116503</v>
      </c>
      <c r="S287" s="2">
        <f>(Table2[[#This Row],[Close Price]]-Table2[[#This Row],[20D EMA]])/Table2[[#This Row],[20D EMA]]</f>
        <v>6.7206209475129727E-3</v>
      </c>
      <c r="T287" s="2">
        <f>(Table2[[#This Row],[Close Price]]-Table2[[#This Row],[50D EMA]])/Table2[[#This Row],[50D EMA]]</f>
        <v>-7.8945068153718628E-3</v>
      </c>
      <c r="U287" s="2">
        <f>(Table2[[#This Row],[Close Price]]-Table2[[#This Row],[200D EMA]])/Table2[[#This Row],[200D EMA]]</f>
        <v>0.11760238009994795</v>
      </c>
      <c r="V287">
        <v>0.44314951808606101</v>
      </c>
      <c r="W287">
        <v>212</v>
      </c>
      <c r="X287">
        <v>215.35</v>
      </c>
      <c r="Y287">
        <v>205.8</v>
      </c>
      <c r="Z287">
        <v>216</v>
      </c>
      <c r="AA287">
        <v>197.88</v>
      </c>
      <c r="AB287">
        <v>223.38</v>
      </c>
      <c r="AC287" s="2">
        <f>(Table2[[#This Row],[Close Price]]/Table2[[#This Row],[Day Low]])-1</f>
        <v>3.3490566037737146E-3</v>
      </c>
      <c r="AD287" s="2">
        <f>(Table2[[#This Row],[Day High]]/Table2[[#This Row],[Close Price]])-1</f>
        <v>1.2411264162474733E-2</v>
      </c>
      <c r="AE287" s="2">
        <f>(Table2[[#This Row],[Close Price]]/Table2[[#This Row],[Current Week Low]])-1</f>
        <v>3.3576287657920201E-2</v>
      </c>
      <c r="AF287" s="2">
        <f>(Table2[[#This Row],[Current Week High]]/Table2[[#This Row],[Close Price]])-1</f>
        <v>1.5467067838841553E-2</v>
      </c>
      <c r="AG287" s="2">
        <f>(Table2[[#This Row],[Close Price]]/Table2[[#This Row],[Current Month Low]])-1</f>
        <v>7.4944410753992274E-2</v>
      </c>
      <c r="AH287" s="2">
        <f>(Table2[[#This Row],[Current Month High]]/Table2[[#This Row],[Close Price]])-1</f>
        <v>5.0162192656668658E-2</v>
      </c>
      <c r="AI287">
        <v>35.983263598326303</v>
      </c>
      <c r="AJ287">
        <v>149.07494145198999</v>
      </c>
      <c r="AK287" t="str">
        <f>IF(AND(Table2[[#This Row],[20D EMA]]&gt;Table2[[#This Row],[50D EMA]],Table2[[#This Row],[50D EMA]]&gt;Table2[[#This Row],[200D EMA]]),"Uptrend","Downtrend/NoTrend")</f>
        <v>Downtrend/NoTrend</v>
      </c>
      <c r="AL287">
        <v>-0.01</v>
      </c>
      <c r="AM287" t="s">
        <v>10331</v>
      </c>
      <c r="AN287">
        <v>1.81</v>
      </c>
      <c r="AO287" t="s">
        <v>10332</v>
      </c>
      <c r="AP287">
        <v>0.13608744335609099</v>
      </c>
      <c r="AQ287">
        <f>(Table2[[#This Row],[Sharpe Ratio]]-AVERAGE(Table2[Sharpe Ratio]))/_xlfn.STDEV.P(Table2[Sharpe Ratio])</f>
        <v>0.80211713413884522</v>
      </c>
      <c r="AR2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7">
        <f>_xlfn.RANK.AVG(Table2[[#This Row],[1Y Return vs Nifty Z-Score]],Table2[1Y Return vs Nifty Z-Score])</f>
        <v>87</v>
      </c>
      <c r="AT287">
        <f>_xlfn.RANK.AVG(Table2[[#This Row],[6M Return vs Nifty Z-Score]],Table2[6M Return vs Nifty Z-Score])</f>
        <v>693</v>
      </c>
      <c r="AU287">
        <f>_xlfn.RANK.AVG(Table2[[#This Row],[Sharpe Ratio Z-Score]],Table2[Sharpe Ratio Z-Score])</f>
        <v>155</v>
      </c>
      <c r="AV287">
        <f>(Table2[[#This Row],[Rank 1Y]]+Table2[[#This Row],[Rank 6M]]+Table2[[#This Row],[Rank Sharpe]])/3</f>
        <v>311.66666666666669</v>
      </c>
    </row>
    <row r="288" spans="1:48" x14ac:dyDescent="0.3">
      <c r="A288" t="s">
        <v>264</v>
      </c>
      <c r="B288" t="s">
        <v>265</v>
      </c>
      <c r="C288" t="s">
        <v>10289</v>
      </c>
      <c r="D288" t="s">
        <v>266</v>
      </c>
      <c r="E288">
        <v>105596.79683854</v>
      </c>
      <c r="F288">
        <v>1451.8</v>
      </c>
      <c r="G288">
        <v>12.461299412628099</v>
      </c>
      <c r="H288">
        <f>(Table2[[#This Row],[1Y Return vs Nifty]]-AVERAGE(Table2[1Y Return vs Nifty]))/_xlfn.STDEV.P(Table2[1Y Return vs Nifty])</f>
        <v>-0.31141706670979419</v>
      </c>
      <c r="I288">
        <v>9.0251771269991394</v>
      </c>
      <c r="J288">
        <f>(Table2[[#This Row],[1M Return vs Nifty]]-AVERAGE(Table2[1M Return vs Nifty]))/_xlfn.STDEV.P(Table2[1M Return vs Nifty])</f>
        <v>0.3940799485037107</v>
      </c>
      <c r="K288">
        <v>13.506418962191599</v>
      </c>
      <c r="L288">
        <f>(Table2[[#This Row],[6M Return vs Nifty]]-AVERAGE(Table2[6M Return vs Nifty]))/_xlfn.STDEV.P(Table2[6M Return vs Nifty])</f>
        <v>0.17214115367929197</v>
      </c>
      <c r="M288">
        <v>-1.57116877730953</v>
      </c>
      <c r="N288">
        <f>(Table2[[#This Row],[1W Return vs Nifty]]-AVERAGE(Table2[1W Return vs Nifty]))/_xlfn.STDEV.P(Table2[1W Return vs Nifty])</f>
        <v>-0.51671335818059627</v>
      </c>
      <c r="O288">
        <v>1405.99</v>
      </c>
      <c r="P288">
        <v>1349.1853864974701</v>
      </c>
      <c r="Q288">
        <v>1195.8943091905101</v>
      </c>
      <c r="R288">
        <v>69.259568499088701</v>
      </c>
      <c r="S288" s="2">
        <f>(Table2[[#This Row],[Close Price]]-Table2[[#This Row],[20D EMA]])/Table2[[#This Row],[20D EMA]]</f>
        <v>3.2582024054225098E-2</v>
      </c>
      <c r="T288" s="2">
        <f>(Table2[[#This Row],[Close Price]]-Table2[[#This Row],[50D EMA]])/Table2[[#This Row],[50D EMA]]</f>
        <v>7.605671876488436E-2</v>
      </c>
      <c r="U288" s="2">
        <f>(Table2[[#This Row],[Close Price]]-Table2[[#This Row],[200D EMA]])/Table2[[#This Row],[200D EMA]]</f>
        <v>0.21398687897654611</v>
      </c>
      <c r="V288">
        <v>0.57460977439608596</v>
      </c>
      <c r="W288">
        <v>1432.2</v>
      </c>
      <c r="X288">
        <v>1463</v>
      </c>
      <c r="Y288">
        <v>1398.75</v>
      </c>
      <c r="Z288">
        <v>1463</v>
      </c>
      <c r="AA288">
        <v>1382.65</v>
      </c>
      <c r="AB288">
        <v>1480.4</v>
      </c>
      <c r="AC288" s="2">
        <f>(Table2[[#This Row],[Close Price]]/Table2[[#This Row],[Day Low]])-1</f>
        <v>1.3685239491691092E-2</v>
      </c>
      <c r="AD288" s="2">
        <f>(Table2[[#This Row],[Day High]]/Table2[[#This Row],[Close Price]])-1</f>
        <v>7.7145612343298975E-3</v>
      </c>
      <c r="AE288" s="2">
        <f>(Table2[[#This Row],[Close Price]]/Table2[[#This Row],[Current Week Low]])-1</f>
        <v>3.7926720285969662E-2</v>
      </c>
      <c r="AF288" s="2">
        <f>(Table2[[#This Row],[Current Week High]]/Table2[[#This Row],[Close Price]])-1</f>
        <v>7.7145612343298975E-3</v>
      </c>
      <c r="AG288" s="2">
        <f>(Table2[[#This Row],[Close Price]]/Table2[[#This Row],[Current Month Low]])-1</f>
        <v>5.0012656854590665E-2</v>
      </c>
      <c r="AH288" s="2">
        <f>(Table2[[#This Row],[Current Month High]]/Table2[[#This Row],[Close Price]])-1</f>
        <v>1.9699683151949365E-2</v>
      </c>
      <c r="AI288">
        <v>1.9699683151949301</v>
      </c>
      <c r="AJ288">
        <v>47.939063534926298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0.09</v>
      </c>
      <c r="AM288" t="s">
        <v>10332</v>
      </c>
      <c r="AN288">
        <v>3.68</v>
      </c>
      <c r="AO288" t="s">
        <v>10332</v>
      </c>
      <c r="AP288">
        <v>8.4649750541908E-2</v>
      </c>
      <c r="AQ288">
        <f>(Table2[[#This Row],[Sharpe Ratio]]-AVERAGE(Table2[Sharpe Ratio]))/_xlfn.STDEV.P(Table2[Sharpe Ratio])</f>
        <v>0.20989047878966624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-5.2018843917721602E-2</v>
      </c>
      <c r="AS288">
        <f>_xlfn.RANK.AVG(Table2[[#This Row],[1Y Return vs Nifty Z-Score]],Table2[1Y Return vs Nifty Z-Score])</f>
        <v>389</v>
      </c>
      <c r="AT288">
        <f>_xlfn.RANK.AVG(Table2[[#This Row],[6M Return vs Nifty Z-Score]],Table2[6M Return vs Nifty Z-Score])</f>
        <v>262</v>
      </c>
      <c r="AU288">
        <f>_xlfn.RANK.AVG(Table2[[#This Row],[Sharpe Ratio Z-Score]],Table2[Sharpe Ratio Z-Score])</f>
        <v>285</v>
      </c>
      <c r="AV288">
        <f>(Table2[[#This Row],[Rank 1Y]]+Table2[[#This Row],[Rank 6M]]+Table2[[#This Row],[Rank Sharpe]])/3</f>
        <v>312</v>
      </c>
    </row>
    <row r="289" spans="1:48" x14ac:dyDescent="0.3">
      <c r="A289" t="s">
        <v>1901</v>
      </c>
      <c r="B289" t="s">
        <v>1902</v>
      </c>
      <c r="C289" t="s">
        <v>10294</v>
      </c>
      <c r="D289" t="s">
        <v>127</v>
      </c>
      <c r="E289">
        <v>3766.2663693300001</v>
      </c>
      <c r="F289">
        <v>698.05</v>
      </c>
      <c r="G289">
        <v>67.286401178326201</v>
      </c>
      <c r="H289">
        <f>(Table2[[#This Row],[1Y Return vs Nifty]]-AVERAGE(Table2[1Y Return vs Nifty]))/_xlfn.STDEV.P(Table2[1Y Return vs Nifty])</f>
        <v>0.53721069668669319</v>
      </c>
      <c r="I289">
        <v>-3.21625141123647</v>
      </c>
      <c r="J289">
        <f>(Table2[[#This Row],[1M Return vs Nifty]]-AVERAGE(Table2[1M Return vs Nifty]))/_xlfn.STDEV.P(Table2[1M Return vs Nifty])</f>
        <v>-0.6243452116295225</v>
      </c>
      <c r="K289">
        <v>-1.34698256109106</v>
      </c>
      <c r="L289">
        <f>(Table2[[#This Row],[6M Return vs Nifty]]-AVERAGE(Table2[6M Return vs Nifty]))/_xlfn.STDEV.P(Table2[6M Return vs Nifty])</f>
        <v>-0.33317323807433669</v>
      </c>
      <c r="M289">
        <v>-2.5232395298393899</v>
      </c>
      <c r="N289">
        <f>(Table2[[#This Row],[1W Return vs Nifty]]-AVERAGE(Table2[1W Return vs Nifty]))/_xlfn.STDEV.P(Table2[1W Return vs Nifty])</f>
        <v>-0.73681746225484557</v>
      </c>
      <c r="O289">
        <v>694.44</v>
      </c>
      <c r="P289">
        <v>708.21135940743397</v>
      </c>
      <c r="Q289">
        <v>630.69065911877794</v>
      </c>
      <c r="R289">
        <v>57.5973429844259</v>
      </c>
      <c r="S289" s="2">
        <f>(Table2[[#This Row],[Close Price]]-Table2[[#This Row],[20D EMA]])/Table2[[#This Row],[20D EMA]]</f>
        <v>5.1984332699727834E-3</v>
      </c>
      <c r="T289" s="2">
        <f>(Table2[[#This Row],[Close Price]]-Table2[[#This Row],[50D EMA]])/Table2[[#This Row],[50D EMA]]</f>
        <v>-1.4347919265141567E-2</v>
      </c>
      <c r="U289" s="2">
        <f>(Table2[[#This Row],[Close Price]]-Table2[[#This Row],[200D EMA]])/Table2[[#This Row],[200D EMA]]</f>
        <v>0.10680250279168353</v>
      </c>
      <c r="V289">
        <v>0.20861725539308301</v>
      </c>
      <c r="W289">
        <v>680.4</v>
      </c>
      <c r="X289">
        <v>712</v>
      </c>
      <c r="Y289">
        <v>673.75</v>
      </c>
      <c r="Z289">
        <v>712</v>
      </c>
      <c r="AA289">
        <v>659</v>
      </c>
      <c r="AB289">
        <v>748.9</v>
      </c>
      <c r="AC289" s="2">
        <f>(Table2[[#This Row],[Close Price]]/Table2[[#This Row],[Day Low]])-1</f>
        <v>2.59406231628454E-2</v>
      </c>
      <c r="AD289" s="2">
        <f>(Table2[[#This Row],[Day High]]/Table2[[#This Row],[Close Price]])-1</f>
        <v>1.9984241816488835E-2</v>
      </c>
      <c r="AE289" s="2">
        <f>(Table2[[#This Row],[Close Price]]/Table2[[#This Row],[Current Week Low]])-1</f>
        <v>3.6066790352504485E-2</v>
      </c>
      <c r="AF289" s="2">
        <f>(Table2[[#This Row],[Current Week High]]/Table2[[#This Row],[Close Price]])-1</f>
        <v>1.9984241816488835E-2</v>
      </c>
      <c r="AG289" s="2">
        <f>(Table2[[#This Row],[Close Price]]/Table2[[#This Row],[Current Month Low]])-1</f>
        <v>5.9256449165401959E-2</v>
      </c>
      <c r="AH289" s="2">
        <f>(Table2[[#This Row],[Current Month High]]/Table2[[#This Row],[Close Price]])-1</f>
        <v>7.2845784685910742E-2</v>
      </c>
      <c r="AI289">
        <v>26.065468089678401</v>
      </c>
      <c r="AJ289">
        <v>101.42836531525001</v>
      </c>
      <c r="AK289" t="str">
        <f>IF(AND(Table2[[#This Row],[20D EMA]]&gt;Table2[[#This Row],[50D EMA]],Table2[[#This Row],[50D EMA]]&gt;Table2[[#This Row],[200D EMA]]),"Uptrend","Downtrend/NoTrend")</f>
        <v>Downtrend/NoTrend</v>
      </c>
      <c r="AL289">
        <v>0.05</v>
      </c>
      <c r="AM289" t="s">
        <v>10332</v>
      </c>
      <c r="AN289">
        <v>4.9400000000000004</v>
      </c>
      <c r="AO289" t="s">
        <v>10332</v>
      </c>
      <c r="AP289">
        <v>7.0253736664819003E-2</v>
      </c>
      <c r="AQ289">
        <f>(Table2[[#This Row],[Sharpe Ratio]]-AVERAGE(Table2[Sharpe Ratio]))/_xlfn.STDEV.P(Table2[Sharpe Ratio])</f>
        <v>4.4142314703310113E-2</v>
      </c>
      <c r="AR2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9">
        <f>_xlfn.RANK.AVG(Table2[[#This Row],[1Y Return vs Nifty Z-Score]],Table2[1Y Return vs Nifty Z-Score])</f>
        <v>164</v>
      </c>
      <c r="AT289">
        <f>_xlfn.RANK.AVG(Table2[[#This Row],[6M Return vs Nifty Z-Score]],Table2[6M Return vs Nifty Z-Score])</f>
        <v>432</v>
      </c>
      <c r="AU289">
        <f>_xlfn.RANK.AVG(Table2[[#This Row],[Sharpe Ratio Z-Score]],Table2[Sharpe Ratio Z-Score])</f>
        <v>340</v>
      </c>
      <c r="AV289">
        <f>(Table2[[#This Row],[Rank 1Y]]+Table2[[#This Row],[Rank 6M]]+Table2[[#This Row],[Rank Sharpe]])/3</f>
        <v>312</v>
      </c>
    </row>
    <row r="290" spans="1:48" x14ac:dyDescent="0.3">
      <c r="A290" t="s">
        <v>273</v>
      </c>
      <c r="B290" t="s">
        <v>274</v>
      </c>
      <c r="C290" t="s">
        <v>10287</v>
      </c>
      <c r="D290" t="s">
        <v>34</v>
      </c>
      <c r="E290">
        <v>101890.62560358</v>
      </c>
      <c r="F290">
        <v>112.33</v>
      </c>
      <c r="G290">
        <v>44.288302641433397</v>
      </c>
      <c r="H290">
        <f>(Table2[[#This Row],[1Y Return vs Nifty]]-AVERAGE(Table2[1Y Return vs Nifty]))/_xlfn.STDEV.P(Table2[1Y Return vs Nifty])</f>
        <v>0.18122731872338449</v>
      </c>
      <c r="I290">
        <v>-1.1166159422467501</v>
      </c>
      <c r="J290">
        <f>(Table2[[#This Row],[1M Return vs Nifty]]-AVERAGE(Table2[1M Return vs Nifty]))/_xlfn.STDEV.P(Table2[1M Return vs Nifty])</f>
        <v>-0.44966612233464898</v>
      </c>
      <c r="K290">
        <v>-15.2054472381385</v>
      </c>
      <c r="L290">
        <f>(Table2[[#This Row],[6M Return vs Nifty]]-AVERAGE(Table2[6M Return vs Nifty]))/_xlfn.STDEV.P(Table2[6M Return vs Nifty])</f>
        <v>-0.80463976632676293</v>
      </c>
      <c r="M290">
        <v>0.59538499151493696</v>
      </c>
      <c r="N290">
        <f>(Table2[[#This Row],[1W Return vs Nifty]]-AVERAGE(Table2[1W Return vs Nifty]))/_xlfn.STDEV.P(Table2[1W Return vs Nifty])</f>
        <v>-1.5839473599375212E-2</v>
      </c>
      <c r="O290">
        <v>110.65</v>
      </c>
      <c r="P290">
        <v>112.92983592530599</v>
      </c>
      <c r="Q290">
        <v>105.038581322095</v>
      </c>
      <c r="R290">
        <v>60.589543475650601</v>
      </c>
      <c r="S290" s="2">
        <f>(Table2[[#This Row],[Close Price]]-Table2[[#This Row],[20D EMA]])/Table2[[#This Row],[20D EMA]]</f>
        <v>1.5183009489380863E-2</v>
      </c>
      <c r="T290" s="2">
        <f>(Table2[[#This Row],[Close Price]]-Table2[[#This Row],[50D EMA]])/Table2[[#This Row],[50D EMA]]</f>
        <v>-5.3115805968472242E-3</v>
      </c>
      <c r="U290" s="2">
        <f>(Table2[[#This Row],[Close Price]]-Table2[[#This Row],[200D EMA]])/Table2[[#This Row],[200D EMA]]</f>
        <v>6.9416576139259417E-2</v>
      </c>
      <c r="V290">
        <v>0.53522897815204395</v>
      </c>
      <c r="W290">
        <v>111.81</v>
      </c>
      <c r="X290">
        <v>112.66</v>
      </c>
      <c r="Y290">
        <v>108.08</v>
      </c>
      <c r="Z290">
        <v>112.66</v>
      </c>
      <c r="AA290">
        <v>104.04</v>
      </c>
      <c r="AB290">
        <v>115.6</v>
      </c>
      <c r="AC290" s="2">
        <f>(Table2[[#This Row],[Close Price]]/Table2[[#This Row],[Day Low]])-1</f>
        <v>4.6507468026115717E-3</v>
      </c>
      <c r="AD290" s="2">
        <f>(Table2[[#This Row],[Day High]]/Table2[[#This Row],[Close Price]])-1</f>
        <v>2.9377726342028065E-3</v>
      </c>
      <c r="AE290" s="2">
        <f>(Table2[[#This Row],[Close Price]]/Table2[[#This Row],[Current Week Low]])-1</f>
        <v>3.9322723908216117E-2</v>
      </c>
      <c r="AF290" s="2">
        <f>(Table2[[#This Row],[Current Week High]]/Table2[[#This Row],[Close Price]])-1</f>
        <v>2.9377726342028065E-3</v>
      </c>
      <c r="AG290" s="2">
        <f>(Table2[[#This Row],[Close Price]]/Table2[[#This Row],[Current Month Low]])-1</f>
        <v>7.9680891964628797E-2</v>
      </c>
      <c r="AH290" s="2">
        <f>(Table2[[#This Row],[Current Month High]]/Table2[[#This Row],[Close Price]])-1</f>
        <v>2.9110656102554922E-2</v>
      </c>
      <c r="AI290">
        <v>14.751179560224299</v>
      </c>
      <c r="AJ290">
        <v>75.927956147220002</v>
      </c>
      <c r="AK290" t="str">
        <f>IF(AND(Table2[[#This Row],[20D EMA]]&gt;Table2[[#This Row],[50D EMA]],Table2[[#This Row],[50D EMA]]&gt;Table2[[#This Row],[200D EMA]]),"Uptrend","Downtrend/NoTrend")</f>
        <v>Downtrend/NoTrend</v>
      </c>
      <c r="AL290">
        <v>-0.12</v>
      </c>
      <c r="AM290" t="s">
        <v>10331</v>
      </c>
      <c r="AN290">
        <v>6.72</v>
      </c>
      <c r="AO290" t="s">
        <v>10332</v>
      </c>
      <c r="AP290">
        <v>0.162294533627652</v>
      </c>
      <c r="AQ290">
        <f>(Table2[[#This Row],[Sharpe Ratio]]-AVERAGE(Table2[Sharpe Ratio]))/_xlfn.STDEV.P(Table2[Sharpe Ratio])</f>
        <v>1.1038518459586002</v>
      </c>
      <c r="AR2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0">
        <f>_xlfn.RANK.AVG(Table2[[#This Row],[1Y Return vs Nifty Z-Score]],Table2[1Y Return vs Nifty Z-Score])</f>
        <v>245</v>
      </c>
      <c r="AT290">
        <f>_xlfn.RANK.AVG(Table2[[#This Row],[6M Return vs Nifty Z-Score]],Table2[6M Return vs Nifty Z-Score])</f>
        <v>590</v>
      </c>
      <c r="AU290">
        <f>_xlfn.RANK.AVG(Table2[[#This Row],[Sharpe Ratio Z-Score]],Table2[Sharpe Ratio Z-Score])</f>
        <v>102</v>
      </c>
      <c r="AV290">
        <f>(Table2[[#This Row],[Rank 1Y]]+Table2[[#This Row],[Rank 6M]]+Table2[[#This Row],[Rank Sharpe]])/3</f>
        <v>312.33333333333331</v>
      </c>
    </row>
    <row r="291" spans="1:48" x14ac:dyDescent="0.3">
      <c r="A291" t="s">
        <v>762</v>
      </c>
      <c r="B291" t="s">
        <v>763</v>
      </c>
      <c r="C291" t="s">
        <v>10287</v>
      </c>
      <c r="D291" t="s">
        <v>408</v>
      </c>
      <c r="E291">
        <v>21597.501808519999</v>
      </c>
      <c r="F291">
        <v>4387.8999999999996</v>
      </c>
      <c r="G291">
        <v>47.573693675497402</v>
      </c>
      <c r="H291">
        <f>(Table2[[#This Row],[1Y Return vs Nifty]]-AVERAGE(Table2[1Y Return vs Nifty]))/_xlfn.STDEV.P(Table2[1Y Return vs Nifty])</f>
        <v>0.23208128807916958</v>
      </c>
      <c r="I291">
        <v>8.2254607469124998</v>
      </c>
      <c r="J291">
        <f>(Table2[[#This Row],[1M Return vs Nifty]]-AVERAGE(Table2[1M Return vs Nifty]))/_xlfn.STDEV.P(Table2[1M Return vs Nifty])</f>
        <v>0.32754757608434809</v>
      </c>
      <c r="K291">
        <v>34.6851749079892</v>
      </c>
      <c r="L291">
        <f>(Table2[[#This Row],[6M Return vs Nifty]]-AVERAGE(Table2[6M Return vs Nifty]))/_xlfn.STDEV.P(Table2[6M Return vs Nifty])</f>
        <v>0.89264481488268832</v>
      </c>
      <c r="M291">
        <v>4.9734763189306301</v>
      </c>
      <c r="N291">
        <f>(Table2[[#This Row],[1W Return vs Nifty]]-AVERAGE(Table2[1W Return vs Nifty]))/_xlfn.STDEV.P(Table2[1W Return vs Nifty])</f>
        <v>0.99630785538377098</v>
      </c>
      <c r="O291">
        <v>4263.82</v>
      </c>
      <c r="P291">
        <v>4025.2458731992201</v>
      </c>
      <c r="Q291">
        <v>3348.37912437047</v>
      </c>
      <c r="R291">
        <v>54.5058796267787</v>
      </c>
      <c r="S291" s="2">
        <f>(Table2[[#This Row],[Close Price]]-Table2[[#This Row],[20D EMA]])/Table2[[#This Row],[20D EMA]]</f>
        <v>2.9100665600330207E-2</v>
      </c>
      <c r="T291" s="2">
        <f>(Table2[[#This Row],[Close Price]]-Table2[[#This Row],[50D EMA]])/Table2[[#This Row],[50D EMA]]</f>
        <v>9.0094900591139823E-2</v>
      </c>
      <c r="U291" s="2">
        <f>(Table2[[#This Row],[Close Price]]-Table2[[#This Row],[200D EMA]])/Table2[[#This Row],[200D EMA]]</f>
        <v>0.31045495059493011</v>
      </c>
      <c r="V291">
        <v>1.2430739825100601</v>
      </c>
      <c r="W291">
        <v>4352.55</v>
      </c>
      <c r="X291">
        <v>4556.8999999999996</v>
      </c>
      <c r="Y291">
        <v>4313.25</v>
      </c>
      <c r="Z291">
        <v>4638.8999999999996</v>
      </c>
      <c r="AA291">
        <v>3850</v>
      </c>
      <c r="AB291">
        <v>4638.8999999999996</v>
      </c>
      <c r="AC291" s="2">
        <f>(Table2[[#This Row],[Close Price]]/Table2[[#This Row],[Day Low]])-1</f>
        <v>8.1216757992439437E-3</v>
      </c>
      <c r="AD291" s="2">
        <f>(Table2[[#This Row],[Day High]]/Table2[[#This Row],[Close Price]])-1</f>
        <v>3.8515007178832716E-2</v>
      </c>
      <c r="AE291" s="2">
        <f>(Table2[[#This Row],[Close Price]]/Table2[[#This Row],[Current Week Low]])-1</f>
        <v>1.7307134991015882E-2</v>
      </c>
      <c r="AF291" s="2">
        <f>(Table2[[#This Row],[Current Week High]]/Table2[[#This Row],[Close Price]])-1</f>
        <v>5.7202762141343344E-2</v>
      </c>
      <c r="AG291" s="2">
        <f>(Table2[[#This Row],[Close Price]]/Table2[[#This Row],[Current Month Low]])-1</f>
        <v>0.13971428571428568</v>
      </c>
      <c r="AH291" s="2">
        <f>(Table2[[#This Row],[Current Month High]]/Table2[[#This Row],[Close Price]])-1</f>
        <v>5.7202762141343344E-2</v>
      </c>
      <c r="AI291">
        <v>11.8986303243009</v>
      </c>
      <c r="AJ291">
        <v>96.766816143497707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0.2</v>
      </c>
      <c r="AM291" t="s">
        <v>10332</v>
      </c>
      <c r="AN291">
        <v>9.94</v>
      </c>
      <c r="AO291" t="s">
        <v>10332</v>
      </c>
      <c r="AP291">
        <v>-1.3149704389429999E-3</v>
      </c>
      <c r="AQ291">
        <f>(Table2[[#This Row],[Sharpe Ratio]]-AVERAGE(Table2[Sharpe Ratio]))/_xlfn.STDEV.P(Table2[Sharpe Ratio])</f>
        <v>-0.77986229586194356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1.6687192385680334</v>
      </c>
      <c r="AS291">
        <f>_xlfn.RANK.AVG(Table2[[#This Row],[1Y Return vs Nifty Z-Score]],Table2[1Y Return vs Nifty Z-Score])</f>
        <v>233</v>
      </c>
      <c r="AT291">
        <f>_xlfn.RANK.AVG(Table2[[#This Row],[6M Return vs Nifty Z-Score]],Table2[6M Return vs Nifty Z-Score])</f>
        <v>123</v>
      </c>
      <c r="AU291">
        <f>_xlfn.RANK.AVG(Table2[[#This Row],[Sharpe Ratio Z-Score]],Table2[Sharpe Ratio Z-Score])</f>
        <v>583</v>
      </c>
      <c r="AV291">
        <f>(Table2[[#This Row],[Rank 1Y]]+Table2[[#This Row],[Rank 6M]]+Table2[[#This Row],[Rank Sharpe]])/3</f>
        <v>313</v>
      </c>
    </row>
    <row r="292" spans="1:48" x14ac:dyDescent="0.3">
      <c r="A292" t="s">
        <v>326</v>
      </c>
      <c r="B292" t="s">
        <v>327</v>
      </c>
      <c r="C292" t="s">
        <v>10292</v>
      </c>
      <c r="D292" t="s">
        <v>328</v>
      </c>
      <c r="E292">
        <v>80033.02802328</v>
      </c>
      <c r="F292">
        <v>4137.8</v>
      </c>
      <c r="G292">
        <v>19.209271436184</v>
      </c>
      <c r="H292">
        <f>(Table2[[#This Row],[1Y Return vs Nifty]]-AVERAGE(Table2[1Y Return vs Nifty]))/_xlfn.STDEV.P(Table2[1Y Return vs Nifty])</f>
        <v>-0.20696643695473615</v>
      </c>
      <c r="I292">
        <v>-9.9738054749131694E-2</v>
      </c>
      <c r="J292">
        <f>(Table2[[#This Row],[1M Return vs Nifty]]-AVERAGE(Table2[1M Return vs Nifty]))/_xlfn.STDEV.P(Table2[1M Return vs Nifty])</f>
        <v>-0.3650670069474205</v>
      </c>
      <c r="K292">
        <v>0.50385039934923403</v>
      </c>
      <c r="L292">
        <f>(Table2[[#This Row],[6M Return vs Nifty]]-AVERAGE(Table2[6M Return vs Nifty]))/_xlfn.STDEV.P(Table2[6M Return vs Nifty])</f>
        <v>-0.27020769242632803</v>
      </c>
      <c r="M292">
        <v>-0.57472976494991002</v>
      </c>
      <c r="N292">
        <f>(Table2[[#This Row],[1W Return vs Nifty]]-AVERAGE(Table2[1W Return vs Nifty]))/_xlfn.STDEV.P(Table2[1W Return vs Nifty])</f>
        <v>-0.28635199533307482</v>
      </c>
      <c r="O292">
        <v>4054.9</v>
      </c>
      <c r="P292">
        <v>4049.5354859200002</v>
      </c>
      <c r="Q292">
        <v>3745.5593169457902</v>
      </c>
      <c r="R292">
        <v>60.123227523661498</v>
      </c>
      <c r="S292" s="2">
        <f>(Table2[[#This Row],[Close Price]]-Table2[[#This Row],[20D EMA]])/Table2[[#This Row],[20D EMA]]</f>
        <v>2.0444400601741124E-2</v>
      </c>
      <c r="T292" s="2">
        <f>(Table2[[#This Row],[Close Price]]-Table2[[#This Row],[50D EMA]])/Table2[[#This Row],[50D EMA]]</f>
        <v>2.1796207092613613E-2</v>
      </c>
      <c r="U292" s="2">
        <f>(Table2[[#This Row],[Close Price]]-Table2[[#This Row],[200D EMA]])/Table2[[#This Row],[200D EMA]]</f>
        <v>0.10472152484132903</v>
      </c>
      <c r="V292">
        <v>0.45217937797369701</v>
      </c>
      <c r="W292">
        <v>4061.55</v>
      </c>
      <c r="X292">
        <v>4148.8999999999996</v>
      </c>
      <c r="Y292">
        <v>3965</v>
      </c>
      <c r="Z292">
        <v>4148.8999999999996</v>
      </c>
      <c r="AA292">
        <v>3859.5</v>
      </c>
      <c r="AB292">
        <v>4171.1499999999996</v>
      </c>
      <c r="AC292" s="2">
        <f>(Table2[[#This Row],[Close Price]]/Table2[[#This Row],[Day Low]])-1</f>
        <v>1.8773620908273836E-2</v>
      </c>
      <c r="AD292" s="2">
        <f>(Table2[[#This Row],[Day High]]/Table2[[#This Row],[Close Price]])-1</f>
        <v>2.6825849485232478E-3</v>
      </c>
      <c r="AE292" s="2">
        <f>(Table2[[#This Row],[Close Price]]/Table2[[#This Row],[Current Week Low]])-1</f>
        <v>4.3581336696090878E-2</v>
      </c>
      <c r="AF292" s="2">
        <f>(Table2[[#This Row],[Current Week High]]/Table2[[#This Row],[Close Price]])-1</f>
        <v>2.6825849485232478E-3</v>
      </c>
      <c r="AG292" s="2">
        <f>(Table2[[#This Row],[Close Price]]/Table2[[#This Row],[Current Month Low]])-1</f>
        <v>7.2107785982640227E-2</v>
      </c>
      <c r="AH292" s="2">
        <f>(Table2[[#This Row],[Current Month High]]/Table2[[#This Row],[Close Price]])-1</f>
        <v>8.0598385615542334E-3</v>
      </c>
      <c r="AI292">
        <v>13.1446662477645</v>
      </c>
      <c r="AJ292">
        <v>49.752090043791398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0.01</v>
      </c>
      <c r="AM292" t="s">
        <v>10332</v>
      </c>
      <c r="AN292">
        <v>3.28</v>
      </c>
      <c r="AO292" t="s">
        <v>10332</v>
      </c>
      <c r="AP292">
        <v>0.12892152224978501</v>
      </c>
      <c r="AQ292">
        <f>(Table2[[#This Row],[Sharpe Ratio]]-AVERAGE(Table2[Sharpe Ratio]))/_xlfn.STDEV.P(Table2[Sharpe Ratio])</f>
        <v>0.71961247156359232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-0.40898066009796719</v>
      </c>
      <c r="AS292">
        <f>_xlfn.RANK.AVG(Table2[[#This Row],[1Y Return vs Nifty Z-Score]],Table2[1Y Return vs Nifty Z-Score])</f>
        <v>359</v>
      </c>
      <c r="AT292">
        <f>_xlfn.RANK.AVG(Table2[[#This Row],[6M Return vs Nifty Z-Score]],Table2[6M Return vs Nifty Z-Score])</f>
        <v>404</v>
      </c>
      <c r="AU292">
        <f>_xlfn.RANK.AVG(Table2[[#This Row],[Sharpe Ratio Z-Score]],Table2[Sharpe Ratio Z-Score])</f>
        <v>177</v>
      </c>
      <c r="AV292">
        <f>(Table2[[#This Row],[Rank 1Y]]+Table2[[#This Row],[Rank 6M]]+Table2[[#This Row],[Rank Sharpe]])/3</f>
        <v>313.33333333333331</v>
      </c>
    </row>
    <row r="293" spans="1:48" x14ac:dyDescent="0.3">
      <c r="A293" t="s">
        <v>84</v>
      </c>
      <c r="B293" t="s">
        <v>85</v>
      </c>
      <c r="C293" t="s">
        <v>10296</v>
      </c>
      <c r="D293" t="s">
        <v>86</v>
      </c>
      <c r="E293">
        <v>322357.53476235003</v>
      </c>
      <c r="F293">
        <v>1492.3</v>
      </c>
      <c r="G293">
        <v>46.722402908867103</v>
      </c>
      <c r="H293">
        <f>(Table2[[#This Row],[1Y Return vs Nifty]]-AVERAGE(Table2[1Y Return vs Nifty]))/_xlfn.STDEV.P(Table2[1Y Return vs Nifty])</f>
        <v>0.21890431337198266</v>
      </c>
      <c r="I293">
        <v>1.7462441842966401</v>
      </c>
      <c r="J293">
        <f>(Table2[[#This Row],[1M Return vs Nifty]]-AVERAGE(Table2[1M Return vs Nifty]))/_xlfn.STDEV.P(Table2[1M Return vs Nifty])</f>
        <v>-0.21149058802448131</v>
      </c>
      <c r="K293">
        <v>2.1577471742147298</v>
      </c>
      <c r="L293">
        <f>(Table2[[#This Row],[6M Return vs Nifty]]-AVERAGE(Table2[6M Return vs Nifty]))/_xlfn.STDEV.P(Table2[6M Return vs Nifty])</f>
        <v>-0.21394193797914435</v>
      </c>
      <c r="M293">
        <v>-0.75744876020951402</v>
      </c>
      <c r="N293">
        <f>(Table2[[#This Row],[1W Return vs Nifty]]-AVERAGE(Table2[1W Return vs Nifty]))/_xlfn.STDEV.P(Table2[1W Return vs Nifty])</f>
        <v>-0.32859381469586507</v>
      </c>
      <c r="O293">
        <v>1503.8</v>
      </c>
      <c r="P293">
        <v>1479.81566873469</v>
      </c>
      <c r="Q293">
        <v>1283.18501408358</v>
      </c>
      <c r="R293">
        <v>45.3699089487084</v>
      </c>
      <c r="S293" s="2">
        <f>(Table2[[#This Row],[Close Price]]-Table2[[#This Row],[20D EMA]])/Table2[[#This Row],[20D EMA]]</f>
        <v>-7.6472935230748771E-3</v>
      </c>
      <c r="T293" s="2">
        <f>(Table2[[#This Row],[Close Price]]-Table2[[#This Row],[50D EMA]])/Table2[[#This Row],[50D EMA]]</f>
        <v>8.4364097022871908E-3</v>
      </c>
      <c r="U293" s="2">
        <f>(Table2[[#This Row],[Close Price]]-Table2[[#This Row],[200D EMA]])/Table2[[#This Row],[200D EMA]]</f>
        <v>0.16296557676506604</v>
      </c>
      <c r="V293">
        <v>0.443388082581605</v>
      </c>
      <c r="W293">
        <v>1490.4</v>
      </c>
      <c r="X293">
        <v>1509.5</v>
      </c>
      <c r="Y293">
        <v>1486.3</v>
      </c>
      <c r="Z293">
        <v>1517</v>
      </c>
      <c r="AA293">
        <v>1452</v>
      </c>
      <c r="AB293">
        <v>1604.95</v>
      </c>
      <c r="AC293" s="2">
        <f>(Table2[[#This Row],[Close Price]]/Table2[[#This Row],[Day Low]])-1</f>
        <v>1.2748255501877637E-3</v>
      </c>
      <c r="AD293" s="2">
        <f>(Table2[[#This Row],[Day High]]/Table2[[#This Row],[Close Price]])-1</f>
        <v>1.1525832607384601E-2</v>
      </c>
      <c r="AE293" s="2">
        <f>(Table2[[#This Row],[Close Price]]/Table2[[#This Row],[Current Week Low]])-1</f>
        <v>4.0368700800645918E-3</v>
      </c>
      <c r="AF293" s="2">
        <f>(Table2[[#This Row],[Current Week High]]/Table2[[#This Row],[Close Price]])-1</f>
        <v>1.655163170944185E-2</v>
      </c>
      <c r="AG293" s="2">
        <f>(Table2[[#This Row],[Close Price]]/Table2[[#This Row],[Current Month Low]])-1</f>
        <v>2.7754820936639168E-2</v>
      </c>
      <c r="AH293" s="2">
        <f>(Table2[[#This Row],[Current Month High]]/Table2[[#This Row],[Close Price]])-1</f>
        <v>7.5487502512899596E-2</v>
      </c>
      <c r="AI293">
        <v>8.6510755210078507</v>
      </c>
      <c r="AJ293">
        <v>97.786613651424702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-7.0000000000000007E-2</v>
      </c>
      <c r="AM293" t="s">
        <v>10331</v>
      </c>
      <c r="AN293">
        <v>-0.1</v>
      </c>
      <c r="AO293" t="s">
        <v>10331</v>
      </c>
      <c r="AP293">
        <v>7.3528530287683996E-2</v>
      </c>
      <c r="AQ293">
        <f>(Table2[[#This Row],[Sharpe Ratio]]-AVERAGE(Table2[Sharpe Ratio]))/_xlfn.STDEV.P(Table2[Sharpe Ratio])</f>
        <v>8.1846573353367549E-2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-0.45327545397414049</v>
      </c>
      <c r="AS293">
        <f>_xlfn.RANK.AVG(Table2[[#This Row],[1Y Return vs Nifty Z-Score]],Table2[1Y Return vs Nifty Z-Score])</f>
        <v>236</v>
      </c>
      <c r="AT293">
        <f>_xlfn.RANK.AVG(Table2[[#This Row],[6M Return vs Nifty Z-Score]],Table2[6M Return vs Nifty Z-Score])</f>
        <v>382</v>
      </c>
      <c r="AU293">
        <f>_xlfn.RANK.AVG(Table2[[#This Row],[Sharpe Ratio Z-Score]],Table2[Sharpe Ratio Z-Score])</f>
        <v>327</v>
      </c>
      <c r="AV293">
        <f>(Table2[[#This Row],[Rank 1Y]]+Table2[[#This Row],[Rank 6M]]+Table2[[#This Row],[Rank Sharpe]])/3</f>
        <v>315</v>
      </c>
    </row>
    <row r="294" spans="1:48" x14ac:dyDescent="0.3">
      <c r="A294" t="s">
        <v>476</v>
      </c>
      <c r="B294" t="s">
        <v>477</v>
      </c>
      <c r="C294" t="s">
        <v>10287</v>
      </c>
      <c r="D294" t="s">
        <v>34</v>
      </c>
      <c r="E294">
        <v>44463.945079281002</v>
      </c>
      <c r="F294">
        <v>62.79</v>
      </c>
      <c r="G294">
        <v>36.669418439168098</v>
      </c>
      <c r="H294">
        <f>(Table2[[#This Row],[1Y Return vs Nifty]]-AVERAGE(Table2[1Y Return vs Nifty]))/_xlfn.STDEV.P(Table2[1Y Return vs Nifty])</f>
        <v>6.3295997997765696E-2</v>
      </c>
      <c r="I294">
        <v>-5.1936039101018396</v>
      </c>
      <c r="J294">
        <f>(Table2[[#This Row],[1M Return vs Nifty]]-AVERAGE(Table2[1M Return vs Nifty]))/_xlfn.STDEV.P(Table2[1M Return vs Nifty])</f>
        <v>-0.78885097409072835</v>
      </c>
      <c r="K294">
        <v>-9.8265839450335797</v>
      </c>
      <c r="L294">
        <f>(Table2[[#This Row],[6M Return vs Nifty]]-AVERAGE(Table2[6M Return vs Nifty]))/_xlfn.STDEV.P(Table2[6M Return vs Nifty])</f>
        <v>-0.62165023163864785</v>
      </c>
      <c r="M294">
        <v>0.173049390607908</v>
      </c>
      <c r="N294">
        <f>(Table2[[#This Row],[1W Return vs Nifty]]-AVERAGE(Table2[1W Return vs Nifty]))/_xlfn.STDEV.P(Table2[1W Return vs Nifty])</f>
        <v>-0.11347696410025669</v>
      </c>
      <c r="O294">
        <v>63.2</v>
      </c>
      <c r="P294">
        <v>64.199461907349601</v>
      </c>
      <c r="Q294">
        <v>58.301627688348098</v>
      </c>
      <c r="R294">
        <v>50.020730425914898</v>
      </c>
      <c r="S294" s="2">
        <f>(Table2[[#This Row],[Close Price]]-Table2[[#This Row],[20D EMA]])/Table2[[#This Row],[20D EMA]]</f>
        <v>-6.4873417721519567E-3</v>
      </c>
      <c r="T294" s="2">
        <f>(Table2[[#This Row],[Close Price]]-Table2[[#This Row],[50D EMA]])/Table2[[#This Row],[50D EMA]]</f>
        <v>-2.1954419328057417E-2</v>
      </c>
      <c r="U294" s="2">
        <f>(Table2[[#This Row],[Close Price]]-Table2[[#This Row],[200D EMA]])/Table2[[#This Row],[200D EMA]]</f>
        <v>7.6985368841579124E-2</v>
      </c>
      <c r="V294">
        <v>0.43426555673884998</v>
      </c>
      <c r="W294">
        <v>62.5</v>
      </c>
      <c r="X294">
        <v>63.85</v>
      </c>
      <c r="Y294">
        <v>61.3</v>
      </c>
      <c r="Z294">
        <v>63.85</v>
      </c>
      <c r="AA294">
        <v>59.71</v>
      </c>
      <c r="AB294">
        <v>67.5</v>
      </c>
      <c r="AC294" s="2">
        <f>(Table2[[#This Row],[Close Price]]/Table2[[#This Row],[Day Low]])-1</f>
        <v>4.6399999999999775E-3</v>
      </c>
      <c r="AD294" s="2">
        <f>(Table2[[#This Row],[Day High]]/Table2[[#This Row],[Close Price]])-1</f>
        <v>1.6881669055582194E-2</v>
      </c>
      <c r="AE294" s="2">
        <f>(Table2[[#This Row],[Close Price]]/Table2[[#This Row],[Current Week Low]])-1</f>
        <v>2.4306688417618405E-2</v>
      </c>
      <c r="AF294" s="2">
        <f>(Table2[[#This Row],[Current Week High]]/Table2[[#This Row],[Close Price]])-1</f>
        <v>1.6881669055582194E-2</v>
      </c>
      <c r="AG294" s="2">
        <f>(Table2[[#This Row],[Close Price]]/Table2[[#This Row],[Current Month Low]])-1</f>
        <v>5.1582649472450059E-2</v>
      </c>
      <c r="AH294" s="2">
        <f>(Table2[[#This Row],[Current Month High]]/Table2[[#This Row],[Close Price]])-1</f>
        <v>7.5011944577161982E-2</v>
      </c>
      <c r="AI294">
        <v>17.056856187290901</v>
      </c>
      <c r="AJ294">
        <v>66.331125827814503</v>
      </c>
      <c r="AK294" t="str">
        <f>IF(AND(Table2[[#This Row],[20D EMA]]&gt;Table2[[#This Row],[50D EMA]],Table2[[#This Row],[50D EMA]]&gt;Table2[[#This Row],[200D EMA]]),"Uptrend","Downtrend/NoTrend")</f>
        <v>Downtrend/NoTrend</v>
      </c>
      <c r="AL294">
        <v>-0.13</v>
      </c>
      <c r="AM294" t="s">
        <v>10331</v>
      </c>
      <c r="AN294">
        <v>1</v>
      </c>
      <c r="AO294" t="s">
        <v>10332</v>
      </c>
      <c r="AP294">
        <v>0.14429817873477299</v>
      </c>
      <c r="AQ294">
        <f>(Table2[[#This Row],[Sharpe Ratio]]-AVERAGE(Table2[Sharpe Ratio]))/_xlfn.STDEV.P(Table2[Sharpe Ratio])</f>
        <v>0.89665124104056926</v>
      </c>
      <c r="AR2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4">
        <f>_xlfn.RANK.AVG(Table2[[#This Row],[1Y Return vs Nifty Z-Score]],Table2[1Y Return vs Nifty Z-Score])</f>
        <v>277</v>
      </c>
      <c r="AT294">
        <f>_xlfn.RANK.AVG(Table2[[#This Row],[6M Return vs Nifty Z-Score]],Table2[6M Return vs Nifty Z-Score])</f>
        <v>533</v>
      </c>
      <c r="AU294">
        <f>_xlfn.RANK.AVG(Table2[[#This Row],[Sharpe Ratio Z-Score]],Table2[Sharpe Ratio Z-Score])</f>
        <v>135</v>
      </c>
      <c r="AV294">
        <f>(Table2[[#This Row],[Rank 1Y]]+Table2[[#This Row],[Rank 6M]]+Table2[[#This Row],[Rank Sharpe]])/3</f>
        <v>315</v>
      </c>
    </row>
    <row r="295" spans="1:48" x14ac:dyDescent="0.3">
      <c r="A295" t="s">
        <v>1276</v>
      </c>
      <c r="B295" t="s">
        <v>1277</v>
      </c>
      <c r="C295" t="s">
        <v>10299</v>
      </c>
      <c r="D295" t="s">
        <v>139</v>
      </c>
      <c r="E295">
        <v>9040.1771113289997</v>
      </c>
      <c r="F295">
        <v>142.16999999999999</v>
      </c>
      <c r="G295">
        <v>95.619998324921994</v>
      </c>
      <c r="H295">
        <f>(Table2[[#This Row],[1Y Return vs Nifty]]-AVERAGE(Table2[1Y Return vs Nifty]))/_xlfn.STDEV.P(Table2[1Y Return vs Nifty])</f>
        <v>0.97578128572546241</v>
      </c>
      <c r="I295">
        <v>0.52199560884355201</v>
      </c>
      <c r="J295">
        <f>(Table2[[#This Row],[1M Return vs Nifty]]-AVERAGE(Table2[1M Return vs Nifty]))/_xlfn.STDEV.P(Table2[1M Return vs Nifty])</f>
        <v>-0.31334189954456632</v>
      </c>
      <c r="K295">
        <v>7.0466058410678203</v>
      </c>
      <c r="L295">
        <f>(Table2[[#This Row],[6M Return vs Nifty]]-AVERAGE(Table2[6M Return vs Nifty]))/_xlfn.STDEV.P(Table2[6M Return vs Nifty])</f>
        <v>-4.7622415832115322E-2</v>
      </c>
      <c r="M295">
        <v>-4.6601476845531096</v>
      </c>
      <c r="N295">
        <f>(Table2[[#This Row],[1W Return vs Nifty]]-AVERAGE(Table2[1W Return vs Nifty]))/_xlfn.STDEV.P(Table2[1W Return vs Nifty])</f>
        <v>-1.2308377371476709</v>
      </c>
      <c r="O295">
        <v>132.58000000000001</v>
      </c>
      <c r="P295">
        <v>134.219049128618</v>
      </c>
      <c r="Q295">
        <v>118.794475787713</v>
      </c>
      <c r="R295">
        <v>73.772844354686001</v>
      </c>
      <c r="S295" s="2">
        <f>(Table2[[#This Row],[Close Price]]-Table2[[#This Row],[20D EMA]])/Table2[[#This Row],[20D EMA]]</f>
        <v>7.2333685322069505E-2</v>
      </c>
      <c r="T295" s="2">
        <f>(Table2[[#This Row],[Close Price]]-Table2[[#This Row],[50D EMA]])/Table2[[#This Row],[50D EMA]]</f>
        <v>5.9238617193322823E-2</v>
      </c>
      <c r="U295" s="2">
        <f>(Table2[[#This Row],[Close Price]]-Table2[[#This Row],[200D EMA]])/Table2[[#This Row],[200D EMA]]</f>
        <v>0.19677282177716163</v>
      </c>
      <c r="V295">
        <v>0.49747666928036599</v>
      </c>
      <c r="W295">
        <v>131.5</v>
      </c>
      <c r="X295">
        <v>143.34</v>
      </c>
      <c r="Y295">
        <v>129.30000000000001</v>
      </c>
      <c r="Z295">
        <v>143.34</v>
      </c>
      <c r="AA295">
        <v>120.5</v>
      </c>
      <c r="AB295">
        <v>143.34</v>
      </c>
      <c r="AC295" s="2">
        <f>(Table2[[#This Row],[Close Price]]/Table2[[#This Row],[Day Low]])-1</f>
        <v>8.1140684410646369E-2</v>
      </c>
      <c r="AD295" s="2">
        <f>(Table2[[#This Row],[Day High]]/Table2[[#This Row],[Close Price]])-1</f>
        <v>8.2295843004853708E-3</v>
      </c>
      <c r="AE295" s="2">
        <f>(Table2[[#This Row],[Close Price]]/Table2[[#This Row],[Current Week Low]])-1</f>
        <v>9.9535962877030038E-2</v>
      </c>
      <c r="AF295" s="2">
        <f>(Table2[[#This Row],[Current Week High]]/Table2[[#This Row],[Close Price]])-1</f>
        <v>8.2295843004853708E-3</v>
      </c>
      <c r="AG295" s="2">
        <f>(Table2[[#This Row],[Close Price]]/Table2[[#This Row],[Current Month Low]])-1</f>
        <v>0.17983402489626554</v>
      </c>
      <c r="AH295" s="2">
        <f>(Table2[[#This Row],[Current Month High]]/Table2[[#This Row],[Close Price]])-1</f>
        <v>8.2295843004853708E-3</v>
      </c>
      <c r="AI295">
        <v>15.608074839980301</v>
      </c>
      <c r="AJ295">
        <v>127.108626198083</v>
      </c>
      <c r="AK295" t="str">
        <f>IF(AND(Table2[[#This Row],[20D EMA]]&gt;Table2[[#This Row],[50D EMA]],Table2[[#This Row],[50D EMA]]&gt;Table2[[#This Row],[200D EMA]]),"Uptrend","Downtrend/NoTrend")</f>
        <v>Downtrend/NoTrend</v>
      </c>
      <c r="AL295">
        <v>0.08</v>
      </c>
      <c r="AM295" t="s">
        <v>10332</v>
      </c>
      <c r="AN295">
        <v>13.87</v>
      </c>
      <c r="AO295" t="s">
        <v>10332</v>
      </c>
      <c r="AP295">
        <v>7.4274880800550003E-3</v>
      </c>
      <c r="AQ295">
        <f>(Table2[[#This Row],[Sharpe Ratio]]-AVERAGE(Table2[Sharpe Ratio]))/_xlfn.STDEV.P(Table2[Sharpe Ratio])</f>
        <v>-0.67920620720457048</v>
      </c>
      <c r="AR2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5">
        <f>_xlfn.RANK.AVG(Table2[[#This Row],[1Y Return vs Nifty Z-Score]],Table2[1Y Return vs Nifty Z-Score])</f>
        <v>106</v>
      </c>
      <c r="AT295">
        <f>_xlfn.RANK.AVG(Table2[[#This Row],[6M Return vs Nifty Z-Score]],Table2[6M Return vs Nifty Z-Score])</f>
        <v>329</v>
      </c>
      <c r="AU295">
        <f>_xlfn.RANK.AVG(Table2[[#This Row],[Sharpe Ratio Z-Score]],Table2[Sharpe Ratio Z-Score])</f>
        <v>510</v>
      </c>
      <c r="AV295">
        <f>(Table2[[#This Row],[Rank 1Y]]+Table2[[#This Row],[Rank 6M]]+Table2[[#This Row],[Rank Sharpe]])/3</f>
        <v>315</v>
      </c>
    </row>
    <row r="296" spans="1:48" x14ac:dyDescent="0.3">
      <c r="A296" t="s">
        <v>242</v>
      </c>
      <c r="B296" t="s">
        <v>243</v>
      </c>
      <c r="C296" t="s">
        <v>10288</v>
      </c>
      <c r="D296" t="s">
        <v>27</v>
      </c>
      <c r="E296">
        <v>112913.7029568</v>
      </c>
      <c r="F296">
        <v>16.2</v>
      </c>
      <c r="G296">
        <v>82.471872865475802</v>
      </c>
      <c r="H296">
        <f>(Table2[[#This Row],[1Y Return vs Nifty]]-AVERAGE(Table2[1Y Return vs Nifty]))/_xlfn.STDEV.P(Table2[1Y Return vs Nifty])</f>
        <v>0.77226384677585946</v>
      </c>
      <c r="I296">
        <v>-0.21926617214552699</v>
      </c>
      <c r="J296">
        <f>(Table2[[#This Row],[1M Return vs Nifty]]-AVERAGE(Table2[1M Return vs Nifty]))/_xlfn.STDEV.P(Table2[1M Return vs Nifty])</f>
        <v>-0.37501114391800588</v>
      </c>
      <c r="K296">
        <v>-12.2892292960404</v>
      </c>
      <c r="L296">
        <f>(Table2[[#This Row],[6M Return vs Nifty]]-AVERAGE(Table2[6M Return vs Nifty]))/_xlfn.STDEV.P(Table2[6M Return vs Nifty])</f>
        <v>-0.70542970368067837</v>
      </c>
      <c r="M296">
        <v>-2.26131250042845</v>
      </c>
      <c r="N296">
        <f>(Table2[[#This Row],[1W Return vs Nifty]]-AVERAGE(Table2[1W Return vs Nifty]))/_xlfn.STDEV.P(Table2[1W Return vs Nifty])</f>
        <v>-0.67626396453618065</v>
      </c>
      <c r="O296">
        <v>15.95</v>
      </c>
      <c r="P296">
        <v>15.871540870146299</v>
      </c>
      <c r="Q296">
        <v>14.2790406110544</v>
      </c>
      <c r="R296">
        <v>60.314205428653104</v>
      </c>
      <c r="S296" s="2">
        <f>(Table2[[#This Row],[Close Price]]-Table2[[#This Row],[20D EMA]])/Table2[[#This Row],[20D EMA]]</f>
        <v>1.5673981191222573E-2</v>
      </c>
      <c r="T296" s="2">
        <f>(Table2[[#This Row],[Close Price]]-Table2[[#This Row],[50D EMA]])/Table2[[#This Row],[50D EMA]]</f>
        <v>2.0694848253298308E-2</v>
      </c>
      <c r="U296" s="2">
        <f>(Table2[[#This Row],[Close Price]]-Table2[[#This Row],[200D EMA]])/Table2[[#This Row],[200D EMA]]</f>
        <v>0.13453000388964861</v>
      </c>
      <c r="V296">
        <v>0.390544048440988</v>
      </c>
      <c r="W296">
        <v>15.91</v>
      </c>
      <c r="X296">
        <v>16.29</v>
      </c>
      <c r="Y296">
        <v>15.72</v>
      </c>
      <c r="Z296">
        <v>16.29</v>
      </c>
      <c r="AA296">
        <v>15.05</v>
      </c>
      <c r="AB296">
        <v>16.420000000000002</v>
      </c>
      <c r="AC296" s="2">
        <f>(Table2[[#This Row],[Close Price]]/Table2[[#This Row],[Day Low]])-1</f>
        <v>1.8227529855436853E-2</v>
      </c>
      <c r="AD296" s="2">
        <f>(Table2[[#This Row],[Day High]]/Table2[[#This Row],[Close Price]])-1</f>
        <v>5.5555555555555358E-3</v>
      </c>
      <c r="AE296" s="2">
        <f>(Table2[[#This Row],[Close Price]]/Table2[[#This Row],[Current Week Low]])-1</f>
        <v>3.0534351145037997E-2</v>
      </c>
      <c r="AF296" s="2">
        <f>(Table2[[#This Row],[Current Week High]]/Table2[[#This Row],[Close Price]])-1</f>
        <v>5.5555555555555358E-3</v>
      </c>
      <c r="AG296" s="2">
        <f>(Table2[[#This Row],[Close Price]]/Table2[[#This Row],[Current Month Low]])-1</f>
        <v>7.6411960132890311E-2</v>
      </c>
      <c r="AH296" s="2">
        <f>(Table2[[#This Row],[Current Month High]]/Table2[[#This Row],[Close Price]])-1</f>
        <v>1.3580246913580396E-2</v>
      </c>
      <c r="AI296">
        <v>18.395061728395</v>
      </c>
      <c r="AJ296">
        <v>115.99999999999901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-0.06</v>
      </c>
      <c r="AM296" t="s">
        <v>10331</v>
      </c>
      <c r="AN296">
        <v>5.47</v>
      </c>
      <c r="AO296" t="s">
        <v>10332</v>
      </c>
      <c r="AP296">
        <v>9.1911481694950004E-2</v>
      </c>
      <c r="AQ296">
        <f>(Table2[[#This Row],[Sharpe Ratio]]-AVERAGE(Table2[Sharpe Ratio]))/_xlfn.STDEV.P(Table2[Sharpe Ratio])</f>
        <v>0.2934982480639754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-0.69094271729502998</v>
      </c>
      <c r="AS296">
        <f>_xlfn.RANK.AVG(Table2[[#This Row],[1Y Return vs Nifty Z-Score]],Table2[1Y Return vs Nifty Z-Score])</f>
        <v>126</v>
      </c>
      <c r="AT296">
        <f>_xlfn.RANK.AVG(Table2[[#This Row],[6M Return vs Nifty Z-Score]],Table2[6M Return vs Nifty Z-Score])</f>
        <v>561</v>
      </c>
      <c r="AU296">
        <f>_xlfn.RANK.AVG(Table2[[#This Row],[Sharpe Ratio Z-Score]],Table2[Sharpe Ratio Z-Score])</f>
        <v>260</v>
      </c>
      <c r="AV296">
        <f>(Table2[[#This Row],[Rank 1Y]]+Table2[[#This Row],[Rank 6M]]+Table2[[#This Row],[Rank Sharpe]])/3</f>
        <v>315.66666666666669</v>
      </c>
    </row>
    <row r="297" spans="1:48" x14ac:dyDescent="0.3">
      <c r="A297" t="s">
        <v>381</v>
      </c>
      <c r="B297" t="s">
        <v>382</v>
      </c>
      <c r="C297" t="s">
        <v>10296</v>
      </c>
      <c r="D297" t="s">
        <v>86</v>
      </c>
      <c r="E297">
        <v>64553.555632629999</v>
      </c>
      <c r="F297">
        <v>312.7</v>
      </c>
      <c r="G297">
        <v>70.8743794498005</v>
      </c>
      <c r="H297">
        <f>(Table2[[#This Row],[1Y Return vs Nifty]]-AVERAGE(Table2[1Y Return vs Nifty]))/_xlfn.STDEV.P(Table2[1Y Return vs Nifty])</f>
        <v>0.59274835877164489</v>
      </c>
      <c r="I297">
        <v>-3.0772460014558201</v>
      </c>
      <c r="J297">
        <f>(Table2[[#This Row],[1M Return vs Nifty]]-AVERAGE(Table2[1M Return vs Nifty]))/_xlfn.STDEV.P(Table2[1M Return vs Nifty])</f>
        <v>-0.61278066209406046</v>
      </c>
      <c r="K297">
        <v>16.769533604846199</v>
      </c>
      <c r="L297">
        <f>(Table2[[#This Row],[6M Return vs Nifty]]-AVERAGE(Table2[6M Return vs Nifty]))/_xlfn.STDEV.P(Table2[6M Return vs Nifty])</f>
        <v>0.28315268112576442</v>
      </c>
      <c r="M297">
        <v>-3.0514857639841599</v>
      </c>
      <c r="N297">
        <f>(Table2[[#This Row],[1W Return vs Nifty]]-AVERAGE(Table2[1W Return vs Nifty]))/_xlfn.STDEV.P(Table2[1W Return vs Nifty])</f>
        <v>-0.85893986102413677</v>
      </c>
      <c r="O297">
        <v>319.55</v>
      </c>
      <c r="P297">
        <v>315.89459502556298</v>
      </c>
      <c r="Q297">
        <v>256.85909080029802</v>
      </c>
      <c r="R297">
        <v>38.369969073024997</v>
      </c>
      <c r="S297" s="2">
        <f>(Table2[[#This Row],[Close Price]]-Table2[[#This Row],[20D EMA]])/Table2[[#This Row],[20D EMA]]</f>
        <v>-2.1436394930370903E-2</v>
      </c>
      <c r="T297" s="2">
        <f>(Table2[[#This Row],[Close Price]]-Table2[[#This Row],[50D EMA]])/Table2[[#This Row],[50D EMA]]</f>
        <v>-1.011285117209579E-2</v>
      </c>
      <c r="U297" s="2">
        <f>(Table2[[#This Row],[Close Price]]-Table2[[#This Row],[200D EMA]])/Table2[[#This Row],[200D EMA]]</f>
        <v>0.2173989989052674</v>
      </c>
      <c r="V297">
        <v>0.2569701151221</v>
      </c>
      <c r="W297">
        <v>312.25</v>
      </c>
      <c r="X297">
        <v>315</v>
      </c>
      <c r="Y297">
        <v>310.5</v>
      </c>
      <c r="Z297">
        <v>318</v>
      </c>
      <c r="AA297">
        <v>309.05</v>
      </c>
      <c r="AB297">
        <v>342</v>
      </c>
      <c r="AC297" s="2">
        <f>(Table2[[#This Row],[Close Price]]/Table2[[#This Row],[Day Low]])-1</f>
        <v>1.4411529223379294E-3</v>
      </c>
      <c r="AD297" s="2">
        <f>(Table2[[#This Row],[Day High]]/Table2[[#This Row],[Close Price]])-1</f>
        <v>7.3552926127278262E-3</v>
      </c>
      <c r="AE297" s="2">
        <f>(Table2[[#This Row],[Close Price]]/Table2[[#This Row],[Current Week Low]])-1</f>
        <v>7.085346215780941E-3</v>
      </c>
      <c r="AF297" s="2">
        <f>(Table2[[#This Row],[Current Week High]]/Table2[[#This Row],[Close Price]])-1</f>
        <v>1.6949152542372836E-2</v>
      </c>
      <c r="AG297" s="2">
        <f>(Table2[[#This Row],[Close Price]]/Table2[[#This Row],[Current Month Low]])-1</f>
        <v>1.1810386668823725E-2</v>
      </c>
      <c r="AH297" s="2">
        <f>(Table2[[#This Row],[Current Month High]]/Table2[[#This Row],[Close Price]])-1</f>
        <v>9.3700031979533138E-2</v>
      </c>
      <c r="AI297">
        <v>15.430124720179</v>
      </c>
      <c r="AJ297">
        <v>119.90154711673701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0.04</v>
      </c>
      <c r="AM297" t="s">
        <v>10332</v>
      </c>
      <c r="AN297">
        <v>-0.4</v>
      </c>
      <c r="AO297" t="s">
        <v>10331</v>
      </c>
      <c r="AQ297">
        <f>(Table2[[#This Row],[Sharpe Ratio]]-AVERAGE(Table2[Sharpe Ratio]))/_xlfn.STDEV.P(Table2[Sharpe Ratio])</f>
        <v>-0.76472241492382476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-1.3605418981446127</v>
      </c>
      <c r="AS297">
        <f>_xlfn.RANK.AVG(Table2[[#This Row],[1Y Return vs Nifty Z-Score]],Table2[1Y Return vs Nifty Z-Score])</f>
        <v>153</v>
      </c>
      <c r="AT297">
        <f>_xlfn.RANK.AVG(Table2[[#This Row],[6M Return vs Nifty Z-Score]],Table2[6M Return vs Nifty Z-Score])</f>
        <v>238</v>
      </c>
      <c r="AU297">
        <f>_xlfn.RANK.AVG(Table2[[#This Row],[Sharpe Ratio Z-Score]],Table2[Sharpe Ratio Z-Score])</f>
        <v>557.5</v>
      </c>
      <c r="AV297">
        <f>(Table2[[#This Row],[Rank 1Y]]+Table2[[#This Row],[Rank 6M]]+Table2[[#This Row],[Rank Sharpe]])/3</f>
        <v>316.16666666666669</v>
      </c>
    </row>
    <row r="298" spans="1:48" x14ac:dyDescent="0.3">
      <c r="A298" t="s">
        <v>215</v>
      </c>
      <c r="B298" t="s">
        <v>216</v>
      </c>
      <c r="C298" t="s">
        <v>10299</v>
      </c>
      <c r="D298" t="s">
        <v>139</v>
      </c>
      <c r="E298">
        <v>121688.60456021001</v>
      </c>
      <c r="F298">
        <v>1222.8499999999999</v>
      </c>
      <c r="G298">
        <v>47.854865609399901</v>
      </c>
      <c r="H298">
        <f>(Table2[[#This Row],[1Y Return vs Nifty]]-AVERAGE(Table2[1Y Return vs Nifty]))/_xlfn.STDEV.P(Table2[1Y Return vs Nifty])</f>
        <v>0.23643349722630938</v>
      </c>
      <c r="I298">
        <v>-13.722620631649701</v>
      </c>
      <c r="J298">
        <f>(Table2[[#This Row],[1M Return vs Nifty]]-AVERAGE(Table2[1M Return vs Nifty]))/_xlfn.STDEV.P(Table2[1M Return vs Nifty])</f>
        <v>-1.4984221808572031</v>
      </c>
      <c r="K298">
        <v>-3.9783436630098601</v>
      </c>
      <c r="L298">
        <f>(Table2[[#This Row],[6M Return vs Nifty]]-AVERAGE(Table2[6M Return vs Nifty]))/_xlfn.STDEV.P(Table2[6M Return vs Nifty])</f>
        <v>-0.42269243895340874</v>
      </c>
      <c r="M298">
        <v>-5.8039680840913697</v>
      </c>
      <c r="N298">
        <f>(Table2[[#This Row],[1W Return vs Nifty]]-AVERAGE(Table2[1W Return vs Nifty]))/_xlfn.STDEV.P(Table2[1W Return vs Nifty])</f>
        <v>-1.4952714082726775</v>
      </c>
      <c r="O298">
        <v>1289.8599999999999</v>
      </c>
      <c r="P298">
        <v>1334.6616839529499</v>
      </c>
      <c r="Q298">
        <v>1177.19525018318</v>
      </c>
      <c r="R298">
        <v>34.8932811436853</v>
      </c>
      <c r="S298" s="2">
        <f>(Table2[[#This Row],[Close Price]]-Table2[[#This Row],[20D EMA]])/Table2[[#This Row],[20D EMA]]</f>
        <v>-5.1951374567782545E-2</v>
      </c>
      <c r="T298" s="2">
        <f>(Table2[[#This Row],[Close Price]]-Table2[[#This Row],[50D EMA]])/Table2[[#This Row],[50D EMA]]</f>
        <v>-8.3775300735232372E-2</v>
      </c>
      <c r="U298" s="2">
        <f>(Table2[[#This Row],[Close Price]]-Table2[[#This Row],[200D EMA]])/Table2[[#This Row],[200D EMA]]</f>
        <v>3.8782648681020208E-2</v>
      </c>
      <c r="V298">
        <v>0.687489224187397</v>
      </c>
      <c r="W298">
        <v>1215.1500000000001</v>
      </c>
      <c r="X298">
        <v>1245</v>
      </c>
      <c r="Y298">
        <v>1215.1500000000001</v>
      </c>
      <c r="Z298">
        <v>1327.5</v>
      </c>
      <c r="AA298">
        <v>1147.9000000000001</v>
      </c>
      <c r="AB298">
        <v>1336</v>
      </c>
      <c r="AC298" s="2">
        <f>(Table2[[#This Row],[Close Price]]/Table2[[#This Row],[Day Low]])-1</f>
        <v>6.3366662551946895E-3</v>
      </c>
      <c r="AD298" s="2">
        <f>(Table2[[#This Row],[Day High]]/Table2[[#This Row],[Close Price]])-1</f>
        <v>1.8113423559717123E-2</v>
      </c>
      <c r="AE298" s="2">
        <f>(Table2[[#This Row],[Close Price]]/Table2[[#This Row],[Current Week Low]])-1</f>
        <v>6.3366662551946895E-3</v>
      </c>
      <c r="AF298" s="2">
        <f>(Table2[[#This Row],[Current Week High]]/Table2[[#This Row],[Close Price]])-1</f>
        <v>8.557877090403565E-2</v>
      </c>
      <c r="AG298" s="2">
        <f>(Table2[[#This Row],[Close Price]]/Table2[[#This Row],[Current Month Low]])-1</f>
        <v>6.529314400209052E-2</v>
      </c>
      <c r="AH298" s="2">
        <f>(Table2[[#This Row],[Current Month High]]/Table2[[#This Row],[Close Price]])-1</f>
        <v>9.2529746084965447E-2</v>
      </c>
      <c r="AI298">
        <v>34.926605879707203</v>
      </c>
      <c r="AJ298">
        <v>90.757351220653604</v>
      </c>
      <c r="AK298" t="str">
        <f>IF(AND(Table2[[#This Row],[20D EMA]]&gt;Table2[[#This Row],[50D EMA]],Table2[[#This Row],[50D EMA]]&gt;Table2[[#This Row],[200D EMA]]),"Uptrend","Downtrend/NoTrend")</f>
        <v>Downtrend/NoTrend</v>
      </c>
      <c r="AL298">
        <v>-0.12</v>
      </c>
      <c r="AM298" t="s">
        <v>10331</v>
      </c>
      <c r="AN298">
        <v>4.05</v>
      </c>
      <c r="AO298" t="s">
        <v>10332</v>
      </c>
      <c r="AP298">
        <v>9.5855937873904007E-2</v>
      </c>
      <c r="AQ298">
        <f>(Table2[[#This Row],[Sharpe Ratio]]-AVERAGE(Table2[Sharpe Ratio]))/_xlfn.STDEV.P(Table2[Sharpe Ratio])</f>
        <v>0.33891265065921039</v>
      </c>
      <c r="AR2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8">
        <f>_xlfn.RANK.AVG(Table2[[#This Row],[1Y Return vs Nifty Z-Score]],Table2[1Y Return vs Nifty Z-Score])</f>
        <v>231</v>
      </c>
      <c r="AT298">
        <f>_xlfn.RANK.AVG(Table2[[#This Row],[6M Return vs Nifty Z-Score]],Table2[6M Return vs Nifty Z-Score])</f>
        <v>466</v>
      </c>
      <c r="AU298">
        <f>_xlfn.RANK.AVG(Table2[[#This Row],[Sharpe Ratio Z-Score]],Table2[Sharpe Ratio Z-Score])</f>
        <v>252</v>
      </c>
      <c r="AV298">
        <f>(Table2[[#This Row],[Rank 1Y]]+Table2[[#This Row],[Rank 6M]]+Table2[[#This Row],[Rank Sharpe]])/3</f>
        <v>316.33333333333331</v>
      </c>
    </row>
    <row r="299" spans="1:48" x14ac:dyDescent="0.3">
      <c r="A299" t="s">
        <v>1725</v>
      </c>
      <c r="B299" t="s">
        <v>1726</v>
      </c>
      <c r="C299" t="s">
        <v>10302</v>
      </c>
      <c r="D299" t="s">
        <v>113</v>
      </c>
      <c r="E299">
        <v>4711.1559573000004</v>
      </c>
      <c r="F299">
        <v>275.5</v>
      </c>
      <c r="G299">
        <v>61.820554486884703</v>
      </c>
      <c r="H299">
        <f>(Table2[[#This Row],[1Y Return vs Nifty]]-AVERAGE(Table2[1Y Return vs Nifty]))/_xlfn.STDEV.P(Table2[1Y Return vs Nifty])</f>
        <v>0.45260585139795728</v>
      </c>
      <c r="I299">
        <v>1.4714975759637801</v>
      </c>
      <c r="J299">
        <f>(Table2[[#This Row],[1M Return vs Nifty]]-AVERAGE(Table2[1M Return vs Nifty]))/_xlfn.STDEV.P(Table2[1M Return vs Nifty])</f>
        <v>-0.23434812117214329</v>
      </c>
      <c r="K299">
        <v>-4.0795597409904003</v>
      </c>
      <c r="L299">
        <f>(Table2[[#This Row],[6M Return vs Nifty]]-AVERAGE(Table2[6M Return vs Nifty]))/_xlfn.STDEV.P(Table2[6M Return vs Nifty])</f>
        <v>-0.42613582131941125</v>
      </c>
      <c r="M299">
        <v>1.5428345577321401</v>
      </c>
      <c r="N299">
        <f>(Table2[[#This Row],[1W Return vs Nifty]]-AVERAGE(Table2[1W Return vs Nifty]))/_xlfn.STDEV.P(Table2[1W Return vs Nifty])</f>
        <v>0.2031962833269286</v>
      </c>
      <c r="O299">
        <v>273.61</v>
      </c>
      <c r="P299">
        <v>274.90212619579398</v>
      </c>
      <c r="Q299">
        <v>244.42644671443401</v>
      </c>
      <c r="R299">
        <v>56.003104933479598</v>
      </c>
      <c r="S299" s="2">
        <f>(Table2[[#This Row],[Close Price]]-Table2[[#This Row],[20D EMA]])/Table2[[#This Row],[20D EMA]]</f>
        <v>6.9076422645370644E-3</v>
      </c>
      <c r="T299" s="2">
        <f>(Table2[[#This Row],[Close Price]]-Table2[[#This Row],[50D EMA]])/Table2[[#This Row],[50D EMA]]</f>
        <v>2.1748606039525232E-3</v>
      </c>
      <c r="U299" s="2">
        <f>(Table2[[#This Row],[Close Price]]-Table2[[#This Row],[200D EMA]])/Table2[[#This Row],[200D EMA]]</f>
        <v>0.12712844171837737</v>
      </c>
      <c r="V299">
        <v>0.33157279471484202</v>
      </c>
      <c r="W299">
        <v>274.89999999999998</v>
      </c>
      <c r="X299">
        <v>279.60000000000002</v>
      </c>
      <c r="Y299">
        <v>265</v>
      </c>
      <c r="Z299">
        <v>279.60000000000002</v>
      </c>
      <c r="AA299">
        <v>260</v>
      </c>
      <c r="AB299">
        <v>297.5</v>
      </c>
      <c r="AC299" s="2">
        <f>(Table2[[#This Row],[Close Price]]/Table2[[#This Row],[Day Low]])-1</f>
        <v>2.1826118588579302E-3</v>
      </c>
      <c r="AD299" s="2">
        <f>(Table2[[#This Row],[Day High]]/Table2[[#This Row],[Close Price]])-1</f>
        <v>1.4882032667876688E-2</v>
      </c>
      <c r="AE299" s="2">
        <f>(Table2[[#This Row],[Close Price]]/Table2[[#This Row],[Current Week Low]])-1</f>
        <v>3.9622641509434064E-2</v>
      </c>
      <c r="AF299" s="2">
        <f>(Table2[[#This Row],[Current Week High]]/Table2[[#This Row],[Close Price]])-1</f>
        <v>1.4882032667876688E-2</v>
      </c>
      <c r="AG299" s="2">
        <f>(Table2[[#This Row],[Close Price]]/Table2[[#This Row],[Current Month Low]])-1</f>
        <v>5.9615384615384626E-2</v>
      </c>
      <c r="AH299" s="2">
        <f>(Table2[[#This Row],[Current Month High]]/Table2[[#This Row],[Close Price]])-1</f>
        <v>7.9854809437386542E-2</v>
      </c>
      <c r="AI299">
        <v>16.315789473684202</v>
      </c>
      <c r="AJ299">
        <v>112.9057187017</v>
      </c>
      <c r="AK299" t="str">
        <f>IF(AND(Table2[[#This Row],[20D EMA]]&gt;Table2[[#This Row],[50D EMA]],Table2[[#This Row],[50D EMA]]&gt;Table2[[#This Row],[200D EMA]]),"Uptrend","Downtrend/NoTrend")</f>
        <v>Downtrend/NoTrend</v>
      </c>
      <c r="AL299">
        <v>0</v>
      </c>
      <c r="AM299">
        <v>0</v>
      </c>
      <c r="AN299">
        <v>2.59</v>
      </c>
      <c r="AO299" t="s">
        <v>10332</v>
      </c>
      <c r="AP299">
        <v>8.0210225905747001E-2</v>
      </c>
      <c r="AQ299">
        <f>(Table2[[#This Row],[Sharpe Ratio]]-AVERAGE(Table2[Sharpe Ratio]))/_xlfn.STDEV.P(Table2[Sharpe Ratio])</f>
        <v>0.15877611726276364</v>
      </c>
      <c r="AR2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9">
        <f>_xlfn.RANK.AVG(Table2[[#This Row],[1Y Return vs Nifty Z-Score]],Table2[1Y Return vs Nifty Z-Score])</f>
        <v>180</v>
      </c>
      <c r="AT299">
        <f>_xlfn.RANK.AVG(Table2[[#This Row],[6M Return vs Nifty Z-Score]],Table2[6M Return vs Nifty Z-Score])</f>
        <v>470</v>
      </c>
      <c r="AU299">
        <f>_xlfn.RANK.AVG(Table2[[#This Row],[Sharpe Ratio Z-Score]],Table2[Sharpe Ratio Z-Score])</f>
        <v>299</v>
      </c>
      <c r="AV299">
        <f>(Table2[[#This Row],[Rank 1Y]]+Table2[[#This Row],[Rank 6M]]+Table2[[#This Row],[Rank Sharpe]])/3</f>
        <v>316.33333333333331</v>
      </c>
    </row>
    <row r="300" spans="1:48" x14ac:dyDescent="0.3">
      <c r="A300" t="s">
        <v>189</v>
      </c>
      <c r="B300" t="s">
        <v>190</v>
      </c>
      <c r="C300" t="s">
        <v>10292</v>
      </c>
      <c r="D300" t="s">
        <v>191</v>
      </c>
      <c r="E300">
        <v>135209.22158205</v>
      </c>
      <c r="F300">
        <v>4933.55</v>
      </c>
      <c r="G300">
        <v>19.643128659989301</v>
      </c>
      <c r="H300">
        <f>(Table2[[#This Row],[1Y Return vs Nifty]]-AVERAGE(Table2[1Y Return vs Nifty]))/_xlfn.STDEV.P(Table2[1Y Return vs Nifty])</f>
        <v>-0.20025084001804866</v>
      </c>
      <c r="I300">
        <v>1.8410526707230199</v>
      </c>
      <c r="J300">
        <f>(Table2[[#This Row],[1M Return vs Nifty]]-AVERAGE(Table2[1M Return vs Nifty]))/_xlfn.STDEV.P(Table2[1M Return vs Nifty])</f>
        <v>-0.20360299976881424</v>
      </c>
      <c r="K300">
        <v>13.180014966535101</v>
      </c>
      <c r="L300">
        <f>(Table2[[#This Row],[6M Return vs Nifty]]-AVERAGE(Table2[6M Return vs Nifty]))/_xlfn.STDEV.P(Table2[6M Return vs Nifty])</f>
        <v>0.16103685300630607</v>
      </c>
      <c r="M300">
        <v>1.0029376889823101</v>
      </c>
      <c r="N300">
        <f>(Table2[[#This Row],[1W Return vs Nifty]]-AVERAGE(Table2[1W Return vs Nifty]))/_xlfn.STDEV.P(Table2[1W Return vs Nifty])</f>
        <v>7.8380437159081051E-2</v>
      </c>
      <c r="O300">
        <v>4825.91</v>
      </c>
      <c r="P300">
        <v>4780.5793812044203</v>
      </c>
      <c r="Q300">
        <v>4328.5216870306303</v>
      </c>
      <c r="R300">
        <v>65.557296947999404</v>
      </c>
      <c r="S300" s="2">
        <f>(Table2[[#This Row],[Close Price]]-Table2[[#This Row],[20D EMA]])/Table2[[#This Row],[20D EMA]]</f>
        <v>2.2304601619176554E-2</v>
      </c>
      <c r="T300" s="2">
        <f>(Table2[[#This Row],[Close Price]]-Table2[[#This Row],[50D EMA]])/Table2[[#This Row],[50D EMA]]</f>
        <v>3.1998343003571336E-2</v>
      </c>
      <c r="U300" s="2">
        <f>(Table2[[#This Row],[Close Price]]-Table2[[#This Row],[200D EMA]])/Table2[[#This Row],[200D EMA]]</f>
        <v>0.13977712408885257</v>
      </c>
      <c r="V300">
        <v>0.89818716434422796</v>
      </c>
      <c r="W300">
        <v>4905.6000000000004</v>
      </c>
      <c r="X300">
        <v>4949</v>
      </c>
      <c r="Y300">
        <v>4780</v>
      </c>
      <c r="Z300">
        <v>4949</v>
      </c>
      <c r="AA300">
        <v>4548</v>
      </c>
      <c r="AB300">
        <v>5023</v>
      </c>
      <c r="AC300" s="2">
        <f>(Table2[[#This Row],[Close Price]]/Table2[[#This Row],[Day Low]])-1</f>
        <v>5.697570123939899E-3</v>
      </c>
      <c r="AD300" s="2">
        <f>(Table2[[#This Row],[Day High]]/Table2[[#This Row],[Close Price]])-1</f>
        <v>3.1316192194261738E-3</v>
      </c>
      <c r="AE300" s="2">
        <f>(Table2[[#This Row],[Close Price]]/Table2[[#This Row],[Current Week Low]])-1</f>
        <v>3.2123430962343047E-2</v>
      </c>
      <c r="AF300" s="2">
        <f>(Table2[[#This Row],[Current Week High]]/Table2[[#This Row],[Close Price]])-1</f>
        <v>3.1316192194261738E-3</v>
      </c>
      <c r="AG300" s="2">
        <f>(Table2[[#This Row],[Close Price]]/Table2[[#This Row],[Current Month Low]])-1</f>
        <v>8.4773526824978074E-2</v>
      </c>
      <c r="AH300" s="2">
        <f>(Table2[[#This Row],[Current Month High]]/Table2[[#This Row],[Close Price]])-1</f>
        <v>1.8130960464574075E-2</v>
      </c>
      <c r="AI300">
        <v>2.5407667906476901</v>
      </c>
      <c r="AJ300">
        <v>50.642748091603004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-0.01</v>
      </c>
      <c r="AM300" t="s">
        <v>10331</v>
      </c>
      <c r="AN300">
        <v>5.51</v>
      </c>
      <c r="AO300" t="s">
        <v>10332</v>
      </c>
      <c r="AP300">
        <v>7.2542871153933E-2</v>
      </c>
      <c r="AQ300">
        <f>(Table2[[#This Row],[Sharpe Ratio]]-AVERAGE(Table2[Sharpe Ratio]))/_xlfn.STDEV.P(Table2[Sharpe Ratio])</f>
        <v>7.0498210311416176E-2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-9.3938339310059599E-2</v>
      </c>
      <c r="AS300">
        <f>_xlfn.RANK.AVG(Table2[[#This Row],[1Y Return vs Nifty Z-Score]],Table2[1Y Return vs Nifty Z-Score])</f>
        <v>351</v>
      </c>
      <c r="AT300">
        <f>_xlfn.RANK.AVG(Table2[[#This Row],[6M Return vs Nifty Z-Score]],Table2[6M Return vs Nifty Z-Score])</f>
        <v>269</v>
      </c>
      <c r="AU300">
        <f>_xlfn.RANK.AVG(Table2[[#This Row],[Sharpe Ratio Z-Score]],Table2[Sharpe Ratio Z-Score])</f>
        <v>332</v>
      </c>
      <c r="AV300">
        <f>(Table2[[#This Row],[Rank 1Y]]+Table2[[#This Row],[Rank 6M]]+Table2[[#This Row],[Rank Sharpe]])/3</f>
        <v>317.33333333333331</v>
      </c>
    </row>
    <row r="301" spans="1:48" x14ac:dyDescent="0.3">
      <c r="A301" t="s">
        <v>926</v>
      </c>
      <c r="B301" t="s">
        <v>927</v>
      </c>
      <c r="C301" t="s">
        <v>10295</v>
      </c>
      <c r="D301" t="s">
        <v>755</v>
      </c>
      <c r="E301">
        <v>16146.6778813</v>
      </c>
      <c r="F301">
        <v>392.45</v>
      </c>
      <c r="G301">
        <v>11.1502993291609</v>
      </c>
      <c r="H301">
        <f>(Table2[[#This Row],[1Y Return vs Nifty]]-AVERAGE(Table2[1Y Return vs Nifty]))/_xlfn.STDEV.P(Table2[1Y Return vs Nifty])</f>
        <v>-0.33170979819253732</v>
      </c>
      <c r="I301">
        <v>14.666189099644701</v>
      </c>
      <c r="J301">
        <f>(Table2[[#This Row],[1M Return vs Nifty]]-AVERAGE(Table2[1M Return vs Nifty]))/_xlfn.STDEV.P(Table2[1M Return vs Nifty])</f>
        <v>0.8633837151034115</v>
      </c>
      <c r="K301">
        <v>-7.3007323635250598</v>
      </c>
      <c r="L301">
        <f>(Table2[[#This Row],[6M Return vs Nifty]]-AVERAGE(Table2[6M Return vs Nifty]))/_xlfn.STDEV.P(Table2[6M Return vs Nifty])</f>
        <v>-0.53572047652031718</v>
      </c>
      <c r="M301">
        <v>2.7652769606234502</v>
      </c>
      <c r="N301">
        <f>(Table2[[#This Row],[1W Return vs Nifty]]-AVERAGE(Table2[1W Return vs Nifty]))/_xlfn.STDEV.P(Table2[1W Return vs Nifty])</f>
        <v>0.48580615150720913</v>
      </c>
      <c r="O301">
        <v>377.26</v>
      </c>
      <c r="P301">
        <v>364.220170245242</v>
      </c>
      <c r="Q301">
        <v>330.49957078689101</v>
      </c>
      <c r="R301">
        <v>59.475338505107203</v>
      </c>
      <c r="S301" s="2">
        <f>(Table2[[#This Row],[Close Price]]-Table2[[#This Row],[20D EMA]])/Table2[[#This Row],[20D EMA]]</f>
        <v>4.0264008906324547E-2</v>
      </c>
      <c r="T301" s="2">
        <f>(Table2[[#This Row],[Close Price]]-Table2[[#This Row],[50D EMA]])/Table2[[#This Row],[50D EMA]]</f>
        <v>7.7507595847176355E-2</v>
      </c>
      <c r="U301" s="2">
        <f>(Table2[[#This Row],[Close Price]]-Table2[[#This Row],[200D EMA]])/Table2[[#This Row],[200D EMA]]</f>
        <v>0.18744480988465534</v>
      </c>
      <c r="V301">
        <v>1.22032442127467</v>
      </c>
      <c r="W301">
        <v>388.15</v>
      </c>
      <c r="X301">
        <v>399.3</v>
      </c>
      <c r="Y301">
        <v>383.5</v>
      </c>
      <c r="Z301">
        <v>409</v>
      </c>
      <c r="AA301">
        <v>336</v>
      </c>
      <c r="AB301">
        <v>409.25</v>
      </c>
      <c r="AC301" s="2">
        <f>(Table2[[#This Row],[Close Price]]/Table2[[#This Row],[Day Low]])-1</f>
        <v>1.1078191420842431E-2</v>
      </c>
      <c r="AD301" s="2">
        <f>(Table2[[#This Row],[Day High]]/Table2[[#This Row],[Close Price]])-1</f>
        <v>1.745445279653457E-2</v>
      </c>
      <c r="AE301" s="2">
        <f>(Table2[[#This Row],[Close Price]]/Table2[[#This Row],[Current Week Low]])-1</f>
        <v>2.3337679269882727E-2</v>
      </c>
      <c r="AF301" s="2">
        <f>(Table2[[#This Row],[Current Week High]]/Table2[[#This Row],[Close Price]])-1</f>
        <v>4.2170977194547099E-2</v>
      </c>
      <c r="AG301" s="2">
        <f>(Table2[[#This Row],[Close Price]]/Table2[[#This Row],[Current Month Low]])-1</f>
        <v>0.16800595238095228</v>
      </c>
      <c r="AH301" s="2">
        <f>(Table2[[#This Row],[Current Month High]]/Table2[[#This Row],[Close Price]])-1</f>
        <v>4.2808001019238207E-2</v>
      </c>
      <c r="AI301">
        <v>9.55535737036565</v>
      </c>
      <c r="AJ301">
        <v>70.778938207136605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0.14000000000000001</v>
      </c>
      <c r="AM301" t="s">
        <v>10332</v>
      </c>
      <c r="AN301">
        <v>12.16</v>
      </c>
      <c r="AO301" t="s">
        <v>10332</v>
      </c>
      <c r="AP301">
        <v>0.19475465640798201</v>
      </c>
      <c r="AQ301">
        <f>(Table2[[#This Row],[Sharpe Ratio]]-AVERAGE(Table2[Sharpe Ratio]))/_xlfn.STDEV.P(Table2[Sharpe Ratio])</f>
        <v>1.4775806991531575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1.9593402910509237</v>
      </c>
      <c r="AS301">
        <f>_xlfn.RANK.AVG(Table2[[#This Row],[1Y Return vs Nifty Z-Score]],Table2[1Y Return vs Nifty Z-Score])</f>
        <v>398</v>
      </c>
      <c r="AT301">
        <f>_xlfn.RANK.AVG(Table2[[#This Row],[6M Return vs Nifty Z-Score]],Table2[6M Return vs Nifty Z-Score])</f>
        <v>508</v>
      </c>
      <c r="AU301">
        <f>_xlfn.RANK.AVG(Table2[[#This Row],[Sharpe Ratio Z-Score]],Table2[Sharpe Ratio Z-Score])</f>
        <v>46</v>
      </c>
      <c r="AV301">
        <f>(Table2[[#This Row],[Rank 1Y]]+Table2[[#This Row],[Rank 6M]]+Table2[[#This Row],[Rank Sharpe]])/3</f>
        <v>317.33333333333331</v>
      </c>
    </row>
    <row r="302" spans="1:48" x14ac:dyDescent="0.3">
      <c r="A302" t="s">
        <v>600</v>
      </c>
      <c r="B302" t="s">
        <v>601</v>
      </c>
      <c r="C302" t="s">
        <v>10302</v>
      </c>
      <c r="D302" t="s">
        <v>166</v>
      </c>
      <c r="E302">
        <v>31560.253392359999</v>
      </c>
      <c r="F302">
        <v>937.2</v>
      </c>
      <c r="G302">
        <v>61.4347223202941</v>
      </c>
      <c r="H302">
        <f>(Table2[[#This Row],[1Y Return vs Nifty]]-AVERAGE(Table2[1Y Return vs Nifty]))/_xlfn.STDEV.P(Table2[1Y Return vs Nifty])</f>
        <v>0.44663362557374436</v>
      </c>
      <c r="I302">
        <v>7.2301463813300897</v>
      </c>
      <c r="J302">
        <f>(Table2[[#This Row],[1M Return vs Nifty]]-AVERAGE(Table2[1M Return vs Nifty]))/_xlfn.STDEV.P(Table2[1M Return vs Nifty])</f>
        <v>0.24474243704480964</v>
      </c>
      <c r="K302">
        <v>4.8189848521368397</v>
      </c>
      <c r="L302">
        <f>(Table2[[#This Row],[6M Return vs Nifty]]-AVERAGE(Table2[6M Return vs Nifty]))/_xlfn.STDEV.P(Table2[6M Return vs Nifty])</f>
        <v>-0.12340633262146651</v>
      </c>
      <c r="M302">
        <v>2.7926310272632402</v>
      </c>
      <c r="N302">
        <f>(Table2[[#This Row],[1W Return vs Nifty]]-AVERAGE(Table2[1W Return vs Nifty]))/_xlfn.STDEV.P(Table2[1W Return vs Nifty])</f>
        <v>0.49212999069094615</v>
      </c>
      <c r="O302">
        <v>905.21</v>
      </c>
      <c r="P302">
        <v>884.55340266036205</v>
      </c>
      <c r="Q302">
        <v>795.86372568697698</v>
      </c>
      <c r="R302">
        <v>68.595600512093498</v>
      </c>
      <c r="S302" s="2">
        <f>(Table2[[#This Row],[Close Price]]-Table2[[#This Row],[20D EMA]])/Table2[[#This Row],[20D EMA]]</f>
        <v>3.5339865887473634E-2</v>
      </c>
      <c r="T302" s="2">
        <f>(Table2[[#This Row],[Close Price]]-Table2[[#This Row],[50D EMA]])/Table2[[#This Row],[50D EMA]]</f>
        <v>5.9517715020143865E-2</v>
      </c>
      <c r="U302" s="2">
        <f>(Table2[[#This Row],[Close Price]]-Table2[[#This Row],[200D EMA]])/Table2[[#This Row],[200D EMA]]</f>
        <v>0.17758853651864059</v>
      </c>
      <c r="V302">
        <v>0.69985546303422497</v>
      </c>
      <c r="W302">
        <v>933.55</v>
      </c>
      <c r="X302">
        <v>950.3</v>
      </c>
      <c r="Y302">
        <v>898.6</v>
      </c>
      <c r="Z302">
        <v>955</v>
      </c>
      <c r="AA302">
        <v>862.05</v>
      </c>
      <c r="AB302">
        <v>966.75</v>
      </c>
      <c r="AC302" s="2">
        <f>(Table2[[#This Row],[Close Price]]/Table2[[#This Row],[Day Low]])-1</f>
        <v>3.9098066520273367E-3</v>
      </c>
      <c r="AD302" s="2">
        <f>(Table2[[#This Row],[Day High]]/Table2[[#This Row],[Close Price]])-1</f>
        <v>1.3977806231327161E-2</v>
      </c>
      <c r="AE302" s="2">
        <f>(Table2[[#This Row],[Close Price]]/Table2[[#This Row],[Current Week Low]])-1</f>
        <v>4.2955708880480836E-2</v>
      </c>
      <c r="AF302" s="2">
        <f>(Table2[[#This Row],[Current Week High]]/Table2[[#This Row],[Close Price]])-1</f>
        <v>1.8992744344856982E-2</v>
      </c>
      <c r="AG302" s="2">
        <f>(Table2[[#This Row],[Close Price]]/Table2[[#This Row],[Current Month Low]])-1</f>
        <v>8.7175917870193187E-2</v>
      </c>
      <c r="AH302" s="2">
        <f>(Table2[[#This Row],[Current Month High]]/Table2[[#This Row],[Close Price]])-1</f>
        <v>3.1530089628681202E-2</v>
      </c>
      <c r="AI302">
        <v>5.6338028169014001</v>
      </c>
      <c r="AJ302">
        <v>90.120701896744094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0.18</v>
      </c>
      <c r="AM302" t="s">
        <v>10332</v>
      </c>
      <c r="AN302">
        <v>6.99</v>
      </c>
      <c r="AO302" t="s">
        <v>10332</v>
      </c>
      <c r="AP302">
        <v>4.4432864226711E-2</v>
      </c>
      <c r="AQ302">
        <f>(Table2[[#This Row],[Sharpe Ratio]]-AVERAGE(Table2[Sharpe Ratio]))/_xlfn.STDEV.P(Table2[Sharpe Ratio])</f>
        <v>-0.25314568725781345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0.80695403343022021</v>
      </c>
      <c r="AS302">
        <f>_xlfn.RANK.AVG(Table2[[#This Row],[1Y Return vs Nifty Z-Score]],Table2[1Y Return vs Nifty Z-Score])</f>
        <v>182</v>
      </c>
      <c r="AT302">
        <f>_xlfn.RANK.AVG(Table2[[#This Row],[6M Return vs Nifty Z-Score]],Table2[6M Return vs Nifty Z-Score])</f>
        <v>359</v>
      </c>
      <c r="AU302">
        <f>_xlfn.RANK.AVG(Table2[[#This Row],[Sharpe Ratio Z-Score]],Table2[Sharpe Ratio Z-Score])</f>
        <v>412</v>
      </c>
      <c r="AV302">
        <f>(Table2[[#This Row],[Rank 1Y]]+Table2[[#This Row],[Rank 6M]]+Table2[[#This Row],[Rank Sharpe]])/3</f>
        <v>317.66666666666669</v>
      </c>
    </row>
    <row r="303" spans="1:48" x14ac:dyDescent="0.3">
      <c r="A303" t="s">
        <v>953</v>
      </c>
      <c r="B303" t="s">
        <v>954</v>
      </c>
      <c r="C303" t="s">
        <v>10289</v>
      </c>
      <c r="D303" t="s">
        <v>955</v>
      </c>
      <c r="E303">
        <v>15410.655446639999</v>
      </c>
      <c r="F303">
        <v>801.55</v>
      </c>
      <c r="G303">
        <v>37.828747173963002</v>
      </c>
      <c r="H303">
        <f>(Table2[[#This Row],[1Y Return vs Nifty]]-AVERAGE(Table2[1Y Return vs Nifty]))/_xlfn.STDEV.P(Table2[1Y Return vs Nifty])</f>
        <v>8.1241036302570596E-2</v>
      </c>
      <c r="I303">
        <v>-1.1270971408305499</v>
      </c>
      <c r="J303">
        <f>(Table2[[#This Row],[1M Return vs Nifty]]-AVERAGE(Table2[1M Return vs Nifty]))/_xlfn.STDEV.P(Table2[1M Return vs Nifty])</f>
        <v>-0.45053810523376514</v>
      </c>
      <c r="K303">
        <v>44.161732397824103</v>
      </c>
      <c r="L303">
        <f>(Table2[[#This Row],[6M Return vs Nifty]]-AVERAGE(Table2[6M Return vs Nifty]))/_xlfn.STDEV.P(Table2[6M Return vs Nifty])</f>
        <v>1.215038367389031</v>
      </c>
      <c r="M303">
        <v>-3.1508192872980301</v>
      </c>
      <c r="N303">
        <f>(Table2[[#This Row],[1W Return vs Nifty]]-AVERAGE(Table2[1W Return vs Nifty]))/_xlfn.STDEV.P(Table2[1W Return vs Nifty])</f>
        <v>-0.88190424271052015</v>
      </c>
      <c r="O303">
        <v>810.71</v>
      </c>
      <c r="P303">
        <v>763.71942151144799</v>
      </c>
      <c r="Q303">
        <v>620.92759246505295</v>
      </c>
      <c r="R303">
        <v>44.071482605573301</v>
      </c>
      <c r="S303" s="2">
        <f>(Table2[[#This Row],[Close Price]]-Table2[[#This Row],[20D EMA]])/Table2[[#This Row],[20D EMA]]</f>
        <v>-1.1298738143109227E-2</v>
      </c>
      <c r="T303" s="2">
        <f>(Table2[[#This Row],[Close Price]]-Table2[[#This Row],[50D EMA]])/Table2[[#This Row],[50D EMA]]</f>
        <v>4.953465555934522E-2</v>
      </c>
      <c r="U303" s="2">
        <f>(Table2[[#This Row],[Close Price]]-Table2[[#This Row],[200D EMA]])/Table2[[#This Row],[200D EMA]]</f>
        <v>0.29089125644728503</v>
      </c>
      <c r="V303">
        <v>0.60918550254419501</v>
      </c>
      <c r="W303">
        <v>798.3</v>
      </c>
      <c r="X303">
        <v>814.4</v>
      </c>
      <c r="Y303">
        <v>798.3</v>
      </c>
      <c r="Z303">
        <v>842</v>
      </c>
      <c r="AA303">
        <v>777.25</v>
      </c>
      <c r="AB303">
        <v>854.5</v>
      </c>
      <c r="AC303" s="2">
        <f>(Table2[[#This Row],[Close Price]]/Table2[[#This Row],[Day Low]])-1</f>
        <v>4.0711511962920888E-3</v>
      </c>
      <c r="AD303" s="2">
        <f>(Table2[[#This Row],[Day High]]/Table2[[#This Row],[Close Price]])-1</f>
        <v>1.6031439086769517E-2</v>
      </c>
      <c r="AE303" s="2">
        <f>(Table2[[#This Row],[Close Price]]/Table2[[#This Row],[Current Week Low]])-1</f>
        <v>4.0711511962920888E-3</v>
      </c>
      <c r="AF303" s="2">
        <f>(Table2[[#This Row],[Current Week High]]/Table2[[#This Row],[Close Price]])-1</f>
        <v>5.046472459609519E-2</v>
      </c>
      <c r="AG303" s="2">
        <f>(Table2[[#This Row],[Close Price]]/Table2[[#This Row],[Current Month Low]])-1</f>
        <v>3.1264072048890368E-2</v>
      </c>
      <c r="AH303" s="2">
        <f>(Table2[[#This Row],[Current Month High]]/Table2[[#This Row],[Close Price]])-1</f>
        <v>6.6059509699956331E-2</v>
      </c>
      <c r="AI303">
        <v>9.3755848044414005</v>
      </c>
      <c r="AJ303">
        <v>79.578805869833005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0.31</v>
      </c>
      <c r="AM303" t="s">
        <v>10332</v>
      </c>
      <c r="AN303">
        <v>0.61</v>
      </c>
      <c r="AO303" t="s">
        <v>10332</v>
      </c>
      <c r="AP303">
        <v>-9.1277050943499999E-3</v>
      </c>
      <c r="AQ303">
        <f>(Table2[[#This Row],[Sharpe Ratio]]-AVERAGE(Table2[Sharpe Ratio]))/_xlfn.STDEV.P(Table2[Sharpe Ratio])</f>
        <v>-0.8698140308827359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-0.90597697513541942</v>
      </c>
      <c r="AS303">
        <f>_xlfn.RANK.AVG(Table2[[#This Row],[1Y Return vs Nifty Z-Score]],Table2[1Y Return vs Nifty Z-Score])</f>
        <v>275</v>
      </c>
      <c r="AT303">
        <f>_xlfn.RANK.AVG(Table2[[#This Row],[6M Return vs Nifty Z-Score]],Table2[6M Return vs Nifty Z-Score])</f>
        <v>82</v>
      </c>
      <c r="AU303">
        <f>_xlfn.RANK.AVG(Table2[[#This Row],[Sharpe Ratio Z-Score]],Table2[Sharpe Ratio Z-Score])</f>
        <v>597</v>
      </c>
      <c r="AV303">
        <f>(Table2[[#This Row],[Rank 1Y]]+Table2[[#This Row],[Rank 6M]]+Table2[[#This Row],[Rank Sharpe]])/3</f>
        <v>318</v>
      </c>
    </row>
    <row r="304" spans="1:48" x14ac:dyDescent="0.3">
      <c r="A304" t="s">
        <v>1864</v>
      </c>
      <c r="B304" t="s">
        <v>1865</v>
      </c>
      <c r="C304" t="s">
        <v>10291</v>
      </c>
      <c r="D304" t="s">
        <v>51</v>
      </c>
      <c r="E304">
        <v>3942.91153591999</v>
      </c>
      <c r="F304">
        <v>393.2</v>
      </c>
      <c r="G304">
        <v>14.830492644680101</v>
      </c>
      <c r="H304">
        <f>(Table2[[#This Row],[1Y Return vs Nifty]]-AVERAGE(Table2[1Y Return vs Nifty]))/_xlfn.STDEV.P(Table2[1Y Return vs Nifty])</f>
        <v>-0.27474475623852918</v>
      </c>
      <c r="I304">
        <v>5.8288975472087801</v>
      </c>
      <c r="J304">
        <f>(Table2[[#This Row],[1M Return vs Nifty]]-AVERAGE(Table2[1M Return vs Nifty]))/_xlfn.STDEV.P(Table2[1M Return vs Nifty])</f>
        <v>0.12816559604793459</v>
      </c>
      <c r="K304">
        <v>13.607046033798399</v>
      </c>
      <c r="L304">
        <f>(Table2[[#This Row],[6M Return vs Nifty]]-AVERAGE(Table2[6M Return vs Nifty]))/_xlfn.STDEV.P(Table2[6M Return vs Nifty])</f>
        <v>0.17556449798215987</v>
      </c>
      <c r="M304">
        <v>3.0534583238808302</v>
      </c>
      <c r="N304">
        <f>(Table2[[#This Row],[1W Return vs Nifty]]-AVERAGE(Table2[1W Return vs Nifty]))/_xlfn.STDEV.P(Table2[1W Return vs Nifty])</f>
        <v>0.55242924711445718</v>
      </c>
      <c r="O304">
        <v>356.71</v>
      </c>
      <c r="P304">
        <v>350.81408061089797</v>
      </c>
      <c r="Q304">
        <v>323.07833026229702</v>
      </c>
      <c r="R304">
        <v>81.0871250940816</v>
      </c>
      <c r="S304" s="2">
        <f>(Table2[[#This Row],[Close Price]]-Table2[[#This Row],[20D EMA]])/Table2[[#This Row],[20D EMA]]</f>
        <v>0.10229598273107009</v>
      </c>
      <c r="T304" s="2">
        <f>(Table2[[#This Row],[Close Price]]-Table2[[#This Row],[50D EMA]])/Table2[[#This Row],[50D EMA]]</f>
        <v>0.12082160247186299</v>
      </c>
      <c r="U304" s="2">
        <f>(Table2[[#This Row],[Close Price]]-Table2[[#This Row],[200D EMA]])/Table2[[#This Row],[200D EMA]]</f>
        <v>0.21704231813001329</v>
      </c>
      <c r="V304">
        <v>1.3565024323066599</v>
      </c>
      <c r="W304">
        <v>370</v>
      </c>
      <c r="X304">
        <v>397.7</v>
      </c>
      <c r="Y304">
        <v>337.5</v>
      </c>
      <c r="Z304">
        <v>397.7</v>
      </c>
      <c r="AA304">
        <v>330.55</v>
      </c>
      <c r="AB304">
        <v>397.7</v>
      </c>
      <c r="AC304" s="2">
        <f>(Table2[[#This Row],[Close Price]]/Table2[[#This Row],[Day Low]])-1</f>
        <v>6.2702702702702728E-2</v>
      </c>
      <c r="AD304" s="2">
        <f>(Table2[[#This Row],[Day High]]/Table2[[#This Row],[Close Price]])-1</f>
        <v>1.1444557477110928E-2</v>
      </c>
      <c r="AE304" s="2">
        <f>(Table2[[#This Row],[Close Price]]/Table2[[#This Row],[Current Week Low]])-1</f>
        <v>0.16503703703703709</v>
      </c>
      <c r="AF304" s="2">
        <f>(Table2[[#This Row],[Current Week High]]/Table2[[#This Row],[Close Price]])-1</f>
        <v>1.1444557477110928E-2</v>
      </c>
      <c r="AG304" s="2">
        <f>(Table2[[#This Row],[Close Price]]/Table2[[#This Row],[Current Month Low]])-1</f>
        <v>0.18953259718650717</v>
      </c>
      <c r="AH304" s="2">
        <f>(Table2[[#This Row],[Current Month High]]/Table2[[#This Row],[Close Price]])-1</f>
        <v>1.1444557477110928E-2</v>
      </c>
      <c r="AI304">
        <v>1.1444557477110899</v>
      </c>
      <c r="AJ304">
        <v>65.662523699178394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0.05</v>
      </c>
      <c r="AM304" t="s">
        <v>10332</v>
      </c>
      <c r="AN304">
        <v>14.42</v>
      </c>
      <c r="AO304" t="s">
        <v>10332</v>
      </c>
      <c r="AP304">
        <v>7.4855927815496007E-2</v>
      </c>
      <c r="AQ304">
        <f>(Table2[[#This Row],[Sharpe Ratio]]-AVERAGE(Table2[Sharpe Ratio]))/_xlfn.STDEV.P(Table2[Sharpe Ratio])</f>
        <v>9.7129533284224273E-2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0.67854411819024674</v>
      </c>
      <c r="AS304">
        <f>_xlfn.RANK.AVG(Table2[[#This Row],[1Y Return vs Nifty Z-Score]],Table2[1Y Return vs Nifty Z-Score])</f>
        <v>380</v>
      </c>
      <c r="AT304">
        <f>_xlfn.RANK.AVG(Table2[[#This Row],[6M Return vs Nifty Z-Score]],Table2[6M Return vs Nifty Z-Score])</f>
        <v>260</v>
      </c>
      <c r="AU304">
        <f>_xlfn.RANK.AVG(Table2[[#This Row],[Sharpe Ratio Z-Score]],Table2[Sharpe Ratio Z-Score])</f>
        <v>322</v>
      </c>
      <c r="AV304">
        <f>(Table2[[#This Row],[Rank 1Y]]+Table2[[#This Row],[Rank 6M]]+Table2[[#This Row],[Rank Sharpe]])/3</f>
        <v>320.66666666666669</v>
      </c>
    </row>
    <row r="305" spans="1:48" x14ac:dyDescent="0.3">
      <c r="A305" t="s">
        <v>137</v>
      </c>
      <c r="B305" t="s">
        <v>138</v>
      </c>
      <c r="C305" t="s">
        <v>10299</v>
      </c>
      <c r="D305" t="s">
        <v>139</v>
      </c>
      <c r="E305">
        <v>212691.15833805001</v>
      </c>
      <c r="F305">
        <v>859.25</v>
      </c>
      <c r="G305">
        <v>50.962245821342599</v>
      </c>
      <c r="H305">
        <f>(Table2[[#This Row],[1Y Return vs Nifty]]-AVERAGE(Table2[1Y Return vs Nifty]))/_xlfn.STDEV.P(Table2[1Y Return vs Nifty])</f>
        <v>0.28453206949258664</v>
      </c>
      <c r="I305">
        <v>5.4619753171532297</v>
      </c>
      <c r="J305">
        <f>(Table2[[#This Row],[1M Return vs Nifty]]-AVERAGE(Table2[1M Return vs Nifty]))/_xlfn.STDEV.P(Table2[1M Return vs Nifty])</f>
        <v>9.7639515718863215E-2</v>
      </c>
      <c r="K305">
        <v>-15.3742473537183</v>
      </c>
      <c r="L305">
        <f>(Table2[[#This Row],[6M Return vs Nifty]]-AVERAGE(Table2[6M Return vs Nifty]))/_xlfn.STDEV.P(Table2[6M Return vs Nifty])</f>
        <v>-0.81038236525930007</v>
      </c>
      <c r="M305">
        <v>0.103199826252854</v>
      </c>
      <c r="N305">
        <f>(Table2[[#This Row],[1W Return vs Nifty]]-AVERAGE(Table2[1W Return vs Nifty]))/_xlfn.STDEV.P(Table2[1W Return vs Nifty])</f>
        <v>-0.12962510828123616</v>
      </c>
      <c r="O305">
        <v>845.59</v>
      </c>
      <c r="P305">
        <v>843.12744812782603</v>
      </c>
      <c r="Q305">
        <v>782.93936470153506</v>
      </c>
      <c r="R305">
        <v>56.584626294707903</v>
      </c>
      <c r="S305" s="2">
        <f>(Table2[[#This Row],[Close Price]]-Table2[[#This Row],[20D EMA]])/Table2[[#This Row],[20D EMA]]</f>
        <v>1.615440106907599E-2</v>
      </c>
      <c r="T305" s="2">
        <f>(Table2[[#This Row],[Close Price]]-Table2[[#This Row],[50D EMA]])/Table2[[#This Row],[50D EMA]]</f>
        <v>1.9122318823772466E-2</v>
      </c>
      <c r="U305" s="2">
        <f>(Table2[[#This Row],[Close Price]]-Table2[[#This Row],[200D EMA]])/Table2[[#This Row],[200D EMA]]</f>
        <v>9.7466852145766586E-2</v>
      </c>
      <c r="V305">
        <v>0.59226762922327603</v>
      </c>
      <c r="W305">
        <v>854.05</v>
      </c>
      <c r="X305">
        <v>866.5</v>
      </c>
      <c r="Y305">
        <v>853.3</v>
      </c>
      <c r="Z305">
        <v>872.65</v>
      </c>
      <c r="AA305">
        <v>800.4</v>
      </c>
      <c r="AB305">
        <v>901</v>
      </c>
      <c r="AC305" s="2">
        <f>(Table2[[#This Row],[Close Price]]/Table2[[#This Row],[Day Low]])-1</f>
        <v>6.0886364966923345E-3</v>
      </c>
      <c r="AD305" s="2">
        <f>(Table2[[#This Row],[Day High]]/Table2[[#This Row],[Close Price]])-1</f>
        <v>8.4375909223159962E-3</v>
      </c>
      <c r="AE305" s="2">
        <f>(Table2[[#This Row],[Close Price]]/Table2[[#This Row],[Current Week Low]])-1</f>
        <v>6.9729286300246329E-3</v>
      </c>
      <c r="AF305" s="2">
        <f>(Table2[[#This Row],[Current Week High]]/Table2[[#This Row],[Close Price]])-1</f>
        <v>1.5594995635728859E-2</v>
      </c>
      <c r="AG305" s="2">
        <f>(Table2[[#This Row],[Close Price]]/Table2[[#This Row],[Current Month Low]])-1</f>
        <v>7.3525737131434399E-2</v>
      </c>
      <c r="AH305" s="2">
        <f>(Table2[[#This Row],[Current Month High]]/Table2[[#This Row],[Close Price]])-1</f>
        <v>4.8588885656095426E-2</v>
      </c>
      <c r="AI305">
        <v>12.6098341576956</v>
      </c>
      <c r="AJ305">
        <v>81.6212217290213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0.02</v>
      </c>
      <c r="AM305" t="s">
        <v>10332</v>
      </c>
      <c r="AN305">
        <v>6.06</v>
      </c>
      <c r="AO305" t="s">
        <v>10332</v>
      </c>
      <c r="AP305">
        <v>0.136218342414934</v>
      </c>
      <c r="AQ305">
        <f>(Table2[[#This Row],[Sharpe Ratio]]-AVERAGE(Table2[Sharpe Ratio]))/_xlfn.STDEV.P(Table2[Sharpe Ratio])</f>
        <v>0.80362423734596211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0.24578834901687566</v>
      </c>
      <c r="AS305">
        <f>_xlfn.RANK.AVG(Table2[[#This Row],[1Y Return vs Nifty Z-Score]],Table2[1Y Return vs Nifty Z-Score])</f>
        <v>217</v>
      </c>
      <c r="AT305">
        <f>_xlfn.RANK.AVG(Table2[[#This Row],[6M Return vs Nifty Z-Score]],Table2[6M Return vs Nifty Z-Score])</f>
        <v>593</v>
      </c>
      <c r="AU305">
        <f>_xlfn.RANK.AVG(Table2[[#This Row],[Sharpe Ratio Z-Score]],Table2[Sharpe Ratio Z-Score])</f>
        <v>154</v>
      </c>
      <c r="AV305">
        <f>(Table2[[#This Row],[Rank 1Y]]+Table2[[#This Row],[Rank 6M]]+Table2[[#This Row],[Rank Sharpe]])/3</f>
        <v>321.33333333333331</v>
      </c>
    </row>
    <row r="306" spans="1:48" x14ac:dyDescent="0.3">
      <c r="A306" t="s">
        <v>867</v>
      </c>
      <c r="B306" t="s">
        <v>868</v>
      </c>
      <c r="C306" t="s">
        <v>10285</v>
      </c>
      <c r="D306" t="s">
        <v>177</v>
      </c>
      <c r="E306">
        <v>17925.697262549998</v>
      </c>
      <c r="F306">
        <v>1814.75</v>
      </c>
      <c r="G306">
        <v>54.368435947815598</v>
      </c>
      <c r="H306">
        <f>(Table2[[#This Row],[1Y Return vs Nifty]]-AVERAGE(Table2[1Y Return vs Nifty]))/_xlfn.STDEV.P(Table2[1Y Return vs Nifty])</f>
        <v>0.33725586599524093</v>
      </c>
      <c r="I306">
        <v>8.2102550270286194</v>
      </c>
      <c r="J306">
        <f>(Table2[[#This Row],[1M Return vs Nifty]]-AVERAGE(Table2[1M Return vs Nifty]))/_xlfn.STDEV.P(Table2[1M Return vs Nifty])</f>
        <v>0.32628253682366765</v>
      </c>
      <c r="K306">
        <v>6.6723829358097397</v>
      </c>
      <c r="L306">
        <f>(Table2[[#This Row],[6M Return vs Nifty]]-AVERAGE(Table2[6M Return vs Nifty]))/_xlfn.STDEV.P(Table2[6M Return vs Nifty])</f>
        <v>-6.0353521192348721E-2</v>
      </c>
      <c r="M306">
        <v>2.9905907481479601</v>
      </c>
      <c r="N306">
        <f>(Table2[[#This Row],[1W Return vs Nifty]]-AVERAGE(Table2[1W Return vs Nifty]))/_xlfn.STDEV.P(Table2[1W Return vs Nifty])</f>
        <v>0.53789523123881511</v>
      </c>
      <c r="O306">
        <v>1797.63</v>
      </c>
      <c r="P306">
        <v>1700.9435325962399</v>
      </c>
      <c r="Q306">
        <v>1439.2441273823699</v>
      </c>
      <c r="R306">
        <v>50.725827172195501</v>
      </c>
      <c r="S306" s="2">
        <f>(Table2[[#This Row],[Close Price]]-Table2[[#This Row],[20D EMA]])/Table2[[#This Row],[20D EMA]]</f>
        <v>9.5236505843804848E-3</v>
      </c>
      <c r="T306" s="2">
        <f>(Table2[[#This Row],[Close Price]]-Table2[[#This Row],[50D EMA]])/Table2[[#This Row],[50D EMA]]</f>
        <v>6.6907845688475756E-2</v>
      </c>
      <c r="U306" s="2">
        <f>(Table2[[#This Row],[Close Price]]-Table2[[#This Row],[200D EMA]])/Table2[[#This Row],[200D EMA]]</f>
        <v>0.26090491909845942</v>
      </c>
      <c r="V306">
        <v>0.41528158974405299</v>
      </c>
      <c r="W306">
        <v>1808</v>
      </c>
      <c r="X306">
        <v>1869.05</v>
      </c>
      <c r="Y306">
        <v>1808</v>
      </c>
      <c r="Z306">
        <v>1874.95</v>
      </c>
      <c r="AA306">
        <v>1719.15</v>
      </c>
      <c r="AB306">
        <v>1883.55</v>
      </c>
      <c r="AC306" s="2">
        <f>(Table2[[#This Row],[Close Price]]/Table2[[#This Row],[Day Low]])-1</f>
        <v>3.7334070796459784E-3</v>
      </c>
      <c r="AD306" s="2">
        <f>(Table2[[#This Row],[Day High]]/Table2[[#This Row],[Close Price]])-1</f>
        <v>2.9921476787436285E-2</v>
      </c>
      <c r="AE306" s="2">
        <f>(Table2[[#This Row],[Close Price]]/Table2[[#This Row],[Current Week Low]])-1</f>
        <v>3.7334070796459784E-3</v>
      </c>
      <c r="AF306" s="2">
        <f>(Table2[[#This Row],[Current Week High]]/Table2[[#This Row],[Close Price]])-1</f>
        <v>3.3172613307618226E-2</v>
      </c>
      <c r="AG306" s="2">
        <f>(Table2[[#This Row],[Close Price]]/Table2[[#This Row],[Current Month Low]])-1</f>
        <v>5.5608876479655622E-2</v>
      </c>
      <c r="AH306" s="2">
        <f>(Table2[[#This Row],[Current Month High]]/Table2[[#This Row],[Close Price]])-1</f>
        <v>3.7911558065849338E-2</v>
      </c>
      <c r="AI306">
        <v>5.3671304587408803</v>
      </c>
      <c r="AJ306">
        <v>85.415070242656398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0.31</v>
      </c>
      <c r="AM306" t="s">
        <v>10332</v>
      </c>
      <c r="AN306">
        <v>1.2</v>
      </c>
      <c r="AO306" t="s">
        <v>10332</v>
      </c>
      <c r="AP306">
        <v>3.6963684321013997E-2</v>
      </c>
      <c r="AQ306">
        <f>(Table2[[#This Row],[Sharpe Ratio]]-AVERAGE(Table2[Sharpe Ratio]))/_xlfn.STDEV.P(Table2[Sharpe Ratio])</f>
        <v>-0.33914191282204692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0.80193820004332805</v>
      </c>
      <c r="AS306">
        <f>_xlfn.RANK.AVG(Table2[[#This Row],[1Y Return vs Nifty Z-Score]],Table2[1Y Return vs Nifty Z-Score])</f>
        <v>201</v>
      </c>
      <c r="AT306">
        <f>_xlfn.RANK.AVG(Table2[[#This Row],[6M Return vs Nifty Z-Score]],Table2[6M Return vs Nifty Z-Score])</f>
        <v>331</v>
      </c>
      <c r="AU306">
        <f>_xlfn.RANK.AVG(Table2[[#This Row],[Sharpe Ratio Z-Score]],Table2[Sharpe Ratio Z-Score])</f>
        <v>433</v>
      </c>
      <c r="AV306">
        <f>(Table2[[#This Row],[Rank 1Y]]+Table2[[#This Row],[Rank 6M]]+Table2[[#This Row],[Rank Sharpe]])/3</f>
        <v>321.66666666666669</v>
      </c>
    </row>
    <row r="307" spans="1:48" x14ac:dyDescent="0.3">
      <c r="A307" t="s">
        <v>1098</v>
      </c>
      <c r="B307" t="s">
        <v>1099</v>
      </c>
      <c r="C307" t="s">
        <v>10294</v>
      </c>
      <c r="D307" t="s">
        <v>136</v>
      </c>
      <c r="E307">
        <v>11797.8</v>
      </c>
      <c r="F307">
        <v>371</v>
      </c>
      <c r="G307">
        <v>61.561322741442503</v>
      </c>
      <c r="H307">
        <f>(Table2[[#This Row],[1Y Return vs Nifty]]-AVERAGE(Table2[1Y Return vs Nifty]))/_xlfn.STDEV.P(Table2[1Y Return vs Nifty])</f>
        <v>0.44859325043141202</v>
      </c>
      <c r="I307">
        <v>-7.0686509084725504</v>
      </c>
      <c r="J307">
        <f>(Table2[[#This Row],[1M Return vs Nifty]]-AVERAGE(Table2[1M Return vs Nifty]))/_xlfn.STDEV.P(Table2[1M Return vs Nifty])</f>
        <v>-0.94484543450917424</v>
      </c>
      <c r="K307">
        <v>-22.396463924107401</v>
      </c>
      <c r="L307">
        <f>(Table2[[#This Row],[6M Return vs Nifty]]-AVERAGE(Table2[6M Return vs Nifty]))/_xlfn.STDEV.P(Table2[6M Return vs Nifty])</f>
        <v>-1.0492789634200832</v>
      </c>
      <c r="M307">
        <v>6.8114079463825694E-2</v>
      </c>
      <c r="N307">
        <f>(Table2[[#This Row],[1W Return vs Nifty]]-AVERAGE(Table2[1W Return vs Nifty]))/_xlfn.STDEV.P(Table2[1W Return vs Nifty])</f>
        <v>-0.13773639291239895</v>
      </c>
      <c r="O307">
        <v>377.06</v>
      </c>
      <c r="P307">
        <v>387.92545934610803</v>
      </c>
      <c r="Q307">
        <v>374.39467063382602</v>
      </c>
      <c r="R307">
        <v>46.671274785054699</v>
      </c>
      <c r="S307" s="2">
        <f>(Table2[[#This Row],[Close Price]]-Table2[[#This Row],[20D EMA]])/Table2[[#This Row],[20D EMA]]</f>
        <v>-1.6071712724765295E-2</v>
      </c>
      <c r="T307" s="2">
        <f>(Table2[[#This Row],[Close Price]]-Table2[[#This Row],[50D EMA]])/Table2[[#This Row],[50D EMA]]</f>
        <v>-4.363070001808541E-2</v>
      </c>
      <c r="U307" s="2">
        <f>(Table2[[#This Row],[Close Price]]-Table2[[#This Row],[200D EMA]])/Table2[[#This Row],[200D EMA]]</f>
        <v>-9.0670912277652504E-3</v>
      </c>
      <c r="V307">
        <v>0.47193633563084098</v>
      </c>
      <c r="W307">
        <v>370.1</v>
      </c>
      <c r="X307">
        <v>376.6</v>
      </c>
      <c r="Y307">
        <v>361</v>
      </c>
      <c r="Z307">
        <v>376.6</v>
      </c>
      <c r="AA307">
        <v>355.6</v>
      </c>
      <c r="AB307">
        <v>412.35</v>
      </c>
      <c r="AC307" s="2">
        <f>(Table2[[#This Row],[Close Price]]/Table2[[#This Row],[Day Low]])-1</f>
        <v>2.4317751958928824E-3</v>
      </c>
      <c r="AD307" s="2">
        <f>(Table2[[#This Row],[Day High]]/Table2[[#This Row],[Close Price]])-1</f>
        <v>1.5094339622641506E-2</v>
      </c>
      <c r="AE307" s="2">
        <f>(Table2[[#This Row],[Close Price]]/Table2[[#This Row],[Current Week Low]])-1</f>
        <v>2.7700831024930705E-2</v>
      </c>
      <c r="AF307" s="2">
        <f>(Table2[[#This Row],[Current Week High]]/Table2[[#This Row],[Close Price]])-1</f>
        <v>1.5094339622641506E-2</v>
      </c>
      <c r="AG307" s="2">
        <f>(Table2[[#This Row],[Close Price]]/Table2[[#This Row],[Current Month Low]])-1</f>
        <v>4.3307086614173151E-2</v>
      </c>
      <c r="AH307" s="2">
        <f>(Table2[[#This Row],[Current Month High]]/Table2[[#This Row],[Close Price]])-1</f>
        <v>0.1114555256064691</v>
      </c>
      <c r="AI307">
        <v>36.388140161724998</v>
      </c>
      <c r="AJ307">
        <v>104.238921001926</v>
      </c>
      <c r="AK307" t="str">
        <f>IF(AND(Table2[[#This Row],[20D EMA]]&gt;Table2[[#This Row],[50D EMA]],Table2[[#This Row],[50D EMA]]&gt;Table2[[#This Row],[200D EMA]]),"Uptrend","Downtrend/NoTrend")</f>
        <v>Downtrend/NoTrend</v>
      </c>
      <c r="AL307">
        <v>-0.02</v>
      </c>
      <c r="AM307" t="s">
        <v>10331</v>
      </c>
      <c r="AN307">
        <v>-0.54</v>
      </c>
      <c r="AO307" t="s">
        <v>10331</v>
      </c>
      <c r="AP307">
        <v>0.14532968789314299</v>
      </c>
      <c r="AQ307">
        <f>(Table2[[#This Row],[Sharpe Ratio]]-AVERAGE(Table2[Sharpe Ratio]))/_xlfn.STDEV.P(Table2[Sharpe Ratio])</f>
        <v>0.90852749725272719</v>
      </c>
      <c r="AR3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7">
        <f>_xlfn.RANK.AVG(Table2[[#This Row],[1Y Return vs Nifty Z-Score]],Table2[1Y Return vs Nifty Z-Score])</f>
        <v>181</v>
      </c>
      <c r="AT307">
        <f>_xlfn.RANK.AVG(Table2[[#This Row],[6M Return vs Nifty Z-Score]],Table2[6M Return vs Nifty Z-Score])</f>
        <v>660</v>
      </c>
      <c r="AU307">
        <f>_xlfn.RANK.AVG(Table2[[#This Row],[Sharpe Ratio Z-Score]],Table2[Sharpe Ratio Z-Score])</f>
        <v>134</v>
      </c>
      <c r="AV307">
        <f>(Table2[[#This Row],[Rank 1Y]]+Table2[[#This Row],[Rank 6M]]+Table2[[#This Row],[Rank Sharpe]])/3</f>
        <v>325</v>
      </c>
    </row>
    <row r="308" spans="1:48" x14ac:dyDescent="0.3">
      <c r="A308" t="s">
        <v>120</v>
      </c>
      <c r="B308" t="s">
        <v>121</v>
      </c>
      <c r="C308" t="s">
        <v>10285</v>
      </c>
      <c r="D308" t="s">
        <v>18</v>
      </c>
      <c r="E308">
        <v>245413.00185815699</v>
      </c>
      <c r="F308">
        <v>173.79</v>
      </c>
      <c r="G308">
        <v>61.2929320458164</v>
      </c>
      <c r="H308">
        <f>(Table2[[#This Row],[1Y Return vs Nifty]]-AVERAGE(Table2[1Y Return vs Nifty]))/_xlfn.STDEV.P(Table2[1Y Return vs Nifty])</f>
        <v>0.44443887974334684</v>
      </c>
      <c r="I308">
        <v>3.86167911124996</v>
      </c>
      <c r="J308">
        <f>(Table2[[#This Row],[1M Return vs Nifty]]-AVERAGE(Table2[1M Return vs Nifty]))/_xlfn.STDEV.P(Table2[1M Return vs Nifty])</f>
        <v>-3.5497063453010784E-2</v>
      </c>
      <c r="K308">
        <v>-14.964547054676901</v>
      </c>
      <c r="L308">
        <f>(Table2[[#This Row],[6M Return vs Nifty]]-AVERAGE(Table2[6M Return vs Nifty]))/_xlfn.STDEV.P(Table2[6M Return vs Nifty])</f>
        <v>-0.79644431496914458</v>
      </c>
      <c r="M308">
        <v>2.3736414358787599</v>
      </c>
      <c r="N308">
        <f>(Table2[[#This Row],[1W Return vs Nifty]]-AVERAGE(Table2[1W Return vs Nifty]))/_xlfn.STDEV.P(Table2[1W Return vs Nifty])</f>
        <v>0.39526604609117283</v>
      </c>
      <c r="O308">
        <v>171.04</v>
      </c>
      <c r="P308">
        <v>170.08849682322801</v>
      </c>
      <c r="Q308">
        <v>153.19705809133299</v>
      </c>
      <c r="R308">
        <v>59.766553823018903</v>
      </c>
      <c r="S308" s="2">
        <f>(Table2[[#This Row],[Close Price]]-Table2[[#This Row],[20D EMA]])/Table2[[#This Row],[20D EMA]]</f>
        <v>1.6078110383536015E-2</v>
      </c>
      <c r="T308" s="2">
        <f>(Table2[[#This Row],[Close Price]]-Table2[[#This Row],[50D EMA]])/Table2[[#This Row],[50D EMA]]</f>
        <v>2.1762219349959509E-2</v>
      </c>
      <c r="U308" s="2">
        <f>(Table2[[#This Row],[Close Price]]-Table2[[#This Row],[200D EMA]])/Table2[[#This Row],[200D EMA]]</f>
        <v>0.13442126216542555</v>
      </c>
      <c r="V308">
        <v>0.52727024089077401</v>
      </c>
      <c r="W308">
        <v>173.4</v>
      </c>
      <c r="X308">
        <v>175.49</v>
      </c>
      <c r="Y308">
        <v>169.32</v>
      </c>
      <c r="Z308">
        <v>175.49</v>
      </c>
      <c r="AA308">
        <v>163.01</v>
      </c>
      <c r="AB308">
        <v>182.49</v>
      </c>
      <c r="AC308" s="2">
        <f>(Table2[[#This Row],[Close Price]]/Table2[[#This Row],[Day Low]])-1</f>
        <v>2.2491349480968648E-3</v>
      </c>
      <c r="AD308" s="2">
        <f>(Table2[[#This Row],[Day High]]/Table2[[#This Row],[Close Price]])-1</f>
        <v>9.7819207089016036E-3</v>
      </c>
      <c r="AE308" s="2">
        <f>(Table2[[#This Row],[Close Price]]/Table2[[#This Row],[Current Week Low]])-1</f>
        <v>2.6399716513111349E-2</v>
      </c>
      <c r="AF308" s="2">
        <f>(Table2[[#This Row],[Current Week High]]/Table2[[#This Row],[Close Price]])-1</f>
        <v>9.7819207089016036E-3</v>
      </c>
      <c r="AG308" s="2">
        <f>(Table2[[#This Row],[Close Price]]/Table2[[#This Row],[Current Month Low]])-1</f>
        <v>6.6130912213974602E-2</v>
      </c>
      <c r="AH308" s="2">
        <f>(Table2[[#This Row],[Current Month High]]/Table2[[#This Row],[Close Price]])-1</f>
        <v>5.006041774555503E-2</v>
      </c>
      <c r="AI308">
        <v>13.240117383048499</v>
      </c>
      <c r="AJ308">
        <v>103.263157894736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-0.02</v>
      </c>
      <c r="AM308" t="s">
        <v>10331</v>
      </c>
      <c r="AN308">
        <v>1.88</v>
      </c>
      <c r="AO308" t="s">
        <v>10332</v>
      </c>
      <c r="AP308">
        <v>0.11599281091077999</v>
      </c>
      <c r="AQ308">
        <f>(Table2[[#This Row],[Sharpe Ratio]]-AVERAGE(Table2[Sharpe Ratio]))/_xlfn.STDEV.P(Table2[Sharpe Ratio])</f>
        <v>0.57075806042323218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0.57852160783559659</v>
      </c>
      <c r="AS308">
        <f>_xlfn.RANK.AVG(Table2[[#This Row],[1Y Return vs Nifty Z-Score]],Table2[1Y Return vs Nifty Z-Score])</f>
        <v>184</v>
      </c>
      <c r="AT308">
        <f>_xlfn.RANK.AVG(Table2[[#This Row],[6M Return vs Nifty Z-Score]],Table2[6M Return vs Nifty Z-Score])</f>
        <v>589</v>
      </c>
      <c r="AU308">
        <f>_xlfn.RANK.AVG(Table2[[#This Row],[Sharpe Ratio Z-Score]],Table2[Sharpe Ratio Z-Score])</f>
        <v>203</v>
      </c>
      <c r="AV308">
        <f>(Table2[[#This Row],[Rank 1Y]]+Table2[[#This Row],[Rank 6M]]+Table2[[#This Row],[Rank Sharpe]])/3</f>
        <v>325.33333333333331</v>
      </c>
    </row>
    <row r="309" spans="1:48" x14ac:dyDescent="0.3">
      <c r="A309" t="s">
        <v>205</v>
      </c>
      <c r="B309" t="s">
        <v>206</v>
      </c>
      <c r="C309" t="s">
        <v>10287</v>
      </c>
      <c r="D309" t="s">
        <v>34</v>
      </c>
      <c r="E309">
        <v>129225.278588687</v>
      </c>
      <c r="F309">
        <v>117.36</v>
      </c>
      <c r="G309">
        <v>60.008603548723698</v>
      </c>
      <c r="H309">
        <f>(Table2[[#This Row],[1Y Return vs Nifty]]-AVERAGE(Table2[1Y Return vs Nifty]))/_xlfn.STDEV.P(Table2[1Y Return vs Nifty])</f>
        <v>0.42455899288764987</v>
      </c>
      <c r="I309">
        <v>-0.76716834344169604</v>
      </c>
      <c r="J309">
        <f>(Table2[[#This Row],[1M Return vs Nifty]]-AVERAGE(Table2[1M Return vs Nifty]))/_xlfn.STDEV.P(Table2[1M Return vs Nifty])</f>
        <v>-0.42059384325712018</v>
      </c>
      <c r="K309">
        <v>-20.698988177478501</v>
      </c>
      <c r="L309">
        <f>(Table2[[#This Row],[6M Return vs Nifty]]-AVERAGE(Table2[6M Return vs Nifty]))/_xlfn.STDEV.P(Table2[6M Return vs Nifty])</f>
        <v>-0.99153064744816355</v>
      </c>
      <c r="M309">
        <v>0.33408789156316099</v>
      </c>
      <c r="N309">
        <f>(Table2[[#This Row],[1W Return vs Nifty]]-AVERAGE(Table2[1W Return vs Nifty]))/_xlfn.STDEV.P(Table2[1W Return vs Nifty])</f>
        <v>-7.6247341322715892E-2</v>
      </c>
      <c r="O309">
        <v>116.97</v>
      </c>
      <c r="P309">
        <v>119.642910241121</v>
      </c>
      <c r="Q309">
        <v>110.946345007538</v>
      </c>
      <c r="R309">
        <v>55.281636384229003</v>
      </c>
      <c r="S309" s="2">
        <f>(Table2[[#This Row],[Close Price]]-Table2[[#This Row],[20D EMA]])/Table2[[#This Row],[20D EMA]]</f>
        <v>3.334188253398312E-3</v>
      </c>
      <c r="T309" s="2">
        <f>(Table2[[#This Row],[Close Price]]-Table2[[#This Row],[50D EMA]])/Table2[[#This Row],[50D EMA]]</f>
        <v>-1.9081032353025884E-2</v>
      </c>
      <c r="U309" s="2">
        <f>(Table2[[#This Row],[Close Price]]-Table2[[#This Row],[200D EMA]])/Table2[[#This Row],[200D EMA]]</f>
        <v>5.7808619040368013E-2</v>
      </c>
      <c r="V309">
        <v>0.54680809117676699</v>
      </c>
      <c r="W309">
        <v>116.55</v>
      </c>
      <c r="X309">
        <v>117.98</v>
      </c>
      <c r="Y309">
        <v>113.85</v>
      </c>
      <c r="Z309">
        <v>117.98</v>
      </c>
      <c r="AA309">
        <v>111.9</v>
      </c>
      <c r="AB309">
        <v>125.7</v>
      </c>
      <c r="AC309" s="2">
        <f>(Table2[[#This Row],[Close Price]]/Table2[[#This Row],[Day Low]])-1</f>
        <v>6.9498069498070691E-3</v>
      </c>
      <c r="AD309" s="2">
        <f>(Table2[[#This Row],[Day High]]/Table2[[#This Row],[Close Price]])-1</f>
        <v>5.2828902522155108E-3</v>
      </c>
      <c r="AE309" s="2">
        <f>(Table2[[#This Row],[Close Price]]/Table2[[#This Row],[Current Week Low]])-1</f>
        <v>3.0830039525691744E-2</v>
      </c>
      <c r="AF309" s="2">
        <f>(Table2[[#This Row],[Current Week High]]/Table2[[#This Row],[Close Price]])-1</f>
        <v>5.2828902522155108E-3</v>
      </c>
      <c r="AG309" s="2">
        <f>(Table2[[#This Row],[Close Price]]/Table2[[#This Row],[Current Month Low]])-1</f>
        <v>4.8793565683646012E-2</v>
      </c>
      <c r="AH309" s="2">
        <f>(Table2[[#This Row],[Current Month High]]/Table2[[#This Row],[Close Price]])-1</f>
        <v>7.1063394683026582E-2</v>
      </c>
      <c r="AI309">
        <v>21.762099522835701</v>
      </c>
      <c r="AJ309">
        <v>91.921504497138102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-0.14000000000000001</v>
      </c>
      <c r="AM309" t="s">
        <v>10331</v>
      </c>
      <c r="AN309">
        <v>3</v>
      </c>
      <c r="AO309" t="s">
        <v>10332</v>
      </c>
      <c r="AP309">
        <v>0.139336766164461</v>
      </c>
      <c r="AQ309">
        <f>(Table2[[#This Row],[Sharpe Ratio]]-AVERAGE(Table2[Sharpe Ratio]))/_xlfn.STDEV.P(Table2[Sharpe Ratio])</f>
        <v>0.83952813517076119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>
        <f>_xlfn.RANK.AVG(Table2[[#This Row],[1Y Return vs Nifty Z-Score]],Table2[1Y Return vs Nifty Z-Score])</f>
        <v>188</v>
      </c>
      <c r="AT309">
        <f>_xlfn.RANK.AVG(Table2[[#This Row],[6M Return vs Nifty Z-Score]],Table2[6M Return vs Nifty Z-Score])</f>
        <v>642</v>
      </c>
      <c r="AU309">
        <f>_xlfn.RANK.AVG(Table2[[#This Row],[Sharpe Ratio Z-Score]],Table2[Sharpe Ratio Z-Score])</f>
        <v>148</v>
      </c>
      <c r="AV309">
        <f>(Table2[[#This Row],[Rank 1Y]]+Table2[[#This Row],[Rank 6M]]+Table2[[#This Row],[Rank Sharpe]])/3</f>
        <v>326</v>
      </c>
    </row>
    <row r="310" spans="1:48" x14ac:dyDescent="0.3">
      <c r="A310" t="s">
        <v>1041</v>
      </c>
      <c r="B310" t="s">
        <v>1042</v>
      </c>
      <c r="C310" t="s">
        <v>10292</v>
      </c>
      <c r="D310" t="s">
        <v>263</v>
      </c>
      <c r="E310">
        <v>13304.020083269999</v>
      </c>
      <c r="F310">
        <v>5576.9</v>
      </c>
      <c r="G310">
        <v>-12.8090665505334</v>
      </c>
      <c r="H310">
        <f>(Table2[[#This Row],[1Y Return vs Nifty]]-AVERAGE(Table2[1Y Return vs Nifty]))/_xlfn.STDEV.P(Table2[1Y Return vs Nifty])</f>
        <v>-0.70257245825246606</v>
      </c>
      <c r="I310">
        <v>8.8695572110922605</v>
      </c>
      <c r="J310">
        <f>(Table2[[#This Row],[1M Return vs Nifty]]-AVERAGE(Table2[1M Return vs Nifty]))/_xlfn.STDEV.P(Table2[1M Return vs Nifty])</f>
        <v>0.38113315579219387</v>
      </c>
      <c r="K310">
        <v>16.521497680725201</v>
      </c>
      <c r="L310">
        <f>(Table2[[#This Row],[6M Return vs Nifty]]-AVERAGE(Table2[6M Return vs Nifty]))/_xlfn.STDEV.P(Table2[6M Return vs Nifty])</f>
        <v>0.27471447106769875</v>
      </c>
      <c r="M310">
        <v>-0.740460612227828</v>
      </c>
      <c r="N310">
        <f>(Table2[[#This Row],[1W Return vs Nifty]]-AVERAGE(Table2[1W Return vs Nifty]))/_xlfn.STDEV.P(Table2[1W Return vs Nifty])</f>
        <v>-0.32466641635760712</v>
      </c>
      <c r="O310">
        <v>5395.16</v>
      </c>
      <c r="P310">
        <v>5209.9881972338799</v>
      </c>
      <c r="Q310">
        <v>4737.8550853036804</v>
      </c>
      <c r="R310">
        <v>72.479992254498001</v>
      </c>
      <c r="S310" s="2">
        <f>(Table2[[#This Row],[Close Price]]-Table2[[#This Row],[20D EMA]])/Table2[[#This Row],[20D EMA]]</f>
        <v>3.3685747966696038E-2</v>
      </c>
      <c r="T310" s="2">
        <f>(Table2[[#This Row],[Close Price]]-Table2[[#This Row],[50D EMA]])/Table2[[#This Row],[50D EMA]]</f>
        <v>7.0424689821931438E-2</v>
      </c>
      <c r="U310" s="2">
        <f>(Table2[[#This Row],[Close Price]]-Table2[[#This Row],[200D EMA]])/Table2[[#This Row],[200D EMA]]</f>
        <v>0.17709383245995572</v>
      </c>
      <c r="V310">
        <v>0.41769185359454603</v>
      </c>
      <c r="W310">
        <v>5507.15</v>
      </c>
      <c r="X310">
        <v>5679.7</v>
      </c>
      <c r="Y310">
        <v>5360</v>
      </c>
      <c r="Z310">
        <v>5699.9</v>
      </c>
      <c r="AA310">
        <v>5091.05</v>
      </c>
      <c r="AB310">
        <v>5699.9</v>
      </c>
      <c r="AC310" s="2">
        <f>(Table2[[#This Row],[Close Price]]/Table2[[#This Row],[Day Low]])-1</f>
        <v>1.266535322262885E-2</v>
      </c>
      <c r="AD310" s="2">
        <f>(Table2[[#This Row],[Day High]]/Table2[[#This Row],[Close Price]])-1</f>
        <v>1.8433179723502446E-2</v>
      </c>
      <c r="AE310" s="2">
        <f>(Table2[[#This Row],[Close Price]]/Table2[[#This Row],[Current Week Low]])-1</f>
        <v>4.0466417910447694E-2</v>
      </c>
      <c r="AF310" s="2">
        <f>(Table2[[#This Row],[Current Week High]]/Table2[[#This Row],[Close Price]])-1</f>
        <v>2.2055263676953096E-2</v>
      </c>
      <c r="AG310" s="2">
        <f>(Table2[[#This Row],[Close Price]]/Table2[[#This Row],[Current Month Low]])-1</f>
        <v>9.5432180002160472E-2</v>
      </c>
      <c r="AH310" s="2">
        <f>(Table2[[#This Row],[Current Month High]]/Table2[[#This Row],[Close Price]])-1</f>
        <v>2.2055263676953096E-2</v>
      </c>
      <c r="AI310">
        <v>4.7176746938263303</v>
      </c>
      <c r="AJ310">
        <v>47.457066934598899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0.22</v>
      </c>
      <c r="AM310" t="s">
        <v>10332</v>
      </c>
      <c r="AN310">
        <v>7.6</v>
      </c>
      <c r="AO310" t="s">
        <v>10332</v>
      </c>
      <c r="AP310">
        <v>0.130308173034164</v>
      </c>
      <c r="AQ310">
        <f>(Table2[[#This Row],[Sharpe Ratio]]-AVERAGE(Table2[Sharpe Ratio]))/_xlfn.STDEV.P(Table2[Sharpe Ratio])</f>
        <v>0.73557764245756474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0.36418639470738418</v>
      </c>
      <c r="AS310">
        <f>_xlfn.RANK.AVG(Table2[[#This Row],[1Y Return vs Nifty Z-Score]],Table2[1Y Return vs Nifty Z-Score])</f>
        <v>567</v>
      </c>
      <c r="AT310">
        <f>_xlfn.RANK.AVG(Table2[[#This Row],[6M Return vs Nifty Z-Score]],Table2[6M Return vs Nifty Z-Score])</f>
        <v>240</v>
      </c>
      <c r="AU310">
        <f>_xlfn.RANK.AVG(Table2[[#This Row],[Sharpe Ratio Z-Score]],Table2[Sharpe Ratio Z-Score])</f>
        <v>171</v>
      </c>
      <c r="AV310">
        <f>(Table2[[#This Row],[Rank 1Y]]+Table2[[#This Row],[Rank 6M]]+Table2[[#This Row],[Rank Sharpe]])/3</f>
        <v>326</v>
      </c>
    </row>
    <row r="311" spans="1:48" x14ac:dyDescent="0.3">
      <c r="A311" t="s">
        <v>1814</v>
      </c>
      <c r="B311" t="s">
        <v>1815</v>
      </c>
      <c r="C311" t="s">
        <v>10292</v>
      </c>
      <c r="D311" t="s">
        <v>263</v>
      </c>
      <c r="E311">
        <v>4162.6343616000004</v>
      </c>
      <c r="F311">
        <v>1326</v>
      </c>
      <c r="G311">
        <v>4.80170997861791</v>
      </c>
      <c r="H311">
        <f>(Table2[[#This Row],[1Y Return vs Nifty]]-AVERAGE(Table2[1Y Return vs Nifty]))/_xlfn.STDEV.P(Table2[1Y Return vs Nifty])</f>
        <v>-0.42997845630280568</v>
      </c>
      <c r="I311">
        <v>-7.3764335869751001</v>
      </c>
      <c r="J311">
        <f>(Table2[[#This Row],[1M Return vs Nifty]]-AVERAGE(Table2[1M Return vs Nifty]))/_xlfn.STDEV.P(Table2[1M Return vs Nifty])</f>
        <v>-0.97045140220004755</v>
      </c>
      <c r="K311">
        <v>2.0268915431804699</v>
      </c>
      <c r="L311">
        <f>(Table2[[#This Row],[6M Return vs Nifty]]-AVERAGE(Table2[6M Return vs Nifty]))/_xlfn.STDEV.P(Table2[6M Return vs Nifty])</f>
        <v>-0.21839366127632759</v>
      </c>
      <c r="M311">
        <v>1.5753591517216601</v>
      </c>
      <c r="N311">
        <f>(Table2[[#This Row],[1W Return vs Nifty]]-AVERAGE(Table2[1W Return vs Nifty]))/_xlfn.STDEV.P(Table2[1W Return vs Nifty])</f>
        <v>0.21071546885113418</v>
      </c>
      <c r="O311">
        <v>1337.51</v>
      </c>
      <c r="P311">
        <v>1343.84998876899</v>
      </c>
      <c r="Q311">
        <v>1246.5970592374099</v>
      </c>
      <c r="R311">
        <v>49.569580734984598</v>
      </c>
      <c r="S311" s="2">
        <f>(Table2[[#This Row],[Close Price]]-Table2[[#This Row],[20D EMA]])/Table2[[#This Row],[20D EMA]]</f>
        <v>-8.6055431361260776E-3</v>
      </c>
      <c r="T311" s="2">
        <f>(Table2[[#This Row],[Close Price]]-Table2[[#This Row],[50D EMA]])/Table2[[#This Row],[50D EMA]]</f>
        <v>-1.3282724201487068E-2</v>
      </c>
      <c r="U311" s="2">
        <f>(Table2[[#This Row],[Close Price]]-Table2[[#This Row],[200D EMA]])/Table2[[#This Row],[200D EMA]]</f>
        <v>6.3695754914714672E-2</v>
      </c>
      <c r="V311">
        <v>0.781153138499317</v>
      </c>
      <c r="W311">
        <v>1320.9</v>
      </c>
      <c r="X311">
        <v>1348.65</v>
      </c>
      <c r="Y311">
        <v>1282</v>
      </c>
      <c r="Z311">
        <v>1359.25</v>
      </c>
      <c r="AA311">
        <v>1271.3499999999999</v>
      </c>
      <c r="AB311">
        <v>1440.55</v>
      </c>
      <c r="AC311" s="2">
        <f>(Table2[[#This Row],[Close Price]]/Table2[[#This Row],[Day Low]])-1</f>
        <v>3.8610038610038533E-3</v>
      </c>
      <c r="AD311" s="2">
        <f>(Table2[[#This Row],[Day High]]/Table2[[#This Row],[Close Price]])-1</f>
        <v>1.7081447963801066E-2</v>
      </c>
      <c r="AE311" s="2">
        <f>(Table2[[#This Row],[Close Price]]/Table2[[#This Row],[Current Week Low]])-1</f>
        <v>3.4321372854914101E-2</v>
      </c>
      <c r="AF311" s="2">
        <f>(Table2[[#This Row],[Current Week High]]/Table2[[#This Row],[Close Price]])-1</f>
        <v>2.5075414781297045E-2</v>
      </c>
      <c r="AG311" s="2">
        <f>(Table2[[#This Row],[Close Price]]/Table2[[#This Row],[Current Month Low]])-1</f>
        <v>4.2985802493412661E-2</v>
      </c>
      <c r="AH311" s="2">
        <f>(Table2[[#This Row],[Current Month High]]/Table2[[#This Row],[Close Price]])-1</f>
        <v>8.6387631975867185E-2</v>
      </c>
      <c r="AI311">
        <v>15.128205128205099</v>
      </c>
      <c r="AJ311">
        <v>37.566137566137499</v>
      </c>
      <c r="AK311" t="str">
        <f>IF(AND(Table2[[#This Row],[20D EMA]]&gt;Table2[[#This Row],[50D EMA]],Table2[[#This Row],[50D EMA]]&gt;Table2[[#This Row],[200D EMA]]),"Uptrend","Downtrend/NoTrend")</f>
        <v>Downtrend/NoTrend</v>
      </c>
      <c r="AL311">
        <v>0.01</v>
      </c>
      <c r="AM311" t="s">
        <v>10332</v>
      </c>
      <c r="AN311">
        <v>1.41</v>
      </c>
      <c r="AO311" t="s">
        <v>10332</v>
      </c>
      <c r="AP311">
        <v>0.136824306457552</v>
      </c>
      <c r="AQ311">
        <f>(Table2[[#This Row],[Sharpe Ratio]]-AVERAGE(Table2[Sharpe Ratio]))/_xlfn.STDEV.P(Table2[Sharpe Ratio])</f>
        <v>0.81060098996816721</v>
      </c>
      <c r="AR3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1">
        <f>_xlfn.RANK.AVG(Table2[[#This Row],[1Y Return vs Nifty Z-Score]],Table2[1Y Return vs Nifty Z-Score])</f>
        <v>442</v>
      </c>
      <c r="AT311">
        <f>_xlfn.RANK.AVG(Table2[[#This Row],[6M Return vs Nifty Z-Score]],Table2[6M Return vs Nifty Z-Score])</f>
        <v>385</v>
      </c>
      <c r="AU311">
        <f>_xlfn.RANK.AVG(Table2[[#This Row],[Sharpe Ratio Z-Score]],Table2[Sharpe Ratio Z-Score])</f>
        <v>153</v>
      </c>
      <c r="AV311">
        <f>(Table2[[#This Row],[Rank 1Y]]+Table2[[#This Row],[Rank 6M]]+Table2[[#This Row],[Rank Sharpe]])/3</f>
        <v>326.66666666666669</v>
      </c>
    </row>
    <row r="312" spans="1:48" x14ac:dyDescent="0.3">
      <c r="A312" t="s">
        <v>625</v>
      </c>
      <c r="B312" t="s">
        <v>626</v>
      </c>
      <c r="C312" t="s">
        <v>10291</v>
      </c>
      <c r="D312" t="s">
        <v>51</v>
      </c>
      <c r="E312">
        <v>30072.42974413</v>
      </c>
      <c r="F312">
        <v>1937.35</v>
      </c>
      <c r="G312">
        <v>18.283564239849898</v>
      </c>
      <c r="H312">
        <f>(Table2[[#This Row],[1Y Return vs Nifty]]-AVERAGE(Table2[1Y Return vs Nifty]))/_xlfn.STDEV.P(Table2[1Y Return vs Nifty])</f>
        <v>-0.22129529002175496</v>
      </c>
      <c r="I312">
        <v>6.3198647552004497</v>
      </c>
      <c r="J312">
        <f>(Table2[[#This Row],[1M Return vs Nifty]]-AVERAGE(Table2[1M Return vs Nifty]))/_xlfn.STDEV.P(Table2[1M Return vs Nifty])</f>
        <v>0.16901159338046085</v>
      </c>
      <c r="K312">
        <v>5.2539836638763298</v>
      </c>
      <c r="L312">
        <f>(Table2[[#This Row],[6M Return vs Nifty]]-AVERAGE(Table2[6M Return vs Nifty]))/_xlfn.STDEV.P(Table2[6M Return vs Nifty])</f>
        <v>-0.10860762408166581</v>
      </c>
      <c r="M312">
        <v>-6.0220075266313398</v>
      </c>
      <c r="N312">
        <f>(Table2[[#This Row],[1W Return vs Nifty]]-AVERAGE(Table2[1W Return vs Nifty]))/_xlfn.STDEV.P(Table2[1W Return vs Nifty])</f>
        <v>-1.5456787714078071</v>
      </c>
      <c r="O312">
        <v>1915.06</v>
      </c>
      <c r="P312">
        <v>1861.66130575438</v>
      </c>
      <c r="Q312">
        <v>1688.1979888564899</v>
      </c>
      <c r="R312">
        <v>54.3270353291107</v>
      </c>
      <c r="S312" s="2">
        <f>(Table2[[#This Row],[Close Price]]-Table2[[#This Row],[20D EMA]])/Table2[[#This Row],[20D EMA]]</f>
        <v>1.1639322005576829E-2</v>
      </c>
      <c r="T312" s="2">
        <f>(Table2[[#This Row],[Close Price]]-Table2[[#This Row],[50D EMA]])/Table2[[#This Row],[50D EMA]]</f>
        <v>4.0656532964222204E-2</v>
      </c>
      <c r="U312" s="2">
        <f>(Table2[[#This Row],[Close Price]]-Table2[[#This Row],[200D EMA]])/Table2[[#This Row],[200D EMA]]</f>
        <v>0.14758459184771003</v>
      </c>
      <c r="V312">
        <v>0.76162751669230599</v>
      </c>
      <c r="W312">
        <v>1922</v>
      </c>
      <c r="X312">
        <v>1961.15</v>
      </c>
      <c r="Y312">
        <v>1922</v>
      </c>
      <c r="Z312">
        <v>1984.35</v>
      </c>
      <c r="AA312">
        <v>1825</v>
      </c>
      <c r="AB312">
        <v>2030</v>
      </c>
      <c r="AC312" s="2">
        <f>(Table2[[#This Row],[Close Price]]/Table2[[#This Row],[Day Low]])-1</f>
        <v>7.9864724245577445E-3</v>
      </c>
      <c r="AD312" s="2">
        <f>(Table2[[#This Row],[Day High]]/Table2[[#This Row],[Close Price]])-1</f>
        <v>1.2284822050739441E-2</v>
      </c>
      <c r="AE312" s="2">
        <f>(Table2[[#This Row],[Close Price]]/Table2[[#This Row],[Current Week Low]])-1</f>
        <v>7.9864724245577445E-3</v>
      </c>
      <c r="AF312" s="2">
        <f>(Table2[[#This Row],[Current Week High]]/Table2[[#This Row],[Close Price]])-1</f>
        <v>2.4259942705241677E-2</v>
      </c>
      <c r="AG312" s="2">
        <f>(Table2[[#This Row],[Close Price]]/Table2[[#This Row],[Current Month Low]])-1</f>
        <v>6.1561643835616353E-2</v>
      </c>
      <c r="AH312" s="2">
        <f>(Table2[[#This Row],[Current Month High]]/Table2[[#This Row],[Close Price]])-1</f>
        <v>4.7823057268949976E-2</v>
      </c>
      <c r="AI312">
        <v>4.7823057268949896</v>
      </c>
      <c r="AJ312">
        <v>55.679215717786903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-0.09</v>
      </c>
      <c r="AM312" t="s">
        <v>10331</v>
      </c>
      <c r="AN312">
        <v>1.72</v>
      </c>
      <c r="AO312" t="s">
        <v>10332</v>
      </c>
      <c r="AP312">
        <v>9.0872297802184004E-2</v>
      </c>
      <c r="AQ312">
        <f>(Table2[[#This Row],[Sharpe Ratio]]-AVERAGE(Table2[Sharpe Ratio]))/_xlfn.STDEV.P(Table2[Sharpe Ratio])</f>
        <v>0.28153362897950801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-1.4250364631512591</v>
      </c>
      <c r="AS312">
        <f>_xlfn.RANK.AVG(Table2[[#This Row],[1Y Return vs Nifty Z-Score]],Table2[1Y Return vs Nifty Z-Score])</f>
        <v>365</v>
      </c>
      <c r="AT312">
        <f>_xlfn.RANK.AVG(Table2[[#This Row],[6M Return vs Nifty Z-Score]],Table2[6M Return vs Nifty Z-Score])</f>
        <v>352</v>
      </c>
      <c r="AU312">
        <f>_xlfn.RANK.AVG(Table2[[#This Row],[Sharpe Ratio Z-Score]],Table2[Sharpe Ratio Z-Score])</f>
        <v>265</v>
      </c>
      <c r="AV312">
        <f>(Table2[[#This Row],[Rank 1Y]]+Table2[[#This Row],[Rank 6M]]+Table2[[#This Row],[Rank Sharpe]])/3</f>
        <v>327.33333333333331</v>
      </c>
    </row>
    <row r="313" spans="1:48" x14ac:dyDescent="0.3">
      <c r="A313" t="s">
        <v>779</v>
      </c>
      <c r="B313" t="s">
        <v>780</v>
      </c>
      <c r="C313" t="s">
        <v>10299</v>
      </c>
      <c r="D313" t="s">
        <v>139</v>
      </c>
      <c r="E313">
        <v>21224.842429004999</v>
      </c>
      <c r="F313">
        <v>1510.55</v>
      </c>
      <c r="G313">
        <v>201.501082669955</v>
      </c>
      <c r="H313">
        <f>(Table2[[#This Row],[1Y Return vs Nifty]]-AVERAGE(Table2[1Y Return vs Nifty]))/_xlfn.STDEV.P(Table2[1Y Return vs Nifty])</f>
        <v>2.6146953032082001</v>
      </c>
      <c r="I313">
        <v>1.1988476415943701</v>
      </c>
      <c r="J313">
        <f>(Table2[[#This Row],[1M Return vs Nifty]]-AVERAGE(Table2[1M Return vs Nifty]))/_xlfn.STDEV.P(Table2[1M Return vs Nifty])</f>
        <v>-0.25703122161284592</v>
      </c>
      <c r="K313">
        <v>0.44941609253193499</v>
      </c>
      <c r="L313">
        <f>(Table2[[#This Row],[6M Return vs Nifty]]-AVERAGE(Table2[6M Return vs Nifty]))/_xlfn.STDEV.P(Table2[6M Return vs Nifty])</f>
        <v>-0.27205955367149787</v>
      </c>
      <c r="M313">
        <v>-3.29423242864023</v>
      </c>
      <c r="N313">
        <f>(Table2[[#This Row],[1W Return vs Nifty]]-AVERAGE(Table2[1W Return vs Nifty]))/_xlfn.STDEV.P(Table2[1W Return vs Nifty])</f>
        <v>-0.91505915362834978</v>
      </c>
      <c r="O313">
        <v>1481.2</v>
      </c>
      <c r="P313">
        <v>1440.9625179622601</v>
      </c>
      <c r="Q313">
        <v>1170.26311658028</v>
      </c>
      <c r="R313">
        <v>57.898493843917699</v>
      </c>
      <c r="S313" s="2">
        <f>(Table2[[#This Row],[Close Price]]-Table2[[#This Row],[20D EMA]])/Table2[[#This Row],[20D EMA]]</f>
        <v>1.9815014852821975E-2</v>
      </c>
      <c r="T313" s="2">
        <f>(Table2[[#This Row],[Close Price]]-Table2[[#This Row],[50D EMA]])/Table2[[#This Row],[50D EMA]]</f>
        <v>4.8292360953390456E-2</v>
      </c>
      <c r="U313" s="2">
        <f>(Table2[[#This Row],[Close Price]]-Table2[[#This Row],[200D EMA]])/Table2[[#This Row],[200D EMA]]</f>
        <v>0.29077809818880701</v>
      </c>
      <c r="V313">
        <v>0.90179109347263497</v>
      </c>
      <c r="W313">
        <v>1461.85</v>
      </c>
      <c r="X313">
        <v>1518</v>
      </c>
      <c r="Y313">
        <v>1461.85</v>
      </c>
      <c r="Z313">
        <v>1558</v>
      </c>
      <c r="AA313">
        <v>1371.25</v>
      </c>
      <c r="AB313">
        <v>1558</v>
      </c>
      <c r="AC313" s="2">
        <f>(Table2[[#This Row],[Close Price]]/Table2[[#This Row],[Day Low]])-1</f>
        <v>3.3313951499811978E-2</v>
      </c>
      <c r="AD313" s="2">
        <f>(Table2[[#This Row],[Day High]]/Table2[[#This Row],[Close Price]])-1</f>
        <v>4.9319784184569393E-3</v>
      </c>
      <c r="AE313" s="2">
        <f>(Table2[[#This Row],[Close Price]]/Table2[[#This Row],[Current Week Low]])-1</f>
        <v>3.3313951499811978E-2</v>
      </c>
      <c r="AF313" s="2">
        <f>(Table2[[#This Row],[Current Week High]]/Table2[[#This Row],[Close Price]])-1</f>
        <v>3.1412399457151352E-2</v>
      </c>
      <c r="AG313" s="2">
        <f>(Table2[[#This Row],[Close Price]]/Table2[[#This Row],[Current Month Low]])-1</f>
        <v>0.10158614402917032</v>
      </c>
      <c r="AH313" s="2">
        <f>(Table2[[#This Row],[Current Month High]]/Table2[[#This Row],[Close Price]])-1</f>
        <v>3.1412399457151352E-2</v>
      </c>
      <c r="AI313">
        <v>4.2666578398596604</v>
      </c>
      <c r="AJ313">
        <v>240.21396396396301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0.18</v>
      </c>
      <c r="AM313" t="s">
        <v>10332</v>
      </c>
      <c r="AN313">
        <v>8.52</v>
      </c>
      <c r="AO313" t="s">
        <v>10332</v>
      </c>
      <c r="AQ313">
        <f>(Table2[[#This Row],[Sharpe Ratio]]-AVERAGE(Table2[Sharpe Ratio]))/_xlfn.STDEV.P(Table2[Sharpe Ratio])</f>
        <v>-0.76472241492382476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0.40582295937168189</v>
      </c>
      <c r="AS313">
        <f>_xlfn.RANK.AVG(Table2[[#This Row],[1Y Return vs Nifty Z-Score]],Table2[1Y Return vs Nifty Z-Score])</f>
        <v>19</v>
      </c>
      <c r="AT313">
        <f>_xlfn.RANK.AVG(Table2[[#This Row],[6M Return vs Nifty Z-Score]],Table2[6M Return vs Nifty Z-Score])</f>
        <v>406</v>
      </c>
      <c r="AU313">
        <f>_xlfn.RANK.AVG(Table2[[#This Row],[Sharpe Ratio Z-Score]],Table2[Sharpe Ratio Z-Score])</f>
        <v>557.5</v>
      </c>
      <c r="AV313">
        <f>(Table2[[#This Row],[Rank 1Y]]+Table2[[#This Row],[Rank 6M]]+Table2[[#This Row],[Rank Sharpe]])/3</f>
        <v>327.5</v>
      </c>
    </row>
    <row r="314" spans="1:48" x14ac:dyDescent="0.3">
      <c r="A314" t="s">
        <v>178</v>
      </c>
      <c r="B314" t="s">
        <v>179</v>
      </c>
      <c r="C314" t="s">
        <v>10294</v>
      </c>
      <c r="D314" t="s">
        <v>180</v>
      </c>
      <c r="E314">
        <v>153382.58520266399</v>
      </c>
      <c r="F314">
        <v>685.55</v>
      </c>
      <c r="G314">
        <v>24.308308884214402</v>
      </c>
      <c r="H314">
        <f>(Table2[[#This Row],[1Y Return vs Nifty]]-AVERAGE(Table2[1Y Return vs Nifty]))/_xlfn.STDEV.P(Table2[1Y Return vs Nifty])</f>
        <v>-0.12803936512749658</v>
      </c>
      <c r="I314">
        <v>3.2152991374241302</v>
      </c>
      <c r="J314">
        <f>(Table2[[#This Row],[1M Return vs Nifty]]-AVERAGE(Table2[1M Return vs Nifty]))/_xlfn.STDEV.P(Table2[1M Return vs Nifty])</f>
        <v>-8.9272619654996901E-2</v>
      </c>
      <c r="K314">
        <v>19.869887899355099</v>
      </c>
      <c r="L314">
        <f>(Table2[[#This Row],[6M Return vs Nifty]]-AVERAGE(Table2[6M Return vs Nifty]))/_xlfn.STDEV.P(Table2[6M Return vs Nifty])</f>
        <v>0.38862708320765726</v>
      </c>
      <c r="M314">
        <v>5.3986660867617999</v>
      </c>
      <c r="N314">
        <f>(Table2[[#This Row],[1W Return vs Nifty]]-AVERAGE(Table2[1W Return vs Nifty]))/_xlfn.STDEV.P(Table2[1W Return vs Nifty])</f>
        <v>1.0946051853472629</v>
      </c>
      <c r="O314">
        <v>653.70000000000005</v>
      </c>
      <c r="P314">
        <v>657.44126580525801</v>
      </c>
      <c r="Q314">
        <v>602.15069135713202</v>
      </c>
      <c r="R314">
        <v>73.433499105453805</v>
      </c>
      <c r="S314" s="2">
        <f>(Table2[[#This Row],[Close Price]]-Table2[[#This Row],[20D EMA]])/Table2[[#This Row],[20D EMA]]</f>
        <v>4.8722655652439814E-2</v>
      </c>
      <c r="T314" s="2">
        <f>(Table2[[#This Row],[Close Price]]-Table2[[#This Row],[50D EMA]])/Table2[[#This Row],[50D EMA]]</f>
        <v>4.2754745795144669E-2</v>
      </c>
      <c r="U314" s="2">
        <f>(Table2[[#This Row],[Close Price]]-Table2[[#This Row],[200D EMA]])/Table2[[#This Row],[200D EMA]]</f>
        <v>0.13850238792369715</v>
      </c>
      <c r="V314">
        <v>0.86418631491380404</v>
      </c>
      <c r="W314">
        <v>677.2</v>
      </c>
      <c r="X314">
        <v>692</v>
      </c>
      <c r="Y314">
        <v>636.5</v>
      </c>
      <c r="Z314">
        <v>696.6</v>
      </c>
      <c r="AA314">
        <v>608</v>
      </c>
      <c r="AB314">
        <v>696.6</v>
      </c>
      <c r="AC314" s="2">
        <f>(Table2[[#This Row],[Close Price]]/Table2[[#This Row],[Day Low]])-1</f>
        <v>1.2330183106910697E-2</v>
      </c>
      <c r="AD314" s="2">
        <f>(Table2[[#This Row],[Day High]]/Table2[[#This Row],[Close Price]])-1</f>
        <v>9.4085041207789821E-3</v>
      </c>
      <c r="AE314" s="2">
        <f>(Table2[[#This Row],[Close Price]]/Table2[[#This Row],[Current Week Low]])-1</f>
        <v>7.7062058130400457E-2</v>
      </c>
      <c r="AF314" s="2">
        <f>(Table2[[#This Row],[Current Week High]]/Table2[[#This Row],[Close Price]])-1</f>
        <v>1.6118445044125185E-2</v>
      </c>
      <c r="AG314" s="2">
        <f>(Table2[[#This Row],[Close Price]]/Table2[[#This Row],[Current Month Low]])-1</f>
        <v>0.12754934210526314</v>
      </c>
      <c r="AH314" s="2">
        <f>(Table2[[#This Row],[Current Month High]]/Table2[[#This Row],[Close Price]])-1</f>
        <v>1.6118445044125185E-2</v>
      </c>
      <c r="AI314">
        <v>4.3322879439865902</v>
      </c>
      <c r="AJ314">
        <v>53.883277216610502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0.06</v>
      </c>
      <c r="AM314" t="s">
        <v>10332</v>
      </c>
      <c r="AN314">
        <v>11.6</v>
      </c>
      <c r="AO314" t="s">
        <v>10332</v>
      </c>
      <c r="AP314">
        <v>3.4578662100416997E-2</v>
      </c>
      <c r="AQ314">
        <f>(Table2[[#This Row],[Sharpe Ratio]]-AVERAGE(Table2[Sharpe Ratio]))/_xlfn.STDEV.P(Table2[Sharpe Ratio])</f>
        <v>-0.36660180955069976</v>
      </c>
      <c r="AR3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4">
        <f>_xlfn.RANK.AVG(Table2[[#This Row],[1Y Return vs Nifty Z-Score]],Table2[1Y Return vs Nifty Z-Score])</f>
        <v>332</v>
      </c>
      <c r="AT314">
        <f>_xlfn.RANK.AVG(Table2[[#This Row],[6M Return vs Nifty Z-Score]],Table2[6M Return vs Nifty Z-Score])</f>
        <v>213</v>
      </c>
      <c r="AU314">
        <f>_xlfn.RANK.AVG(Table2[[#This Row],[Sharpe Ratio Z-Score]],Table2[Sharpe Ratio Z-Score])</f>
        <v>440</v>
      </c>
      <c r="AV314">
        <f>(Table2[[#This Row],[Rank 1Y]]+Table2[[#This Row],[Rank 6M]]+Table2[[#This Row],[Rank Sharpe]])/3</f>
        <v>328.33333333333331</v>
      </c>
    </row>
    <row r="315" spans="1:48" x14ac:dyDescent="0.3">
      <c r="A315" t="s">
        <v>885</v>
      </c>
      <c r="B315" t="s">
        <v>886</v>
      </c>
      <c r="C315" t="s">
        <v>10287</v>
      </c>
      <c r="D315" t="s">
        <v>887</v>
      </c>
      <c r="E315">
        <v>17388.842295875002</v>
      </c>
      <c r="F315">
        <v>195.55</v>
      </c>
      <c r="G315">
        <v>29.150535568234901</v>
      </c>
      <c r="H315">
        <f>(Table2[[#This Row],[1Y Return vs Nifty]]-AVERAGE(Table2[1Y Return vs Nifty]))/_xlfn.STDEV.P(Table2[1Y Return vs Nifty])</f>
        <v>-5.3087420336213054E-2</v>
      </c>
      <c r="I315">
        <v>16.141194043377698</v>
      </c>
      <c r="J315">
        <f>(Table2[[#This Row],[1M Return vs Nifty]]-AVERAGE(Table2[1M Return vs Nifty]))/_xlfn.STDEV.P(Table2[1M Return vs Nifty])</f>
        <v>0.98609669270456179</v>
      </c>
      <c r="K315">
        <v>23.325993559843901</v>
      </c>
      <c r="L315">
        <f>(Table2[[#This Row],[6M Return vs Nifty]]-AVERAGE(Table2[6M Return vs Nifty]))/_xlfn.STDEV.P(Table2[6M Return vs Nifty])</f>
        <v>0.50620418680434287</v>
      </c>
      <c r="M315">
        <v>2.07427601727011</v>
      </c>
      <c r="N315">
        <f>(Table2[[#This Row],[1W Return vs Nifty]]-AVERAGE(Table2[1W Return vs Nifty]))/_xlfn.STDEV.P(Table2[1W Return vs Nifty])</f>
        <v>0.32605736902743448</v>
      </c>
      <c r="O315">
        <v>190.34</v>
      </c>
      <c r="P315">
        <v>182.055279183263</v>
      </c>
      <c r="Q315">
        <v>161.410508663586</v>
      </c>
      <c r="R315">
        <v>58.935485466687098</v>
      </c>
      <c r="S315" s="2">
        <f>(Table2[[#This Row],[Close Price]]-Table2[[#This Row],[20D EMA]])/Table2[[#This Row],[20D EMA]]</f>
        <v>2.7372071030787055E-2</v>
      </c>
      <c r="T315" s="2">
        <f>(Table2[[#This Row],[Close Price]]-Table2[[#This Row],[50D EMA]])/Table2[[#This Row],[50D EMA]]</f>
        <v>7.4124303767938382E-2</v>
      </c>
      <c r="U315" s="2">
        <f>(Table2[[#This Row],[Close Price]]-Table2[[#This Row],[200D EMA]])/Table2[[#This Row],[200D EMA]]</f>
        <v>0.21150724087963818</v>
      </c>
      <c r="V315">
        <v>0.61189515607335998</v>
      </c>
      <c r="W315">
        <v>195.02</v>
      </c>
      <c r="X315">
        <v>200.69</v>
      </c>
      <c r="Y315">
        <v>193.42</v>
      </c>
      <c r="Z315">
        <v>200.69</v>
      </c>
      <c r="AA315">
        <v>184.3</v>
      </c>
      <c r="AB315">
        <v>200.9</v>
      </c>
      <c r="AC315" s="2">
        <f>(Table2[[#This Row],[Close Price]]/Table2[[#This Row],[Day Low]])-1</f>
        <v>2.7176699825659512E-3</v>
      </c>
      <c r="AD315" s="2">
        <f>(Table2[[#This Row],[Day High]]/Table2[[#This Row],[Close Price]])-1</f>
        <v>2.6284837637432723E-2</v>
      </c>
      <c r="AE315" s="2">
        <f>(Table2[[#This Row],[Close Price]]/Table2[[#This Row],[Current Week Low]])-1</f>
        <v>1.1012304828869945E-2</v>
      </c>
      <c r="AF315" s="2">
        <f>(Table2[[#This Row],[Current Week High]]/Table2[[#This Row],[Close Price]])-1</f>
        <v>2.6284837637432723E-2</v>
      </c>
      <c r="AG315" s="2">
        <f>(Table2[[#This Row],[Close Price]]/Table2[[#This Row],[Current Month Low]])-1</f>
        <v>6.1041779706999533E-2</v>
      </c>
      <c r="AH315" s="2">
        <f>(Table2[[#This Row],[Current Month High]]/Table2[[#This Row],[Close Price]])-1</f>
        <v>2.7358731782152867E-2</v>
      </c>
      <c r="AI315">
        <v>2.7358731782152801</v>
      </c>
      <c r="AJ315">
        <v>61.145447053976099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0.23</v>
      </c>
      <c r="AM315" t="s">
        <v>10332</v>
      </c>
      <c r="AN315">
        <v>3.84</v>
      </c>
      <c r="AO315" t="s">
        <v>10332</v>
      </c>
      <c r="AP315">
        <v>1.9426747329541E-2</v>
      </c>
      <c r="AQ315">
        <f>(Table2[[#This Row],[Sharpe Ratio]]-AVERAGE(Table2[Sharpe Ratio]))/_xlfn.STDEV.P(Table2[Sharpe Ratio])</f>
        <v>-0.54105302063646354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1.2242178075636625</v>
      </c>
      <c r="AS315">
        <f>_xlfn.RANK.AVG(Table2[[#This Row],[1Y Return vs Nifty Z-Score]],Table2[1Y Return vs Nifty Z-Score])</f>
        <v>312</v>
      </c>
      <c r="AT315">
        <f>_xlfn.RANK.AVG(Table2[[#This Row],[6M Return vs Nifty Z-Score]],Table2[6M Return vs Nifty Z-Score])</f>
        <v>185</v>
      </c>
      <c r="AU315">
        <f>_xlfn.RANK.AVG(Table2[[#This Row],[Sharpe Ratio Z-Score]],Table2[Sharpe Ratio Z-Score])</f>
        <v>489</v>
      </c>
      <c r="AV315">
        <f>(Table2[[#This Row],[Rank 1Y]]+Table2[[#This Row],[Rank 6M]]+Table2[[#This Row],[Rank Sharpe]])/3</f>
        <v>328.66666666666669</v>
      </c>
    </row>
    <row r="316" spans="1:48" x14ac:dyDescent="0.3">
      <c r="A316" t="s">
        <v>1437</v>
      </c>
      <c r="B316" t="s">
        <v>1438</v>
      </c>
      <c r="C316" t="s">
        <v>10298</v>
      </c>
      <c r="D316" t="s">
        <v>127</v>
      </c>
      <c r="E316">
        <v>7407.1841295199902</v>
      </c>
      <c r="F316">
        <v>682.7</v>
      </c>
      <c r="G316">
        <v>39.216113996766303</v>
      </c>
      <c r="H316">
        <f>(Table2[[#This Row],[1Y Return vs Nifty]]-AVERAGE(Table2[1Y Return vs Nifty]))/_xlfn.STDEV.P(Table2[1Y Return vs Nifty])</f>
        <v>0.10271583463267936</v>
      </c>
      <c r="I316">
        <v>19.622724332891899</v>
      </c>
      <c r="J316">
        <f>(Table2[[#This Row],[1M Return vs Nifty]]-AVERAGE(Table2[1M Return vs Nifty]))/_xlfn.STDEV.P(Table2[1M Return vs Nifty])</f>
        <v>1.2757424666052481</v>
      </c>
      <c r="K316">
        <v>-2.1721635127751999</v>
      </c>
      <c r="L316">
        <f>(Table2[[#This Row],[6M Return vs Nifty]]-AVERAGE(Table2[6M Return vs Nifty]))/_xlfn.STDEV.P(Table2[6M Return vs Nifty])</f>
        <v>-0.36124598693481441</v>
      </c>
      <c r="M316">
        <v>4.6779565444586702</v>
      </c>
      <c r="N316">
        <f>(Table2[[#This Row],[1W Return vs Nifty]]-AVERAGE(Table2[1W Return vs Nifty]))/_xlfn.STDEV.P(Table2[1W Return vs Nifty])</f>
        <v>0.92798823205374437</v>
      </c>
      <c r="O316">
        <v>639.54</v>
      </c>
      <c r="P316">
        <v>622.23362570436996</v>
      </c>
      <c r="Q316">
        <v>584.86204804470003</v>
      </c>
      <c r="R316">
        <v>64.653810223768303</v>
      </c>
      <c r="S316" s="2">
        <f>(Table2[[#This Row],[Close Price]]-Table2[[#This Row],[20D EMA]])/Table2[[#This Row],[20D EMA]]</f>
        <v>6.7486005566501056E-2</v>
      </c>
      <c r="T316" s="2">
        <f>(Table2[[#This Row],[Close Price]]-Table2[[#This Row],[50D EMA]])/Table2[[#This Row],[50D EMA]]</f>
        <v>9.7176320593703056E-2</v>
      </c>
      <c r="U316" s="2">
        <f>(Table2[[#This Row],[Close Price]]-Table2[[#This Row],[200D EMA]])/Table2[[#This Row],[200D EMA]]</f>
        <v>0.16728381040005938</v>
      </c>
      <c r="V316">
        <v>2.1415897928596901</v>
      </c>
      <c r="W316">
        <v>678.5</v>
      </c>
      <c r="X316">
        <v>725.15</v>
      </c>
      <c r="Y316">
        <v>656</v>
      </c>
      <c r="Z316">
        <v>725.15</v>
      </c>
      <c r="AA316">
        <v>549.29999999999995</v>
      </c>
      <c r="AB316">
        <v>725.15</v>
      </c>
      <c r="AC316" s="2">
        <f>(Table2[[#This Row],[Close Price]]/Table2[[#This Row],[Day Low]])-1</f>
        <v>6.1901252763449932E-3</v>
      </c>
      <c r="AD316" s="2">
        <f>(Table2[[#This Row],[Day High]]/Table2[[#This Row],[Close Price]])-1</f>
        <v>6.2179581075142654E-2</v>
      </c>
      <c r="AE316" s="2">
        <f>(Table2[[#This Row],[Close Price]]/Table2[[#This Row],[Current Week Low]])-1</f>
        <v>4.0701219512195186E-2</v>
      </c>
      <c r="AF316" s="2">
        <f>(Table2[[#This Row],[Current Week High]]/Table2[[#This Row],[Close Price]])-1</f>
        <v>6.2179581075142654E-2</v>
      </c>
      <c r="AG316" s="2">
        <f>(Table2[[#This Row],[Close Price]]/Table2[[#This Row],[Current Month Low]])-1</f>
        <v>0.24285454214454782</v>
      </c>
      <c r="AH316" s="2">
        <f>(Table2[[#This Row],[Current Month High]]/Table2[[#This Row],[Close Price]])-1</f>
        <v>6.2179581075142654E-2</v>
      </c>
      <c r="AI316">
        <v>23.282554562765402</v>
      </c>
      <c r="AJ316">
        <v>68.328915736916699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</v>
      </c>
      <c r="AM316">
        <v>0</v>
      </c>
      <c r="AN316">
        <v>15.69</v>
      </c>
      <c r="AO316" t="s">
        <v>10332</v>
      </c>
      <c r="AP316">
        <v>8.7281912810100004E-2</v>
      </c>
      <c r="AQ316">
        <f>(Table2[[#This Row],[Sharpe Ratio]]-AVERAGE(Table2[Sharpe Ratio]))/_xlfn.STDEV.P(Table2[Sharpe Ratio])</f>
        <v>0.24019581659046743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2.185396362947325</v>
      </c>
      <c r="AS316">
        <f>_xlfn.RANK.AVG(Table2[[#This Row],[1Y Return vs Nifty Z-Score]],Table2[1Y Return vs Nifty Z-Score])</f>
        <v>267</v>
      </c>
      <c r="AT316">
        <f>_xlfn.RANK.AVG(Table2[[#This Row],[6M Return vs Nifty Z-Score]],Table2[6M Return vs Nifty Z-Score])</f>
        <v>442</v>
      </c>
      <c r="AU316">
        <f>_xlfn.RANK.AVG(Table2[[#This Row],[Sharpe Ratio Z-Score]],Table2[Sharpe Ratio Z-Score])</f>
        <v>277</v>
      </c>
      <c r="AV316">
        <f>(Table2[[#This Row],[Rank 1Y]]+Table2[[#This Row],[Rank 6M]]+Table2[[#This Row],[Rank Sharpe]])/3</f>
        <v>328.66666666666669</v>
      </c>
    </row>
    <row r="317" spans="1:48" x14ac:dyDescent="0.3">
      <c r="A317" t="s">
        <v>598</v>
      </c>
      <c r="B317" t="s">
        <v>599</v>
      </c>
      <c r="C317" t="s">
        <v>10295</v>
      </c>
      <c r="D317" t="s">
        <v>116</v>
      </c>
      <c r="E317">
        <v>31904.313618729899</v>
      </c>
      <c r="F317">
        <v>314.3</v>
      </c>
      <c r="G317">
        <v>15.467298972215801</v>
      </c>
      <c r="H317">
        <f>(Table2[[#This Row],[1Y Return vs Nifty]]-AVERAGE(Table2[1Y Return vs Nifty]))/_xlfn.STDEV.P(Table2[1Y Return vs Nifty])</f>
        <v>-0.26488774709401597</v>
      </c>
      <c r="I317">
        <v>-0.71047699769570805</v>
      </c>
      <c r="J317">
        <f>(Table2[[#This Row],[1M Return vs Nifty]]-AVERAGE(Table2[1M Return vs Nifty]))/_xlfn.STDEV.P(Table2[1M Return vs Nifty])</f>
        <v>-0.41587740900361858</v>
      </c>
      <c r="K317">
        <v>26.690985664209901</v>
      </c>
      <c r="L317">
        <f>(Table2[[#This Row],[6M Return vs Nifty]]-AVERAGE(Table2[6M Return vs Nifty]))/_xlfn.STDEV.P(Table2[6M Return vs Nifty])</f>
        <v>0.62068159696578828</v>
      </c>
      <c r="M317">
        <v>-1.50515487338586</v>
      </c>
      <c r="N317">
        <f>(Table2[[#This Row],[1W Return vs Nifty]]-AVERAGE(Table2[1W Return vs Nifty]))/_xlfn.STDEV.P(Table2[1W Return vs Nifty])</f>
        <v>-0.50145195965432732</v>
      </c>
      <c r="O317">
        <v>321.12</v>
      </c>
      <c r="P317">
        <v>315.56373572949502</v>
      </c>
      <c r="Q317">
        <v>274.25618743517498</v>
      </c>
      <c r="R317">
        <v>39.893236657877203</v>
      </c>
      <c r="S317" s="2">
        <f>(Table2[[#This Row],[Close Price]]-Table2[[#This Row],[20D EMA]])/Table2[[#This Row],[20D EMA]]</f>
        <v>-2.1238166417538593E-2</v>
      </c>
      <c r="T317" s="2">
        <f>(Table2[[#This Row],[Close Price]]-Table2[[#This Row],[50D EMA]])/Table2[[#This Row],[50D EMA]]</f>
        <v>-4.0046925118743682E-3</v>
      </c>
      <c r="U317" s="2">
        <f>(Table2[[#This Row],[Close Price]]-Table2[[#This Row],[200D EMA]])/Table2[[#This Row],[200D EMA]]</f>
        <v>0.14600878448472582</v>
      </c>
      <c r="V317">
        <v>0.38339115227147302</v>
      </c>
      <c r="W317">
        <v>313.05</v>
      </c>
      <c r="X317">
        <v>320.10000000000002</v>
      </c>
      <c r="Y317">
        <v>313.05</v>
      </c>
      <c r="Z317">
        <v>324.2</v>
      </c>
      <c r="AA317">
        <v>309</v>
      </c>
      <c r="AB317">
        <v>345.65</v>
      </c>
      <c r="AC317" s="2">
        <f>(Table2[[#This Row],[Close Price]]/Table2[[#This Row],[Day Low]])-1</f>
        <v>3.9929723686311647E-3</v>
      </c>
      <c r="AD317" s="2">
        <f>(Table2[[#This Row],[Day High]]/Table2[[#This Row],[Close Price]])-1</f>
        <v>1.8453706649697699E-2</v>
      </c>
      <c r="AE317" s="2">
        <f>(Table2[[#This Row],[Close Price]]/Table2[[#This Row],[Current Week Low]])-1</f>
        <v>3.9929723686311647E-3</v>
      </c>
      <c r="AF317" s="2">
        <f>(Table2[[#This Row],[Current Week High]]/Table2[[#This Row],[Close Price]])-1</f>
        <v>3.1498568246897785E-2</v>
      </c>
      <c r="AG317" s="2">
        <f>(Table2[[#This Row],[Close Price]]/Table2[[#This Row],[Current Month Low]])-1</f>
        <v>1.7152103559870513E-2</v>
      </c>
      <c r="AH317" s="2">
        <f>(Table2[[#This Row],[Current Month High]]/Table2[[#This Row],[Close Price]])-1</f>
        <v>9.9745466115176429E-2</v>
      </c>
      <c r="AI317">
        <v>11.008590518612699</v>
      </c>
      <c r="AJ317">
        <v>58.138364779874202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-0.05</v>
      </c>
      <c r="AM317" t="s">
        <v>10331</v>
      </c>
      <c r="AN317">
        <v>-2.84</v>
      </c>
      <c r="AO317" t="s">
        <v>10331</v>
      </c>
      <c r="AP317">
        <v>3.3488338203051998E-2</v>
      </c>
      <c r="AQ317">
        <f>(Table2[[#This Row],[Sharpe Ratio]]-AVERAGE(Table2[Sharpe Ratio]))/_xlfn.STDEV.P(Table2[Sharpe Ratio])</f>
        <v>-0.37915522786431644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-0.94069074665049013</v>
      </c>
      <c r="AS317">
        <f>_xlfn.RANK.AVG(Table2[[#This Row],[1Y Return vs Nifty Z-Score]],Table2[1Y Return vs Nifty Z-Score])</f>
        <v>376</v>
      </c>
      <c r="AT317">
        <f>_xlfn.RANK.AVG(Table2[[#This Row],[6M Return vs Nifty Z-Score]],Table2[6M Return vs Nifty Z-Score])</f>
        <v>168</v>
      </c>
      <c r="AU317">
        <f>_xlfn.RANK.AVG(Table2[[#This Row],[Sharpe Ratio Z-Score]],Table2[Sharpe Ratio Z-Score])</f>
        <v>443</v>
      </c>
      <c r="AV317">
        <f>(Table2[[#This Row],[Rank 1Y]]+Table2[[#This Row],[Rank 6M]]+Table2[[#This Row],[Rank Sharpe]])/3</f>
        <v>329</v>
      </c>
    </row>
    <row r="318" spans="1:48" x14ac:dyDescent="0.3">
      <c r="A318" t="s">
        <v>523</v>
      </c>
      <c r="B318" t="s">
        <v>524</v>
      </c>
      <c r="C318" t="s">
        <v>10291</v>
      </c>
      <c r="D318" t="s">
        <v>281</v>
      </c>
      <c r="E318">
        <v>40088.277658799998</v>
      </c>
      <c r="F318">
        <v>531</v>
      </c>
      <c r="G318">
        <v>34.716259413078298</v>
      </c>
      <c r="H318">
        <f>(Table2[[#This Row],[1Y Return vs Nifty]]-AVERAGE(Table2[1Y Return vs Nifty]))/_xlfn.STDEV.P(Table2[1Y Return vs Nifty])</f>
        <v>3.306340521660129E-2</v>
      </c>
      <c r="I318">
        <v>8.6394700673021596</v>
      </c>
      <c r="J318">
        <f>(Table2[[#This Row],[1M Return vs Nifty]]-AVERAGE(Table2[1M Return vs Nifty]))/_xlfn.STDEV.P(Table2[1M Return vs Nifty])</f>
        <v>0.36199106502009792</v>
      </c>
      <c r="K318">
        <v>7.1693884959198702</v>
      </c>
      <c r="L318">
        <f>(Table2[[#This Row],[6M Return vs Nifty]]-AVERAGE(Table2[6M Return vs Nifty]))/_xlfn.STDEV.P(Table2[6M Return vs Nifty])</f>
        <v>-4.3445336093362839E-2</v>
      </c>
      <c r="M318">
        <v>-3.2854275275145199</v>
      </c>
      <c r="N318">
        <f>(Table2[[#This Row],[1W Return vs Nifty]]-AVERAGE(Table2[1W Return vs Nifty]))/_xlfn.STDEV.P(Table2[1W Return vs Nifty])</f>
        <v>-0.91302359600977256</v>
      </c>
      <c r="O318">
        <v>509.57</v>
      </c>
      <c r="P318">
        <v>491.92183755923099</v>
      </c>
      <c r="Q318">
        <v>437.266210200567</v>
      </c>
      <c r="R318">
        <v>69.162845196976406</v>
      </c>
      <c r="S318" s="2">
        <f>(Table2[[#This Row],[Close Price]]-Table2[[#This Row],[20D EMA]])/Table2[[#This Row],[20D EMA]]</f>
        <v>4.2055066036069642E-2</v>
      </c>
      <c r="T318" s="2">
        <f>(Table2[[#This Row],[Close Price]]-Table2[[#This Row],[50D EMA]])/Table2[[#This Row],[50D EMA]]</f>
        <v>7.9439779772053132E-2</v>
      </c>
      <c r="U318" s="2">
        <f>(Table2[[#This Row],[Close Price]]-Table2[[#This Row],[200D EMA]])/Table2[[#This Row],[200D EMA]]</f>
        <v>0.21436321310178258</v>
      </c>
      <c r="V318">
        <v>0.81026792078100196</v>
      </c>
      <c r="W318">
        <v>523.35</v>
      </c>
      <c r="X318">
        <v>533.4</v>
      </c>
      <c r="Y318">
        <v>519.25</v>
      </c>
      <c r="Z318">
        <v>542.5</v>
      </c>
      <c r="AA318">
        <v>480.55</v>
      </c>
      <c r="AB318">
        <v>542.5</v>
      </c>
      <c r="AC318" s="2">
        <f>(Table2[[#This Row],[Close Price]]/Table2[[#This Row],[Day Low]])-1</f>
        <v>1.4617368873602654E-2</v>
      </c>
      <c r="AD318" s="2">
        <f>(Table2[[#This Row],[Day High]]/Table2[[#This Row],[Close Price]])-1</f>
        <v>4.5197740112994378E-3</v>
      </c>
      <c r="AE318" s="2">
        <f>(Table2[[#This Row],[Close Price]]/Table2[[#This Row],[Current Week Low]])-1</f>
        <v>2.2628791526239755E-2</v>
      </c>
      <c r="AF318" s="2">
        <f>(Table2[[#This Row],[Current Week High]]/Table2[[#This Row],[Close Price]])-1</f>
        <v>2.1657250470809686E-2</v>
      </c>
      <c r="AG318" s="2">
        <f>(Table2[[#This Row],[Close Price]]/Table2[[#This Row],[Current Month Low]])-1</f>
        <v>0.10498387264592646</v>
      </c>
      <c r="AH318" s="2">
        <f>(Table2[[#This Row],[Current Month High]]/Table2[[#This Row],[Close Price]])-1</f>
        <v>2.1657250470809686E-2</v>
      </c>
      <c r="AI318">
        <v>2.1657250470809601</v>
      </c>
      <c r="AJ318">
        <v>69.216061185468405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-0.03</v>
      </c>
      <c r="AM318" t="s">
        <v>10331</v>
      </c>
      <c r="AN318">
        <v>5.81</v>
      </c>
      <c r="AO318" t="s">
        <v>10332</v>
      </c>
      <c r="AP318">
        <v>5.3913023179399999E-2</v>
      </c>
      <c r="AQ318">
        <f>(Table2[[#This Row],[Sharpe Ratio]]-AVERAGE(Table2[Sharpe Ratio]))/_xlfn.STDEV.P(Table2[Sharpe Ratio])</f>
        <v>-0.14399610216636247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-0.70541056403279867</v>
      </c>
      <c r="AS318">
        <f>_xlfn.RANK.AVG(Table2[[#This Row],[1Y Return vs Nifty Z-Score]],Table2[1Y Return vs Nifty Z-Score])</f>
        <v>286</v>
      </c>
      <c r="AT318">
        <f>_xlfn.RANK.AVG(Table2[[#This Row],[6M Return vs Nifty Z-Score]],Table2[6M Return vs Nifty Z-Score])</f>
        <v>325</v>
      </c>
      <c r="AU318">
        <f>_xlfn.RANK.AVG(Table2[[#This Row],[Sharpe Ratio Z-Score]],Table2[Sharpe Ratio Z-Score])</f>
        <v>378</v>
      </c>
      <c r="AV318">
        <f>(Table2[[#This Row],[Rank 1Y]]+Table2[[#This Row],[Rank 6M]]+Table2[[#This Row],[Rank Sharpe]])/3</f>
        <v>329.66666666666669</v>
      </c>
    </row>
    <row r="319" spans="1:48" x14ac:dyDescent="0.3">
      <c r="A319" t="s">
        <v>1697</v>
      </c>
      <c r="B319" t="s">
        <v>1698</v>
      </c>
      <c r="C319" t="s">
        <v>10290</v>
      </c>
      <c r="D319" t="s">
        <v>46</v>
      </c>
      <c r="E319">
        <v>4971.1693054400002</v>
      </c>
      <c r="F319">
        <v>718.4</v>
      </c>
      <c r="G319">
        <v>7.2850478339156801</v>
      </c>
      <c r="H319">
        <f>(Table2[[#This Row],[1Y Return vs Nifty]]-AVERAGE(Table2[1Y Return vs Nifty]))/_xlfn.STDEV.P(Table2[1Y Return vs Nifty])</f>
        <v>-0.3915393220006837</v>
      </c>
      <c r="I319">
        <v>7.1720309584697599</v>
      </c>
      <c r="J319">
        <f>(Table2[[#This Row],[1M Return vs Nifty]]-AVERAGE(Table2[1M Return vs Nifty]))/_xlfn.STDEV.P(Table2[1M Return vs Nifty])</f>
        <v>0.23990752675244659</v>
      </c>
      <c r="K319">
        <v>0.69717550445554299</v>
      </c>
      <c r="L319">
        <f>(Table2[[#This Row],[6M Return vs Nifty]]-AVERAGE(Table2[6M Return vs Nifty]))/_xlfn.STDEV.P(Table2[6M Return vs Nifty])</f>
        <v>-0.2636307505895123</v>
      </c>
      <c r="M319">
        <v>-0.85365253373393502</v>
      </c>
      <c r="N319">
        <f>(Table2[[#This Row],[1W Return vs Nifty]]-AVERAGE(Table2[1W Return vs Nifty]))/_xlfn.STDEV.P(Table2[1W Return vs Nifty])</f>
        <v>-0.35083464640284534</v>
      </c>
      <c r="O319">
        <v>699.12</v>
      </c>
      <c r="P319">
        <v>659.95841596055095</v>
      </c>
      <c r="Q319">
        <v>604.47650176400305</v>
      </c>
      <c r="R319">
        <v>57.641916050880802</v>
      </c>
      <c r="S319" s="2">
        <f>(Table2[[#This Row],[Close Price]]-Table2[[#This Row],[20D EMA]])/Table2[[#This Row],[20D EMA]]</f>
        <v>2.7577526032726816E-2</v>
      </c>
      <c r="T319" s="2">
        <f>(Table2[[#This Row],[Close Price]]-Table2[[#This Row],[50D EMA]])/Table2[[#This Row],[50D EMA]]</f>
        <v>8.8553434013549079E-2</v>
      </c>
      <c r="U319" s="2">
        <f>(Table2[[#This Row],[Close Price]]-Table2[[#This Row],[200D EMA]])/Table2[[#This Row],[200D EMA]]</f>
        <v>0.18846638025389187</v>
      </c>
      <c r="V319">
        <v>0.62081474361387801</v>
      </c>
      <c r="W319">
        <v>703.45</v>
      </c>
      <c r="X319">
        <v>724</v>
      </c>
      <c r="Y319">
        <v>675.6</v>
      </c>
      <c r="Z319">
        <v>724</v>
      </c>
      <c r="AA319">
        <v>640.1</v>
      </c>
      <c r="AB319">
        <v>771.7</v>
      </c>
      <c r="AC319" s="2">
        <f>(Table2[[#This Row],[Close Price]]/Table2[[#This Row],[Day Low]])-1</f>
        <v>2.1252398891179025E-2</v>
      </c>
      <c r="AD319" s="2">
        <f>(Table2[[#This Row],[Day High]]/Table2[[#This Row],[Close Price]])-1</f>
        <v>7.7951002227172328E-3</v>
      </c>
      <c r="AE319" s="2">
        <f>(Table2[[#This Row],[Close Price]]/Table2[[#This Row],[Current Week Low]])-1</f>
        <v>6.3351095322676132E-2</v>
      </c>
      <c r="AF319" s="2">
        <f>(Table2[[#This Row],[Current Week High]]/Table2[[#This Row],[Close Price]])-1</f>
        <v>7.7951002227172328E-3</v>
      </c>
      <c r="AG319" s="2">
        <f>(Table2[[#This Row],[Close Price]]/Table2[[#This Row],[Current Month Low]])-1</f>
        <v>0.12232463677550376</v>
      </c>
      <c r="AH319" s="2">
        <f>(Table2[[#This Row],[Current Month High]]/Table2[[#This Row],[Close Price]])-1</f>
        <v>7.4192650334075738E-2</v>
      </c>
      <c r="AI319">
        <v>40.457962138084604</v>
      </c>
      <c r="AJ319">
        <v>68.342120679554696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0.43</v>
      </c>
      <c r="AM319" t="s">
        <v>10332</v>
      </c>
      <c r="AN319">
        <v>3.67</v>
      </c>
      <c r="AO319" t="s">
        <v>10332</v>
      </c>
      <c r="AP319">
        <v>0.13168914682258101</v>
      </c>
      <c r="AQ319">
        <f>(Table2[[#This Row],[Sharpe Ratio]]-AVERAGE(Table2[Sharpe Ratio]))/_xlfn.STDEV.P(Table2[Sharpe Ratio])</f>
        <v>0.75147745139327149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-1.4619740847323259E-2</v>
      </c>
      <c r="AS319">
        <f>_xlfn.RANK.AVG(Table2[[#This Row],[1Y Return vs Nifty Z-Score]],Table2[1Y Return vs Nifty Z-Score])</f>
        <v>425</v>
      </c>
      <c r="AT319">
        <f>_xlfn.RANK.AVG(Table2[[#This Row],[6M Return vs Nifty Z-Score]],Table2[6M Return vs Nifty Z-Score])</f>
        <v>401</v>
      </c>
      <c r="AU319">
        <f>_xlfn.RANK.AVG(Table2[[#This Row],[Sharpe Ratio Z-Score]],Table2[Sharpe Ratio Z-Score])</f>
        <v>164</v>
      </c>
      <c r="AV319">
        <f>(Table2[[#This Row],[Rank 1Y]]+Table2[[#This Row],[Rank 6M]]+Table2[[#This Row],[Rank Sharpe]])/3</f>
        <v>330</v>
      </c>
    </row>
    <row r="320" spans="1:48" x14ac:dyDescent="0.3">
      <c r="A320" t="s">
        <v>1420</v>
      </c>
      <c r="B320" t="s">
        <v>1421</v>
      </c>
      <c r="C320" t="s">
        <v>622</v>
      </c>
      <c r="D320" t="s">
        <v>622</v>
      </c>
      <c r="E320">
        <v>7682.8888556250004</v>
      </c>
      <c r="F320">
        <v>581.25</v>
      </c>
      <c r="G320">
        <v>47.052160127882203</v>
      </c>
      <c r="H320">
        <f>(Table2[[#This Row],[1Y Return vs Nifty]]-AVERAGE(Table2[1Y Return vs Nifty]))/_xlfn.STDEV.P(Table2[1Y Return vs Nifty])</f>
        <v>0.22400856529717864</v>
      </c>
      <c r="I320">
        <v>14.3936548356416</v>
      </c>
      <c r="J320">
        <f>(Table2[[#This Row],[1M Return vs Nifty]]-AVERAGE(Table2[1M Return vs Nifty]))/_xlfn.STDEV.P(Table2[1M Return vs Nifty])</f>
        <v>0.84071023785423138</v>
      </c>
      <c r="K320">
        <v>-3.48587661666605</v>
      </c>
      <c r="L320">
        <f>(Table2[[#This Row],[6M Return vs Nifty]]-AVERAGE(Table2[6M Return vs Nifty]))/_xlfn.STDEV.P(Table2[6M Return vs Nifty])</f>
        <v>-0.40593865460361828</v>
      </c>
      <c r="M320">
        <v>1.7323884431619601</v>
      </c>
      <c r="N320">
        <f>(Table2[[#This Row],[1W Return vs Nifty]]-AVERAGE(Table2[1W Return vs Nifty]))/_xlfn.STDEV.P(Table2[1W Return vs Nifty])</f>
        <v>0.24701822409704477</v>
      </c>
      <c r="O320">
        <v>560.65</v>
      </c>
      <c r="P320">
        <v>538.31355470792403</v>
      </c>
      <c r="Q320">
        <v>502.08449408073602</v>
      </c>
      <c r="R320">
        <v>66.812052234602206</v>
      </c>
      <c r="S320" s="2">
        <f>(Table2[[#This Row],[Close Price]]-Table2[[#This Row],[20D EMA]])/Table2[[#This Row],[20D EMA]]</f>
        <v>3.6743066084009672E-2</v>
      </c>
      <c r="T320" s="2">
        <f>(Table2[[#This Row],[Close Price]]-Table2[[#This Row],[50D EMA]])/Table2[[#This Row],[50D EMA]]</f>
        <v>7.9761033168433318E-2</v>
      </c>
      <c r="U320" s="2">
        <f>(Table2[[#This Row],[Close Price]]-Table2[[#This Row],[200D EMA]])/Table2[[#This Row],[200D EMA]]</f>
        <v>0.15767367216589254</v>
      </c>
      <c r="V320">
        <v>0.69643996548957798</v>
      </c>
      <c r="W320">
        <v>573</v>
      </c>
      <c r="X320">
        <v>594.65</v>
      </c>
      <c r="Y320">
        <v>559.65</v>
      </c>
      <c r="Z320">
        <v>594.65</v>
      </c>
      <c r="AA320">
        <v>535</v>
      </c>
      <c r="AB320">
        <v>604.5</v>
      </c>
      <c r="AC320" s="2">
        <f>(Table2[[#This Row],[Close Price]]/Table2[[#This Row],[Day Low]])-1</f>
        <v>1.4397905759162333E-2</v>
      </c>
      <c r="AD320" s="2">
        <f>(Table2[[#This Row],[Day High]]/Table2[[#This Row],[Close Price]])-1</f>
        <v>2.3053763440860076E-2</v>
      </c>
      <c r="AE320" s="2">
        <f>(Table2[[#This Row],[Close Price]]/Table2[[#This Row],[Current Week Low]])-1</f>
        <v>3.8595550790672783E-2</v>
      </c>
      <c r="AF320" s="2">
        <f>(Table2[[#This Row],[Current Week High]]/Table2[[#This Row],[Close Price]])-1</f>
        <v>2.3053763440860076E-2</v>
      </c>
      <c r="AG320" s="2">
        <f>(Table2[[#This Row],[Close Price]]/Table2[[#This Row],[Current Month Low]])-1</f>
        <v>8.6448598130841159E-2</v>
      </c>
      <c r="AH320" s="2">
        <f>(Table2[[#This Row],[Current Month High]]/Table2[[#This Row],[Close Price]])-1</f>
        <v>4.0000000000000036E-2</v>
      </c>
      <c r="AI320">
        <v>14.580645161290301</v>
      </c>
      <c r="AJ320">
        <v>83.968982433929398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0.2</v>
      </c>
      <c r="AM320" t="s">
        <v>10332</v>
      </c>
      <c r="AN320">
        <v>2.0699999999999998</v>
      </c>
      <c r="AO320" t="s">
        <v>10332</v>
      </c>
      <c r="AP320">
        <v>8.0136485251799006E-2</v>
      </c>
      <c r="AQ320">
        <f>(Table2[[#This Row],[Sharpe Ratio]]-AVERAGE(Table2[Sharpe Ratio]))/_xlfn.STDEV.P(Table2[Sharpe Ratio])</f>
        <v>0.15792710599375817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1.0637254786385948</v>
      </c>
      <c r="AS320">
        <f>_xlfn.RANK.AVG(Table2[[#This Row],[1Y Return vs Nifty Z-Score]],Table2[1Y Return vs Nifty Z-Score])</f>
        <v>234</v>
      </c>
      <c r="AT320">
        <f>_xlfn.RANK.AVG(Table2[[#This Row],[6M Return vs Nifty Z-Score]],Table2[6M Return vs Nifty Z-Score])</f>
        <v>457</v>
      </c>
      <c r="AU320">
        <f>_xlfn.RANK.AVG(Table2[[#This Row],[Sharpe Ratio Z-Score]],Table2[Sharpe Ratio Z-Score])</f>
        <v>300</v>
      </c>
      <c r="AV320">
        <f>(Table2[[#This Row],[Rank 1Y]]+Table2[[#This Row],[Rank 6M]]+Table2[[#This Row],[Rank Sharpe]])/3</f>
        <v>330.33333333333331</v>
      </c>
    </row>
    <row r="321" spans="1:48" x14ac:dyDescent="0.3">
      <c r="A321" t="s">
        <v>844</v>
      </c>
      <c r="B321" t="s">
        <v>845</v>
      </c>
      <c r="C321" t="s">
        <v>622</v>
      </c>
      <c r="D321" t="s">
        <v>622</v>
      </c>
      <c r="E321">
        <v>18791.525718294</v>
      </c>
      <c r="F321">
        <v>195.33</v>
      </c>
      <c r="G321">
        <v>31.600433157776401</v>
      </c>
      <c r="H321">
        <f>(Table2[[#This Row],[1Y Return vs Nifty]]-AVERAGE(Table2[1Y Return vs Nifty]))/_xlfn.STDEV.P(Table2[1Y Return vs Nifty])</f>
        <v>-1.5165901816318049E-2</v>
      </c>
      <c r="I321">
        <v>9.5933612389110596</v>
      </c>
      <c r="J321">
        <f>(Table2[[#This Row],[1M Return vs Nifty]]-AVERAGE(Table2[1M Return vs Nifty]))/_xlfn.STDEV.P(Table2[1M Return vs Nifty])</f>
        <v>0.44135000308530281</v>
      </c>
      <c r="K321">
        <v>14.302984179525501</v>
      </c>
      <c r="L321">
        <f>(Table2[[#This Row],[6M Return vs Nifty]]-AVERAGE(Table2[6M Return vs Nifty]))/_xlfn.STDEV.P(Table2[6M Return vs Nifty])</f>
        <v>0.19924039203612459</v>
      </c>
      <c r="M321">
        <v>6.7709970442456298</v>
      </c>
      <c r="N321">
        <f>(Table2[[#This Row],[1W Return vs Nifty]]-AVERAGE(Table2[1W Return vs Nifty]))/_xlfn.STDEV.P(Table2[1W Return vs Nifty])</f>
        <v>1.411866980321751</v>
      </c>
      <c r="O321">
        <v>180.84</v>
      </c>
      <c r="P321">
        <v>170.476207422285</v>
      </c>
      <c r="Q321">
        <v>150.24997378157801</v>
      </c>
      <c r="R321">
        <v>74.878027824529198</v>
      </c>
      <c r="S321" s="2">
        <f>(Table2[[#This Row],[Close Price]]-Table2[[#This Row],[20D EMA]])/Table2[[#This Row],[20D EMA]]</f>
        <v>8.0126078301260825E-2</v>
      </c>
      <c r="T321" s="2">
        <f>(Table2[[#This Row],[Close Price]]-Table2[[#This Row],[50D EMA]])/Table2[[#This Row],[50D EMA]]</f>
        <v>0.14579038889661544</v>
      </c>
      <c r="U321" s="2">
        <f>(Table2[[#This Row],[Close Price]]-Table2[[#This Row],[200D EMA]])/Table2[[#This Row],[200D EMA]]</f>
        <v>0.30003350472430645</v>
      </c>
      <c r="V321">
        <v>0.70416533828055805</v>
      </c>
      <c r="W321">
        <v>190.4</v>
      </c>
      <c r="X321">
        <v>196.6</v>
      </c>
      <c r="Y321">
        <v>175.56</v>
      </c>
      <c r="Z321">
        <v>196.6</v>
      </c>
      <c r="AA321">
        <v>172.05</v>
      </c>
      <c r="AB321">
        <v>196.6</v>
      </c>
      <c r="AC321" s="2">
        <f>(Table2[[#This Row],[Close Price]]/Table2[[#This Row],[Day Low]])-1</f>
        <v>2.5892857142857162E-2</v>
      </c>
      <c r="AD321" s="2">
        <f>(Table2[[#This Row],[Day High]]/Table2[[#This Row],[Close Price]])-1</f>
        <v>6.5018174371576087E-3</v>
      </c>
      <c r="AE321" s="2">
        <f>(Table2[[#This Row],[Close Price]]/Table2[[#This Row],[Current Week Low]])-1</f>
        <v>0.11261107313738905</v>
      </c>
      <c r="AF321" s="2">
        <f>(Table2[[#This Row],[Current Week High]]/Table2[[#This Row],[Close Price]])-1</f>
        <v>6.5018174371576087E-3</v>
      </c>
      <c r="AG321" s="2">
        <f>(Table2[[#This Row],[Close Price]]/Table2[[#This Row],[Current Month Low]])-1</f>
        <v>0.13530950305143863</v>
      </c>
      <c r="AH321" s="2">
        <f>(Table2[[#This Row],[Current Month High]]/Table2[[#This Row],[Close Price]])-1</f>
        <v>6.5018174371576087E-3</v>
      </c>
      <c r="AI321">
        <v>0.65018174371575999</v>
      </c>
      <c r="AJ321">
        <v>73.472468916518594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0.27</v>
      </c>
      <c r="AM321" t="s">
        <v>10332</v>
      </c>
      <c r="AN321">
        <v>12.07</v>
      </c>
      <c r="AO321" t="s">
        <v>10332</v>
      </c>
      <c r="AP321">
        <v>3.5444949228804999E-2</v>
      </c>
      <c r="AQ321">
        <f>(Table2[[#This Row],[Sharpe Ratio]]-AVERAGE(Table2[Sharpe Ratio]))/_xlfn.STDEV.P(Table2[Sharpe Ratio])</f>
        <v>-0.35662783325921626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1.680663640367644</v>
      </c>
      <c r="AS321">
        <f>_xlfn.RANK.AVG(Table2[[#This Row],[1Y Return vs Nifty Z-Score]],Table2[1Y Return vs Nifty Z-Score])</f>
        <v>300</v>
      </c>
      <c r="AT321">
        <f>_xlfn.RANK.AVG(Table2[[#This Row],[6M Return vs Nifty Z-Score]],Table2[6M Return vs Nifty Z-Score])</f>
        <v>255</v>
      </c>
      <c r="AU321">
        <f>_xlfn.RANK.AVG(Table2[[#This Row],[Sharpe Ratio Z-Score]],Table2[Sharpe Ratio Z-Score])</f>
        <v>437</v>
      </c>
      <c r="AV321">
        <f>(Table2[[#This Row],[Rank 1Y]]+Table2[[#This Row],[Rank 6M]]+Table2[[#This Row],[Rank Sharpe]])/3</f>
        <v>330.66666666666669</v>
      </c>
    </row>
    <row r="322" spans="1:48" x14ac:dyDescent="0.3">
      <c r="A322" t="s">
        <v>181</v>
      </c>
      <c r="B322" t="s">
        <v>182</v>
      </c>
      <c r="C322" t="s">
        <v>10285</v>
      </c>
      <c r="D322" t="s">
        <v>18</v>
      </c>
      <c r="E322">
        <v>151891.07713488</v>
      </c>
      <c r="F322">
        <v>350.1</v>
      </c>
      <c r="G322">
        <v>73.927174554274202</v>
      </c>
      <c r="H322">
        <f>(Table2[[#This Row],[1Y Return vs Nifty]]-AVERAGE(Table2[1Y Return vs Nifty]))/_xlfn.STDEV.P(Table2[1Y Return vs Nifty])</f>
        <v>0.64000201810252744</v>
      </c>
      <c r="I322">
        <v>14.483431338727801</v>
      </c>
      <c r="J322">
        <f>(Table2[[#This Row],[1M Return vs Nifty]]-AVERAGE(Table2[1M Return vs Nifty]))/_xlfn.STDEV.P(Table2[1M Return vs Nifty])</f>
        <v>0.84817919045614254</v>
      </c>
      <c r="K322">
        <v>0.19517353198541201</v>
      </c>
      <c r="L322">
        <f>(Table2[[#This Row],[6M Return vs Nifty]]-AVERAGE(Table2[6M Return vs Nifty]))/_xlfn.STDEV.P(Table2[6M Return vs Nifty])</f>
        <v>-0.28070891419939253</v>
      </c>
      <c r="M322">
        <v>4.2748103022264301</v>
      </c>
      <c r="N322">
        <f>(Table2[[#This Row],[1W Return vs Nifty]]-AVERAGE(Table2[1W Return vs Nifty]))/_xlfn.STDEV.P(Table2[1W Return vs Nifty])</f>
        <v>0.83478702592316911</v>
      </c>
      <c r="O322">
        <v>335.96</v>
      </c>
      <c r="P322">
        <v>324.68835614655802</v>
      </c>
      <c r="Q322">
        <v>285.01088749422303</v>
      </c>
      <c r="R322">
        <v>66.446572173136303</v>
      </c>
      <c r="S322" s="2">
        <f>(Table2[[#This Row],[Close Price]]-Table2[[#This Row],[20D EMA]])/Table2[[#This Row],[20D EMA]]</f>
        <v>4.2088343850458516E-2</v>
      </c>
      <c r="T322" s="2">
        <f>(Table2[[#This Row],[Close Price]]-Table2[[#This Row],[50D EMA]])/Table2[[#This Row],[50D EMA]]</f>
        <v>7.8264721762833028E-2</v>
      </c>
      <c r="U322" s="2">
        <f>(Table2[[#This Row],[Close Price]]-Table2[[#This Row],[200D EMA]])/Table2[[#This Row],[200D EMA]]</f>
        <v>0.22837412660979944</v>
      </c>
      <c r="V322">
        <v>0.758200199455211</v>
      </c>
      <c r="W322">
        <v>348.55</v>
      </c>
      <c r="X322">
        <v>355.1</v>
      </c>
      <c r="Y322">
        <v>336.35</v>
      </c>
      <c r="Z322">
        <v>355.6</v>
      </c>
      <c r="AA322">
        <v>320.64999999999998</v>
      </c>
      <c r="AB322">
        <v>355.6</v>
      </c>
      <c r="AC322" s="2">
        <f>(Table2[[#This Row],[Close Price]]/Table2[[#This Row],[Day Low]])-1</f>
        <v>4.4469946922967019E-3</v>
      </c>
      <c r="AD322" s="2">
        <f>(Table2[[#This Row],[Day High]]/Table2[[#This Row],[Close Price]])-1</f>
        <v>1.4281633818908901E-2</v>
      </c>
      <c r="AE322" s="2">
        <f>(Table2[[#This Row],[Close Price]]/Table2[[#This Row],[Current Week Low]])-1</f>
        <v>4.0880035677121951E-2</v>
      </c>
      <c r="AF322" s="2">
        <f>(Table2[[#This Row],[Current Week High]]/Table2[[#This Row],[Close Price]])-1</f>
        <v>1.5709797200799791E-2</v>
      </c>
      <c r="AG322" s="2">
        <f>(Table2[[#This Row],[Close Price]]/Table2[[#This Row],[Current Month Low]])-1</f>
        <v>9.1844690472477897E-2</v>
      </c>
      <c r="AH322" s="2">
        <f>(Table2[[#This Row],[Current Month High]]/Table2[[#This Row],[Close Price]])-1</f>
        <v>1.5709797200799791E-2</v>
      </c>
      <c r="AI322">
        <v>2.5564124535846799</v>
      </c>
      <c r="AJ322">
        <v>111.253582742495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0.04</v>
      </c>
      <c r="AM322" t="s">
        <v>10332</v>
      </c>
      <c r="AN322">
        <v>2.46</v>
      </c>
      <c r="AO322" t="s">
        <v>10332</v>
      </c>
      <c r="AP322">
        <v>3.5104547112633999E-2</v>
      </c>
      <c r="AQ322">
        <f>(Table2[[#This Row],[Sharpe Ratio]]-AVERAGE(Table2[Sharpe Ratio]))/_xlfn.STDEV.P(Table2[Sharpe Ratio])</f>
        <v>-0.36054704494435136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1.6817122753380951</v>
      </c>
      <c r="AS322">
        <f>_xlfn.RANK.AVG(Table2[[#This Row],[1Y Return vs Nifty Z-Score]],Table2[1Y Return vs Nifty Z-Score])</f>
        <v>144</v>
      </c>
      <c r="AT322">
        <f>_xlfn.RANK.AVG(Table2[[#This Row],[6M Return vs Nifty Z-Score]],Table2[6M Return vs Nifty Z-Score])</f>
        <v>412</v>
      </c>
      <c r="AU322">
        <f>_xlfn.RANK.AVG(Table2[[#This Row],[Sharpe Ratio Z-Score]],Table2[Sharpe Ratio Z-Score])</f>
        <v>438</v>
      </c>
      <c r="AV322">
        <f>(Table2[[#This Row],[Rank 1Y]]+Table2[[#This Row],[Rank 6M]]+Table2[[#This Row],[Rank Sharpe]])/3</f>
        <v>331.33333333333331</v>
      </c>
    </row>
    <row r="323" spans="1:48" x14ac:dyDescent="0.3">
      <c r="A323" t="s">
        <v>604</v>
      </c>
      <c r="B323" t="s">
        <v>605</v>
      </c>
      <c r="C323" t="s">
        <v>10294</v>
      </c>
      <c r="D323" t="s">
        <v>180</v>
      </c>
      <c r="E323">
        <v>31470.685670244999</v>
      </c>
      <c r="F323">
        <v>171.35</v>
      </c>
      <c r="G323">
        <v>65.043974187577106</v>
      </c>
      <c r="H323">
        <f>(Table2[[#This Row],[1Y Return vs Nifty]]-AVERAGE(Table2[1Y Return vs Nifty]))/_xlfn.STDEV.P(Table2[1Y Return vs Nifty])</f>
        <v>0.5025005777730619</v>
      </c>
      <c r="I323">
        <v>-7.9821431112972503</v>
      </c>
      <c r="J323">
        <f>(Table2[[#This Row],[1M Return vs Nifty]]-AVERAGE(Table2[1M Return vs Nifty]))/_xlfn.STDEV.P(Table2[1M Return vs Nifty])</f>
        <v>-1.0208433819739149</v>
      </c>
      <c r="K323">
        <v>-5.6423165219409004</v>
      </c>
      <c r="L323">
        <f>(Table2[[#This Row],[6M Return vs Nifty]]-AVERAGE(Table2[6M Return vs Nifty]))/_xlfn.STDEV.P(Table2[6M Return vs Nifty])</f>
        <v>-0.47930098291468848</v>
      </c>
      <c r="M323">
        <v>-1.87962025948274</v>
      </c>
      <c r="N323">
        <f>(Table2[[#This Row],[1W Return vs Nifty]]-AVERAGE(Table2[1W Return vs Nifty]))/_xlfn.STDEV.P(Table2[1W Return vs Nifty])</f>
        <v>-0.58802259329122886</v>
      </c>
      <c r="O323">
        <v>176.72</v>
      </c>
      <c r="P323">
        <v>181.97734511913899</v>
      </c>
      <c r="Q323">
        <v>160.06719129438</v>
      </c>
      <c r="R323">
        <v>42.791889301966698</v>
      </c>
      <c r="S323" s="2">
        <f>(Table2[[#This Row],[Close Price]]-Table2[[#This Row],[20D EMA]])/Table2[[#This Row],[20D EMA]]</f>
        <v>-3.0387052965142623E-2</v>
      </c>
      <c r="T323" s="2">
        <f>(Table2[[#This Row],[Close Price]]-Table2[[#This Row],[50D EMA]])/Table2[[#This Row],[50D EMA]]</f>
        <v>-5.8399275537190432E-2</v>
      </c>
      <c r="U323" s="2">
        <f>(Table2[[#This Row],[Close Price]]-Table2[[#This Row],[200D EMA]])/Table2[[#This Row],[200D EMA]]</f>
        <v>7.0487953304995243E-2</v>
      </c>
      <c r="V323">
        <v>1.0490719330828999</v>
      </c>
      <c r="W323">
        <v>170</v>
      </c>
      <c r="X323">
        <v>172.5</v>
      </c>
      <c r="Y323">
        <v>164.85</v>
      </c>
      <c r="Z323">
        <v>174.7</v>
      </c>
      <c r="AA323">
        <v>163.16</v>
      </c>
      <c r="AB323">
        <v>200.4</v>
      </c>
      <c r="AC323" s="2">
        <f>(Table2[[#This Row],[Close Price]]/Table2[[#This Row],[Day Low]])-1</f>
        <v>7.9411764705881183E-3</v>
      </c>
      <c r="AD323" s="2">
        <f>(Table2[[#This Row],[Day High]]/Table2[[#This Row],[Close Price]])-1</f>
        <v>6.7114093959732557E-3</v>
      </c>
      <c r="AE323" s="2">
        <f>(Table2[[#This Row],[Close Price]]/Table2[[#This Row],[Current Week Low]])-1</f>
        <v>3.9429784652714517E-2</v>
      </c>
      <c r="AF323" s="2">
        <f>(Table2[[#This Row],[Current Week High]]/Table2[[#This Row],[Close Price]])-1</f>
        <v>1.9550627370878315E-2</v>
      </c>
      <c r="AG323" s="2">
        <f>(Table2[[#This Row],[Close Price]]/Table2[[#This Row],[Current Month Low]])-1</f>
        <v>5.0196126501593552E-2</v>
      </c>
      <c r="AH323" s="2">
        <f>(Table2[[#This Row],[Current Month High]]/Table2[[#This Row],[Close Price]])-1</f>
        <v>0.16953603735045242</v>
      </c>
      <c r="AI323">
        <v>21.972570761598998</v>
      </c>
      <c r="AJ323">
        <v>95.493439817455695</v>
      </c>
      <c r="AK323" t="str">
        <f>IF(AND(Table2[[#This Row],[20D EMA]]&gt;Table2[[#This Row],[50D EMA]],Table2[[#This Row],[50D EMA]]&gt;Table2[[#This Row],[200D EMA]]),"Uptrend","Downtrend/NoTrend")</f>
        <v>Downtrend/NoTrend</v>
      </c>
      <c r="AL323">
        <v>-0.06</v>
      </c>
      <c r="AM323" t="s">
        <v>10331</v>
      </c>
      <c r="AN323">
        <v>-0.92</v>
      </c>
      <c r="AO323" t="s">
        <v>10331</v>
      </c>
      <c r="AP323">
        <v>7.0924829289048003E-2</v>
      </c>
      <c r="AQ323">
        <f>(Table2[[#This Row],[Sharpe Ratio]]-AVERAGE(Table2[Sharpe Ratio]))/_xlfn.STDEV.P(Table2[Sharpe Ratio])</f>
        <v>5.1868923704074969E-2</v>
      </c>
      <c r="AR3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3">
        <f>_xlfn.RANK.AVG(Table2[[#This Row],[1Y Return vs Nifty Z-Score]],Table2[1Y Return vs Nifty Z-Score])</f>
        <v>172</v>
      </c>
      <c r="AT323">
        <f>_xlfn.RANK.AVG(Table2[[#This Row],[6M Return vs Nifty Z-Score]],Table2[6M Return vs Nifty Z-Score])</f>
        <v>486</v>
      </c>
      <c r="AU323">
        <f>_xlfn.RANK.AVG(Table2[[#This Row],[Sharpe Ratio Z-Score]],Table2[Sharpe Ratio Z-Score])</f>
        <v>336</v>
      </c>
      <c r="AV323">
        <f>(Table2[[#This Row],[Rank 1Y]]+Table2[[#This Row],[Rank 6M]]+Table2[[#This Row],[Rank Sharpe]])/3</f>
        <v>331.33333333333331</v>
      </c>
    </row>
    <row r="324" spans="1:48" x14ac:dyDescent="0.3">
      <c r="A324" t="s">
        <v>1260</v>
      </c>
      <c r="B324" t="s">
        <v>1261</v>
      </c>
      <c r="C324" t="s">
        <v>10292</v>
      </c>
      <c r="D324" t="s">
        <v>198</v>
      </c>
      <c r="E324">
        <v>9242.049336</v>
      </c>
      <c r="F324">
        <v>604.9</v>
      </c>
      <c r="G324">
        <v>25.473919633212901</v>
      </c>
      <c r="H324">
        <f>(Table2[[#This Row],[1Y Return vs Nifty]]-AVERAGE(Table2[1Y Return vs Nifty]))/_xlfn.STDEV.P(Table2[1Y Return vs Nifty])</f>
        <v>-0.10999708866915382</v>
      </c>
      <c r="I324">
        <v>-14.297841720145</v>
      </c>
      <c r="J324">
        <f>(Table2[[#This Row],[1M Return vs Nifty]]-AVERAGE(Table2[1M Return vs Nifty]))/_xlfn.STDEV.P(Table2[1M Return vs Nifty])</f>
        <v>-1.5462776764256372</v>
      </c>
      <c r="K324">
        <v>6.5842871868170603</v>
      </c>
      <c r="L324">
        <f>(Table2[[#This Row],[6M Return vs Nifty]]-AVERAGE(Table2[6M Return vs Nifty]))/_xlfn.STDEV.P(Table2[6M Return vs Nifty])</f>
        <v>-6.3350548489330985E-2</v>
      </c>
      <c r="M324">
        <v>-2.30653766490587</v>
      </c>
      <c r="N324">
        <f>(Table2[[#This Row],[1W Return vs Nifty]]-AVERAGE(Table2[1W Return vs Nifty]))/_xlfn.STDEV.P(Table2[1W Return vs Nifty])</f>
        <v>-0.68671932647484168</v>
      </c>
      <c r="O324">
        <v>578.87</v>
      </c>
      <c r="P324">
        <v>597.22108209836199</v>
      </c>
      <c r="Q324">
        <v>545.42860050834099</v>
      </c>
      <c r="R324">
        <v>66.912213760643994</v>
      </c>
      <c r="S324" s="2">
        <f>(Table2[[#This Row],[Close Price]]-Table2[[#This Row],[20D EMA]])/Table2[[#This Row],[20D EMA]]</f>
        <v>4.4966918306355436E-2</v>
      </c>
      <c r="T324" s="2">
        <f>(Table2[[#This Row],[Close Price]]-Table2[[#This Row],[50D EMA]])/Table2[[#This Row],[50D EMA]]</f>
        <v>1.2857747544105073E-2</v>
      </c>
      <c r="U324" s="2">
        <f>(Table2[[#This Row],[Close Price]]-Table2[[#This Row],[200D EMA]])/Table2[[#This Row],[200D EMA]]</f>
        <v>0.10903608544955559</v>
      </c>
      <c r="V324">
        <v>1.94612977175186</v>
      </c>
      <c r="W324">
        <v>538</v>
      </c>
      <c r="X324">
        <v>618.79999999999995</v>
      </c>
      <c r="Y324">
        <v>525.54999999999995</v>
      </c>
      <c r="Z324">
        <v>618.79999999999995</v>
      </c>
      <c r="AA324">
        <v>518</v>
      </c>
      <c r="AB324">
        <v>644</v>
      </c>
      <c r="AC324" s="2">
        <f>(Table2[[#This Row],[Close Price]]/Table2[[#This Row],[Day Low]])-1</f>
        <v>0.12434944237918222</v>
      </c>
      <c r="AD324" s="2">
        <f>(Table2[[#This Row],[Day High]]/Table2[[#This Row],[Close Price]])-1</f>
        <v>2.2979004794180913E-2</v>
      </c>
      <c r="AE324" s="2">
        <f>(Table2[[#This Row],[Close Price]]/Table2[[#This Row],[Current Week Low]])-1</f>
        <v>0.15098468271334808</v>
      </c>
      <c r="AF324" s="2">
        <f>(Table2[[#This Row],[Current Week High]]/Table2[[#This Row],[Close Price]])-1</f>
        <v>2.2979004794180913E-2</v>
      </c>
      <c r="AG324" s="2">
        <f>(Table2[[#This Row],[Close Price]]/Table2[[#This Row],[Current Month Low]])-1</f>
        <v>0.16776061776061768</v>
      </c>
      <c r="AH324" s="2">
        <f>(Table2[[#This Row],[Current Month High]]/Table2[[#This Row],[Close Price]])-1</f>
        <v>6.4638783269961975E-2</v>
      </c>
      <c r="AI324">
        <v>17.011076210943902</v>
      </c>
      <c r="AJ324">
        <v>58.766404199474998</v>
      </c>
      <c r="AK324" t="str">
        <f>IF(AND(Table2[[#This Row],[20D EMA]]&gt;Table2[[#This Row],[50D EMA]],Table2[[#This Row],[50D EMA]]&gt;Table2[[#This Row],[200D EMA]]),"Uptrend","Downtrend/NoTrend")</f>
        <v>Downtrend/NoTrend</v>
      </c>
      <c r="AL324">
        <v>0.01</v>
      </c>
      <c r="AM324" t="s">
        <v>10332</v>
      </c>
      <c r="AN324">
        <v>-0.54</v>
      </c>
      <c r="AO324" t="s">
        <v>10331</v>
      </c>
      <c r="AP324">
        <v>7.0251158826122997E-2</v>
      </c>
      <c r="AQ324">
        <f>(Table2[[#This Row],[Sharpe Ratio]]-AVERAGE(Table2[Sharpe Ratio]))/_xlfn.STDEV.P(Table2[Sharpe Ratio])</f>
        <v>4.4112634818668325E-2</v>
      </c>
      <c r="AR3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4">
        <f>_xlfn.RANK.AVG(Table2[[#This Row],[1Y Return vs Nifty Z-Score]],Table2[1Y Return vs Nifty Z-Score])</f>
        <v>325</v>
      </c>
      <c r="AT324">
        <f>_xlfn.RANK.AVG(Table2[[#This Row],[6M Return vs Nifty Z-Score]],Table2[6M Return vs Nifty Z-Score])</f>
        <v>333</v>
      </c>
      <c r="AU324">
        <f>_xlfn.RANK.AVG(Table2[[#This Row],[Sharpe Ratio Z-Score]],Table2[Sharpe Ratio Z-Score])</f>
        <v>341</v>
      </c>
      <c r="AV324">
        <f>(Table2[[#This Row],[Rank 1Y]]+Table2[[#This Row],[Rank 6M]]+Table2[[#This Row],[Rank Sharpe]])/3</f>
        <v>333</v>
      </c>
    </row>
    <row r="325" spans="1:48" x14ac:dyDescent="0.3">
      <c r="A325" t="s">
        <v>1232</v>
      </c>
      <c r="B325" t="s">
        <v>1233</v>
      </c>
      <c r="C325" t="s">
        <v>10289</v>
      </c>
      <c r="D325" t="s">
        <v>359</v>
      </c>
      <c r="E325">
        <v>9522.8883088500006</v>
      </c>
      <c r="F325">
        <v>698.95</v>
      </c>
      <c r="G325">
        <v>40.463375460688297</v>
      </c>
      <c r="H325">
        <f>(Table2[[#This Row],[1Y Return vs Nifty]]-AVERAGE(Table2[1Y Return vs Nifty]))/_xlfn.STDEV.P(Table2[1Y Return vs Nifty])</f>
        <v>0.12202196763398621</v>
      </c>
      <c r="I325">
        <v>13.2802835440565</v>
      </c>
      <c r="J325">
        <f>(Table2[[#This Row],[1M Return vs Nifty]]-AVERAGE(Table2[1M Return vs Nifty]))/_xlfn.STDEV.P(Table2[1M Return vs Nifty])</f>
        <v>0.74808335755356592</v>
      </c>
      <c r="K325">
        <v>29.697649513497598</v>
      </c>
      <c r="L325">
        <f>(Table2[[#This Row],[6M Return vs Nifty]]-AVERAGE(Table2[6M Return vs Nifty]))/_xlfn.STDEV.P(Table2[6M Return vs Nifty])</f>
        <v>0.72296863955525326</v>
      </c>
      <c r="M325">
        <v>-3.0150138688839099</v>
      </c>
      <c r="N325">
        <f>(Table2[[#This Row],[1W Return vs Nifty]]-AVERAGE(Table2[1W Return vs Nifty]))/_xlfn.STDEV.P(Table2[1W Return vs Nifty])</f>
        <v>-0.85050812023848676</v>
      </c>
      <c r="O325">
        <v>687.19</v>
      </c>
      <c r="P325">
        <v>649.42229466476795</v>
      </c>
      <c r="Q325">
        <v>549.49166792324002</v>
      </c>
      <c r="R325">
        <v>52.015870747134599</v>
      </c>
      <c r="S325" s="2">
        <f>(Table2[[#This Row],[Close Price]]-Table2[[#This Row],[20D EMA]])/Table2[[#This Row],[20D EMA]]</f>
        <v>1.7113171029846171E-2</v>
      </c>
      <c r="T325" s="2">
        <f>(Table2[[#This Row],[Close Price]]-Table2[[#This Row],[50D EMA]])/Table2[[#This Row],[50D EMA]]</f>
        <v>7.6264251692803861E-2</v>
      </c>
      <c r="U325" s="2">
        <f>(Table2[[#This Row],[Close Price]]-Table2[[#This Row],[200D EMA]])/Table2[[#This Row],[200D EMA]]</f>
        <v>0.27199380955424834</v>
      </c>
      <c r="V325">
        <v>1.3429720882632701</v>
      </c>
      <c r="W325">
        <v>695</v>
      </c>
      <c r="X325">
        <v>713.9</v>
      </c>
      <c r="Y325">
        <v>686</v>
      </c>
      <c r="Z325">
        <v>724.4</v>
      </c>
      <c r="AA325">
        <v>635.5</v>
      </c>
      <c r="AB325">
        <v>793</v>
      </c>
      <c r="AC325" s="2">
        <f>(Table2[[#This Row],[Close Price]]/Table2[[#This Row],[Day Low]])-1</f>
        <v>5.6834532374101521E-3</v>
      </c>
      <c r="AD325" s="2">
        <f>(Table2[[#This Row],[Day High]]/Table2[[#This Row],[Close Price]])-1</f>
        <v>2.1389226697188457E-2</v>
      </c>
      <c r="AE325" s="2">
        <f>(Table2[[#This Row],[Close Price]]/Table2[[#This Row],[Current Week Low]])-1</f>
        <v>1.8877551020408223E-2</v>
      </c>
      <c r="AF325" s="2">
        <f>(Table2[[#This Row],[Current Week High]]/Table2[[#This Row],[Close Price]])-1</f>
        <v>3.6411760497889523E-2</v>
      </c>
      <c r="AG325" s="2">
        <f>(Table2[[#This Row],[Close Price]]/Table2[[#This Row],[Current Month Low]])-1</f>
        <v>9.984264358772621E-2</v>
      </c>
      <c r="AH325" s="2">
        <f>(Table2[[#This Row],[Current Month High]]/Table2[[#This Row],[Close Price]])-1</f>
        <v>0.13455898132913657</v>
      </c>
      <c r="AI325">
        <v>13.4558981329136</v>
      </c>
      <c r="AJ325">
        <v>81.122052345167106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0.17</v>
      </c>
      <c r="AM325" t="s">
        <v>10332</v>
      </c>
      <c r="AN325">
        <v>5.2</v>
      </c>
      <c r="AO325" t="s">
        <v>10332</v>
      </c>
      <c r="AP325">
        <v>-7.21020828664E-4</v>
      </c>
      <c r="AQ325">
        <f>(Table2[[#This Row],[Sharpe Ratio]]-AVERAGE(Table2[Sharpe Ratio]))/_xlfn.STDEV.P(Table2[Sharpe Ratio])</f>
        <v>-0.77302387112131266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-3.0458026616994038E-2</v>
      </c>
      <c r="AS325">
        <f>_xlfn.RANK.AVG(Table2[[#This Row],[1Y Return vs Nifty Z-Score]],Table2[1Y Return vs Nifty Z-Score])</f>
        <v>264</v>
      </c>
      <c r="AT325">
        <f>_xlfn.RANK.AVG(Table2[[#This Row],[6M Return vs Nifty Z-Score]],Table2[6M Return vs Nifty Z-Score])</f>
        <v>155</v>
      </c>
      <c r="AU325">
        <f>_xlfn.RANK.AVG(Table2[[#This Row],[Sharpe Ratio Z-Score]],Table2[Sharpe Ratio Z-Score])</f>
        <v>582</v>
      </c>
      <c r="AV325">
        <f>(Table2[[#This Row],[Rank 1Y]]+Table2[[#This Row],[Rank 6M]]+Table2[[#This Row],[Rank Sharpe]])/3</f>
        <v>333.66666666666669</v>
      </c>
    </row>
    <row r="326" spans="1:48" x14ac:dyDescent="0.3">
      <c r="A326" t="s">
        <v>888</v>
      </c>
      <c r="B326" t="s">
        <v>889</v>
      </c>
      <c r="C326" t="s">
        <v>10295</v>
      </c>
      <c r="D326" t="s">
        <v>308</v>
      </c>
      <c r="E326">
        <v>17336.164797185</v>
      </c>
      <c r="F326">
        <v>794.45</v>
      </c>
      <c r="G326">
        <v>22.3612750550766</v>
      </c>
      <c r="H326">
        <f>(Table2[[#This Row],[1Y Return vs Nifty]]-AVERAGE(Table2[1Y Return vs Nifty]))/_xlfn.STDEV.P(Table2[1Y Return vs Nifty])</f>
        <v>-0.15817714710079508</v>
      </c>
      <c r="I326">
        <v>0.62851175321110497</v>
      </c>
      <c r="J326">
        <f>(Table2[[#This Row],[1M Return vs Nifty]]-AVERAGE(Table2[1M Return vs Nifty]))/_xlfn.STDEV.P(Table2[1M Return vs Nifty])</f>
        <v>-0.30448029315234904</v>
      </c>
      <c r="K326">
        <v>-17.968490089403801</v>
      </c>
      <c r="L326">
        <f>(Table2[[#This Row],[6M Return vs Nifty]]-AVERAGE(Table2[6M Return vs Nifty]))/_xlfn.STDEV.P(Table2[6M Return vs Nifty])</f>
        <v>-0.89863879514099043</v>
      </c>
      <c r="M326">
        <v>-1.9124726837855599</v>
      </c>
      <c r="N326">
        <f>(Table2[[#This Row],[1W Return vs Nifty]]-AVERAGE(Table2[1W Return vs Nifty]))/_xlfn.STDEV.P(Table2[1W Return vs Nifty])</f>
        <v>-0.59561756813803002</v>
      </c>
      <c r="O326">
        <v>793.3</v>
      </c>
      <c r="P326">
        <v>805.60976297124296</v>
      </c>
      <c r="Q326">
        <v>750.44093192503897</v>
      </c>
      <c r="R326">
        <v>54.101681217597502</v>
      </c>
      <c r="S326" s="2">
        <f>(Table2[[#This Row],[Close Price]]-Table2[[#This Row],[20D EMA]])/Table2[[#This Row],[20D EMA]]</f>
        <v>1.4496407412077285E-3</v>
      </c>
      <c r="T326" s="2">
        <f>(Table2[[#This Row],[Close Price]]-Table2[[#This Row],[50D EMA]])/Table2[[#This Row],[50D EMA]]</f>
        <v>-1.3852566694429783E-2</v>
      </c>
      <c r="U326" s="2">
        <f>(Table2[[#This Row],[Close Price]]-Table2[[#This Row],[200D EMA]])/Table2[[#This Row],[200D EMA]]</f>
        <v>5.8644279919631455E-2</v>
      </c>
      <c r="V326">
        <v>0.40435830651036703</v>
      </c>
      <c r="W326">
        <v>774.45</v>
      </c>
      <c r="X326">
        <v>797.9</v>
      </c>
      <c r="Y326">
        <v>763.2</v>
      </c>
      <c r="Z326">
        <v>820</v>
      </c>
      <c r="AA326">
        <v>761</v>
      </c>
      <c r="AB326">
        <v>849.35</v>
      </c>
      <c r="AC326" s="2">
        <f>(Table2[[#This Row],[Close Price]]/Table2[[#This Row],[Day Low]])-1</f>
        <v>2.5824778875330967E-2</v>
      </c>
      <c r="AD326" s="2">
        <f>(Table2[[#This Row],[Day High]]/Table2[[#This Row],[Close Price]])-1</f>
        <v>4.3426269746364987E-3</v>
      </c>
      <c r="AE326" s="2">
        <f>(Table2[[#This Row],[Close Price]]/Table2[[#This Row],[Current Week Low]])-1</f>
        <v>4.0946016771488569E-2</v>
      </c>
      <c r="AF326" s="2">
        <f>(Table2[[#This Row],[Current Week High]]/Table2[[#This Row],[Close Price]])-1</f>
        <v>3.2160614261438569E-2</v>
      </c>
      <c r="AG326" s="2">
        <f>(Table2[[#This Row],[Close Price]]/Table2[[#This Row],[Current Month Low]])-1</f>
        <v>4.3955321944809445E-2</v>
      </c>
      <c r="AH326" s="2">
        <f>(Table2[[#This Row],[Current Month High]]/Table2[[#This Row],[Close Price]])-1</f>
        <v>6.9104411857259684E-2</v>
      </c>
      <c r="AI326">
        <v>20.58656932469</v>
      </c>
      <c r="AJ326">
        <v>59.240328723190999</v>
      </c>
      <c r="AK326" t="str">
        <f>IF(AND(Table2[[#This Row],[20D EMA]]&gt;Table2[[#This Row],[50D EMA]],Table2[[#This Row],[50D EMA]]&gt;Table2[[#This Row],[200D EMA]]),"Uptrend","Downtrend/NoTrend")</f>
        <v>Downtrend/NoTrend</v>
      </c>
      <c r="AL326">
        <v>-0.06</v>
      </c>
      <c r="AM326" t="s">
        <v>10331</v>
      </c>
      <c r="AN326">
        <v>-0.99</v>
      </c>
      <c r="AO326" t="s">
        <v>10331</v>
      </c>
      <c r="AP326">
        <v>0.193991563037583</v>
      </c>
      <c r="AQ326">
        <f>(Table2[[#This Row],[Sharpe Ratio]]-AVERAGE(Table2[Sharpe Ratio]))/_xlfn.STDEV.P(Table2[Sharpe Ratio])</f>
        <v>1.4687948417449901</v>
      </c>
      <c r="AR3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6">
        <f>_xlfn.RANK.AVG(Table2[[#This Row],[1Y Return vs Nifty Z-Score]],Table2[1Y Return vs Nifty Z-Score])</f>
        <v>339</v>
      </c>
      <c r="AT326">
        <f>_xlfn.RANK.AVG(Table2[[#This Row],[6M Return vs Nifty Z-Score]],Table2[6M Return vs Nifty Z-Score])</f>
        <v>614</v>
      </c>
      <c r="AU326">
        <f>_xlfn.RANK.AVG(Table2[[#This Row],[Sharpe Ratio Z-Score]],Table2[Sharpe Ratio Z-Score])</f>
        <v>49</v>
      </c>
      <c r="AV326">
        <f>(Table2[[#This Row],[Rank 1Y]]+Table2[[#This Row],[Rank 6M]]+Table2[[#This Row],[Rank Sharpe]])/3</f>
        <v>334</v>
      </c>
    </row>
    <row r="327" spans="1:48" x14ac:dyDescent="0.3">
      <c r="A327" t="s">
        <v>251</v>
      </c>
      <c r="B327" t="s">
        <v>252</v>
      </c>
      <c r="C327" t="s">
        <v>10287</v>
      </c>
      <c r="D327" t="s">
        <v>253</v>
      </c>
      <c r="E327">
        <v>107255.211695625</v>
      </c>
      <c r="F327">
        <v>99.75</v>
      </c>
      <c r="G327">
        <v>33.882749093870302</v>
      </c>
      <c r="H327">
        <f>(Table2[[#This Row],[1Y Return vs Nifty]]-AVERAGE(Table2[1Y Return vs Nifty]))/_xlfn.STDEV.P(Table2[1Y Return vs Nifty])</f>
        <v>2.0161650816212226E-2</v>
      </c>
      <c r="I327">
        <v>7.8997270714347101</v>
      </c>
      <c r="J327">
        <f>(Table2[[#This Row],[1M Return vs Nifty]]-AVERAGE(Table2[1M Return vs Nifty]))/_xlfn.STDEV.P(Table2[1M Return vs Nifty])</f>
        <v>0.30044817591441753</v>
      </c>
      <c r="K327">
        <v>-2.7783524508612998</v>
      </c>
      <c r="L327">
        <f>(Table2[[#This Row],[6M Return vs Nifty]]-AVERAGE(Table2[6M Return vs Nifty]))/_xlfn.STDEV.P(Table2[6M Return vs Nifty])</f>
        <v>-0.38186860284246399</v>
      </c>
      <c r="M327">
        <v>-1.62569051587979E-2</v>
      </c>
      <c r="N327">
        <f>(Table2[[#This Row],[1W Return vs Nifty]]-AVERAGE(Table2[1W Return vs Nifty]))/_xlfn.STDEV.P(Table2[1W Return vs Nifty])</f>
        <v>-0.1572416659510667</v>
      </c>
      <c r="O327">
        <v>95.76</v>
      </c>
      <c r="P327">
        <v>92.574554228195794</v>
      </c>
      <c r="Q327">
        <v>82.537620024583106</v>
      </c>
      <c r="R327">
        <v>63.657928413692503</v>
      </c>
      <c r="S327" s="2">
        <f>(Table2[[#This Row],[Close Price]]-Table2[[#This Row],[20D EMA]])/Table2[[#This Row],[20D EMA]]</f>
        <v>4.1666666666666609E-2</v>
      </c>
      <c r="T327" s="2">
        <f>(Table2[[#This Row],[Close Price]]-Table2[[#This Row],[50D EMA]])/Table2[[#This Row],[50D EMA]]</f>
        <v>7.7509914377948505E-2</v>
      </c>
      <c r="U327" s="2">
        <f>(Table2[[#This Row],[Close Price]]-Table2[[#This Row],[200D EMA]])/Table2[[#This Row],[200D EMA]]</f>
        <v>0.20853981457534562</v>
      </c>
      <c r="V327">
        <v>0.73124943499845196</v>
      </c>
      <c r="W327">
        <v>97</v>
      </c>
      <c r="X327">
        <v>101.75</v>
      </c>
      <c r="Y327">
        <v>94.8</v>
      </c>
      <c r="Z327">
        <v>101.75</v>
      </c>
      <c r="AA327">
        <v>91.1</v>
      </c>
      <c r="AB327">
        <v>104.29</v>
      </c>
      <c r="AC327" s="2">
        <f>(Table2[[#This Row],[Close Price]]/Table2[[#This Row],[Day Low]])-1</f>
        <v>2.8350515463917425E-2</v>
      </c>
      <c r="AD327" s="2">
        <f>(Table2[[#This Row],[Day High]]/Table2[[#This Row],[Close Price]])-1</f>
        <v>2.0050125313283207E-2</v>
      </c>
      <c r="AE327" s="2">
        <f>(Table2[[#This Row],[Close Price]]/Table2[[#This Row],[Current Week Low]])-1</f>
        <v>5.2215189873417778E-2</v>
      </c>
      <c r="AF327" s="2">
        <f>(Table2[[#This Row],[Current Week High]]/Table2[[#This Row],[Close Price]])-1</f>
        <v>2.0050125313283207E-2</v>
      </c>
      <c r="AG327" s="2">
        <f>(Table2[[#This Row],[Close Price]]/Table2[[#This Row],[Current Month Low]])-1</f>
        <v>9.4950603732162575E-2</v>
      </c>
      <c r="AH327" s="2">
        <f>(Table2[[#This Row],[Current Month High]]/Table2[[#This Row],[Close Price]])-1</f>
        <v>4.551378446115284E-2</v>
      </c>
      <c r="AI327">
        <v>8.1704260651629106</v>
      </c>
      <c r="AJ327">
        <v>68.354430379746802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0.09</v>
      </c>
      <c r="AM327" t="s">
        <v>10332</v>
      </c>
      <c r="AN327">
        <v>5.57</v>
      </c>
      <c r="AO327" t="s">
        <v>10332</v>
      </c>
      <c r="AP327">
        <v>9.0993839292393006E-2</v>
      </c>
      <c r="AQ327">
        <f>(Table2[[#This Row],[Sharpe Ratio]]-AVERAGE(Table2[Sharpe Ratio]))/_xlfn.STDEV.P(Table2[Sharpe Ratio])</f>
        <v>0.28293299404225791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6.4432551979356989E-2</v>
      </c>
      <c r="AS327">
        <f>_xlfn.RANK.AVG(Table2[[#This Row],[1Y Return vs Nifty Z-Score]],Table2[1Y Return vs Nifty Z-Score])</f>
        <v>290</v>
      </c>
      <c r="AT327">
        <f>_xlfn.RANK.AVG(Table2[[#This Row],[6M Return vs Nifty Z-Score]],Table2[6M Return vs Nifty Z-Score])</f>
        <v>450</v>
      </c>
      <c r="AU327">
        <f>_xlfn.RANK.AVG(Table2[[#This Row],[Sharpe Ratio Z-Score]],Table2[Sharpe Ratio Z-Score])</f>
        <v>264</v>
      </c>
      <c r="AV327">
        <f>(Table2[[#This Row],[Rank 1Y]]+Table2[[#This Row],[Rank 6M]]+Table2[[#This Row],[Rank Sharpe]])/3</f>
        <v>334.66666666666669</v>
      </c>
    </row>
    <row r="328" spans="1:48" x14ac:dyDescent="0.3">
      <c r="A328" t="s">
        <v>1606</v>
      </c>
      <c r="B328" t="s">
        <v>1607</v>
      </c>
      <c r="C328" t="s">
        <v>10296</v>
      </c>
      <c r="D328" t="s">
        <v>72</v>
      </c>
      <c r="E328">
        <v>5765.4080000000004</v>
      </c>
      <c r="F328">
        <v>818.95</v>
      </c>
      <c r="G328">
        <v>85.184005905477704</v>
      </c>
      <c r="H328">
        <f>(Table2[[#This Row],[1Y Return vs Nifty]]-AVERAGE(Table2[1Y Return vs Nifty]))/_xlfn.STDEV.P(Table2[1Y Return vs Nifty])</f>
        <v>0.8142444600651273</v>
      </c>
      <c r="I328">
        <v>-2.5960182884264</v>
      </c>
      <c r="J328">
        <f>(Table2[[#This Row],[1M Return vs Nifty]]-AVERAGE(Table2[1M Return vs Nifty]))/_xlfn.STDEV.P(Table2[1M Return vs Nifty])</f>
        <v>-0.57274494165736911</v>
      </c>
      <c r="K328">
        <v>-23.360192624497699</v>
      </c>
      <c r="L328">
        <f>(Table2[[#This Row],[6M Return vs Nifty]]-AVERAGE(Table2[6M Return vs Nifty]))/_xlfn.STDEV.P(Table2[6M Return vs Nifty])</f>
        <v>-1.0820651222867839</v>
      </c>
      <c r="M328">
        <v>-7.42587482283367</v>
      </c>
      <c r="N328">
        <f>(Table2[[#This Row],[1W Return vs Nifty]]-AVERAGE(Table2[1W Return vs Nifty]))/_xlfn.STDEV.P(Table2[1W Return vs Nifty])</f>
        <v>-1.87023128249869</v>
      </c>
      <c r="O328">
        <v>854.55</v>
      </c>
      <c r="P328">
        <v>871.27973640836103</v>
      </c>
      <c r="Q328">
        <v>787.07281462666901</v>
      </c>
      <c r="R328">
        <v>33.955165165085397</v>
      </c>
      <c r="S328" s="2">
        <f>(Table2[[#This Row],[Close Price]]-Table2[[#This Row],[20D EMA]])/Table2[[#This Row],[20D EMA]]</f>
        <v>-4.1659352875782471E-2</v>
      </c>
      <c r="T328" s="2">
        <f>(Table2[[#This Row],[Close Price]]-Table2[[#This Row],[50D EMA]])/Table2[[#This Row],[50D EMA]]</f>
        <v>-6.0060775227113172E-2</v>
      </c>
      <c r="U328" s="2">
        <f>(Table2[[#This Row],[Close Price]]-Table2[[#This Row],[200D EMA]])/Table2[[#This Row],[200D EMA]]</f>
        <v>4.0500935594442157E-2</v>
      </c>
      <c r="V328">
        <v>0.66025680324045</v>
      </c>
      <c r="W328">
        <v>814.95</v>
      </c>
      <c r="X328">
        <v>828.6</v>
      </c>
      <c r="Y328">
        <v>810</v>
      </c>
      <c r="Z328">
        <v>835</v>
      </c>
      <c r="AA328">
        <v>810</v>
      </c>
      <c r="AB328">
        <v>944.85</v>
      </c>
      <c r="AC328" s="2">
        <f>(Table2[[#This Row],[Close Price]]/Table2[[#This Row],[Day Low]])-1</f>
        <v>4.9082765813852625E-3</v>
      </c>
      <c r="AD328" s="2">
        <f>(Table2[[#This Row],[Day High]]/Table2[[#This Row],[Close Price]])-1</f>
        <v>1.1783381158800843E-2</v>
      </c>
      <c r="AE328" s="2">
        <f>(Table2[[#This Row],[Close Price]]/Table2[[#This Row],[Current Week Low]])-1</f>
        <v>1.1049382716049383E-2</v>
      </c>
      <c r="AF328" s="2">
        <f>(Table2[[#This Row],[Current Week High]]/Table2[[#This Row],[Close Price]])-1</f>
        <v>1.9598266072409665E-2</v>
      </c>
      <c r="AG328" s="2">
        <f>(Table2[[#This Row],[Close Price]]/Table2[[#This Row],[Current Month Low]])-1</f>
        <v>1.1049382716049383E-2</v>
      </c>
      <c r="AH328" s="2">
        <f>(Table2[[#This Row],[Current Month High]]/Table2[[#This Row],[Close Price]])-1</f>
        <v>0.1537334391598999</v>
      </c>
      <c r="AI328">
        <v>42.255326943036799</v>
      </c>
      <c r="AJ328">
        <v>117.805851063829</v>
      </c>
      <c r="AK328" t="str">
        <f>IF(AND(Table2[[#This Row],[20D EMA]]&gt;Table2[[#This Row],[50D EMA]],Table2[[#This Row],[50D EMA]]&gt;Table2[[#This Row],[200D EMA]]),"Uptrend","Downtrend/NoTrend")</f>
        <v>Downtrend/NoTrend</v>
      </c>
      <c r="AL328">
        <v>-0.3</v>
      </c>
      <c r="AM328" t="s">
        <v>10331</v>
      </c>
      <c r="AN328">
        <v>-4.95</v>
      </c>
      <c r="AO328" t="s">
        <v>10331</v>
      </c>
      <c r="AP328">
        <v>0.108495561953388</v>
      </c>
      <c r="AQ328">
        <f>(Table2[[#This Row],[Sharpe Ratio]]-AVERAGE(Table2[Sharpe Ratio]))/_xlfn.STDEV.P(Table2[Sharpe Ratio])</f>
        <v>0.48443866249852363</v>
      </c>
      <c r="AR3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8">
        <f>_xlfn.RANK.AVG(Table2[[#This Row],[1Y Return vs Nifty Z-Score]],Table2[1Y Return vs Nifty Z-Score])</f>
        <v>121</v>
      </c>
      <c r="AT328">
        <f>_xlfn.RANK.AVG(Table2[[#This Row],[6M Return vs Nifty Z-Score]],Table2[6M Return vs Nifty Z-Score])</f>
        <v>665</v>
      </c>
      <c r="AU328">
        <f>_xlfn.RANK.AVG(Table2[[#This Row],[Sharpe Ratio Z-Score]],Table2[Sharpe Ratio Z-Score])</f>
        <v>218</v>
      </c>
      <c r="AV328">
        <f>(Table2[[#This Row],[Rank 1Y]]+Table2[[#This Row],[Rank 6M]]+Table2[[#This Row],[Rank Sharpe]])/3</f>
        <v>334.66666666666669</v>
      </c>
    </row>
    <row r="329" spans="1:48" x14ac:dyDescent="0.3">
      <c r="A329" t="s">
        <v>227</v>
      </c>
      <c r="B329" t="s">
        <v>228</v>
      </c>
      <c r="C329" t="s">
        <v>10287</v>
      </c>
      <c r="D329" t="s">
        <v>34</v>
      </c>
      <c r="E329">
        <v>117780.930767136</v>
      </c>
      <c r="F329">
        <v>62.31</v>
      </c>
      <c r="G329">
        <v>74.716408817328798</v>
      </c>
      <c r="H329">
        <f>(Table2[[#This Row],[1Y Return vs Nifty]]-AVERAGE(Table2[1Y Return vs Nifty]))/_xlfn.STDEV.P(Table2[1Y Return vs Nifty])</f>
        <v>0.65221843149495895</v>
      </c>
      <c r="I329">
        <v>-4.2573699905290496</v>
      </c>
      <c r="J329">
        <f>(Table2[[#This Row],[1M Return vs Nifty]]-AVERAGE(Table2[1M Return vs Nifty]))/_xlfn.STDEV.P(Table2[1M Return vs Nifty])</f>
        <v>-0.7109610304060584</v>
      </c>
      <c r="K329">
        <v>-21.697393013344499</v>
      </c>
      <c r="L329">
        <f>(Table2[[#This Row],[6M Return vs Nifty]]-AVERAGE(Table2[6M Return vs Nifty]))/_xlfn.STDEV.P(Table2[6M Return vs Nifty])</f>
        <v>-1.0254964923469696</v>
      </c>
      <c r="M329">
        <v>0.21391301299777901</v>
      </c>
      <c r="N329">
        <f>(Table2[[#This Row],[1W Return vs Nifty]]-AVERAGE(Table2[1W Return vs Nifty]))/_xlfn.STDEV.P(Table2[1W Return vs Nifty])</f>
        <v>-0.10402992356104121</v>
      </c>
      <c r="O329">
        <v>62.66</v>
      </c>
      <c r="P329">
        <v>63.770558514179697</v>
      </c>
      <c r="Q329">
        <v>57.447794519479501</v>
      </c>
      <c r="R329">
        <v>50.962334709146504</v>
      </c>
      <c r="S329" s="2">
        <f>(Table2[[#This Row],[Close Price]]-Table2[[#This Row],[20D EMA]])/Table2[[#This Row],[20D EMA]]</f>
        <v>-5.5857006064474043E-3</v>
      </c>
      <c r="T329" s="2">
        <f>(Table2[[#This Row],[Close Price]]-Table2[[#This Row],[50D EMA]])/Table2[[#This Row],[50D EMA]]</f>
        <v>-2.2903335774531953E-2</v>
      </c>
      <c r="U329" s="2">
        <f>(Table2[[#This Row],[Close Price]]-Table2[[#This Row],[200D EMA]])/Table2[[#This Row],[200D EMA]]</f>
        <v>8.4636939001580216E-2</v>
      </c>
      <c r="V329">
        <v>0.35831662889091698</v>
      </c>
      <c r="W329">
        <v>62.1</v>
      </c>
      <c r="X329">
        <v>63.64</v>
      </c>
      <c r="Y329">
        <v>61.1</v>
      </c>
      <c r="Z329">
        <v>63.64</v>
      </c>
      <c r="AA329">
        <v>59.21</v>
      </c>
      <c r="AB329">
        <v>68.459999999999994</v>
      </c>
      <c r="AC329" s="2">
        <f>(Table2[[#This Row],[Close Price]]/Table2[[#This Row],[Day Low]])-1</f>
        <v>3.3816425120773985E-3</v>
      </c>
      <c r="AD329" s="2">
        <f>(Table2[[#This Row],[Day High]]/Table2[[#This Row],[Close Price]])-1</f>
        <v>2.1344888460921085E-2</v>
      </c>
      <c r="AE329" s="2">
        <f>(Table2[[#This Row],[Close Price]]/Table2[[#This Row],[Current Week Low]])-1</f>
        <v>1.9803600654664466E-2</v>
      </c>
      <c r="AF329" s="2">
        <f>(Table2[[#This Row],[Current Week High]]/Table2[[#This Row],[Close Price]])-1</f>
        <v>2.1344888460921085E-2</v>
      </c>
      <c r="AG329" s="2">
        <f>(Table2[[#This Row],[Close Price]]/Table2[[#This Row],[Current Month Low]])-1</f>
        <v>5.2356020942408321E-2</v>
      </c>
      <c r="AH329" s="2">
        <f>(Table2[[#This Row],[Current Month High]]/Table2[[#This Row],[Close Price]])-1</f>
        <v>9.8700048146364905E-2</v>
      </c>
      <c r="AI329">
        <v>34.408602150537597</v>
      </c>
      <c r="AJ329">
        <v>107.69999999999899</v>
      </c>
      <c r="AK329" t="str">
        <f>IF(AND(Table2[[#This Row],[20D EMA]]&gt;Table2[[#This Row],[50D EMA]],Table2[[#This Row],[50D EMA]]&gt;Table2[[#This Row],[200D EMA]]),"Uptrend","Downtrend/NoTrend")</f>
        <v>Downtrend/NoTrend</v>
      </c>
      <c r="AL329">
        <v>-0.15</v>
      </c>
      <c r="AM329" t="s">
        <v>10331</v>
      </c>
      <c r="AN329">
        <v>1.96</v>
      </c>
      <c r="AO329" t="s">
        <v>10332</v>
      </c>
      <c r="AP329">
        <v>0.110183751160582</v>
      </c>
      <c r="AQ329">
        <f>(Table2[[#This Row],[Sharpe Ratio]]-AVERAGE(Table2[Sharpe Ratio]))/_xlfn.STDEV.P(Table2[Sharpe Ratio])</f>
        <v>0.50387558886660155</v>
      </c>
      <c r="AR3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9">
        <f>_xlfn.RANK.AVG(Table2[[#This Row],[1Y Return vs Nifty Z-Score]],Table2[1Y Return vs Nifty Z-Score])</f>
        <v>142</v>
      </c>
      <c r="AT329">
        <f>_xlfn.RANK.AVG(Table2[[#This Row],[6M Return vs Nifty Z-Score]],Table2[6M Return vs Nifty Z-Score])</f>
        <v>653</v>
      </c>
      <c r="AU329">
        <f>_xlfn.RANK.AVG(Table2[[#This Row],[Sharpe Ratio Z-Score]],Table2[Sharpe Ratio Z-Score])</f>
        <v>212</v>
      </c>
      <c r="AV329">
        <f>(Table2[[#This Row],[Rank 1Y]]+Table2[[#This Row],[Rank 6M]]+Table2[[#This Row],[Rank Sharpe]])/3</f>
        <v>335.66666666666669</v>
      </c>
    </row>
    <row r="330" spans="1:48" x14ac:dyDescent="0.3">
      <c r="A330" t="s">
        <v>873</v>
      </c>
      <c r="B330" t="s">
        <v>874</v>
      </c>
      <c r="C330" t="s">
        <v>10298</v>
      </c>
      <c r="D330" t="s">
        <v>444</v>
      </c>
      <c r="E330">
        <v>17801.257324949998</v>
      </c>
      <c r="F330">
        <v>287.89999999999998</v>
      </c>
      <c r="G330">
        <v>8.78691584718546</v>
      </c>
      <c r="H330">
        <f>(Table2[[#This Row],[1Y Return vs Nifty]]-AVERAGE(Table2[1Y Return vs Nifty]))/_xlfn.STDEV.P(Table2[1Y Return vs Nifty])</f>
        <v>-0.36829218060066021</v>
      </c>
      <c r="I330">
        <v>-7.5317958444785003</v>
      </c>
      <c r="J330">
        <f>(Table2[[#This Row],[1M Return vs Nifty]]-AVERAGE(Table2[1M Return vs Nifty]))/_xlfn.STDEV.P(Table2[1M Return vs Nifty])</f>
        <v>-0.98337675903093957</v>
      </c>
      <c r="K330">
        <v>20.388487819961099</v>
      </c>
      <c r="L330">
        <f>(Table2[[#This Row],[6M Return vs Nifty]]-AVERAGE(Table2[6M Return vs Nifty]))/_xlfn.STDEV.P(Table2[6M Return vs Nifty])</f>
        <v>0.40626991088142139</v>
      </c>
      <c r="M330">
        <v>3.6678655185368298</v>
      </c>
      <c r="N330">
        <f>(Table2[[#This Row],[1W Return vs Nifty]]-AVERAGE(Table2[1W Return vs Nifty]))/_xlfn.STDEV.P(Table2[1W Return vs Nifty])</f>
        <v>0.69447073379723423</v>
      </c>
      <c r="O330">
        <v>297.63</v>
      </c>
      <c r="P330">
        <v>304.56123593752898</v>
      </c>
      <c r="Q330">
        <v>268.86170021413</v>
      </c>
      <c r="R330">
        <v>40.786981629915402</v>
      </c>
      <c r="S330" s="2">
        <f>(Table2[[#This Row],[Close Price]]-Table2[[#This Row],[20D EMA]])/Table2[[#This Row],[20D EMA]]</f>
        <v>-3.2691596949232328E-2</v>
      </c>
      <c r="T330" s="2">
        <f>(Table2[[#This Row],[Close Price]]-Table2[[#This Row],[50D EMA]])/Table2[[#This Row],[50D EMA]]</f>
        <v>-5.470570109239549E-2</v>
      </c>
      <c r="U330" s="2">
        <f>(Table2[[#This Row],[Close Price]]-Table2[[#This Row],[200D EMA]])/Table2[[#This Row],[200D EMA]]</f>
        <v>7.0810754267741652E-2</v>
      </c>
      <c r="V330">
        <v>0.51251021107843397</v>
      </c>
      <c r="W330">
        <v>287</v>
      </c>
      <c r="X330">
        <v>298</v>
      </c>
      <c r="Y330">
        <v>287</v>
      </c>
      <c r="Z330">
        <v>298</v>
      </c>
      <c r="AA330">
        <v>275.25</v>
      </c>
      <c r="AB330">
        <v>320</v>
      </c>
      <c r="AC330" s="2">
        <f>(Table2[[#This Row],[Close Price]]/Table2[[#This Row],[Day Low]])-1</f>
        <v>3.1358885017420679E-3</v>
      </c>
      <c r="AD330" s="2">
        <f>(Table2[[#This Row],[Day High]]/Table2[[#This Row],[Close Price]])-1</f>
        <v>3.5081625564432173E-2</v>
      </c>
      <c r="AE330" s="2">
        <f>(Table2[[#This Row],[Close Price]]/Table2[[#This Row],[Current Week Low]])-1</f>
        <v>3.1358885017420679E-3</v>
      </c>
      <c r="AF330" s="2">
        <f>(Table2[[#This Row],[Current Week High]]/Table2[[#This Row],[Close Price]])-1</f>
        <v>3.5081625564432173E-2</v>
      </c>
      <c r="AG330" s="2">
        <f>(Table2[[#This Row],[Close Price]]/Table2[[#This Row],[Current Month Low]])-1</f>
        <v>4.5958219800181555E-2</v>
      </c>
      <c r="AH330" s="2">
        <f>(Table2[[#This Row],[Current Month High]]/Table2[[#This Row],[Close Price]])-1</f>
        <v>0.11149704758596735</v>
      </c>
      <c r="AI330">
        <v>23.619312261201799</v>
      </c>
      <c r="AJ330">
        <v>54.951560818083898</v>
      </c>
      <c r="AK330" t="str">
        <f>IF(AND(Table2[[#This Row],[20D EMA]]&gt;Table2[[#This Row],[50D EMA]],Table2[[#This Row],[50D EMA]]&gt;Table2[[#This Row],[200D EMA]]),"Uptrend","Downtrend/NoTrend")</f>
        <v>Downtrend/NoTrend</v>
      </c>
      <c r="AL330">
        <v>-0.24</v>
      </c>
      <c r="AM330" t="s">
        <v>10331</v>
      </c>
      <c r="AN330">
        <v>-0.26</v>
      </c>
      <c r="AO330" t="s">
        <v>10331</v>
      </c>
      <c r="AP330">
        <v>5.2170686686044999E-2</v>
      </c>
      <c r="AQ330">
        <f>(Table2[[#This Row],[Sharpe Ratio]]-AVERAGE(Table2[Sharpe Ratio]))/_xlfn.STDEV.P(Table2[Sharpe Ratio])</f>
        <v>-0.1640564520284763</v>
      </c>
      <c r="AR3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0">
        <f>_xlfn.RANK.AVG(Table2[[#This Row],[1Y Return vs Nifty Z-Score]],Table2[1Y Return vs Nifty Z-Score])</f>
        <v>413</v>
      </c>
      <c r="AT330">
        <f>_xlfn.RANK.AVG(Table2[[#This Row],[6M Return vs Nifty Z-Score]],Table2[6M Return vs Nifty Z-Score])</f>
        <v>207</v>
      </c>
      <c r="AU330">
        <f>_xlfn.RANK.AVG(Table2[[#This Row],[Sharpe Ratio Z-Score]],Table2[Sharpe Ratio Z-Score])</f>
        <v>388</v>
      </c>
      <c r="AV330">
        <f>(Table2[[#This Row],[Rank 1Y]]+Table2[[#This Row],[Rank 6M]]+Table2[[#This Row],[Rank Sharpe]])/3</f>
        <v>336</v>
      </c>
    </row>
    <row r="331" spans="1:48" x14ac:dyDescent="0.3">
      <c r="A331" t="s">
        <v>348</v>
      </c>
      <c r="B331" t="s">
        <v>349</v>
      </c>
      <c r="C331" t="s">
        <v>10287</v>
      </c>
      <c r="D331" t="s">
        <v>34</v>
      </c>
      <c r="E331">
        <v>74460.168869679997</v>
      </c>
      <c r="F331">
        <v>552.79999999999995</v>
      </c>
      <c r="G331">
        <v>6.76370966797165</v>
      </c>
      <c r="H331">
        <f>(Table2[[#This Row],[1Y Return vs Nifty]]-AVERAGE(Table2[1Y Return vs Nifty]))/_xlfn.STDEV.P(Table2[1Y Return vs Nifty])</f>
        <v>-0.39960902050537694</v>
      </c>
      <c r="I331">
        <v>-2.29942057545261</v>
      </c>
      <c r="J331">
        <f>(Table2[[#This Row],[1M Return vs Nifty]]-AVERAGE(Table2[1M Return vs Nifty]))/_xlfn.STDEV.P(Table2[1M Return vs Nifty])</f>
        <v>-0.54806950672859411</v>
      </c>
      <c r="K331">
        <v>-6.8596534860127401</v>
      </c>
      <c r="L331">
        <f>(Table2[[#This Row],[6M Return vs Nifty]]-AVERAGE(Table2[6M Return vs Nifty]))/_xlfn.STDEV.P(Table2[6M Return vs Nifty])</f>
        <v>-0.5207149234585392</v>
      </c>
      <c r="M331">
        <v>-3.1446506955615199</v>
      </c>
      <c r="N331">
        <f>(Table2[[#This Row],[1W Return vs Nifty]]-AVERAGE(Table2[1W Return vs Nifty]))/_xlfn.STDEV.P(Table2[1W Return vs Nifty])</f>
        <v>-0.88047815924565509</v>
      </c>
      <c r="O331">
        <v>561.71</v>
      </c>
      <c r="P331">
        <v>558.31970836111395</v>
      </c>
      <c r="Q331">
        <v>504.86851005387098</v>
      </c>
      <c r="R331">
        <v>42.082082997256798</v>
      </c>
      <c r="S331" s="2">
        <f>(Table2[[#This Row],[Close Price]]-Table2[[#This Row],[20D EMA]])/Table2[[#This Row],[20D EMA]]</f>
        <v>-1.5862277687774973E-2</v>
      </c>
      <c r="T331" s="2">
        <f>(Table2[[#This Row],[Close Price]]-Table2[[#This Row],[50D EMA]])/Table2[[#This Row],[50D EMA]]</f>
        <v>-9.8862860802755737E-3</v>
      </c>
      <c r="U331" s="2">
        <f>(Table2[[#This Row],[Close Price]]-Table2[[#This Row],[200D EMA]])/Table2[[#This Row],[200D EMA]]</f>
        <v>9.4938561212729519E-2</v>
      </c>
      <c r="V331">
        <v>0.55607361957620005</v>
      </c>
      <c r="W331">
        <v>551.04999999999995</v>
      </c>
      <c r="X331">
        <v>559.5</v>
      </c>
      <c r="Y331">
        <v>546.95000000000005</v>
      </c>
      <c r="Z331">
        <v>565</v>
      </c>
      <c r="AA331">
        <v>531.04999999999995</v>
      </c>
      <c r="AB331">
        <v>613.20000000000005</v>
      </c>
      <c r="AC331" s="2">
        <f>(Table2[[#This Row],[Close Price]]/Table2[[#This Row],[Day Low]])-1</f>
        <v>3.1757553761002644E-3</v>
      </c>
      <c r="AD331" s="2">
        <f>(Table2[[#This Row],[Day High]]/Table2[[#This Row],[Close Price]])-1</f>
        <v>1.2120115774240325E-2</v>
      </c>
      <c r="AE331" s="2">
        <f>(Table2[[#This Row],[Close Price]]/Table2[[#This Row],[Current Week Low]])-1</f>
        <v>1.0695676021573952E-2</v>
      </c>
      <c r="AF331" s="2">
        <f>(Table2[[#This Row],[Current Week High]]/Table2[[#This Row],[Close Price]])-1</f>
        <v>2.206946454413905E-2</v>
      </c>
      <c r="AG331" s="2">
        <f>(Table2[[#This Row],[Close Price]]/Table2[[#This Row],[Current Month Low]])-1</f>
        <v>4.0956595424159747E-2</v>
      </c>
      <c r="AH331" s="2">
        <f>(Table2[[#This Row],[Current Month High]]/Table2[[#This Row],[Close Price]])-1</f>
        <v>0.10926193921852412</v>
      </c>
      <c r="AI331">
        <v>14.453690303907299</v>
      </c>
      <c r="AJ331">
        <v>47.610146862483298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-0.09</v>
      </c>
      <c r="AM331" t="s">
        <v>10331</v>
      </c>
      <c r="AN331">
        <v>-4.8499999999999996</v>
      </c>
      <c r="AO331" t="s">
        <v>10331</v>
      </c>
      <c r="AP331">
        <v>0.17579796599860201</v>
      </c>
      <c r="AQ331">
        <f>(Table2[[#This Row],[Sharpe Ratio]]-AVERAGE(Table2[Sharpe Ratio]))/_xlfn.STDEV.P(Table2[Sharpe Ratio])</f>
        <v>1.2593232940593304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-1.0895483158788348</v>
      </c>
      <c r="AS331">
        <f>_xlfn.RANK.AVG(Table2[[#This Row],[1Y Return vs Nifty Z-Score]],Table2[1Y Return vs Nifty Z-Score])</f>
        <v>427</v>
      </c>
      <c r="AT331">
        <f>_xlfn.RANK.AVG(Table2[[#This Row],[6M Return vs Nifty Z-Score]],Table2[6M Return vs Nifty Z-Score])</f>
        <v>504</v>
      </c>
      <c r="AU331">
        <f>_xlfn.RANK.AVG(Table2[[#This Row],[Sharpe Ratio Z-Score]],Table2[Sharpe Ratio Z-Score])</f>
        <v>79</v>
      </c>
      <c r="AV331">
        <f>(Table2[[#This Row],[Rank 1Y]]+Table2[[#This Row],[Rank 6M]]+Table2[[#This Row],[Rank Sharpe]])/3</f>
        <v>336.66666666666669</v>
      </c>
    </row>
    <row r="332" spans="1:48" x14ac:dyDescent="0.3">
      <c r="A332" t="s">
        <v>1502</v>
      </c>
      <c r="B332" t="s">
        <v>1503</v>
      </c>
      <c r="C332" t="s">
        <v>10300</v>
      </c>
      <c r="D332" t="s">
        <v>378</v>
      </c>
      <c r="E332">
        <v>6784.0472276500004</v>
      </c>
      <c r="F332">
        <v>348.85</v>
      </c>
      <c r="G332">
        <v>33.362891232222303</v>
      </c>
      <c r="H332">
        <f>(Table2[[#This Row],[1Y Return vs Nifty]]-AVERAGE(Table2[1Y Return vs Nifty]))/_xlfn.STDEV.P(Table2[1Y Return vs Nifty])</f>
        <v>1.2114865672067867E-2</v>
      </c>
      <c r="I332">
        <v>6.2825783608281798</v>
      </c>
      <c r="J332">
        <f>(Table2[[#This Row],[1M Return vs Nifty]]-AVERAGE(Table2[1M Return vs Nifty]))/_xlfn.STDEV.P(Table2[1M Return vs Nifty])</f>
        <v>0.16590955328434287</v>
      </c>
      <c r="K332">
        <v>33.1654550975503</v>
      </c>
      <c r="L332">
        <f>(Table2[[#This Row],[6M Return vs Nifty]]-AVERAGE(Table2[6M Return vs Nifty]))/_xlfn.STDEV.P(Table2[6M Return vs Nifty])</f>
        <v>0.84094377586855174</v>
      </c>
      <c r="M332">
        <v>0.38143700097121702</v>
      </c>
      <c r="N332">
        <f>(Table2[[#This Row],[1W Return vs Nifty]]-AVERAGE(Table2[1W Return vs Nifty]))/_xlfn.STDEV.P(Table2[1W Return vs Nifty])</f>
        <v>-6.5300956007043762E-2</v>
      </c>
      <c r="O332">
        <v>341.29</v>
      </c>
      <c r="P332">
        <v>328.84103378024599</v>
      </c>
      <c r="Q332">
        <v>283.68244501204703</v>
      </c>
      <c r="R332">
        <v>57.945751789039498</v>
      </c>
      <c r="S332" s="2">
        <f>(Table2[[#This Row],[Close Price]]-Table2[[#This Row],[20D EMA]])/Table2[[#This Row],[20D EMA]]</f>
        <v>2.2151249670368314E-2</v>
      </c>
      <c r="T332" s="2">
        <f>(Table2[[#This Row],[Close Price]]-Table2[[#This Row],[50D EMA]])/Table2[[#This Row],[50D EMA]]</f>
        <v>6.084692652172291E-2</v>
      </c>
      <c r="U332" s="2">
        <f>(Table2[[#This Row],[Close Price]]-Table2[[#This Row],[200D EMA]])/Table2[[#This Row],[200D EMA]]</f>
        <v>0.22972008361386462</v>
      </c>
      <c r="V332">
        <v>0.48230512606206699</v>
      </c>
      <c r="W332">
        <v>348.2</v>
      </c>
      <c r="X332">
        <v>355.25</v>
      </c>
      <c r="Y332">
        <v>335.6</v>
      </c>
      <c r="Z332">
        <v>355.25</v>
      </c>
      <c r="AA332">
        <v>322.3</v>
      </c>
      <c r="AB332">
        <v>373.2</v>
      </c>
      <c r="AC332" s="2">
        <f>(Table2[[#This Row],[Close Price]]/Table2[[#This Row],[Day Low]])-1</f>
        <v>1.8667432510053317E-3</v>
      </c>
      <c r="AD332" s="2">
        <f>(Table2[[#This Row],[Day High]]/Table2[[#This Row],[Close Price]])-1</f>
        <v>1.8345993980220632E-2</v>
      </c>
      <c r="AE332" s="2">
        <f>(Table2[[#This Row],[Close Price]]/Table2[[#This Row],[Current Week Low]])-1</f>
        <v>3.9481525625745029E-2</v>
      </c>
      <c r="AF332" s="2">
        <f>(Table2[[#This Row],[Current Week High]]/Table2[[#This Row],[Close Price]])-1</f>
        <v>1.8345993980220632E-2</v>
      </c>
      <c r="AG332" s="2">
        <f>(Table2[[#This Row],[Close Price]]/Table2[[#This Row],[Current Month Low]])-1</f>
        <v>8.2376667700899908E-2</v>
      </c>
      <c r="AH332" s="2">
        <f>(Table2[[#This Row],[Current Month High]]/Table2[[#This Row],[Close Price]])-1</f>
        <v>6.9800773971620877E-2</v>
      </c>
      <c r="AI332">
        <v>6.9800773971620798</v>
      </c>
      <c r="AJ332">
        <v>70.087762067284203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0.33</v>
      </c>
      <c r="AM332" t="s">
        <v>10332</v>
      </c>
      <c r="AN332">
        <v>4.38</v>
      </c>
      <c r="AO332" t="s">
        <v>10332</v>
      </c>
      <c r="AP332">
        <v>-1.4214171682359999E-3</v>
      </c>
      <c r="AQ332">
        <f>(Table2[[#This Row],[Sharpe Ratio]]-AVERAGE(Table2[Sharpe Ratio]))/_xlfn.STDEV.P(Table2[Sharpe Ratio])</f>
        <v>-0.7810878677531593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0.1725793710647594</v>
      </c>
      <c r="AS332">
        <f>_xlfn.RANK.AVG(Table2[[#This Row],[1Y Return vs Nifty Z-Score]],Table2[1Y Return vs Nifty Z-Score])</f>
        <v>293</v>
      </c>
      <c r="AT332">
        <f>_xlfn.RANK.AVG(Table2[[#This Row],[6M Return vs Nifty Z-Score]],Table2[6M Return vs Nifty Z-Score])</f>
        <v>134</v>
      </c>
      <c r="AU332">
        <f>_xlfn.RANK.AVG(Table2[[#This Row],[Sharpe Ratio Z-Score]],Table2[Sharpe Ratio Z-Score])</f>
        <v>584</v>
      </c>
      <c r="AV332">
        <f>(Table2[[#This Row],[Rank 1Y]]+Table2[[#This Row],[Rank 6M]]+Table2[[#This Row],[Rank Sharpe]])/3</f>
        <v>337</v>
      </c>
    </row>
    <row r="333" spans="1:48" x14ac:dyDescent="0.3">
      <c r="A333" t="s">
        <v>246</v>
      </c>
      <c r="B333" t="s">
        <v>247</v>
      </c>
      <c r="C333" t="s">
        <v>10287</v>
      </c>
      <c r="D333" t="s">
        <v>248</v>
      </c>
      <c r="E333">
        <v>109968.0042959</v>
      </c>
      <c r="F333">
        <v>9880.9</v>
      </c>
      <c r="G333">
        <v>11.7969198667763</v>
      </c>
      <c r="H333">
        <f>(Table2[[#This Row],[1Y Return vs Nifty]]-AVERAGE(Table2[1Y Return vs Nifty]))/_xlfn.STDEV.P(Table2[1Y Return vs Nifty])</f>
        <v>-0.32170087667793806</v>
      </c>
      <c r="I333">
        <v>-1.36641141576146</v>
      </c>
      <c r="J333">
        <f>(Table2[[#This Row],[1M Return vs Nifty]]-AVERAGE(Table2[1M Return vs Nifty]))/_xlfn.STDEV.P(Table2[1M Return vs Nifty])</f>
        <v>-0.47044784681395896</v>
      </c>
      <c r="K333">
        <v>2.1083968871572298</v>
      </c>
      <c r="L333">
        <f>(Table2[[#This Row],[6M Return vs Nifty]]-AVERAGE(Table2[6M Return vs Nifty]))/_xlfn.STDEV.P(Table2[6M Return vs Nifty])</f>
        <v>-0.21562084029981737</v>
      </c>
      <c r="M333">
        <v>0.92099561828540699</v>
      </c>
      <c r="N333">
        <f>(Table2[[#This Row],[1W Return vs Nifty]]-AVERAGE(Table2[1W Return vs Nifty]))/_xlfn.STDEV.P(Table2[1W Return vs Nifty])</f>
        <v>5.9436691635121178E-2</v>
      </c>
      <c r="O333">
        <v>9528.5400000000009</v>
      </c>
      <c r="P333">
        <v>9263.7773422731407</v>
      </c>
      <c r="Q333">
        <v>8434.0966212626208</v>
      </c>
      <c r="R333">
        <v>69.307272229918198</v>
      </c>
      <c r="S333" s="2">
        <f>(Table2[[#This Row],[Close Price]]-Table2[[#This Row],[20D EMA]])/Table2[[#This Row],[20D EMA]]</f>
        <v>3.6979432315968522E-2</v>
      </c>
      <c r="T333" s="2">
        <f>(Table2[[#This Row],[Close Price]]-Table2[[#This Row],[50D EMA]])/Table2[[#This Row],[50D EMA]]</f>
        <v>6.6616741198081267E-2</v>
      </c>
      <c r="U333" s="2">
        <f>(Table2[[#This Row],[Close Price]]-Table2[[#This Row],[200D EMA]])/Table2[[#This Row],[200D EMA]]</f>
        <v>0.17154218687629713</v>
      </c>
      <c r="V333">
        <v>0.42118433065781702</v>
      </c>
      <c r="W333">
        <v>9739.9500000000007</v>
      </c>
      <c r="X333">
        <v>9900</v>
      </c>
      <c r="Y333">
        <v>9530.1</v>
      </c>
      <c r="Z333">
        <v>9900</v>
      </c>
      <c r="AA333">
        <v>9078.85</v>
      </c>
      <c r="AB333">
        <v>9900</v>
      </c>
      <c r="AC333" s="2">
        <f>(Table2[[#This Row],[Close Price]]/Table2[[#This Row],[Day Low]])-1</f>
        <v>1.4471326854860633E-2</v>
      </c>
      <c r="AD333" s="2">
        <f>(Table2[[#This Row],[Day High]]/Table2[[#This Row],[Close Price]])-1</f>
        <v>1.9330222955398213E-3</v>
      </c>
      <c r="AE333" s="2">
        <f>(Table2[[#This Row],[Close Price]]/Table2[[#This Row],[Current Week Low]])-1</f>
        <v>3.6809687201603269E-2</v>
      </c>
      <c r="AF333" s="2">
        <f>(Table2[[#This Row],[Current Week High]]/Table2[[#This Row],[Close Price]])-1</f>
        <v>1.9330222955398213E-3</v>
      </c>
      <c r="AG333" s="2">
        <f>(Table2[[#This Row],[Close Price]]/Table2[[#This Row],[Current Month Low]])-1</f>
        <v>8.8342686573740004E-2</v>
      </c>
      <c r="AH333" s="2">
        <f>(Table2[[#This Row],[Current Month High]]/Table2[[#This Row],[Close Price]])-1</f>
        <v>1.9330222955398213E-3</v>
      </c>
      <c r="AI333">
        <v>1.9643959558339901</v>
      </c>
      <c r="AJ333">
        <v>49.0804025407746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0.2</v>
      </c>
      <c r="AM333" t="s">
        <v>10332</v>
      </c>
      <c r="AN333">
        <v>8.33</v>
      </c>
      <c r="AO333" t="s">
        <v>10332</v>
      </c>
      <c r="AP333">
        <v>9.9908535049943001E-2</v>
      </c>
      <c r="AQ333">
        <f>(Table2[[#This Row],[Sharpe Ratio]]-AVERAGE(Table2[Sharpe Ratio]))/_xlfn.STDEV.P(Table2[Sharpe Ratio])</f>
        <v>0.38557213205767099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-0.56276074009892219</v>
      </c>
      <c r="AS333">
        <f>_xlfn.RANK.AVG(Table2[[#This Row],[1Y Return vs Nifty Z-Score]],Table2[1Y Return vs Nifty Z-Score])</f>
        <v>393</v>
      </c>
      <c r="AT333">
        <f>_xlfn.RANK.AVG(Table2[[#This Row],[6M Return vs Nifty Z-Score]],Table2[6M Return vs Nifty Z-Score])</f>
        <v>383</v>
      </c>
      <c r="AU333">
        <f>_xlfn.RANK.AVG(Table2[[#This Row],[Sharpe Ratio Z-Score]],Table2[Sharpe Ratio Z-Score])</f>
        <v>246</v>
      </c>
      <c r="AV333">
        <f>(Table2[[#This Row],[Rank 1Y]]+Table2[[#This Row],[Rank 6M]]+Table2[[#This Row],[Rank Sharpe]])/3</f>
        <v>340.66666666666669</v>
      </c>
    </row>
    <row r="334" spans="1:48" x14ac:dyDescent="0.3">
      <c r="A334" t="s">
        <v>718</v>
      </c>
      <c r="B334" t="s">
        <v>719</v>
      </c>
      <c r="C334" t="s">
        <v>10295</v>
      </c>
      <c r="D334" t="s">
        <v>308</v>
      </c>
      <c r="E334">
        <v>23816.99487147</v>
      </c>
      <c r="F334">
        <v>380.85</v>
      </c>
      <c r="G334">
        <v>32.170534859219799</v>
      </c>
      <c r="H334">
        <f>(Table2[[#This Row],[1Y Return vs Nifty]]-AVERAGE(Table2[1Y Return vs Nifty]))/_xlfn.STDEV.P(Table2[1Y Return vs Nifty])</f>
        <v>-6.3414014283016138E-3</v>
      </c>
      <c r="I334">
        <v>-7.0866821907395599</v>
      </c>
      <c r="J334">
        <f>(Table2[[#This Row],[1M Return vs Nifty]]-AVERAGE(Table2[1M Return vs Nifty]))/_xlfn.STDEV.P(Table2[1M Return vs Nifty])</f>
        <v>-0.94634554631988566</v>
      </c>
      <c r="K334">
        <v>-15.840302066594999</v>
      </c>
      <c r="L334">
        <f>(Table2[[#This Row],[6M Return vs Nifty]]-AVERAGE(Table2[6M Return vs Nifty]))/_xlfn.STDEV.P(Table2[6M Return vs Nifty])</f>
        <v>-0.82623759905150918</v>
      </c>
      <c r="M334">
        <v>-2.4841492893467598</v>
      </c>
      <c r="N334">
        <f>(Table2[[#This Row],[1W Return vs Nifty]]-AVERAGE(Table2[1W Return vs Nifty]))/_xlfn.STDEV.P(Table2[1W Return vs Nifty])</f>
        <v>-0.72778040031505298</v>
      </c>
      <c r="O334">
        <v>391.26</v>
      </c>
      <c r="P334">
        <v>409.99493277028898</v>
      </c>
      <c r="Q334">
        <v>377.77094428706101</v>
      </c>
      <c r="R334">
        <v>45.8095178756396</v>
      </c>
      <c r="S334" s="2">
        <f>(Table2[[#This Row],[Close Price]]-Table2[[#This Row],[20D EMA]])/Table2[[#This Row],[20D EMA]]</f>
        <v>-2.6606348719521465E-2</v>
      </c>
      <c r="T334" s="2">
        <f>(Table2[[#This Row],[Close Price]]-Table2[[#This Row],[50D EMA]])/Table2[[#This Row],[50D EMA]]</f>
        <v>-7.1086080438506824E-2</v>
      </c>
      <c r="U334" s="2">
        <f>(Table2[[#This Row],[Close Price]]-Table2[[#This Row],[200D EMA]])/Table2[[#This Row],[200D EMA]]</f>
        <v>8.1505890262415018E-3</v>
      </c>
      <c r="V334">
        <v>1.1052553449549201</v>
      </c>
      <c r="W334">
        <v>371.75</v>
      </c>
      <c r="X334">
        <v>382.25</v>
      </c>
      <c r="Y334">
        <v>361.45</v>
      </c>
      <c r="Z334">
        <v>383.1</v>
      </c>
      <c r="AA334">
        <v>356.65</v>
      </c>
      <c r="AB334">
        <v>444.9</v>
      </c>
      <c r="AC334" s="2">
        <f>(Table2[[#This Row],[Close Price]]/Table2[[#This Row],[Day Low]])-1</f>
        <v>2.4478816408876947E-2</v>
      </c>
      <c r="AD334" s="2">
        <f>(Table2[[#This Row],[Day High]]/Table2[[#This Row],[Close Price]])-1</f>
        <v>3.6759879217538316E-3</v>
      </c>
      <c r="AE334" s="2">
        <f>(Table2[[#This Row],[Close Price]]/Table2[[#This Row],[Current Week Low]])-1</f>
        <v>5.3672707151749988E-2</v>
      </c>
      <c r="AF334" s="2">
        <f>(Table2[[#This Row],[Current Week High]]/Table2[[#This Row],[Close Price]])-1</f>
        <v>5.9078377313903641E-3</v>
      </c>
      <c r="AG334" s="2">
        <f>(Table2[[#This Row],[Close Price]]/Table2[[#This Row],[Current Month Low]])-1</f>
        <v>6.7853638020468399E-2</v>
      </c>
      <c r="AH334" s="2">
        <f>(Table2[[#This Row],[Current Month High]]/Table2[[#This Row],[Close Price]])-1</f>
        <v>0.16817644742024407</v>
      </c>
      <c r="AI334">
        <v>31.8629381646317</v>
      </c>
      <c r="AJ334">
        <v>85.283386037460403</v>
      </c>
      <c r="AK334" t="str">
        <f>IF(AND(Table2[[#This Row],[20D EMA]]&gt;Table2[[#This Row],[50D EMA]],Table2[[#This Row],[50D EMA]]&gt;Table2[[#This Row],[200D EMA]]),"Uptrend","Downtrend/NoTrend")</f>
        <v>Downtrend/NoTrend</v>
      </c>
      <c r="AL334">
        <v>-0.17</v>
      </c>
      <c r="AM334" t="s">
        <v>10331</v>
      </c>
      <c r="AN334">
        <v>-8.08</v>
      </c>
      <c r="AO334" t="s">
        <v>10331</v>
      </c>
      <c r="AP334">
        <v>0.14573089262128</v>
      </c>
      <c r="AQ334">
        <f>(Table2[[#This Row],[Sharpe Ratio]]-AVERAGE(Table2[Sharpe Ratio]))/_xlfn.STDEV.P(Table2[Sharpe Ratio])</f>
        <v>0.91314675836759085</v>
      </c>
      <c r="AR3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4">
        <f>_xlfn.RANK.AVG(Table2[[#This Row],[1Y Return vs Nifty Z-Score]],Table2[1Y Return vs Nifty Z-Score])</f>
        <v>297</v>
      </c>
      <c r="AT334">
        <f>_xlfn.RANK.AVG(Table2[[#This Row],[6M Return vs Nifty Z-Score]],Table2[6M Return vs Nifty Z-Score])</f>
        <v>596</v>
      </c>
      <c r="AU334">
        <f>_xlfn.RANK.AVG(Table2[[#This Row],[Sharpe Ratio Z-Score]],Table2[Sharpe Ratio Z-Score])</f>
        <v>132</v>
      </c>
      <c r="AV334">
        <f>(Table2[[#This Row],[Rank 1Y]]+Table2[[#This Row],[Rank 6M]]+Table2[[#This Row],[Rank Sharpe]])/3</f>
        <v>341.66666666666669</v>
      </c>
    </row>
    <row r="335" spans="1:48" x14ac:dyDescent="0.3">
      <c r="A335" t="s">
        <v>1590</v>
      </c>
      <c r="B335" t="s">
        <v>1591</v>
      </c>
      <c r="C335" t="s">
        <v>10291</v>
      </c>
      <c r="D335" t="s">
        <v>201</v>
      </c>
      <c r="E335">
        <v>6039.31717312</v>
      </c>
      <c r="F335">
        <v>666.4</v>
      </c>
      <c r="G335">
        <v>48.495234017890503</v>
      </c>
      <c r="H335">
        <f>(Table2[[#This Row],[1Y Return vs Nifty]]-AVERAGE(Table2[1Y Return vs Nifty]))/_xlfn.STDEV.P(Table2[1Y Return vs Nifty])</f>
        <v>0.24634564317306171</v>
      </c>
      <c r="I335">
        <v>11.4686690391485</v>
      </c>
      <c r="J335">
        <f>(Table2[[#This Row],[1M Return vs Nifty]]-AVERAGE(Table2[1M Return vs Nifty]))/_xlfn.STDEV.P(Table2[1M Return vs Nifty])</f>
        <v>0.59736616090467365</v>
      </c>
      <c r="K335">
        <v>15.136827103649001</v>
      </c>
      <c r="L335">
        <f>(Table2[[#This Row],[6M Return vs Nifty]]-AVERAGE(Table2[6M Return vs Nifty]))/_xlfn.STDEV.P(Table2[6M Return vs Nifty])</f>
        <v>0.22760782217400002</v>
      </c>
      <c r="M335">
        <v>8.0592373965854698</v>
      </c>
      <c r="N335">
        <f>(Table2[[#This Row],[1W Return vs Nifty]]-AVERAGE(Table2[1W Return vs Nifty]))/_xlfn.STDEV.P(Table2[1W Return vs Nifty])</f>
        <v>1.7096883216775371</v>
      </c>
      <c r="O335">
        <v>611.62</v>
      </c>
      <c r="P335">
        <v>601.48625259628295</v>
      </c>
      <c r="Q335">
        <v>528.98409876902497</v>
      </c>
      <c r="R335">
        <v>74.8229628137818</v>
      </c>
      <c r="S335" s="2">
        <f>(Table2[[#This Row],[Close Price]]-Table2[[#This Row],[20D EMA]])/Table2[[#This Row],[20D EMA]]</f>
        <v>8.9565416435041317E-2</v>
      </c>
      <c r="T335" s="2">
        <f>(Table2[[#This Row],[Close Price]]-Table2[[#This Row],[50D EMA]])/Table2[[#This Row],[50D EMA]]</f>
        <v>0.10792224614198635</v>
      </c>
      <c r="U335" s="2">
        <f>(Table2[[#This Row],[Close Price]]-Table2[[#This Row],[200D EMA]])/Table2[[#This Row],[200D EMA]]</f>
        <v>0.25977321728715352</v>
      </c>
      <c r="V335">
        <v>0.842264940132191</v>
      </c>
      <c r="W335">
        <v>645.20000000000005</v>
      </c>
      <c r="X335">
        <v>688.55</v>
      </c>
      <c r="Y335">
        <v>585.70000000000005</v>
      </c>
      <c r="Z335">
        <v>688.55</v>
      </c>
      <c r="AA335">
        <v>558.5</v>
      </c>
      <c r="AB335">
        <v>688.55</v>
      </c>
      <c r="AC335" s="2">
        <f>(Table2[[#This Row],[Close Price]]/Table2[[#This Row],[Day Low]])-1</f>
        <v>3.2858028518288895E-2</v>
      </c>
      <c r="AD335" s="2">
        <f>(Table2[[#This Row],[Day High]]/Table2[[#This Row],[Close Price]])-1</f>
        <v>3.3238295318127165E-2</v>
      </c>
      <c r="AE335" s="2">
        <f>(Table2[[#This Row],[Close Price]]/Table2[[#This Row],[Current Week Low]])-1</f>
        <v>0.13778384838654589</v>
      </c>
      <c r="AF335" s="2">
        <f>(Table2[[#This Row],[Current Week High]]/Table2[[#This Row],[Close Price]])-1</f>
        <v>3.3238295318127165E-2</v>
      </c>
      <c r="AG335" s="2">
        <f>(Table2[[#This Row],[Close Price]]/Table2[[#This Row],[Current Month Low]])-1</f>
        <v>0.19319606087734997</v>
      </c>
      <c r="AH335" s="2">
        <f>(Table2[[#This Row],[Current Month High]]/Table2[[#This Row],[Close Price]])-1</f>
        <v>3.3238295318127165E-2</v>
      </c>
      <c r="AI335">
        <v>3.3238295318127098</v>
      </c>
      <c r="AJ335">
        <v>81.5803814713896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-0.03</v>
      </c>
      <c r="AM335" t="s">
        <v>10331</v>
      </c>
      <c r="AN335">
        <v>8.44</v>
      </c>
      <c r="AO335" t="s">
        <v>10332</v>
      </c>
      <c r="AQ335">
        <f>(Table2[[#This Row],[Sharpe Ratio]]-AVERAGE(Table2[Sharpe Ratio]))/_xlfn.STDEV.P(Table2[Sharpe Ratio])</f>
        <v>-0.76472241492382476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2.0162855330054477</v>
      </c>
      <c r="AS335">
        <f>_xlfn.RANK.AVG(Table2[[#This Row],[1Y Return vs Nifty Z-Score]],Table2[1Y Return vs Nifty Z-Score])</f>
        <v>225</v>
      </c>
      <c r="AT335">
        <f>_xlfn.RANK.AVG(Table2[[#This Row],[6M Return vs Nifty Z-Score]],Table2[6M Return vs Nifty Z-Score])</f>
        <v>247</v>
      </c>
      <c r="AU335">
        <f>_xlfn.RANK.AVG(Table2[[#This Row],[Sharpe Ratio Z-Score]],Table2[Sharpe Ratio Z-Score])</f>
        <v>557.5</v>
      </c>
      <c r="AV335">
        <f>(Table2[[#This Row],[Rank 1Y]]+Table2[[#This Row],[Rank 6M]]+Table2[[#This Row],[Rank Sharpe]])/3</f>
        <v>343.16666666666669</v>
      </c>
    </row>
    <row r="336" spans="1:48" x14ac:dyDescent="0.3">
      <c r="A336" t="s">
        <v>1474</v>
      </c>
      <c r="B336" t="s">
        <v>1475</v>
      </c>
      <c r="C336" t="s">
        <v>622</v>
      </c>
      <c r="D336" t="s">
        <v>471</v>
      </c>
      <c r="E336">
        <v>7020.0835710450001</v>
      </c>
      <c r="F336">
        <v>2334.4499999999998</v>
      </c>
      <c r="G336">
        <v>30.071569460164199</v>
      </c>
      <c r="H336">
        <f>(Table2[[#This Row],[1Y Return vs Nifty]]-AVERAGE(Table2[1Y Return vs Nifty]))/_xlfn.STDEV.P(Table2[1Y Return vs Nifty])</f>
        <v>-3.8830904496796083E-2</v>
      </c>
      <c r="I336">
        <v>31.178432223158001</v>
      </c>
      <c r="J336">
        <f>(Table2[[#This Row],[1M Return vs Nifty]]-AVERAGE(Table2[1M Return vs Nifty]))/_xlfn.STDEV.P(Table2[1M Return vs Nifty])</f>
        <v>2.2371191247165383</v>
      </c>
      <c r="K336">
        <v>81.421583489074195</v>
      </c>
      <c r="L336">
        <f>(Table2[[#This Row],[6M Return vs Nifty]]-AVERAGE(Table2[6M Return vs Nifty]))/_xlfn.STDEV.P(Table2[6M Return vs Nifty])</f>
        <v>2.4826226955641686</v>
      </c>
      <c r="M336">
        <v>1.4074279779016701</v>
      </c>
      <c r="N336">
        <f>(Table2[[#This Row],[1W Return vs Nifty]]-AVERAGE(Table2[1W Return vs Nifty]))/_xlfn.STDEV.P(Table2[1W Return vs Nifty])</f>
        <v>0.17189236619666348</v>
      </c>
      <c r="O336">
        <v>2179.64</v>
      </c>
      <c r="P336">
        <v>1938.8882978515801</v>
      </c>
      <c r="Q336">
        <v>1572.2072928693301</v>
      </c>
      <c r="R336">
        <v>62.666397484564897</v>
      </c>
      <c r="S336" s="2">
        <f>(Table2[[#This Row],[Close Price]]-Table2[[#This Row],[20D EMA]])/Table2[[#This Row],[20D EMA]]</f>
        <v>7.1025490447963857E-2</v>
      </c>
      <c r="T336" s="2">
        <f>(Table2[[#This Row],[Close Price]]-Table2[[#This Row],[50D EMA]])/Table2[[#This Row],[50D EMA]]</f>
        <v>0.20401469367097061</v>
      </c>
      <c r="U336" s="2">
        <f>(Table2[[#This Row],[Close Price]]-Table2[[#This Row],[200D EMA]])/Table2[[#This Row],[200D EMA]]</f>
        <v>0.48482328671784219</v>
      </c>
      <c r="V336">
        <v>0.92737369304986905</v>
      </c>
      <c r="W336">
        <v>2310.6</v>
      </c>
      <c r="X336">
        <v>2445</v>
      </c>
      <c r="Y336">
        <v>2187.9499999999998</v>
      </c>
      <c r="Z336">
        <v>2445</v>
      </c>
      <c r="AA336">
        <v>1937.15</v>
      </c>
      <c r="AB336">
        <v>2493</v>
      </c>
      <c r="AC336" s="2">
        <f>(Table2[[#This Row],[Close Price]]/Table2[[#This Row],[Day Low]])-1</f>
        <v>1.0321994287198155E-2</v>
      </c>
      <c r="AD336" s="2">
        <f>(Table2[[#This Row],[Day High]]/Table2[[#This Row],[Close Price]])-1</f>
        <v>4.7355908243911893E-2</v>
      </c>
      <c r="AE336" s="2">
        <f>(Table2[[#This Row],[Close Price]]/Table2[[#This Row],[Current Week Low]])-1</f>
        <v>6.6957654425375379E-2</v>
      </c>
      <c r="AF336" s="2">
        <f>(Table2[[#This Row],[Current Week High]]/Table2[[#This Row],[Close Price]])-1</f>
        <v>4.7355908243911893E-2</v>
      </c>
      <c r="AG336" s="2">
        <f>(Table2[[#This Row],[Close Price]]/Table2[[#This Row],[Current Month Low]])-1</f>
        <v>0.20509511395606927</v>
      </c>
      <c r="AH336" s="2">
        <f>(Table2[[#This Row],[Current Month High]]/Table2[[#This Row],[Close Price]])-1</f>
        <v>6.7917496626614504E-2</v>
      </c>
      <c r="AI336">
        <v>6.7917496626614504</v>
      </c>
      <c r="AJ336">
        <v>117.816655003498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0.43</v>
      </c>
      <c r="AM336" t="s">
        <v>10332</v>
      </c>
      <c r="AN336">
        <v>2.91</v>
      </c>
      <c r="AO336" t="s">
        <v>10332</v>
      </c>
      <c r="AP336">
        <v>-8.0862998227220997E-2</v>
      </c>
      <c r="AQ336">
        <f>(Table2[[#This Row],[Sharpe Ratio]]-AVERAGE(Table2[Sharpe Ratio]))/_xlfn.STDEV.P(Table2[Sharpe Ratio])</f>
        <v>-1.6957366257402382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3.1570666562403358</v>
      </c>
      <c r="AS336">
        <f>_xlfn.RANK.AVG(Table2[[#This Row],[1Y Return vs Nifty Z-Score]],Table2[1Y Return vs Nifty Z-Score])</f>
        <v>308</v>
      </c>
      <c r="AT336">
        <f>_xlfn.RANK.AVG(Table2[[#This Row],[6M Return vs Nifty Z-Score]],Table2[6M Return vs Nifty Z-Score])</f>
        <v>16</v>
      </c>
      <c r="AU336">
        <f>_xlfn.RANK.AVG(Table2[[#This Row],[Sharpe Ratio Z-Score]],Table2[Sharpe Ratio Z-Score])</f>
        <v>706</v>
      </c>
      <c r="AV336">
        <f>(Table2[[#This Row],[Rank 1Y]]+Table2[[#This Row],[Rank 6M]]+Table2[[#This Row],[Rank Sharpe]])/3</f>
        <v>343.33333333333331</v>
      </c>
    </row>
    <row r="337" spans="1:48" x14ac:dyDescent="0.3">
      <c r="A337" t="s">
        <v>222</v>
      </c>
      <c r="B337" t="s">
        <v>223</v>
      </c>
      <c r="C337" t="s">
        <v>10297</v>
      </c>
      <c r="D337" t="s">
        <v>224</v>
      </c>
      <c r="E337">
        <v>118841.91350455</v>
      </c>
      <c r="F337">
        <v>1895.65</v>
      </c>
      <c r="G337">
        <v>15.7737538535421</v>
      </c>
      <c r="H337">
        <f>(Table2[[#This Row],[1Y Return vs Nifty]]-AVERAGE(Table2[1Y Return vs Nifty]))/_xlfn.STDEV.P(Table2[1Y Return vs Nifty])</f>
        <v>-0.26014418780919601</v>
      </c>
      <c r="I337">
        <v>7.4628134097103898</v>
      </c>
      <c r="J337">
        <f>(Table2[[#This Row],[1M Return vs Nifty]]-AVERAGE(Table2[1M Return vs Nifty]))/_xlfn.STDEV.P(Table2[1M Return vs Nifty])</f>
        <v>0.26409916121272964</v>
      </c>
      <c r="K337">
        <v>20.7066832236113</v>
      </c>
      <c r="L337">
        <f>(Table2[[#This Row],[6M Return vs Nifty]]-AVERAGE(Table2[6M Return vs Nifty]))/_xlfn.STDEV.P(Table2[6M Return vs Nifty])</f>
        <v>0.41709495433037586</v>
      </c>
      <c r="M337">
        <v>0.51463740921456402</v>
      </c>
      <c r="N337">
        <f>(Table2[[#This Row],[1W Return vs Nifty]]-AVERAGE(Table2[1W Return vs Nifty]))/_xlfn.STDEV.P(Table2[1W Return vs Nifty])</f>
        <v>-3.4507071791168083E-2</v>
      </c>
      <c r="O337">
        <v>1851.29</v>
      </c>
      <c r="P337">
        <v>1827.8828037621099</v>
      </c>
      <c r="Q337">
        <v>1631.192740899</v>
      </c>
      <c r="R337">
        <v>64.111881152259897</v>
      </c>
      <c r="S337" s="2">
        <f>(Table2[[#This Row],[Close Price]]-Table2[[#This Row],[20D EMA]])/Table2[[#This Row],[20D EMA]]</f>
        <v>2.3961669970669171E-2</v>
      </c>
      <c r="T337" s="2">
        <f>(Table2[[#This Row],[Close Price]]-Table2[[#This Row],[50D EMA]])/Table2[[#This Row],[50D EMA]]</f>
        <v>3.7074147258463815E-2</v>
      </c>
      <c r="U337" s="2">
        <f>(Table2[[#This Row],[Close Price]]-Table2[[#This Row],[200D EMA]])/Table2[[#This Row],[200D EMA]]</f>
        <v>0.16212508336399881</v>
      </c>
      <c r="V337">
        <v>0.680654459991342</v>
      </c>
      <c r="W337">
        <v>1893.55</v>
      </c>
      <c r="X337">
        <v>1924</v>
      </c>
      <c r="Y337">
        <v>1866</v>
      </c>
      <c r="Z337">
        <v>1925</v>
      </c>
      <c r="AA337">
        <v>1765.1</v>
      </c>
      <c r="AB337">
        <v>1925</v>
      </c>
      <c r="AC337" s="2">
        <f>(Table2[[#This Row],[Close Price]]/Table2[[#This Row],[Day Low]])-1</f>
        <v>1.1090280161600852E-3</v>
      </c>
      <c r="AD337" s="2">
        <f>(Table2[[#This Row],[Day High]]/Table2[[#This Row],[Close Price]])-1</f>
        <v>1.4955292379922325E-2</v>
      </c>
      <c r="AE337" s="2">
        <f>(Table2[[#This Row],[Close Price]]/Table2[[#This Row],[Current Week Low]])-1</f>
        <v>1.5889603429796395E-2</v>
      </c>
      <c r="AF337" s="2">
        <f>(Table2[[#This Row],[Current Week High]]/Table2[[#This Row],[Close Price]])-1</f>
        <v>1.5482815920660364E-2</v>
      </c>
      <c r="AG337" s="2">
        <f>(Table2[[#This Row],[Close Price]]/Table2[[#This Row],[Current Month Low]])-1</f>
        <v>7.396181519460665E-2</v>
      </c>
      <c r="AH337" s="2">
        <f>(Table2[[#This Row],[Current Month High]]/Table2[[#This Row],[Close Price]])-1</f>
        <v>1.5482815920660364E-2</v>
      </c>
      <c r="AI337">
        <v>4.7345237781235996</v>
      </c>
      <c r="AJ337">
        <v>53.761609279312097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</v>
      </c>
      <c r="AM337" t="s">
        <v>10333</v>
      </c>
      <c r="AN337">
        <v>6.24</v>
      </c>
      <c r="AO337" t="s">
        <v>10332</v>
      </c>
      <c r="AP337">
        <v>2.8184830412532998E-2</v>
      </c>
      <c r="AQ337">
        <f>(Table2[[#This Row],[Sharpe Ratio]]-AVERAGE(Table2[Sharpe Ratio]))/_xlfn.STDEV.P(Table2[Sharpe Ratio])</f>
        <v>-0.44021703893239261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-5.3674182989651216E-2</v>
      </c>
      <c r="AS337">
        <f>_xlfn.RANK.AVG(Table2[[#This Row],[1Y Return vs Nifty Z-Score]],Table2[1Y Return vs Nifty Z-Score])</f>
        <v>375</v>
      </c>
      <c r="AT337">
        <f>_xlfn.RANK.AVG(Table2[[#This Row],[6M Return vs Nifty Z-Score]],Table2[6M Return vs Nifty Z-Score])</f>
        <v>203</v>
      </c>
      <c r="AU337">
        <f>_xlfn.RANK.AVG(Table2[[#This Row],[Sharpe Ratio Z-Score]],Table2[Sharpe Ratio Z-Score])</f>
        <v>457</v>
      </c>
      <c r="AV337">
        <f>(Table2[[#This Row],[Rank 1Y]]+Table2[[#This Row],[Rank 6M]]+Table2[[#This Row],[Rank Sharpe]])/3</f>
        <v>345</v>
      </c>
    </row>
    <row r="338" spans="1:48" x14ac:dyDescent="0.3">
      <c r="A338" t="s">
        <v>706</v>
      </c>
      <c r="B338" t="s">
        <v>707</v>
      </c>
      <c r="C338" t="s">
        <v>10298</v>
      </c>
      <c r="D338" t="s">
        <v>444</v>
      </c>
      <c r="E338">
        <v>24848.314920000001</v>
      </c>
      <c r="F338">
        <v>3545.1</v>
      </c>
      <c r="G338">
        <v>8.2672691024524401</v>
      </c>
      <c r="H338">
        <f>(Table2[[#This Row],[1Y Return vs Nifty]]-AVERAGE(Table2[1Y Return vs Nifty]))/_xlfn.STDEV.P(Table2[1Y Return vs Nifty])</f>
        <v>-0.37633569790453431</v>
      </c>
      <c r="I338">
        <v>-1.6260706256800901</v>
      </c>
      <c r="J338">
        <f>(Table2[[#This Row],[1M Return vs Nifty]]-AVERAGE(Table2[1M Return vs Nifty]))/_xlfn.STDEV.P(Table2[1M Return vs Nifty])</f>
        <v>-0.49205018445089987</v>
      </c>
      <c r="K338">
        <v>3.54837138399663</v>
      </c>
      <c r="L338">
        <f>(Table2[[#This Row],[6M Return vs Nifty]]-AVERAGE(Table2[6M Return vs Nifty]))/_xlfn.STDEV.P(Table2[6M Return vs Nifty])</f>
        <v>-0.16663274583064375</v>
      </c>
      <c r="M338">
        <v>-3.75126958859558</v>
      </c>
      <c r="N338">
        <f>(Table2[[#This Row],[1W Return vs Nifty]]-AVERAGE(Table2[1W Return vs Nifty]))/_xlfn.STDEV.P(Table2[1W Return vs Nifty])</f>
        <v>-1.020719110468014</v>
      </c>
      <c r="O338">
        <v>3549.53</v>
      </c>
      <c r="P338">
        <v>3514.1563111881601</v>
      </c>
      <c r="Q338">
        <v>3219.5222870769098</v>
      </c>
      <c r="R338">
        <v>50.838543531710599</v>
      </c>
      <c r="S338" s="2">
        <f>(Table2[[#This Row],[Close Price]]-Table2[[#This Row],[20D EMA]])/Table2[[#This Row],[20D EMA]]</f>
        <v>-1.2480525590712829E-3</v>
      </c>
      <c r="T338" s="2">
        <f>(Table2[[#This Row],[Close Price]]-Table2[[#This Row],[50D EMA]])/Table2[[#This Row],[50D EMA]]</f>
        <v>8.8054389366014132E-3</v>
      </c>
      <c r="U338" s="2">
        <f>(Table2[[#This Row],[Close Price]]-Table2[[#This Row],[200D EMA]])/Table2[[#This Row],[200D EMA]]</f>
        <v>0.10112609384005562</v>
      </c>
      <c r="V338">
        <v>0.80392088454084698</v>
      </c>
      <c r="W338">
        <v>3500</v>
      </c>
      <c r="X338">
        <v>3576.45</v>
      </c>
      <c r="Y338">
        <v>3445.2</v>
      </c>
      <c r="Z338">
        <v>3576.45</v>
      </c>
      <c r="AA338">
        <v>3405</v>
      </c>
      <c r="AB338">
        <v>3738.55</v>
      </c>
      <c r="AC338" s="2">
        <f>(Table2[[#This Row],[Close Price]]/Table2[[#This Row],[Day Low]])-1</f>
        <v>1.2885714285714167E-2</v>
      </c>
      <c r="AD338" s="2">
        <f>(Table2[[#This Row],[Day High]]/Table2[[#This Row],[Close Price]])-1</f>
        <v>8.8431920115088491E-3</v>
      </c>
      <c r="AE338" s="2">
        <f>(Table2[[#This Row],[Close Price]]/Table2[[#This Row],[Current Week Low]])-1</f>
        <v>2.8996865203761768E-2</v>
      </c>
      <c r="AF338" s="2">
        <f>(Table2[[#This Row],[Current Week High]]/Table2[[#This Row],[Close Price]])-1</f>
        <v>8.8431920115088491E-3</v>
      </c>
      <c r="AG338" s="2">
        <f>(Table2[[#This Row],[Close Price]]/Table2[[#This Row],[Current Month Low]])-1</f>
        <v>4.1145374449339078E-2</v>
      </c>
      <c r="AH338" s="2">
        <f>(Table2[[#This Row],[Current Month High]]/Table2[[#This Row],[Close Price]])-1</f>
        <v>5.4568277340554694E-2</v>
      </c>
      <c r="AI338">
        <v>11.1054695213111</v>
      </c>
      <c r="AJ338">
        <v>41.4588404293523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0.13</v>
      </c>
      <c r="AM338" t="s">
        <v>10332</v>
      </c>
      <c r="AN338">
        <v>1.37</v>
      </c>
      <c r="AO338" t="s">
        <v>10332</v>
      </c>
      <c r="AP338">
        <v>9.9330986856753997E-2</v>
      </c>
      <c r="AQ338">
        <f>(Table2[[#This Row],[Sharpe Ratio]]-AVERAGE(Table2[Sharpe Ratio]))/_xlfn.STDEV.P(Table2[Sharpe Ratio])</f>
        <v>0.37892254464342029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-1.6768151940106717</v>
      </c>
      <c r="AS338">
        <f>_xlfn.RANK.AVG(Table2[[#This Row],[1Y Return vs Nifty Z-Score]],Table2[1Y Return vs Nifty Z-Score])</f>
        <v>420</v>
      </c>
      <c r="AT338">
        <f>_xlfn.RANK.AVG(Table2[[#This Row],[6M Return vs Nifty Z-Score]],Table2[6M Return vs Nifty Z-Score])</f>
        <v>368</v>
      </c>
      <c r="AU338">
        <f>_xlfn.RANK.AVG(Table2[[#This Row],[Sharpe Ratio Z-Score]],Table2[Sharpe Ratio Z-Score])</f>
        <v>247</v>
      </c>
      <c r="AV338">
        <f>(Table2[[#This Row],[Rank 1Y]]+Table2[[#This Row],[Rank 6M]]+Table2[[#This Row],[Rank Sharpe]])/3</f>
        <v>345</v>
      </c>
    </row>
    <row r="339" spans="1:48" x14ac:dyDescent="0.3">
      <c r="A339" t="s">
        <v>350</v>
      </c>
      <c r="B339" t="s">
        <v>351</v>
      </c>
      <c r="C339" t="s">
        <v>10287</v>
      </c>
      <c r="D339" t="s">
        <v>37</v>
      </c>
      <c r="E339">
        <v>71404.08</v>
      </c>
      <c r="F339">
        <v>407</v>
      </c>
      <c r="G339">
        <v>59.596660080104002</v>
      </c>
      <c r="H339">
        <f>(Table2[[#This Row],[1Y Return vs Nifty]]-AVERAGE(Table2[1Y Return vs Nifty]))/_xlfn.STDEV.P(Table2[1Y Return vs Nifty])</f>
        <v>0.41818259497571297</v>
      </c>
      <c r="I339">
        <v>5.5154967927145604</v>
      </c>
      <c r="J339">
        <f>(Table2[[#This Row],[1M Return vs Nifty]]-AVERAGE(Table2[1M Return vs Nifty]))/_xlfn.STDEV.P(Table2[1M Return vs Nifty])</f>
        <v>0.10209223274848625</v>
      </c>
      <c r="K339">
        <v>-16.936439998534301</v>
      </c>
      <c r="L339">
        <f>(Table2[[#This Row],[6M Return vs Nifty]]-AVERAGE(Table2[6M Return vs Nifty]))/_xlfn.STDEV.P(Table2[6M Return vs Nifty])</f>
        <v>-0.86352833487978131</v>
      </c>
      <c r="M339">
        <v>4.8753397111248304</v>
      </c>
      <c r="N339">
        <f>(Table2[[#This Row],[1W Return vs Nifty]]-AVERAGE(Table2[1W Return vs Nifty]))/_xlfn.STDEV.P(Table2[1W Return vs Nifty])</f>
        <v>0.97362018214038559</v>
      </c>
      <c r="O339">
        <v>397.3</v>
      </c>
      <c r="P339">
        <v>390.28185031257902</v>
      </c>
      <c r="Q339">
        <v>342.78719191910102</v>
      </c>
      <c r="R339">
        <v>58.1120639602848</v>
      </c>
      <c r="S339" s="2">
        <f>(Table2[[#This Row],[Close Price]]-Table2[[#This Row],[20D EMA]])/Table2[[#This Row],[20D EMA]]</f>
        <v>2.4414799899320383E-2</v>
      </c>
      <c r="T339" s="2">
        <f>(Table2[[#This Row],[Close Price]]-Table2[[#This Row],[50D EMA]])/Table2[[#This Row],[50D EMA]]</f>
        <v>4.2836093131236597E-2</v>
      </c>
      <c r="U339" s="2">
        <f>(Table2[[#This Row],[Close Price]]-Table2[[#This Row],[200D EMA]])/Table2[[#This Row],[200D EMA]]</f>
        <v>0.18732557573520259</v>
      </c>
      <c r="V339">
        <v>0.52366178838065003</v>
      </c>
      <c r="W339">
        <v>405.5</v>
      </c>
      <c r="X339">
        <v>415.7</v>
      </c>
      <c r="Y339">
        <v>385.25</v>
      </c>
      <c r="Z339">
        <v>425.2</v>
      </c>
      <c r="AA339">
        <v>374</v>
      </c>
      <c r="AB339">
        <v>442.5</v>
      </c>
      <c r="AC339" s="2">
        <f>(Table2[[#This Row],[Close Price]]/Table2[[#This Row],[Day Low]])-1</f>
        <v>3.6991368680641123E-3</v>
      </c>
      <c r="AD339" s="2">
        <f>(Table2[[#This Row],[Day High]]/Table2[[#This Row],[Close Price]])-1</f>
        <v>2.1375921375921259E-2</v>
      </c>
      <c r="AE339" s="2">
        <f>(Table2[[#This Row],[Close Price]]/Table2[[#This Row],[Current Week Low]])-1</f>
        <v>5.6456846203763789E-2</v>
      </c>
      <c r="AF339" s="2">
        <f>(Table2[[#This Row],[Current Week High]]/Table2[[#This Row],[Close Price]])-1</f>
        <v>4.4717444717444765E-2</v>
      </c>
      <c r="AG339" s="2">
        <f>(Table2[[#This Row],[Close Price]]/Table2[[#This Row],[Current Month Low]])-1</f>
        <v>8.8235294117646967E-2</v>
      </c>
      <c r="AH339" s="2">
        <f>(Table2[[#This Row],[Current Month High]]/Table2[[#This Row],[Close Price]])-1</f>
        <v>8.722358722358714E-2</v>
      </c>
      <c r="AI339">
        <v>14.9385749385749</v>
      </c>
      <c r="AJ339">
        <v>100.98765432098701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7.0000000000000007E-2</v>
      </c>
      <c r="AM339" t="s">
        <v>10332</v>
      </c>
      <c r="AN339">
        <v>5.47</v>
      </c>
      <c r="AO339" t="s">
        <v>10332</v>
      </c>
      <c r="AP339">
        <v>0.10164820781228801</v>
      </c>
      <c r="AQ339">
        <f>(Table2[[#This Row],[Sharpe Ratio]]-AVERAGE(Table2[Sharpe Ratio]))/_xlfn.STDEV.P(Table2[Sharpe Ratio])</f>
        <v>0.40560181311602456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1.0359684881008282</v>
      </c>
      <c r="AS339">
        <f>_xlfn.RANK.AVG(Table2[[#This Row],[1Y Return vs Nifty Z-Score]],Table2[1Y Return vs Nifty Z-Score])</f>
        <v>189</v>
      </c>
      <c r="AT339">
        <f>_xlfn.RANK.AVG(Table2[[#This Row],[6M Return vs Nifty Z-Score]],Table2[6M Return vs Nifty Z-Score])</f>
        <v>607</v>
      </c>
      <c r="AU339">
        <f>_xlfn.RANK.AVG(Table2[[#This Row],[Sharpe Ratio Z-Score]],Table2[Sharpe Ratio Z-Score])</f>
        <v>241</v>
      </c>
      <c r="AV339">
        <f>(Table2[[#This Row],[Rank 1Y]]+Table2[[#This Row],[Rank 6M]]+Table2[[#This Row],[Rank Sharpe]])/3</f>
        <v>345.66666666666669</v>
      </c>
    </row>
    <row r="340" spans="1:48" x14ac:dyDescent="0.3">
      <c r="A340" t="s">
        <v>1668</v>
      </c>
      <c r="B340" t="s">
        <v>1669</v>
      </c>
      <c r="C340" t="s">
        <v>10297</v>
      </c>
      <c r="D340" t="s">
        <v>335</v>
      </c>
      <c r="E340">
        <v>5098.9705221000004</v>
      </c>
      <c r="F340">
        <v>1875.25</v>
      </c>
      <c r="G340">
        <v>21.766968733847499</v>
      </c>
      <c r="H340">
        <f>(Table2[[#This Row],[1Y Return vs Nifty]]-AVERAGE(Table2[1Y Return vs Nifty]))/_xlfn.STDEV.P(Table2[1Y Return vs Nifty])</f>
        <v>-0.16737630638940756</v>
      </c>
      <c r="I340">
        <v>-4.7661589388684398</v>
      </c>
      <c r="J340">
        <f>(Table2[[#This Row],[1M Return vs Nifty]]-AVERAGE(Table2[1M Return vs Nifty]))/_xlfn.STDEV.P(Table2[1M Return vs Nifty])</f>
        <v>-0.75328970671765882</v>
      </c>
      <c r="K340">
        <v>56.583576743697897</v>
      </c>
      <c r="L340">
        <f>(Table2[[#This Row],[6M Return vs Nifty]]-AVERAGE(Table2[6M Return vs Nifty]))/_xlfn.STDEV.P(Table2[6M Return vs Nifty])</f>
        <v>1.6376309102657847</v>
      </c>
      <c r="M340">
        <v>-3.3539770006476002</v>
      </c>
      <c r="N340">
        <f>(Table2[[#This Row],[1W Return vs Nifty]]-AVERAGE(Table2[1W Return vs Nifty]))/_xlfn.STDEV.P(Table2[1W Return vs Nifty])</f>
        <v>-0.9288711791107408</v>
      </c>
      <c r="O340">
        <v>1933.89</v>
      </c>
      <c r="P340">
        <v>1881.9868531474499</v>
      </c>
      <c r="Q340">
        <v>1514.75621392063</v>
      </c>
      <c r="R340">
        <v>39.065958984825102</v>
      </c>
      <c r="S340" s="2">
        <f>(Table2[[#This Row],[Close Price]]-Table2[[#This Row],[20D EMA]])/Table2[[#This Row],[20D EMA]]</f>
        <v>-3.0322303750471898E-2</v>
      </c>
      <c r="T340" s="2">
        <f>(Table2[[#This Row],[Close Price]]-Table2[[#This Row],[50D EMA]])/Table2[[#This Row],[50D EMA]]</f>
        <v>-3.5796494200706691E-3</v>
      </c>
      <c r="U340" s="2">
        <f>(Table2[[#This Row],[Close Price]]-Table2[[#This Row],[200D EMA]])/Table2[[#This Row],[200D EMA]]</f>
        <v>0.23798798959623158</v>
      </c>
      <c r="V340">
        <v>0.268063058830806</v>
      </c>
      <c r="W340">
        <v>1841.95</v>
      </c>
      <c r="X340">
        <v>1918.2</v>
      </c>
      <c r="Y340">
        <v>1841.95</v>
      </c>
      <c r="Z340">
        <v>1930.4</v>
      </c>
      <c r="AA340">
        <v>1802.4</v>
      </c>
      <c r="AB340">
        <v>2065</v>
      </c>
      <c r="AC340" s="2">
        <f>(Table2[[#This Row],[Close Price]]/Table2[[#This Row],[Day Low]])-1</f>
        <v>1.8078666630473084E-2</v>
      </c>
      <c r="AD340" s="2">
        <f>(Table2[[#This Row],[Day High]]/Table2[[#This Row],[Close Price]])-1</f>
        <v>2.2903612851619792E-2</v>
      </c>
      <c r="AE340" s="2">
        <f>(Table2[[#This Row],[Close Price]]/Table2[[#This Row],[Current Week Low]])-1</f>
        <v>1.8078666630473084E-2</v>
      </c>
      <c r="AF340" s="2">
        <f>(Table2[[#This Row],[Current Week High]]/Table2[[#This Row],[Close Price]])-1</f>
        <v>2.9409412078389652E-2</v>
      </c>
      <c r="AG340" s="2">
        <f>(Table2[[#This Row],[Close Price]]/Table2[[#This Row],[Current Month Low]])-1</f>
        <v>4.0418331114070005E-2</v>
      </c>
      <c r="AH340" s="2">
        <f>(Table2[[#This Row],[Current Month High]]/Table2[[#This Row],[Close Price]])-1</f>
        <v>0.10118650846553789</v>
      </c>
      <c r="AI340">
        <v>20.999866684442001</v>
      </c>
      <c r="AJ340">
        <v>97.114626583276305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-0.08</v>
      </c>
      <c r="AM340" t="s">
        <v>10331</v>
      </c>
      <c r="AN340">
        <v>2.98</v>
      </c>
      <c r="AO340" t="s">
        <v>10332</v>
      </c>
      <c r="AP340">
        <v>-3.4065547609664001E-2</v>
      </c>
      <c r="AQ340">
        <f>(Table2[[#This Row],[Sharpe Ratio]]-AVERAGE(Table2[Sharpe Ratio]))/_xlfn.STDEV.P(Table2[Sharpe Ratio])</f>
        <v>-1.1569352887863706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-1.3688415707383932</v>
      </c>
      <c r="AS340">
        <f>_xlfn.RANK.AVG(Table2[[#This Row],[1Y Return vs Nifty Z-Score]],Table2[1Y Return vs Nifty Z-Score])</f>
        <v>340</v>
      </c>
      <c r="AT340">
        <f>_xlfn.RANK.AVG(Table2[[#This Row],[6M Return vs Nifty Z-Score]],Table2[6M Return vs Nifty Z-Score])</f>
        <v>51</v>
      </c>
      <c r="AU340">
        <f>_xlfn.RANK.AVG(Table2[[#This Row],[Sharpe Ratio Z-Score]],Table2[Sharpe Ratio Z-Score])</f>
        <v>646</v>
      </c>
      <c r="AV340">
        <f>(Table2[[#This Row],[Rank 1Y]]+Table2[[#This Row],[Rank 6M]]+Table2[[#This Row],[Rank Sharpe]])/3</f>
        <v>345.66666666666669</v>
      </c>
    </row>
    <row r="341" spans="1:48" x14ac:dyDescent="0.3">
      <c r="A341" t="s">
        <v>620</v>
      </c>
      <c r="B341" t="s">
        <v>621</v>
      </c>
      <c r="C341" t="s">
        <v>622</v>
      </c>
      <c r="D341" t="s">
        <v>622</v>
      </c>
      <c r="E341">
        <v>30457.336469999998</v>
      </c>
      <c r="F341">
        <v>891.05</v>
      </c>
      <c r="G341">
        <v>-5.6718876133100302</v>
      </c>
      <c r="H341">
        <f>(Table2[[#This Row],[1Y Return vs Nifty]]-AVERAGE(Table2[1Y Return vs Nifty]))/_xlfn.STDEV.P(Table2[1Y Return vs Nifty])</f>
        <v>-0.59209736557792947</v>
      </c>
      <c r="I341">
        <v>3.7486323232067198</v>
      </c>
      <c r="J341">
        <f>(Table2[[#This Row],[1M Return vs Nifty]]-AVERAGE(Table2[1M Return vs Nifty]))/_xlfn.STDEV.P(Table2[1M Return vs Nifty])</f>
        <v>-4.4901986485962504E-2</v>
      </c>
      <c r="K341">
        <v>12.1672141270934</v>
      </c>
      <c r="L341">
        <f>(Table2[[#This Row],[6M Return vs Nifty]]-AVERAGE(Table2[6M Return vs Nifty]))/_xlfn.STDEV.P(Table2[6M Return vs Nifty])</f>
        <v>0.1265812544454088</v>
      </c>
      <c r="M341">
        <v>-2.4359795038377401</v>
      </c>
      <c r="N341">
        <f>(Table2[[#This Row],[1W Return vs Nifty]]-AVERAGE(Table2[1W Return vs Nifty]))/_xlfn.STDEV.P(Table2[1W Return vs Nifty])</f>
        <v>-0.7166442873163722</v>
      </c>
      <c r="O341">
        <v>875.66</v>
      </c>
      <c r="P341">
        <v>866.42747239784103</v>
      </c>
      <c r="Q341">
        <v>813.54454186585303</v>
      </c>
      <c r="R341">
        <v>57.113433184927104</v>
      </c>
      <c r="S341" s="2">
        <f>(Table2[[#This Row],[Close Price]]-Table2[[#This Row],[20D EMA]])/Table2[[#This Row],[20D EMA]]</f>
        <v>1.7575314619829599E-2</v>
      </c>
      <c r="T341" s="2">
        <f>(Table2[[#This Row],[Close Price]]-Table2[[#This Row],[50D EMA]])/Table2[[#This Row],[50D EMA]]</f>
        <v>2.8418452076566774E-2</v>
      </c>
      <c r="U341" s="2">
        <f>(Table2[[#This Row],[Close Price]]-Table2[[#This Row],[200D EMA]])/Table2[[#This Row],[200D EMA]]</f>
        <v>9.5268856400153867E-2</v>
      </c>
      <c r="V341">
        <v>0.593209656902837</v>
      </c>
      <c r="W341">
        <v>867.15</v>
      </c>
      <c r="X341">
        <v>898</v>
      </c>
      <c r="Y341">
        <v>852.25</v>
      </c>
      <c r="Z341">
        <v>898</v>
      </c>
      <c r="AA341">
        <v>818.7</v>
      </c>
      <c r="AB341">
        <v>1009.25</v>
      </c>
      <c r="AC341" s="2">
        <f>(Table2[[#This Row],[Close Price]]/Table2[[#This Row],[Day Low]])-1</f>
        <v>2.756155221126666E-2</v>
      </c>
      <c r="AD341" s="2">
        <f>(Table2[[#This Row],[Day High]]/Table2[[#This Row],[Close Price]])-1</f>
        <v>7.7997867684194144E-3</v>
      </c>
      <c r="AE341" s="2">
        <f>(Table2[[#This Row],[Close Price]]/Table2[[#This Row],[Current Week Low]])-1</f>
        <v>4.5526547374596493E-2</v>
      </c>
      <c r="AF341" s="2">
        <f>(Table2[[#This Row],[Current Week High]]/Table2[[#This Row],[Close Price]])-1</f>
        <v>7.7997867684194144E-3</v>
      </c>
      <c r="AG341" s="2">
        <f>(Table2[[#This Row],[Close Price]]/Table2[[#This Row],[Current Month Low]])-1</f>
        <v>8.8371808965432841E-2</v>
      </c>
      <c r="AH341" s="2">
        <f>(Table2[[#This Row],[Current Month High]]/Table2[[#This Row],[Close Price]])-1</f>
        <v>0.1326524886370013</v>
      </c>
      <c r="AI341">
        <v>13.2652488637001</v>
      </c>
      <c r="AJ341">
        <v>28.838924233661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-0.02</v>
      </c>
      <c r="AM341" t="s">
        <v>10331</v>
      </c>
      <c r="AN341">
        <v>7.78</v>
      </c>
      <c r="AO341" t="s">
        <v>10332</v>
      </c>
      <c r="AP341">
        <v>0.10143876539583201</v>
      </c>
      <c r="AQ341">
        <f>(Table2[[#This Row],[Sharpe Ratio]]-AVERAGE(Table2[Sharpe Ratio]))/_xlfn.STDEV.P(Table2[Sharpe Ratio])</f>
        <v>0.40319040282524676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-0.82387198210960855</v>
      </c>
      <c r="AS341">
        <f>_xlfn.RANK.AVG(Table2[[#This Row],[1Y Return vs Nifty Z-Score]],Table2[1Y Return vs Nifty Z-Score])</f>
        <v>519</v>
      </c>
      <c r="AT341">
        <f>_xlfn.RANK.AVG(Table2[[#This Row],[6M Return vs Nifty Z-Score]],Table2[6M Return vs Nifty Z-Score])</f>
        <v>278</v>
      </c>
      <c r="AU341">
        <f>_xlfn.RANK.AVG(Table2[[#This Row],[Sharpe Ratio Z-Score]],Table2[Sharpe Ratio Z-Score])</f>
        <v>243</v>
      </c>
      <c r="AV341">
        <f>(Table2[[#This Row],[Rank 1Y]]+Table2[[#This Row],[Rank 6M]]+Table2[[#This Row],[Rank Sharpe]])/3</f>
        <v>346.66666666666669</v>
      </c>
    </row>
    <row r="342" spans="1:48" x14ac:dyDescent="0.3">
      <c r="A342" t="s">
        <v>610</v>
      </c>
      <c r="B342" t="s">
        <v>611</v>
      </c>
      <c r="C342" t="s">
        <v>10303</v>
      </c>
      <c r="D342" t="s">
        <v>612</v>
      </c>
      <c r="E342">
        <v>31136.625826200001</v>
      </c>
      <c r="F342">
        <v>790.1</v>
      </c>
      <c r="G342">
        <v>17.857170224942902</v>
      </c>
      <c r="H342">
        <f>(Table2[[#This Row],[1Y Return vs Nifty]]-AVERAGE(Table2[1Y Return vs Nifty]))/_xlfn.STDEV.P(Table2[1Y Return vs Nifty])</f>
        <v>-0.22789536530738932</v>
      </c>
      <c r="I342">
        <v>0.46116347922294598</v>
      </c>
      <c r="J342">
        <f>(Table2[[#This Row],[1M Return vs Nifty]]-AVERAGE(Table2[1M Return vs Nifty]))/_xlfn.STDEV.P(Table2[1M Return vs Nifty])</f>
        <v>-0.31840282614774862</v>
      </c>
      <c r="K342">
        <v>14.811100262745599</v>
      </c>
      <c r="L342">
        <f>(Table2[[#This Row],[6M Return vs Nifty]]-AVERAGE(Table2[6M Return vs Nifty]))/_xlfn.STDEV.P(Table2[6M Return vs Nifty])</f>
        <v>0.21652655838193652</v>
      </c>
      <c r="M342">
        <v>-5.0656397957584502</v>
      </c>
      <c r="N342">
        <f>(Table2[[#This Row],[1W Return vs Nifty]]-AVERAGE(Table2[1W Return vs Nifty]))/_xlfn.STDEV.P(Table2[1W Return vs Nifty])</f>
        <v>-1.3245812720781047</v>
      </c>
      <c r="O342">
        <v>826.92</v>
      </c>
      <c r="P342">
        <v>800.04516913556995</v>
      </c>
      <c r="Q342">
        <v>697.74653108822702</v>
      </c>
      <c r="R342">
        <v>30.903584678548199</v>
      </c>
      <c r="S342" s="2">
        <f>(Table2[[#This Row],[Close Price]]-Table2[[#This Row],[20D EMA]])/Table2[[#This Row],[20D EMA]]</f>
        <v>-4.4526677308566652E-2</v>
      </c>
      <c r="T342" s="2">
        <f>(Table2[[#This Row],[Close Price]]-Table2[[#This Row],[50D EMA]])/Table2[[#This Row],[50D EMA]]</f>
        <v>-1.2430759561132591E-2</v>
      </c>
      <c r="U342" s="2">
        <f>(Table2[[#This Row],[Close Price]]-Table2[[#This Row],[200D EMA]])/Table2[[#This Row],[200D EMA]]</f>
        <v>0.13235962458707703</v>
      </c>
      <c r="V342">
        <v>1.0630483495121399</v>
      </c>
      <c r="W342">
        <v>785.8</v>
      </c>
      <c r="X342">
        <v>797.4</v>
      </c>
      <c r="Y342">
        <v>777.55</v>
      </c>
      <c r="Z342">
        <v>826.3</v>
      </c>
      <c r="AA342">
        <v>777.55</v>
      </c>
      <c r="AB342">
        <v>921</v>
      </c>
      <c r="AC342" s="2">
        <f>(Table2[[#This Row],[Close Price]]/Table2[[#This Row],[Day Low]])-1</f>
        <v>5.4721303130569332E-3</v>
      </c>
      <c r="AD342" s="2">
        <f>(Table2[[#This Row],[Day High]]/Table2[[#This Row],[Close Price]])-1</f>
        <v>9.2393367928109704E-3</v>
      </c>
      <c r="AE342" s="2">
        <f>(Table2[[#This Row],[Close Price]]/Table2[[#This Row],[Current Week Low]])-1</f>
        <v>1.6140441129187888E-2</v>
      </c>
      <c r="AF342" s="2">
        <f>(Table2[[#This Row],[Current Week High]]/Table2[[#This Row],[Close Price]])-1</f>
        <v>4.5816985191747817E-2</v>
      </c>
      <c r="AG342" s="2">
        <f>(Table2[[#This Row],[Close Price]]/Table2[[#This Row],[Current Month Low]])-1</f>
        <v>1.6140441129187888E-2</v>
      </c>
      <c r="AH342" s="2">
        <f>(Table2[[#This Row],[Current Month High]]/Table2[[#This Row],[Close Price]])-1</f>
        <v>0.16567523098341974</v>
      </c>
      <c r="AI342">
        <v>16.567523098341901</v>
      </c>
      <c r="AJ342">
        <v>46.559079948061502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0.08</v>
      </c>
      <c r="AM342" t="s">
        <v>10332</v>
      </c>
      <c r="AN342">
        <v>-11.03</v>
      </c>
      <c r="AO342" t="s">
        <v>10331</v>
      </c>
      <c r="AP342">
        <v>4.0153224735748998E-2</v>
      </c>
      <c r="AQ342">
        <f>(Table2[[#This Row],[Sharpe Ratio]]-AVERAGE(Table2[Sharpe Ratio]))/_xlfn.STDEV.P(Table2[Sharpe Ratio])</f>
        <v>-0.30241921496032043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-1.9567721201116266</v>
      </c>
      <c r="AS342">
        <f>_xlfn.RANK.AVG(Table2[[#This Row],[1Y Return vs Nifty Z-Score]],Table2[1Y Return vs Nifty Z-Score])</f>
        <v>369</v>
      </c>
      <c r="AT342">
        <f>_xlfn.RANK.AVG(Table2[[#This Row],[6M Return vs Nifty Z-Score]],Table2[6M Return vs Nifty Z-Score])</f>
        <v>250</v>
      </c>
      <c r="AU342">
        <f>_xlfn.RANK.AVG(Table2[[#This Row],[Sharpe Ratio Z-Score]],Table2[Sharpe Ratio Z-Score])</f>
        <v>424</v>
      </c>
      <c r="AV342">
        <f>(Table2[[#This Row],[Rank 1Y]]+Table2[[#This Row],[Rank 6M]]+Table2[[#This Row],[Rank Sharpe]])/3</f>
        <v>347.66666666666669</v>
      </c>
    </row>
    <row r="343" spans="1:48" x14ac:dyDescent="0.3">
      <c r="A343" t="s">
        <v>629</v>
      </c>
      <c r="B343" t="s">
        <v>630</v>
      </c>
      <c r="C343" t="s">
        <v>10297</v>
      </c>
      <c r="D343" t="s">
        <v>335</v>
      </c>
      <c r="E343">
        <v>29744.265819224998</v>
      </c>
      <c r="F343">
        <v>462.25</v>
      </c>
      <c r="G343">
        <v>27.173690088682001</v>
      </c>
      <c r="H343">
        <f>(Table2[[#This Row],[1Y Return vs Nifty]]-AVERAGE(Table2[1Y Return vs Nifty]))/_xlfn.STDEV.P(Table2[1Y Return vs Nifty])</f>
        <v>-8.3686651415854116E-2</v>
      </c>
      <c r="I343">
        <v>9.6935520252120106</v>
      </c>
      <c r="J343">
        <f>(Table2[[#This Row],[1M Return vs Nifty]]-AVERAGE(Table2[1M Return vs Nifty]))/_xlfn.STDEV.P(Table2[1M Return vs Nifty])</f>
        <v>0.44968537156486488</v>
      </c>
      <c r="K343">
        <v>46.520708430451599</v>
      </c>
      <c r="L343">
        <f>(Table2[[#This Row],[6M Return vs Nifty]]-AVERAGE(Table2[6M Return vs Nifty]))/_xlfn.STDEV.P(Table2[6M Return vs Nifty])</f>
        <v>1.2952909975505502</v>
      </c>
      <c r="M343">
        <v>5.5926901804732898</v>
      </c>
      <c r="N343">
        <f>(Table2[[#This Row],[1W Return vs Nifty]]-AVERAGE(Table2[1W Return vs Nifty]))/_xlfn.STDEV.P(Table2[1W Return vs Nifty])</f>
        <v>1.1394605694683566</v>
      </c>
      <c r="O343">
        <v>442.16</v>
      </c>
      <c r="P343">
        <v>424.62998210915799</v>
      </c>
      <c r="Q343">
        <v>361.15982704519098</v>
      </c>
      <c r="R343">
        <v>66.592899498232697</v>
      </c>
      <c r="S343" s="2">
        <f>(Table2[[#This Row],[Close Price]]-Table2[[#This Row],[20D EMA]])/Table2[[#This Row],[20D EMA]]</f>
        <v>4.5436041252035403E-2</v>
      </c>
      <c r="T343" s="2">
        <f>(Table2[[#This Row],[Close Price]]-Table2[[#This Row],[50D EMA]])/Table2[[#This Row],[50D EMA]]</f>
        <v>8.8594822494590539E-2</v>
      </c>
      <c r="U343" s="2">
        <f>(Table2[[#This Row],[Close Price]]-Table2[[#This Row],[200D EMA]])/Table2[[#This Row],[200D EMA]]</f>
        <v>0.27990425674381519</v>
      </c>
      <c r="V343">
        <v>0.88116702678191305</v>
      </c>
      <c r="W343">
        <v>460.65</v>
      </c>
      <c r="X343">
        <v>479.35</v>
      </c>
      <c r="Y343">
        <v>442.65</v>
      </c>
      <c r="Z343">
        <v>479.35</v>
      </c>
      <c r="AA343">
        <v>415.05</v>
      </c>
      <c r="AB343">
        <v>479.35</v>
      </c>
      <c r="AC343" s="2">
        <f>(Table2[[#This Row],[Close Price]]/Table2[[#This Row],[Day Low]])-1</f>
        <v>3.4733528709431916E-3</v>
      </c>
      <c r="AD343" s="2">
        <f>(Table2[[#This Row],[Day High]]/Table2[[#This Row],[Close Price]])-1</f>
        <v>3.6992969172525703E-2</v>
      </c>
      <c r="AE343" s="2">
        <f>(Table2[[#This Row],[Close Price]]/Table2[[#This Row],[Current Week Low]])-1</f>
        <v>4.4278775556308547E-2</v>
      </c>
      <c r="AF343" s="2">
        <f>(Table2[[#This Row],[Current Week High]]/Table2[[#This Row],[Close Price]])-1</f>
        <v>3.6992969172525703E-2</v>
      </c>
      <c r="AG343" s="2">
        <f>(Table2[[#This Row],[Close Price]]/Table2[[#This Row],[Current Month Low]])-1</f>
        <v>0.11372123840501147</v>
      </c>
      <c r="AH343" s="2">
        <f>(Table2[[#This Row],[Current Month High]]/Table2[[#This Row],[Close Price]])-1</f>
        <v>3.6992969172525703E-2</v>
      </c>
      <c r="AI343">
        <v>3.6992969172525698</v>
      </c>
      <c r="AJ343">
        <v>76.937799043062199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0.04</v>
      </c>
      <c r="AM343" t="s">
        <v>10332</v>
      </c>
      <c r="AN343">
        <v>7.88</v>
      </c>
      <c r="AO343" t="s">
        <v>10332</v>
      </c>
      <c r="AP343">
        <v>-4.2627136031033998E-2</v>
      </c>
      <c r="AQ343">
        <f>(Table2[[#This Row],[Sharpe Ratio]]-AVERAGE(Table2[Sharpe Ratio]))/_xlfn.STDEV.P(Table2[Sharpe Ratio])</f>
        <v>-1.2555089338676317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1.5452413533002858</v>
      </c>
      <c r="AS343">
        <f>_xlfn.RANK.AVG(Table2[[#This Row],[1Y Return vs Nifty Z-Score]],Table2[1Y Return vs Nifty Z-Score])</f>
        <v>317</v>
      </c>
      <c r="AT343">
        <f>_xlfn.RANK.AVG(Table2[[#This Row],[6M Return vs Nifty Z-Score]],Table2[6M Return vs Nifty Z-Score])</f>
        <v>74</v>
      </c>
      <c r="AU343">
        <f>_xlfn.RANK.AVG(Table2[[#This Row],[Sharpe Ratio Z-Score]],Table2[Sharpe Ratio Z-Score])</f>
        <v>656</v>
      </c>
      <c r="AV343">
        <f>(Table2[[#This Row],[Rank 1Y]]+Table2[[#This Row],[Rank 6M]]+Table2[[#This Row],[Rank Sharpe]])/3</f>
        <v>349</v>
      </c>
    </row>
    <row r="344" spans="1:48" x14ac:dyDescent="0.3">
      <c r="A344" t="s">
        <v>41</v>
      </c>
      <c r="B344" t="s">
        <v>42</v>
      </c>
      <c r="C344" t="s">
        <v>10289</v>
      </c>
      <c r="D344" t="s">
        <v>43</v>
      </c>
      <c r="E344">
        <v>630964.24421180401</v>
      </c>
      <c r="F344">
        <v>504.55</v>
      </c>
      <c r="G344">
        <v>-16.844539945708501</v>
      </c>
      <c r="H344">
        <f>(Table2[[#This Row],[1Y Return vs Nifty]]-AVERAGE(Table2[1Y Return vs Nifty]))/_xlfn.STDEV.P(Table2[1Y Return vs Nifty])</f>
        <v>-0.76503681584233407</v>
      </c>
      <c r="I344">
        <v>5.4813191565291399</v>
      </c>
      <c r="J344">
        <f>(Table2[[#This Row],[1M Return vs Nifty]]-AVERAGE(Table2[1M Return vs Nifty]))/_xlfn.STDEV.P(Table2[1M Return vs Nifty])</f>
        <v>9.9248825666020932E-2</v>
      </c>
      <c r="K344">
        <v>10.063922600885601</v>
      </c>
      <c r="L344">
        <f>(Table2[[#This Row],[6M Return vs Nifty]]-AVERAGE(Table2[6M Return vs Nifty]))/_xlfn.STDEV.P(Table2[6M Return vs Nifty])</f>
        <v>5.5027039972698068E-2</v>
      </c>
      <c r="M344">
        <v>-0.406232448710097</v>
      </c>
      <c r="N344">
        <f>(Table2[[#This Row],[1W Return vs Nifty]]-AVERAGE(Table2[1W Return vs Nifty]))/_xlfn.STDEV.P(Table2[1W Return vs Nifty])</f>
        <v>-0.24739800926498967</v>
      </c>
      <c r="O344">
        <v>491.79</v>
      </c>
      <c r="P344">
        <v>472.44051550968902</v>
      </c>
      <c r="Q344">
        <v>444.83142020002299</v>
      </c>
      <c r="R344">
        <v>67.063438976699999</v>
      </c>
      <c r="S344" s="2">
        <f>(Table2[[#This Row],[Close Price]]-Table2[[#This Row],[20D EMA]])/Table2[[#This Row],[20D EMA]]</f>
        <v>2.5946033876247974E-2</v>
      </c>
      <c r="T344" s="2">
        <f>(Table2[[#This Row],[Close Price]]-Table2[[#This Row],[50D EMA]])/Table2[[#This Row],[50D EMA]]</f>
        <v>6.7965137273779119E-2</v>
      </c>
      <c r="U344" s="2">
        <f>(Table2[[#This Row],[Close Price]]-Table2[[#This Row],[200D EMA]])/Table2[[#This Row],[200D EMA]]</f>
        <v>0.13424991376086687</v>
      </c>
      <c r="V344">
        <v>0.60813571888885798</v>
      </c>
      <c r="W344">
        <v>501.45</v>
      </c>
      <c r="X344">
        <v>508.5</v>
      </c>
      <c r="Y344">
        <v>497.7</v>
      </c>
      <c r="Z344">
        <v>509.3</v>
      </c>
      <c r="AA344">
        <v>479.55</v>
      </c>
      <c r="AB344">
        <v>509.3</v>
      </c>
      <c r="AC344" s="2">
        <f>(Table2[[#This Row],[Close Price]]/Table2[[#This Row],[Day Low]])-1</f>
        <v>6.1820719912255573E-3</v>
      </c>
      <c r="AD344" s="2">
        <f>(Table2[[#This Row],[Day High]]/Table2[[#This Row],[Close Price]])-1</f>
        <v>7.828758299474714E-3</v>
      </c>
      <c r="AE344" s="2">
        <f>(Table2[[#This Row],[Close Price]]/Table2[[#This Row],[Current Week Low]])-1</f>
        <v>1.3763311231665742E-2</v>
      </c>
      <c r="AF344" s="2">
        <f>(Table2[[#This Row],[Current Week High]]/Table2[[#This Row],[Close Price]])-1</f>
        <v>9.4143296006341526E-3</v>
      </c>
      <c r="AG344" s="2">
        <f>(Table2[[#This Row],[Close Price]]/Table2[[#This Row],[Current Month Low]])-1</f>
        <v>5.2132207277656217E-2</v>
      </c>
      <c r="AH344" s="2">
        <f>(Table2[[#This Row],[Current Month High]]/Table2[[#This Row],[Close Price]])-1</f>
        <v>9.4143296006341526E-3</v>
      </c>
      <c r="AI344">
        <v>1.20899811713406</v>
      </c>
      <c r="AJ344">
        <v>26.342807061474801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0.01</v>
      </c>
      <c r="AM344" t="s">
        <v>10332</v>
      </c>
      <c r="AN344">
        <v>3.82</v>
      </c>
      <c r="AO344" t="s">
        <v>10332</v>
      </c>
      <c r="AP344">
        <v>0.13524681297015301</v>
      </c>
      <c r="AQ344">
        <f>(Table2[[#This Row],[Sharpe Ratio]]-AVERAGE(Table2[Sharpe Ratio]))/_xlfn.STDEV.P(Table2[Sharpe Ratio])</f>
        <v>0.79243855614260061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-6.5720403326004123E-2</v>
      </c>
      <c r="AS344">
        <f>_xlfn.RANK.AVG(Table2[[#This Row],[1Y Return vs Nifty Z-Score]],Table2[1Y Return vs Nifty Z-Score])</f>
        <v>592</v>
      </c>
      <c r="AT344">
        <f>_xlfn.RANK.AVG(Table2[[#This Row],[6M Return vs Nifty Z-Score]],Table2[6M Return vs Nifty Z-Score])</f>
        <v>299</v>
      </c>
      <c r="AU344">
        <f>_xlfn.RANK.AVG(Table2[[#This Row],[Sharpe Ratio Z-Score]],Table2[Sharpe Ratio Z-Score])</f>
        <v>158</v>
      </c>
      <c r="AV344">
        <f>(Table2[[#This Row],[Rank 1Y]]+Table2[[#This Row],[Rank 6M]]+Table2[[#This Row],[Rank Sharpe]])/3</f>
        <v>349.66666666666669</v>
      </c>
    </row>
    <row r="345" spans="1:48" x14ac:dyDescent="0.3">
      <c r="A345" t="s">
        <v>329</v>
      </c>
      <c r="B345" t="s">
        <v>330</v>
      </c>
      <c r="C345" t="s">
        <v>10287</v>
      </c>
      <c r="D345" t="s">
        <v>54</v>
      </c>
      <c r="E345">
        <v>77410.267462620002</v>
      </c>
      <c r="F345">
        <v>1928.2</v>
      </c>
      <c r="G345">
        <v>25.6380480934492</v>
      </c>
      <c r="H345">
        <f>(Table2[[#This Row],[1Y Return vs Nifty]]-AVERAGE(Table2[1Y Return vs Nifty]))/_xlfn.STDEV.P(Table2[1Y Return vs Nifty])</f>
        <v>-0.10745657413047979</v>
      </c>
      <c r="I345">
        <v>4.1238858786427199</v>
      </c>
      <c r="J345">
        <f>(Table2[[#This Row],[1M Return vs Nifty]]-AVERAGE(Table2[1M Return vs Nifty]))/_xlfn.STDEV.P(Table2[1M Return vs Nifty])</f>
        <v>-1.3682781873380869E-2</v>
      </c>
      <c r="K345">
        <v>32.6074163943318</v>
      </c>
      <c r="L345">
        <f>(Table2[[#This Row],[6M Return vs Nifty]]-AVERAGE(Table2[6M Return vs Nifty]))/_xlfn.STDEV.P(Table2[6M Return vs Nifty])</f>
        <v>0.82195923637099433</v>
      </c>
      <c r="M345">
        <v>1.9491921551537299</v>
      </c>
      <c r="N345">
        <f>(Table2[[#This Row],[1W Return vs Nifty]]-AVERAGE(Table2[1W Return vs Nifty]))/_xlfn.STDEV.P(Table2[1W Return vs Nifty])</f>
        <v>0.29713990534932477</v>
      </c>
      <c r="O345">
        <v>1850.99</v>
      </c>
      <c r="P345">
        <v>1805.5084007581399</v>
      </c>
      <c r="Q345">
        <v>1599.1647637317001</v>
      </c>
      <c r="R345">
        <v>69.536513953566896</v>
      </c>
      <c r="S345" s="2">
        <f>(Table2[[#This Row],[Close Price]]-Table2[[#This Row],[20D EMA]])/Table2[[#This Row],[20D EMA]]</f>
        <v>4.1712813143236882E-2</v>
      </c>
      <c r="T345" s="2">
        <f>(Table2[[#This Row],[Close Price]]-Table2[[#This Row],[50D EMA]])/Table2[[#This Row],[50D EMA]]</f>
        <v>6.7954045071372385E-2</v>
      </c>
      <c r="U345" s="2">
        <f>(Table2[[#This Row],[Close Price]]-Table2[[#This Row],[200D EMA]])/Table2[[#This Row],[200D EMA]]</f>
        <v>0.20575443114472217</v>
      </c>
      <c r="V345">
        <v>1.0731269589507499</v>
      </c>
      <c r="W345">
        <v>1901.9</v>
      </c>
      <c r="X345">
        <v>1932.2</v>
      </c>
      <c r="Y345">
        <v>1832.25</v>
      </c>
      <c r="Z345">
        <v>1948.9</v>
      </c>
      <c r="AA345">
        <v>1670</v>
      </c>
      <c r="AB345">
        <v>1948.9</v>
      </c>
      <c r="AC345" s="2">
        <f>(Table2[[#This Row],[Close Price]]/Table2[[#This Row],[Day Low]])-1</f>
        <v>1.3828276986171728E-2</v>
      </c>
      <c r="AD345" s="2">
        <f>(Table2[[#This Row],[Day High]]/Table2[[#This Row],[Close Price]])-1</f>
        <v>2.07447360232349E-3</v>
      </c>
      <c r="AE345" s="2">
        <f>(Table2[[#This Row],[Close Price]]/Table2[[#This Row],[Current Week Low]])-1</f>
        <v>5.2367307954700459E-2</v>
      </c>
      <c r="AF345" s="2">
        <f>(Table2[[#This Row],[Current Week High]]/Table2[[#This Row],[Close Price]])-1</f>
        <v>1.0735400892023739E-2</v>
      </c>
      <c r="AG345" s="2">
        <f>(Table2[[#This Row],[Close Price]]/Table2[[#This Row],[Current Month Low]])-1</f>
        <v>0.15461077844311388</v>
      </c>
      <c r="AH345" s="2">
        <f>(Table2[[#This Row],[Current Month High]]/Table2[[#This Row],[Close Price]])-1</f>
        <v>1.0735400892023739E-2</v>
      </c>
      <c r="AI345">
        <v>1.0735400892023701</v>
      </c>
      <c r="AJ345">
        <v>63.081997716412197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0.1</v>
      </c>
      <c r="AM345" t="s">
        <v>10332</v>
      </c>
      <c r="AN345">
        <v>5.7</v>
      </c>
      <c r="AO345" t="s">
        <v>10332</v>
      </c>
      <c r="AP345">
        <v>-7.5089923421299996E-3</v>
      </c>
      <c r="AQ345">
        <f>(Table2[[#This Row],[Sharpe Ratio]]-AVERAGE(Table2[Sharpe Ratio]))/_xlfn.STDEV.P(Table2[Sharpe Ratio])</f>
        <v>-0.85117702002998652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0.14678276568647186</v>
      </c>
      <c r="AS345">
        <f>_xlfn.RANK.AVG(Table2[[#This Row],[1Y Return vs Nifty Z-Score]],Table2[1Y Return vs Nifty Z-Score])</f>
        <v>324</v>
      </c>
      <c r="AT345">
        <f>_xlfn.RANK.AVG(Table2[[#This Row],[6M Return vs Nifty Z-Score]],Table2[6M Return vs Nifty Z-Score])</f>
        <v>137</v>
      </c>
      <c r="AU345">
        <f>_xlfn.RANK.AVG(Table2[[#This Row],[Sharpe Ratio Z-Score]],Table2[Sharpe Ratio Z-Score])</f>
        <v>592</v>
      </c>
      <c r="AV345">
        <f>(Table2[[#This Row],[Rank 1Y]]+Table2[[#This Row],[Rank 6M]]+Table2[[#This Row],[Rank Sharpe]])/3</f>
        <v>351</v>
      </c>
    </row>
    <row r="346" spans="1:48" x14ac:dyDescent="0.3">
      <c r="A346" t="s">
        <v>299</v>
      </c>
      <c r="B346" t="s">
        <v>300</v>
      </c>
      <c r="C346" t="s">
        <v>10287</v>
      </c>
      <c r="D346" t="s">
        <v>248</v>
      </c>
      <c r="E346">
        <v>94531.284931019996</v>
      </c>
      <c r="F346">
        <v>4425.3999999999996</v>
      </c>
      <c r="G346">
        <v>49.1088840731612</v>
      </c>
      <c r="H346">
        <f>(Table2[[#This Row],[1Y Return vs Nifty]]-AVERAGE(Table2[1Y Return vs Nifty]))/_xlfn.STDEV.P(Table2[1Y Return vs Nifty])</f>
        <v>0.25584422059728679</v>
      </c>
      <c r="I346">
        <v>7.5550051185106701</v>
      </c>
      <c r="J346">
        <f>(Table2[[#This Row],[1M Return vs Nifty]]-AVERAGE(Table2[1M Return vs Nifty]))/_xlfn.STDEV.P(Table2[1M Return vs Nifty])</f>
        <v>0.27176904675791896</v>
      </c>
      <c r="K346">
        <v>5.3070456271964499</v>
      </c>
      <c r="L346">
        <f>(Table2[[#This Row],[6M Return vs Nifty]]-AVERAGE(Table2[6M Return vs Nifty]))/_xlfn.STDEV.P(Table2[6M Return vs Nifty])</f>
        <v>-0.10680245011674401</v>
      </c>
      <c r="M346">
        <v>2.2260817663600299</v>
      </c>
      <c r="N346">
        <f>(Table2[[#This Row],[1W Return vs Nifty]]-AVERAGE(Table2[1W Return vs Nifty]))/_xlfn.STDEV.P(Table2[1W Return vs Nifty])</f>
        <v>0.36115252168071288</v>
      </c>
      <c r="O346">
        <v>4190.76</v>
      </c>
      <c r="P346">
        <v>4091.0713900351202</v>
      </c>
      <c r="Q346">
        <v>3634.3676138954202</v>
      </c>
      <c r="R346">
        <v>77.554995896145797</v>
      </c>
      <c r="S346" s="2">
        <f>(Table2[[#This Row],[Close Price]]-Table2[[#This Row],[20D EMA]])/Table2[[#This Row],[20D EMA]]</f>
        <v>5.5989844324179722E-2</v>
      </c>
      <c r="T346" s="2">
        <f>(Table2[[#This Row],[Close Price]]-Table2[[#This Row],[50D EMA]])/Table2[[#This Row],[50D EMA]]</f>
        <v>8.1721529176739527E-2</v>
      </c>
      <c r="U346" s="2">
        <f>(Table2[[#This Row],[Close Price]]-Table2[[#This Row],[200D EMA]])/Table2[[#This Row],[200D EMA]]</f>
        <v>0.21765337746247637</v>
      </c>
      <c r="V346">
        <v>1.04550584412946</v>
      </c>
      <c r="W346">
        <v>4365</v>
      </c>
      <c r="X346">
        <v>4438.8500000000004</v>
      </c>
      <c r="Y346">
        <v>4162.05</v>
      </c>
      <c r="Z346">
        <v>4438.8500000000004</v>
      </c>
      <c r="AA346">
        <v>3955.55</v>
      </c>
      <c r="AB346">
        <v>4438.8500000000004</v>
      </c>
      <c r="AC346" s="2">
        <f>(Table2[[#This Row],[Close Price]]/Table2[[#This Row],[Day Low]])-1</f>
        <v>1.3837342497136307E-2</v>
      </c>
      <c r="AD346" s="2">
        <f>(Table2[[#This Row],[Day High]]/Table2[[#This Row],[Close Price]])-1</f>
        <v>3.0392732860307081E-3</v>
      </c>
      <c r="AE346" s="2">
        <f>(Table2[[#This Row],[Close Price]]/Table2[[#This Row],[Current Week Low]])-1</f>
        <v>6.3274107711344119E-2</v>
      </c>
      <c r="AF346" s="2">
        <f>(Table2[[#This Row],[Current Week High]]/Table2[[#This Row],[Close Price]])-1</f>
        <v>3.0392732860307081E-3</v>
      </c>
      <c r="AG346" s="2">
        <f>(Table2[[#This Row],[Close Price]]/Table2[[#This Row],[Current Month Low]])-1</f>
        <v>0.11878247020009836</v>
      </c>
      <c r="AH346" s="2">
        <f>(Table2[[#This Row],[Current Month High]]/Table2[[#This Row],[Close Price]])-1</f>
        <v>3.0392732860307081E-3</v>
      </c>
      <c r="AI346">
        <v>0.30392732860306998</v>
      </c>
      <c r="AJ346">
        <v>83.166739098942401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0.05</v>
      </c>
      <c r="AM346" t="s">
        <v>10332</v>
      </c>
      <c r="AN346">
        <v>9.82</v>
      </c>
      <c r="AO346" t="s">
        <v>10332</v>
      </c>
      <c r="AP346">
        <v>2.0130455576533E-2</v>
      </c>
      <c r="AQ346">
        <f>(Table2[[#This Row],[Sharpe Ratio]]-AVERAGE(Table2[Sharpe Ratio]))/_xlfn.STDEV.P(Table2[Sharpe Ratio])</f>
        <v>-0.53295089243714444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0.24901244648203019</v>
      </c>
      <c r="AS346">
        <f>_xlfn.RANK.AVG(Table2[[#This Row],[1Y Return vs Nifty Z-Score]],Table2[1Y Return vs Nifty Z-Score])</f>
        <v>221</v>
      </c>
      <c r="AT346">
        <f>_xlfn.RANK.AVG(Table2[[#This Row],[6M Return vs Nifty Z-Score]],Table2[6M Return vs Nifty Z-Score])</f>
        <v>349</v>
      </c>
      <c r="AU346">
        <f>_xlfn.RANK.AVG(Table2[[#This Row],[Sharpe Ratio Z-Score]],Table2[Sharpe Ratio Z-Score])</f>
        <v>485</v>
      </c>
      <c r="AV346">
        <f>(Table2[[#This Row],[Rank 1Y]]+Table2[[#This Row],[Rank 6M]]+Table2[[#This Row],[Rank Sharpe]])/3</f>
        <v>351.66666666666669</v>
      </c>
    </row>
    <row r="347" spans="1:48" x14ac:dyDescent="0.3">
      <c r="A347" t="s">
        <v>1144</v>
      </c>
      <c r="B347" t="s">
        <v>1145</v>
      </c>
      <c r="C347" t="s">
        <v>10296</v>
      </c>
      <c r="D347" t="s">
        <v>1146</v>
      </c>
      <c r="E347">
        <v>10849.674494000001</v>
      </c>
      <c r="F347">
        <v>730</v>
      </c>
      <c r="G347">
        <v>53.787302923905202</v>
      </c>
      <c r="H347">
        <f>(Table2[[#This Row],[1Y Return vs Nifty]]-AVERAGE(Table2[1Y Return vs Nifty]))/_xlfn.STDEV.P(Table2[1Y Return vs Nifty])</f>
        <v>0.32826061377620225</v>
      </c>
      <c r="I347">
        <v>19.451575641510701</v>
      </c>
      <c r="J347">
        <f>(Table2[[#This Row],[1M Return vs Nifty]]-AVERAGE(Table2[1M Return vs Nifty]))/_xlfn.STDEV.P(Table2[1M Return vs Nifty])</f>
        <v>1.2615037580360593</v>
      </c>
      <c r="K347">
        <v>24.1255884438417</v>
      </c>
      <c r="L347">
        <f>(Table2[[#This Row],[6M Return vs Nifty]]-AVERAGE(Table2[6M Return vs Nifty]))/_xlfn.STDEV.P(Table2[6M Return vs Nifty])</f>
        <v>0.53340649476210711</v>
      </c>
      <c r="M347">
        <v>0.227181681822274</v>
      </c>
      <c r="N347">
        <f>(Table2[[#This Row],[1W Return vs Nifty]]-AVERAGE(Table2[1W Return vs Nifty]))/_xlfn.STDEV.P(Table2[1W Return vs Nifty])</f>
        <v>-0.10096241155511831</v>
      </c>
      <c r="O347">
        <v>693.01</v>
      </c>
      <c r="P347">
        <v>661.55549690742703</v>
      </c>
      <c r="Q347">
        <v>577.69530859613701</v>
      </c>
      <c r="R347">
        <v>70.370085020130006</v>
      </c>
      <c r="S347" s="2">
        <f>(Table2[[#This Row],[Close Price]]-Table2[[#This Row],[20D EMA]])/Table2[[#This Row],[20D EMA]]</f>
        <v>5.3375853162292042E-2</v>
      </c>
      <c r="T347" s="2">
        <f>(Table2[[#This Row],[Close Price]]-Table2[[#This Row],[50D EMA]])/Table2[[#This Row],[50D EMA]]</f>
        <v>0.10345995674214853</v>
      </c>
      <c r="U347" s="2">
        <f>(Table2[[#This Row],[Close Price]]-Table2[[#This Row],[200D EMA]])/Table2[[#This Row],[200D EMA]]</f>
        <v>0.26364190454303688</v>
      </c>
      <c r="V347">
        <v>0.71265668577637298</v>
      </c>
      <c r="W347">
        <v>716.5</v>
      </c>
      <c r="X347">
        <v>735.25</v>
      </c>
      <c r="Y347">
        <v>697.45</v>
      </c>
      <c r="Z347">
        <v>739</v>
      </c>
      <c r="AA347">
        <v>650.79999999999995</v>
      </c>
      <c r="AB347">
        <v>739</v>
      </c>
      <c r="AC347" s="2">
        <f>(Table2[[#This Row],[Close Price]]/Table2[[#This Row],[Day Low]])-1</f>
        <v>1.8841591067690233E-2</v>
      </c>
      <c r="AD347" s="2">
        <f>(Table2[[#This Row],[Day High]]/Table2[[#This Row],[Close Price]])-1</f>
        <v>7.191780821917737E-3</v>
      </c>
      <c r="AE347" s="2">
        <f>(Table2[[#This Row],[Close Price]]/Table2[[#This Row],[Current Week Low]])-1</f>
        <v>4.6670012187253418E-2</v>
      </c>
      <c r="AF347" s="2">
        <f>(Table2[[#This Row],[Current Week High]]/Table2[[#This Row],[Close Price]])-1</f>
        <v>1.2328767123287676E-2</v>
      </c>
      <c r="AG347" s="2">
        <f>(Table2[[#This Row],[Close Price]]/Table2[[#This Row],[Current Month Low]])-1</f>
        <v>0.12169637369391517</v>
      </c>
      <c r="AH347" s="2">
        <f>(Table2[[#This Row],[Current Month High]]/Table2[[#This Row],[Close Price]])-1</f>
        <v>1.2328767123287676E-2</v>
      </c>
      <c r="AI347">
        <v>3.0958904109589001</v>
      </c>
      <c r="AJ347">
        <v>83.209938511732901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0.01</v>
      </c>
      <c r="AM347" t="s">
        <v>10332</v>
      </c>
      <c r="AN347">
        <v>10.49</v>
      </c>
      <c r="AO347" t="s">
        <v>10332</v>
      </c>
      <c r="AP347">
        <v>-5.3097004531648999E-2</v>
      </c>
      <c r="AQ347">
        <f>(Table2[[#This Row],[Sharpe Ratio]]-AVERAGE(Table2[Sharpe Ratio]))/_xlfn.STDEV.P(Table2[Sharpe Ratio])</f>
        <v>-1.3760535163485019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0.64615493867074847</v>
      </c>
      <c r="AS347">
        <f>_xlfn.RANK.AVG(Table2[[#This Row],[1Y Return vs Nifty Z-Score]],Table2[1Y Return vs Nifty Z-Score])</f>
        <v>207</v>
      </c>
      <c r="AT347">
        <f>_xlfn.RANK.AVG(Table2[[#This Row],[6M Return vs Nifty Z-Score]],Table2[6M Return vs Nifty Z-Score])</f>
        <v>181</v>
      </c>
      <c r="AU347">
        <f>_xlfn.RANK.AVG(Table2[[#This Row],[Sharpe Ratio Z-Score]],Table2[Sharpe Ratio Z-Score])</f>
        <v>673</v>
      </c>
      <c r="AV347">
        <f>(Table2[[#This Row],[Rank 1Y]]+Table2[[#This Row],[Rank 6M]]+Table2[[#This Row],[Rank Sharpe]])/3</f>
        <v>353.66666666666669</v>
      </c>
    </row>
    <row r="348" spans="1:48" x14ac:dyDescent="0.3">
      <c r="A348" t="s">
        <v>1504</v>
      </c>
      <c r="B348" t="s">
        <v>1505</v>
      </c>
      <c r="C348" t="s">
        <v>10295</v>
      </c>
      <c r="D348" t="s">
        <v>622</v>
      </c>
      <c r="E348">
        <v>6781.5439841099997</v>
      </c>
      <c r="F348">
        <v>509.1</v>
      </c>
      <c r="G348">
        <v>39.000295262750697</v>
      </c>
      <c r="H348">
        <f>(Table2[[#This Row],[1Y Return vs Nifty]]-AVERAGE(Table2[1Y Return vs Nifty]))/_xlfn.STDEV.P(Table2[1Y Return vs Nifty])</f>
        <v>9.9375215761975957E-2</v>
      </c>
      <c r="I348">
        <v>4.5311233396931998</v>
      </c>
      <c r="J348">
        <f>(Table2[[#This Row],[1M Return vs Nifty]]-AVERAGE(Table2[1M Return vs Nifty]))/_xlfn.STDEV.P(Table2[1M Return vs Nifty])</f>
        <v>2.0197322494108584E-2</v>
      </c>
      <c r="K348">
        <v>-0.90549737657989404</v>
      </c>
      <c r="L348">
        <f>(Table2[[#This Row],[6M Return vs Nifty]]-AVERAGE(Table2[6M Return vs Nifty]))/_xlfn.STDEV.P(Table2[6M Return vs Nifty])</f>
        <v>-0.3181538624027232</v>
      </c>
      <c r="M348">
        <v>3.06601384216291</v>
      </c>
      <c r="N348">
        <f>(Table2[[#This Row],[1W Return vs Nifty]]-AVERAGE(Table2[1W Return vs Nifty]))/_xlfn.STDEV.P(Table2[1W Return vs Nifty])</f>
        <v>0.55533188969151537</v>
      </c>
      <c r="O348">
        <v>488.49</v>
      </c>
      <c r="P348">
        <v>488.73041799561298</v>
      </c>
      <c r="Q348">
        <v>452.04853860535798</v>
      </c>
      <c r="R348">
        <v>69.413582622422894</v>
      </c>
      <c r="S348" s="2">
        <f>(Table2[[#This Row],[Close Price]]-Table2[[#This Row],[20D EMA]])/Table2[[#This Row],[20D EMA]]</f>
        <v>4.2191242400049157E-2</v>
      </c>
      <c r="T348" s="2">
        <f>(Table2[[#This Row],[Close Price]]-Table2[[#This Row],[50D EMA]])/Table2[[#This Row],[50D EMA]]</f>
        <v>4.1678563998383843E-2</v>
      </c>
      <c r="U348" s="2">
        <f>(Table2[[#This Row],[Close Price]]-Table2[[#This Row],[200D EMA]])/Table2[[#This Row],[200D EMA]]</f>
        <v>0.12620649448542612</v>
      </c>
      <c r="V348">
        <v>0.89164237819240799</v>
      </c>
      <c r="W348">
        <v>493.6</v>
      </c>
      <c r="X348">
        <v>519.79999999999995</v>
      </c>
      <c r="Y348">
        <v>472.15</v>
      </c>
      <c r="Z348">
        <v>519.79999999999995</v>
      </c>
      <c r="AA348">
        <v>457.05</v>
      </c>
      <c r="AB348">
        <v>528</v>
      </c>
      <c r="AC348" s="2">
        <f>(Table2[[#This Row],[Close Price]]/Table2[[#This Row],[Day Low]])-1</f>
        <v>3.1401944894651646E-2</v>
      </c>
      <c r="AD348" s="2">
        <f>(Table2[[#This Row],[Day High]]/Table2[[#This Row],[Close Price]])-1</f>
        <v>2.1017481830681417E-2</v>
      </c>
      <c r="AE348" s="2">
        <f>(Table2[[#This Row],[Close Price]]/Table2[[#This Row],[Current Week Low]])-1</f>
        <v>7.8259027851318441E-2</v>
      </c>
      <c r="AF348" s="2">
        <f>(Table2[[#This Row],[Current Week High]]/Table2[[#This Row],[Close Price]])-1</f>
        <v>2.1017481830681417E-2</v>
      </c>
      <c r="AG348" s="2">
        <f>(Table2[[#This Row],[Close Price]]/Table2[[#This Row],[Current Month Low]])-1</f>
        <v>0.11388250738431238</v>
      </c>
      <c r="AH348" s="2">
        <f>(Table2[[#This Row],[Current Month High]]/Table2[[#This Row],[Close Price]])-1</f>
        <v>3.7124337065409518E-2</v>
      </c>
      <c r="AI348">
        <v>9.9587507365939807</v>
      </c>
      <c r="AJ348">
        <v>70.953660174613802</v>
      </c>
      <c r="AK348" t="str">
        <f>IF(AND(Table2[[#This Row],[20D EMA]]&gt;Table2[[#This Row],[50D EMA]],Table2[[#This Row],[50D EMA]]&gt;Table2[[#This Row],[200D EMA]]),"Uptrend","Downtrend/NoTrend")</f>
        <v>Downtrend/NoTrend</v>
      </c>
      <c r="AL348">
        <v>0.02</v>
      </c>
      <c r="AM348" t="s">
        <v>10332</v>
      </c>
      <c r="AN348">
        <v>4.8600000000000003</v>
      </c>
      <c r="AO348" t="s">
        <v>10332</v>
      </c>
      <c r="AP348">
        <v>6.0478750255014001E-2</v>
      </c>
      <c r="AQ348">
        <f>(Table2[[#This Row],[Sharpe Ratio]]-AVERAGE(Table2[Sharpe Ratio]))/_xlfn.STDEV.P(Table2[Sharpe Ratio])</f>
        <v>-6.840175931795478E-2</v>
      </c>
      <c r="AR3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8">
        <f>_xlfn.RANK.AVG(Table2[[#This Row],[1Y Return vs Nifty Z-Score]],Table2[1Y Return vs Nifty Z-Score])</f>
        <v>268</v>
      </c>
      <c r="AT348">
        <f>_xlfn.RANK.AVG(Table2[[#This Row],[6M Return vs Nifty Z-Score]],Table2[6M Return vs Nifty Z-Score])</f>
        <v>426</v>
      </c>
      <c r="AU348">
        <f>_xlfn.RANK.AVG(Table2[[#This Row],[Sharpe Ratio Z-Score]],Table2[Sharpe Ratio Z-Score])</f>
        <v>368</v>
      </c>
      <c r="AV348">
        <f>(Table2[[#This Row],[Rank 1Y]]+Table2[[#This Row],[Rank 6M]]+Table2[[#This Row],[Rank Sharpe]])/3</f>
        <v>354</v>
      </c>
    </row>
    <row r="349" spans="1:48" x14ac:dyDescent="0.3">
      <c r="A349" t="s">
        <v>1139</v>
      </c>
      <c r="B349" t="s">
        <v>1140</v>
      </c>
      <c r="C349" t="s">
        <v>10300</v>
      </c>
      <c r="D349" t="s">
        <v>571</v>
      </c>
      <c r="E349">
        <v>10933.1126936</v>
      </c>
      <c r="F349">
        <v>692</v>
      </c>
      <c r="G349">
        <v>28.572538369126399</v>
      </c>
      <c r="H349">
        <f>(Table2[[#This Row],[1Y Return vs Nifty]]-AVERAGE(Table2[1Y Return vs Nifty]))/_xlfn.STDEV.P(Table2[1Y Return vs Nifty])</f>
        <v>-6.2034133694359006E-2</v>
      </c>
      <c r="I349">
        <v>15.1575507250997</v>
      </c>
      <c r="J349">
        <f>(Table2[[#This Row],[1M Return vs Nifty]]-AVERAGE(Table2[1M Return vs Nifty]))/_xlfn.STDEV.P(Table2[1M Return vs Nifty])</f>
        <v>0.90426252598110501</v>
      </c>
      <c r="K349">
        <v>35.121043198630197</v>
      </c>
      <c r="L349">
        <f>(Table2[[#This Row],[6M Return vs Nifty]]-AVERAGE(Table2[6M Return vs Nifty]))/_xlfn.STDEV.P(Table2[6M Return vs Nifty])</f>
        <v>0.90747310319258878</v>
      </c>
      <c r="M349">
        <v>-5.2723927862628397</v>
      </c>
      <c r="N349">
        <f>(Table2[[#This Row],[1W Return vs Nifty]]-AVERAGE(Table2[1W Return vs Nifty]))/_xlfn.STDEV.P(Table2[1W Return vs Nifty])</f>
        <v>-1.3723793812193821</v>
      </c>
      <c r="O349">
        <v>638.04</v>
      </c>
      <c r="P349">
        <v>597.47306785646299</v>
      </c>
      <c r="Q349">
        <v>524.74340112720597</v>
      </c>
      <c r="R349">
        <v>67.384797900184694</v>
      </c>
      <c r="S349" s="2">
        <f>(Table2[[#This Row],[Close Price]]-Table2[[#This Row],[20D EMA]])/Table2[[#This Row],[20D EMA]]</f>
        <v>8.4571500219422044E-2</v>
      </c>
      <c r="T349" s="2">
        <f>(Table2[[#This Row],[Close Price]]-Table2[[#This Row],[50D EMA]])/Table2[[#This Row],[50D EMA]]</f>
        <v>0.15821120185830062</v>
      </c>
      <c r="U349" s="2">
        <f>(Table2[[#This Row],[Close Price]]-Table2[[#This Row],[200D EMA]])/Table2[[#This Row],[200D EMA]]</f>
        <v>0.31873978503304407</v>
      </c>
      <c r="V349">
        <v>1.6491176491432</v>
      </c>
      <c r="W349">
        <v>646.9</v>
      </c>
      <c r="X349">
        <v>713.75</v>
      </c>
      <c r="Y349">
        <v>627.04999999999995</v>
      </c>
      <c r="Z349">
        <v>713.75</v>
      </c>
      <c r="AA349">
        <v>600.04999999999995</v>
      </c>
      <c r="AB349">
        <v>726</v>
      </c>
      <c r="AC349" s="2">
        <f>(Table2[[#This Row],[Close Price]]/Table2[[#This Row],[Day Low]])-1</f>
        <v>6.9717112382130297E-2</v>
      </c>
      <c r="AD349" s="2">
        <f>(Table2[[#This Row],[Day High]]/Table2[[#This Row],[Close Price]])-1</f>
        <v>3.14306358381502E-2</v>
      </c>
      <c r="AE349" s="2">
        <f>(Table2[[#This Row],[Close Price]]/Table2[[#This Row],[Current Week Low]])-1</f>
        <v>0.10358025675783433</v>
      </c>
      <c r="AF349" s="2">
        <f>(Table2[[#This Row],[Current Week High]]/Table2[[#This Row],[Close Price]])-1</f>
        <v>3.14306358381502E-2</v>
      </c>
      <c r="AG349" s="2">
        <f>(Table2[[#This Row],[Close Price]]/Table2[[#This Row],[Current Month Low]])-1</f>
        <v>0.15323723023081426</v>
      </c>
      <c r="AH349" s="2">
        <f>(Table2[[#This Row],[Current Month High]]/Table2[[#This Row],[Close Price]])-1</f>
        <v>4.9132947976878505E-2</v>
      </c>
      <c r="AI349">
        <v>4.9132947976878496</v>
      </c>
      <c r="AJ349">
        <v>70.380401329557998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0.37</v>
      </c>
      <c r="AM349" t="s">
        <v>10332</v>
      </c>
      <c r="AN349">
        <v>13.42</v>
      </c>
      <c r="AO349" t="s">
        <v>10332</v>
      </c>
      <c r="AP349">
        <v>-2.8985162386996E-2</v>
      </c>
      <c r="AQ349">
        <f>(Table2[[#This Row],[Sharpe Ratio]]-AVERAGE(Table2[Sharpe Ratio]))/_xlfn.STDEV.P(Table2[Sharpe Ratio])</f>
        <v>-1.0984423941074619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-0.72112027984750926</v>
      </c>
      <c r="AS349">
        <f>_xlfn.RANK.AVG(Table2[[#This Row],[1Y Return vs Nifty Z-Score]],Table2[1Y Return vs Nifty Z-Score])</f>
        <v>314</v>
      </c>
      <c r="AT349">
        <f>_xlfn.RANK.AVG(Table2[[#This Row],[6M Return vs Nifty Z-Score]],Table2[6M Return vs Nifty Z-Score])</f>
        <v>117</v>
      </c>
      <c r="AU349">
        <f>_xlfn.RANK.AVG(Table2[[#This Row],[Sharpe Ratio Z-Score]],Table2[Sharpe Ratio Z-Score])</f>
        <v>635</v>
      </c>
      <c r="AV349">
        <f>(Table2[[#This Row],[Rank 1Y]]+Table2[[#This Row],[Rank 6M]]+Table2[[#This Row],[Rank Sharpe]])/3</f>
        <v>355.33333333333331</v>
      </c>
    </row>
    <row r="350" spans="1:48" x14ac:dyDescent="0.3">
      <c r="A350" t="s">
        <v>1598</v>
      </c>
      <c r="B350" t="s">
        <v>1599</v>
      </c>
      <c r="C350" t="s">
        <v>10298</v>
      </c>
      <c r="D350" t="s">
        <v>1388</v>
      </c>
      <c r="E350">
        <v>5899.4306864849996</v>
      </c>
      <c r="F350">
        <v>911.85</v>
      </c>
      <c r="G350">
        <v>-3.5604241930742</v>
      </c>
      <c r="H350">
        <f>(Table2[[#This Row],[1Y Return vs Nifty]]-AVERAGE(Table2[1Y Return vs Nifty]))/_xlfn.STDEV.P(Table2[1Y Return vs Nifty])</f>
        <v>-0.55941440791620167</v>
      </c>
      <c r="I350">
        <v>12.451138998228201</v>
      </c>
      <c r="J350">
        <f>(Table2[[#This Row],[1M Return vs Nifty]]-AVERAGE(Table2[1M Return vs Nifty]))/_xlfn.STDEV.P(Table2[1M Return vs Nifty])</f>
        <v>0.67910271005631795</v>
      </c>
      <c r="K350">
        <v>2.3197670739046199</v>
      </c>
      <c r="L350">
        <f>(Table2[[#This Row],[6M Return vs Nifty]]-AVERAGE(Table2[6M Return vs Nifty]))/_xlfn.STDEV.P(Table2[6M Return vs Nifty])</f>
        <v>-0.20843000275437795</v>
      </c>
      <c r="M350">
        <v>0.35964105229902799</v>
      </c>
      <c r="N350">
        <f>(Table2[[#This Row],[1W Return vs Nifty]]-AVERAGE(Table2[1W Return vs Nifty]))/_xlfn.STDEV.P(Table2[1W Return vs Nifty])</f>
        <v>-7.0339843865107679E-2</v>
      </c>
      <c r="O350">
        <v>828.88</v>
      </c>
      <c r="P350">
        <v>798.02494769847601</v>
      </c>
      <c r="Q350">
        <v>768.26258213907795</v>
      </c>
      <c r="R350">
        <v>79.528423216865804</v>
      </c>
      <c r="S350" s="2">
        <f>(Table2[[#This Row],[Close Price]]-Table2[[#This Row],[20D EMA]])/Table2[[#This Row],[20D EMA]]</f>
        <v>0.10009892867483837</v>
      </c>
      <c r="T350" s="2">
        <f>(Table2[[#This Row],[Close Price]]-Table2[[#This Row],[50D EMA]])/Table2[[#This Row],[50D EMA]]</f>
        <v>0.14263345103407898</v>
      </c>
      <c r="U350" s="2">
        <f>(Table2[[#This Row],[Close Price]]-Table2[[#This Row],[200D EMA]])/Table2[[#This Row],[200D EMA]]</f>
        <v>0.18689888222999329</v>
      </c>
      <c r="V350">
        <v>1.0284920506492801</v>
      </c>
      <c r="W350">
        <v>869.7</v>
      </c>
      <c r="X350">
        <v>927.95</v>
      </c>
      <c r="Y350">
        <v>860.25</v>
      </c>
      <c r="Z350">
        <v>927.95</v>
      </c>
      <c r="AA350">
        <v>741.75</v>
      </c>
      <c r="AB350">
        <v>927.95</v>
      </c>
      <c r="AC350" s="2">
        <f>(Table2[[#This Row],[Close Price]]/Table2[[#This Row],[Day Low]])-1</f>
        <v>4.8464987926871261E-2</v>
      </c>
      <c r="AD350" s="2">
        <f>(Table2[[#This Row],[Day High]]/Table2[[#This Row],[Close Price]])-1</f>
        <v>1.7656412787190989E-2</v>
      </c>
      <c r="AE350" s="2">
        <f>(Table2[[#This Row],[Close Price]]/Table2[[#This Row],[Current Week Low]])-1</f>
        <v>5.9982563208369699E-2</v>
      </c>
      <c r="AF350" s="2">
        <f>(Table2[[#This Row],[Current Week High]]/Table2[[#This Row],[Close Price]])-1</f>
        <v>1.7656412787190989E-2</v>
      </c>
      <c r="AG350" s="2">
        <f>(Table2[[#This Row],[Close Price]]/Table2[[#This Row],[Current Month Low]])-1</f>
        <v>0.22932254802831142</v>
      </c>
      <c r="AH350" s="2">
        <f>(Table2[[#This Row],[Current Month High]]/Table2[[#This Row],[Close Price]])-1</f>
        <v>1.7656412787190989E-2</v>
      </c>
      <c r="AI350">
        <v>19.427537423918402</v>
      </c>
      <c r="AJ350">
        <v>49.385648754914797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0.18</v>
      </c>
      <c r="AM350" t="s">
        <v>10332</v>
      </c>
      <c r="AN350">
        <v>18.25</v>
      </c>
      <c r="AO350" t="s">
        <v>10332</v>
      </c>
      <c r="AP350">
        <v>0.124180442808918</v>
      </c>
      <c r="AQ350">
        <f>(Table2[[#This Row],[Sharpe Ratio]]-AVERAGE(Table2[Sharpe Ratio]))/_xlfn.STDEV.P(Table2[Sharpe Ratio])</f>
        <v>0.66502616595007102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0.50594462147070163</v>
      </c>
      <c r="AS350">
        <f>_xlfn.RANK.AVG(Table2[[#This Row],[1Y Return vs Nifty Z-Score]],Table2[1Y Return vs Nifty Z-Score])</f>
        <v>505</v>
      </c>
      <c r="AT350">
        <f>_xlfn.RANK.AVG(Table2[[#This Row],[6M Return vs Nifty Z-Score]],Table2[6M Return vs Nifty Z-Score])</f>
        <v>381</v>
      </c>
      <c r="AU350">
        <f>_xlfn.RANK.AVG(Table2[[#This Row],[Sharpe Ratio Z-Score]],Table2[Sharpe Ratio Z-Score])</f>
        <v>183</v>
      </c>
      <c r="AV350">
        <f>(Table2[[#This Row],[Rank 1Y]]+Table2[[#This Row],[Rank 6M]]+Table2[[#This Row],[Rank Sharpe]])/3</f>
        <v>356.33333333333331</v>
      </c>
    </row>
    <row r="351" spans="1:48" x14ac:dyDescent="0.3">
      <c r="A351" t="s">
        <v>1783</v>
      </c>
      <c r="B351" t="s">
        <v>1784</v>
      </c>
      <c r="C351" t="s">
        <v>10295</v>
      </c>
      <c r="D351" t="s">
        <v>130</v>
      </c>
      <c r="E351">
        <v>4349.4793161750003</v>
      </c>
      <c r="F351">
        <v>919.55</v>
      </c>
      <c r="G351">
        <v>52.953623608831599</v>
      </c>
      <c r="H351">
        <f>(Table2[[#This Row],[1Y Return vs Nifty]]-AVERAGE(Table2[1Y Return vs Nifty]))/_xlfn.STDEV.P(Table2[1Y Return vs Nifty])</f>
        <v>0.3153562435195934</v>
      </c>
      <c r="I351">
        <v>11.768200666460899</v>
      </c>
      <c r="J351">
        <f>(Table2[[#This Row],[1M Return vs Nifty]]-AVERAGE(Table2[1M Return vs Nifty]))/_xlfn.STDEV.P(Table2[1M Return vs Nifty])</f>
        <v>0.62228568272010432</v>
      </c>
      <c r="K351">
        <v>21.303298728304199</v>
      </c>
      <c r="L351">
        <f>(Table2[[#This Row],[6M Return vs Nifty]]-AVERAGE(Table2[6M Return vs Nifty]))/_xlfn.STDEV.P(Table2[6M Return vs Nifty])</f>
        <v>0.43739188095638204</v>
      </c>
      <c r="M351">
        <v>6.7221988789204197</v>
      </c>
      <c r="N351">
        <f>(Table2[[#This Row],[1W Return vs Nifty]]-AVERAGE(Table2[1W Return vs Nifty]))/_xlfn.STDEV.P(Table2[1W Return vs Nifty])</f>
        <v>1.40058559558135</v>
      </c>
      <c r="O351">
        <v>879.79</v>
      </c>
      <c r="P351">
        <v>855.55429583066405</v>
      </c>
      <c r="Q351">
        <v>768.28969546223402</v>
      </c>
      <c r="R351">
        <v>63.941322236571999</v>
      </c>
      <c r="S351" s="2">
        <f>(Table2[[#This Row],[Close Price]]-Table2[[#This Row],[20D EMA]])/Table2[[#This Row],[20D EMA]]</f>
        <v>4.5192602780208903E-2</v>
      </c>
      <c r="T351" s="2">
        <f>(Table2[[#This Row],[Close Price]]-Table2[[#This Row],[50D EMA]])/Table2[[#This Row],[50D EMA]]</f>
        <v>7.4800283840784187E-2</v>
      </c>
      <c r="U351" s="2">
        <f>(Table2[[#This Row],[Close Price]]-Table2[[#This Row],[200D EMA]])/Table2[[#This Row],[200D EMA]]</f>
        <v>0.19687925717494056</v>
      </c>
      <c r="V351">
        <v>0.71340754467390199</v>
      </c>
      <c r="W351">
        <v>907.2</v>
      </c>
      <c r="X351">
        <v>926.5</v>
      </c>
      <c r="Y351">
        <v>877</v>
      </c>
      <c r="Z351">
        <v>932.95</v>
      </c>
      <c r="AA351">
        <v>817.5</v>
      </c>
      <c r="AB351">
        <v>937.25</v>
      </c>
      <c r="AC351" s="2">
        <f>(Table2[[#This Row],[Close Price]]/Table2[[#This Row],[Day Low]])-1</f>
        <v>1.361331569664892E-2</v>
      </c>
      <c r="AD351" s="2">
        <f>(Table2[[#This Row],[Day High]]/Table2[[#This Row],[Close Price]])-1</f>
        <v>7.5580446957752567E-3</v>
      </c>
      <c r="AE351" s="2">
        <f>(Table2[[#This Row],[Close Price]]/Table2[[#This Row],[Current Week Low]])-1</f>
        <v>4.8517673888255342E-2</v>
      </c>
      <c r="AF351" s="2">
        <f>(Table2[[#This Row],[Current Week High]]/Table2[[#This Row],[Close Price]])-1</f>
        <v>1.4572345168832657E-2</v>
      </c>
      <c r="AG351" s="2">
        <f>(Table2[[#This Row],[Close Price]]/Table2[[#This Row],[Current Month Low]])-1</f>
        <v>0.12483180428134544</v>
      </c>
      <c r="AH351" s="2">
        <f>(Table2[[#This Row],[Current Month High]]/Table2[[#This Row],[Close Price]])-1</f>
        <v>1.9248545484204183E-2</v>
      </c>
      <c r="AI351">
        <v>5.8778750475776098</v>
      </c>
      <c r="AJ351">
        <v>83.140808603863704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-0.15</v>
      </c>
      <c r="AM351" t="s">
        <v>10331</v>
      </c>
      <c r="AN351">
        <v>5.91</v>
      </c>
      <c r="AO351" t="s">
        <v>10332</v>
      </c>
      <c r="AP351">
        <v>-4.8828317700858E-2</v>
      </c>
      <c r="AQ351">
        <f>(Table2[[#This Row],[Sharpe Ratio]]-AVERAGE(Table2[Sharpe Ratio]))/_xlfn.STDEV.P(Table2[Sharpe Ratio])</f>
        <v>-1.3269060918389139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1.4487133109385157</v>
      </c>
      <c r="AS351">
        <f>_xlfn.RANK.AVG(Table2[[#This Row],[1Y Return vs Nifty Z-Score]],Table2[1Y Return vs Nifty Z-Score])</f>
        <v>210</v>
      </c>
      <c r="AT351">
        <f>_xlfn.RANK.AVG(Table2[[#This Row],[6M Return vs Nifty Z-Score]],Table2[6M Return vs Nifty Z-Score])</f>
        <v>200</v>
      </c>
      <c r="AU351">
        <f>_xlfn.RANK.AVG(Table2[[#This Row],[Sharpe Ratio Z-Score]],Table2[Sharpe Ratio Z-Score])</f>
        <v>664</v>
      </c>
      <c r="AV351">
        <f>(Table2[[#This Row],[Rank 1Y]]+Table2[[#This Row],[Rank 6M]]+Table2[[#This Row],[Rank Sharpe]])/3</f>
        <v>358</v>
      </c>
    </row>
    <row r="352" spans="1:48" x14ac:dyDescent="0.3">
      <c r="A352" t="s">
        <v>1391</v>
      </c>
      <c r="B352" t="s">
        <v>1392</v>
      </c>
      <c r="C352" t="s">
        <v>10304</v>
      </c>
      <c r="D352" t="s">
        <v>689</v>
      </c>
      <c r="E352">
        <v>7997.4846602399903</v>
      </c>
      <c r="F352">
        <v>472.1</v>
      </c>
      <c r="G352">
        <v>3.6230816455505899</v>
      </c>
      <c r="H352">
        <f>(Table2[[#This Row],[1Y Return vs Nifty]]-AVERAGE(Table2[1Y Return vs Nifty]))/_xlfn.STDEV.P(Table2[1Y Return vs Nifty])</f>
        <v>-0.44822222957369173</v>
      </c>
      <c r="I352">
        <v>-13.7572221418362</v>
      </c>
      <c r="J352">
        <f>(Table2[[#This Row],[1M Return vs Nifty]]-AVERAGE(Table2[1M Return vs Nifty]))/_xlfn.STDEV.P(Table2[1M Return vs Nifty])</f>
        <v>-1.5013008521203215</v>
      </c>
      <c r="K352">
        <v>13.168906007491699</v>
      </c>
      <c r="L352">
        <f>(Table2[[#This Row],[6M Return vs Nifty]]-AVERAGE(Table2[6M Return vs Nifty]))/_xlfn.STDEV.P(Table2[6M Return vs Nifty])</f>
        <v>0.16065892496920067</v>
      </c>
      <c r="M352">
        <v>-5.2838217460616503</v>
      </c>
      <c r="N352">
        <f>(Table2[[#This Row],[1W Return vs Nifty]]-AVERAGE(Table2[1W Return vs Nifty]))/_xlfn.STDEV.P(Table2[1W Return vs Nifty])</f>
        <v>-1.375021580814668</v>
      </c>
      <c r="O352">
        <v>493.49</v>
      </c>
      <c r="P352">
        <v>492.31709694123299</v>
      </c>
      <c r="Q352">
        <v>430.772138246049</v>
      </c>
      <c r="R352">
        <v>37.413642622314498</v>
      </c>
      <c r="S352" s="2">
        <f>(Table2[[#This Row],[Close Price]]-Table2[[#This Row],[20D EMA]])/Table2[[#This Row],[20D EMA]]</f>
        <v>-4.3344343350422469E-2</v>
      </c>
      <c r="T352" s="2">
        <f>(Table2[[#This Row],[Close Price]]-Table2[[#This Row],[50D EMA]])/Table2[[#This Row],[50D EMA]]</f>
        <v>-4.1065193686836851E-2</v>
      </c>
      <c r="U352" s="2">
        <f>(Table2[[#This Row],[Close Price]]-Table2[[#This Row],[200D EMA]])/Table2[[#This Row],[200D EMA]]</f>
        <v>9.5939031531202063E-2</v>
      </c>
      <c r="V352">
        <v>0.304527112355226</v>
      </c>
      <c r="W352">
        <v>470.5</v>
      </c>
      <c r="X352">
        <v>480.15</v>
      </c>
      <c r="Y352">
        <v>469</v>
      </c>
      <c r="Z352">
        <v>501</v>
      </c>
      <c r="AA352">
        <v>454.05</v>
      </c>
      <c r="AB352">
        <v>509.45</v>
      </c>
      <c r="AC352" s="2">
        <f>(Table2[[#This Row],[Close Price]]/Table2[[#This Row],[Day Low]])-1</f>
        <v>3.4006376195536703E-3</v>
      </c>
      <c r="AD352" s="2">
        <f>(Table2[[#This Row],[Day High]]/Table2[[#This Row],[Close Price]])-1</f>
        <v>1.7051472145731772E-2</v>
      </c>
      <c r="AE352" s="2">
        <f>(Table2[[#This Row],[Close Price]]/Table2[[#This Row],[Current Week Low]])-1</f>
        <v>6.6098081023455713E-3</v>
      </c>
      <c r="AF352" s="2">
        <f>(Table2[[#This Row],[Current Week High]]/Table2[[#This Row],[Close Price]])-1</f>
        <v>6.1215844100826144E-2</v>
      </c>
      <c r="AG352" s="2">
        <f>(Table2[[#This Row],[Close Price]]/Table2[[#This Row],[Current Month Low]])-1</f>
        <v>3.9753331130932823E-2</v>
      </c>
      <c r="AH352" s="2">
        <f>(Table2[[#This Row],[Current Month High]]/Table2[[#This Row],[Close Price]])-1</f>
        <v>7.9114594365600421E-2</v>
      </c>
      <c r="AI352">
        <v>35.299724634611302</v>
      </c>
      <c r="AJ352">
        <v>47.9473519272955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0.09</v>
      </c>
      <c r="AM352" t="s">
        <v>10332</v>
      </c>
      <c r="AN352">
        <v>0.21</v>
      </c>
      <c r="AO352" t="s">
        <v>10332</v>
      </c>
      <c r="AP352">
        <v>6.794588081446E-2</v>
      </c>
      <c r="AQ352">
        <f>(Table2[[#This Row],[Sharpe Ratio]]-AVERAGE(Table2[Sharpe Ratio]))/_xlfn.STDEV.P(Table2[Sharpe Ratio])</f>
        <v>1.7570871146858742E-2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-3.1463148663926219</v>
      </c>
      <c r="AS352">
        <f>_xlfn.RANK.AVG(Table2[[#This Row],[1Y Return vs Nifty Z-Score]],Table2[1Y Return vs Nifty Z-Score])</f>
        <v>451</v>
      </c>
      <c r="AT352">
        <f>_xlfn.RANK.AVG(Table2[[#This Row],[6M Return vs Nifty Z-Score]],Table2[6M Return vs Nifty Z-Score])</f>
        <v>270</v>
      </c>
      <c r="AU352">
        <f>_xlfn.RANK.AVG(Table2[[#This Row],[Sharpe Ratio Z-Score]],Table2[Sharpe Ratio Z-Score])</f>
        <v>354</v>
      </c>
      <c r="AV352">
        <f>(Table2[[#This Row],[Rank 1Y]]+Table2[[#This Row],[Rank 6M]]+Table2[[#This Row],[Rank Sharpe]])/3</f>
        <v>358.33333333333331</v>
      </c>
    </row>
    <row r="353" spans="1:48" x14ac:dyDescent="0.3">
      <c r="A353" t="s">
        <v>1435</v>
      </c>
      <c r="B353" t="s">
        <v>1436</v>
      </c>
      <c r="C353" t="s">
        <v>10290</v>
      </c>
      <c r="D353" t="s">
        <v>46</v>
      </c>
      <c r="E353">
        <v>7449.1393763249998</v>
      </c>
      <c r="F353">
        <v>200.65</v>
      </c>
      <c r="G353">
        <v>19.6190271817478</v>
      </c>
      <c r="H353">
        <f>(Table2[[#This Row],[1Y Return vs Nifty]]-AVERAGE(Table2[1Y Return vs Nifty]))/_xlfn.STDEV.P(Table2[1Y Return vs Nifty])</f>
        <v>-0.20062390240947009</v>
      </c>
      <c r="I353">
        <v>-0.88783895370038601</v>
      </c>
      <c r="J353">
        <f>(Table2[[#This Row],[1M Return vs Nifty]]-AVERAGE(Table2[1M Return vs Nifty]))/_xlfn.STDEV.P(Table2[1M Return vs Nifty])</f>
        <v>-0.43063302987592256</v>
      </c>
      <c r="K353">
        <v>-18.588281656032599</v>
      </c>
      <c r="L353">
        <f>(Table2[[#This Row],[6M Return vs Nifty]]-AVERAGE(Table2[6M Return vs Nifty]))/_xlfn.STDEV.P(Table2[6M Return vs Nifty])</f>
        <v>-0.91972417400280437</v>
      </c>
      <c r="M353">
        <v>-1.26781684102739</v>
      </c>
      <c r="N353">
        <f>(Table2[[#This Row],[1W Return vs Nifty]]-AVERAGE(Table2[1W Return vs Nifty]))/_xlfn.STDEV.P(Table2[1W Return vs Nifty])</f>
        <v>-0.44658305958970973</v>
      </c>
      <c r="O353">
        <v>192.68</v>
      </c>
      <c r="P353">
        <v>195.377096907181</v>
      </c>
      <c r="Q353">
        <v>189.70132960007899</v>
      </c>
      <c r="R353">
        <v>66.893106680524795</v>
      </c>
      <c r="S353" s="2">
        <f>(Table2[[#This Row],[Close Price]]-Table2[[#This Row],[20D EMA]])/Table2[[#This Row],[20D EMA]]</f>
        <v>4.1363919451941032E-2</v>
      </c>
      <c r="T353" s="2">
        <f>(Table2[[#This Row],[Close Price]]-Table2[[#This Row],[50D EMA]])/Table2[[#This Row],[50D EMA]]</f>
        <v>2.6988337815890658E-2</v>
      </c>
      <c r="U353" s="2">
        <f>(Table2[[#This Row],[Close Price]]-Table2[[#This Row],[200D EMA]])/Table2[[#This Row],[200D EMA]]</f>
        <v>5.7715306598022147E-2</v>
      </c>
      <c r="V353">
        <v>0.79691452168549404</v>
      </c>
      <c r="W353">
        <v>192</v>
      </c>
      <c r="X353">
        <v>204.55</v>
      </c>
      <c r="Y353">
        <v>189.45</v>
      </c>
      <c r="Z353">
        <v>204.55</v>
      </c>
      <c r="AA353">
        <v>178</v>
      </c>
      <c r="AB353">
        <v>204.55</v>
      </c>
      <c r="AC353" s="2">
        <f>(Table2[[#This Row],[Close Price]]/Table2[[#This Row],[Day Low]])-1</f>
        <v>4.5052083333333437E-2</v>
      </c>
      <c r="AD353" s="2">
        <f>(Table2[[#This Row],[Day High]]/Table2[[#This Row],[Close Price]])-1</f>
        <v>1.9436830301519992E-2</v>
      </c>
      <c r="AE353" s="2">
        <f>(Table2[[#This Row],[Close Price]]/Table2[[#This Row],[Current Week Low]])-1</f>
        <v>5.9118500923726724E-2</v>
      </c>
      <c r="AF353" s="2">
        <f>(Table2[[#This Row],[Current Week High]]/Table2[[#This Row],[Close Price]])-1</f>
        <v>1.9436830301519992E-2</v>
      </c>
      <c r="AG353" s="2">
        <f>(Table2[[#This Row],[Close Price]]/Table2[[#This Row],[Current Month Low]])-1</f>
        <v>0.12724719101123605</v>
      </c>
      <c r="AH353" s="2">
        <f>(Table2[[#This Row],[Current Month High]]/Table2[[#This Row],[Close Price]])-1</f>
        <v>1.9436830301519992E-2</v>
      </c>
      <c r="AI353">
        <v>24.246199850485901</v>
      </c>
      <c r="AJ353">
        <v>51.262721447418002</v>
      </c>
      <c r="AK353" t="str">
        <f>IF(AND(Table2[[#This Row],[20D EMA]]&gt;Table2[[#This Row],[50D EMA]],Table2[[#This Row],[50D EMA]]&gt;Table2[[#This Row],[200D EMA]]),"Uptrend","Downtrend/NoTrend")</f>
        <v>Downtrend/NoTrend</v>
      </c>
      <c r="AL353">
        <v>0.02</v>
      </c>
      <c r="AM353" t="s">
        <v>10332</v>
      </c>
      <c r="AN353">
        <v>7.43</v>
      </c>
      <c r="AO353" t="s">
        <v>10332</v>
      </c>
      <c r="AP353">
        <v>0.159735616327254</v>
      </c>
      <c r="AQ353">
        <f>(Table2[[#This Row],[Sharpe Ratio]]-AVERAGE(Table2[Sharpe Ratio]))/_xlfn.STDEV.P(Table2[Sharpe Ratio])</f>
        <v>1.0743898123560356</v>
      </c>
      <c r="AR3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3">
        <f>_xlfn.RANK.AVG(Table2[[#This Row],[1Y Return vs Nifty Z-Score]],Table2[1Y Return vs Nifty Z-Score])</f>
        <v>352</v>
      </c>
      <c r="AT353">
        <f>_xlfn.RANK.AVG(Table2[[#This Row],[6M Return vs Nifty Z-Score]],Table2[6M Return vs Nifty Z-Score])</f>
        <v>616</v>
      </c>
      <c r="AU353">
        <f>_xlfn.RANK.AVG(Table2[[#This Row],[Sharpe Ratio Z-Score]],Table2[Sharpe Ratio Z-Score])</f>
        <v>107</v>
      </c>
      <c r="AV353">
        <f>(Table2[[#This Row],[Rank 1Y]]+Table2[[#This Row],[Rank 6M]]+Table2[[#This Row],[Rank Sharpe]])/3</f>
        <v>358.33333333333331</v>
      </c>
    </row>
    <row r="354" spans="1:48" x14ac:dyDescent="0.3">
      <c r="A354" t="s">
        <v>658</v>
      </c>
      <c r="B354" t="s">
        <v>659</v>
      </c>
      <c r="C354" t="s">
        <v>10298</v>
      </c>
      <c r="D354" t="s">
        <v>263</v>
      </c>
      <c r="E354">
        <v>27870.0453216799</v>
      </c>
      <c r="F354">
        <v>3705.2</v>
      </c>
      <c r="G354">
        <v>-12.5394698174068</v>
      </c>
      <c r="H354">
        <f>(Table2[[#This Row],[1Y Return vs Nifty]]-AVERAGE(Table2[1Y Return vs Nifty]))/_xlfn.STDEV.P(Table2[1Y Return vs Nifty])</f>
        <v>-0.69839941952962015</v>
      </c>
      <c r="I354">
        <v>-5.8039019579014699</v>
      </c>
      <c r="J354">
        <f>(Table2[[#This Row],[1M Return vs Nifty]]-AVERAGE(Table2[1M Return vs Nifty]))/_xlfn.STDEV.P(Table2[1M Return vs Nifty])</f>
        <v>-0.83962469589272026</v>
      </c>
      <c r="K354">
        <v>20.203038258104701</v>
      </c>
      <c r="L354">
        <f>(Table2[[#This Row],[6M Return vs Nifty]]-AVERAGE(Table2[6M Return vs Nifty]))/_xlfn.STDEV.P(Table2[6M Return vs Nifty])</f>
        <v>0.39996089591245604</v>
      </c>
      <c r="M354">
        <v>-2.26895445859207</v>
      </c>
      <c r="N354">
        <f>(Table2[[#This Row],[1W Return vs Nifty]]-AVERAGE(Table2[1W Return vs Nifty]))/_xlfn.STDEV.P(Table2[1W Return vs Nifty])</f>
        <v>-0.67803066764149822</v>
      </c>
      <c r="O354">
        <v>3892.1</v>
      </c>
      <c r="P354">
        <v>3967.2181240018999</v>
      </c>
      <c r="Q354">
        <v>3578.1353535278599</v>
      </c>
      <c r="R354">
        <v>35.7384854343114</v>
      </c>
      <c r="S354" s="2">
        <f>(Table2[[#This Row],[Close Price]]-Table2[[#This Row],[20D EMA]])/Table2[[#This Row],[20D EMA]]</f>
        <v>-4.8020348911898485E-2</v>
      </c>
      <c r="T354" s="2">
        <f>(Table2[[#This Row],[Close Price]]-Table2[[#This Row],[50D EMA]])/Table2[[#This Row],[50D EMA]]</f>
        <v>-6.6045807367302353E-2</v>
      </c>
      <c r="U354" s="2">
        <f>(Table2[[#This Row],[Close Price]]-Table2[[#This Row],[200D EMA]])/Table2[[#This Row],[200D EMA]]</f>
        <v>3.5511414163486181E-2</v>
      </c>
      <c r="V354">
        <v>0.80646420870431201</v>
      </c>
      <c r="W354">
        <v>3652.55</v>
      </c>
      <c r="X354">
        <v>3774.6</v>
      </c>
      <c r="Y354">
        <v>3551.7</v>
      </c>
      <c r="Z354">
        <v>3774.6</v>
      </c>
      <c r="AA354">
        <v>3551.7</v>
      </c>
      <c r="AB354">
        <v>4438</v>
      </c>
      <c r="AC354" s="2">
        <f>(Table2[[#This Row],[Close Price]]/Table2[[#This Row],[Day Low]])-1</f>
        <v>1.4414587069307538E-2</v>
      </c>
      <c r="AD354" s="2">
        <f>(Table2[[#This Row],[Day High]]/Table2[[#This Row],[Close Price]])-1</f>
        <v>1.8730432905106342E-2</v>
      </c>
      <c r="AE354" s="2">
        <f>(Table2[[#This Row],[Close Price]]/Table2[[#This Row],[Current Week Low]])-1</f>
        <v>4.3218740321536275E-2</v>
      </c>
      <c r="AF354" s="2">
        <f>(Table2[[#This Row],[Current Week High]]/Table2[[#This Row],[Close Price]])-1</f>
        <v>1.8730432905106342E-2</v>
      </c>
      <c r="AG354" s="2">
        <f>(Table2[[#This Row],[Close Price]]/Table2[[#This Row],[Current Month Low]])-1</f>
        <v>4.3218740321536275E-2</v>
      </c>
      <c r="AH354" s="2">
        <f>(Table2[[#This Row],[Current Month High]]/Table2[[#This Row],[Close Price]])-1</f>
        <v>0.19777609845622379</v>
      </c>
      <c r="AI354">
        <v>30.030767569901698</v>
      </c>
      <c r="AJ354">
        <v>46.769657357892598</v>
      </c>
      <c r="AK354" t="str">
        <f>IF(AND(Table2[[#This Row],[20D EMA]]&gt;Table2[[#This Row],[50D EMA]],Table2[[#This Row],[50D EMA]]&gt;Table2[[#This Row],[200D EMA]]),"Uptrend","Downtrend/NoTrend")</f>
        <v>Downtrend/NoTrend</v>
      </c>
      <c r="AL354">
        <v>-0.15</v>
      </c>
      <c r="AM354" t="s">
        <v>10331</v>
      </c>
      <c r="AN354">
        <v>-11.32</v>
      </c>
      <c r="AO354" t="s">
        <v>10331</v>
      </c>
      <c r="AP354">
        <v>7.8967229573620998E-2</v>
      </c>
      <c r="AQ354">
        <f>(Table2[[#This Row],[Sharpe Ratio]]-AVERAGE(Table2[Sharpe Ratio]))/_xlfn.STDEV.P(Table2[Sharpe Ratio])</f>
        <v>0.14446490849518642</v>
      </c>
      <c r="AR3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4">
        <f>_xlfn.RANK.AVG(Table2[[#This Row],[1Y Return vs Nifty Z-Score]],Table2[1Y Return vs Nifty Z-Score])</f>
        <v>565</v>
      </c>
      <c r="AT354">
        <f>_xlfn.RANK.AVG(Table2[[#This Row],[6M Return vs Nifty Z-Score]],Table2[6M Return vs Nifty Z-Score])</f>
        <v>209</v>
      </c>
      <c r="AU354">
        <f>_xlfn.RANK.AVG(Table2[[#This Row],[Sharpe Ratio Z-Score]],Table2[Sharpe Ratio Z-Score])</f>
        <v>304</v>
      </c>
      <c r="AV354">
        <f>(Table2[[#This Row],[Rank 1Y]]+Table2[[#This Row],[Rank 6M]]+Table2[[#This Row],[Rank Sharpe]])/3</f>
        <v>359.33333333333331</v>
      </c>
    </row>
    <row r="355" spans="1:48" x14ac:dyDescent="0.3">
      <c r="A355" t="s">
        <v>671</v>
      </c>
      <c r="B355" t="s">
        <v>672</v>
      </c>
      <c r="C355" t="s">
        <v>10289</v>
      </c>
      <c r="D355" t="s">
        <v>186</v>
      </c>
      <c r="E355">
        <v>27170.531491109999</v>
      </c>
      <c r="F355">
        <v>8338.2999999999993</v>
      </c>
      <c r="G355">
        <v>25.773729385834301</v>
      </c>
      <c r="H355">
        <f>(Table2[[#This Row],[1Y Return vs Nifty]]-AVERAGE(Table2[1Y Return vs Nifty]))/_xlfn.STDEV.P(Table2[1Y Return vs Nifty])</f>
        <v>-0.10535638812109324</v>
      </c>
      <c r="I355">
        <v>6.3508808350338501</v>
      </c>
      <c r="J355">
        <f>(Table2[[#This Row],[1M Return vs Nifty]]-AVERAGE(Table2[1M Return vs Nifty]))/_xlfn.STDEV.P(Table2[1M Return vs Nifty])</f>
        <v>0.17159197490802305</v>
      </c>
      <c r="K355">
        <v>15.756908658589101</v>
      </c>
      <c r="L355">
        <f>(Table2[[#This Row],[6M Return vs Nifty]]-AVERAGE(Table2[6M Return vs Nifty]))/_xlfn.STDEV.P(Table2[6M Return vs Nifty])</f>
        <v>0.24870306647080623</v>
      </c>
      <c r="M355">
        <v>3.62620690442587</v>
      </c>
      <c r="N355">
        <f>(Table2[[#This Row],[1W Return vs Nifty]]-AVERAGE(Table2[1W Return vs Nifty]))/_xlfn.STDEV.P(Table2[1W Return vs Nifty])</f>
        <v>0.68483990340831302</v>
      </c>
      <c r="O355">
        <v>7904.57</v>
      </c>
      <c r="P355">
        <v>7660.5530184984</v>
      </c>
      <c r="Q355">
        <v>6902.3277555238401</v>
      </c>
      <c r="R355">
        <v>74.118110483071703</v>
      </c>
      <c r="S355" s="2">
        <f>(Table2[[#This Row],[Close Price]]-Table2[[#This Row],[20D EMA]])/Table2[[#This Row],[20D EMA]]</f>
        <v>5.4870789935442359E-2</v>
      </c>
      <c r="T355" s="2">
        <f>(Table2[[#This Row],[Close Price]]-Table2[[#This Row],[50D EMA]])/Table2[[#This Row],[50D EMA]]</f>
        <v>8.8472330896346874E-2</v>
      </c>
      <c r="U355" s="2">
        <f>(Table2[[#This Row],[Close Price]]-Table2[[#This Row],[200D EMA]])/Table2[[#This Row],[200D EMA]]</f>
        <v>0.20804173538803195</v>
      </c>
      <c r="V355">
        <v>0.612082292014833</v>
      </c>
      <c r="W355">
        <v>8267</v>
      </c>
      <c r="X355">
        <v>8540.9500000000007</v>
      </c>
      <c r="Y355">
        <v>7872.3</v>
      </c>
      <c r="Z355">
        <v>8540.9500000000007</v>
      </c>
      <c r="AA355">
        <v>7551.2</v>
      </c>
      <c r="AB355">
        <v>8540.9500000000007</v>
      </c>
      <c r="AC355" s="2">
        <f>(Table2[[#This Row],[Close Price]]/Table2[[#This Row],[Day Low]])-1</f>
        <v>8.6246522317647845E-3</v>
      </c>
      <c r="AD355" s="2">
        <f>(Table2[[#This Row],[Day High]]/Table2[[#This Row],[Close Price]])-1</f>
        <v>2.4303515104997508E-2</v>
      </c>
      <c r="AE355" s="2">
        <f>(Table2[[#This Row],[Close Price]]/Table2[[#This Row],[Current Week Low]])-1</f>
        <v>5.919489856839788E-2</v>
      </c>
      <c r="AF355" s="2">
        <f>(Table2[[#This Row],[Current Week High]]/Table2[[#This Row],[Close Price]])-1</f>
        <v>2.4303515104997508E-2</v>
      </c>
      <c r="AG355" s="2">
        <f>(Table2[[#This Row],[Close Price]]/Table2[[#This Row],[Current Month Low]])-1</f>
        <v>0.10423508846276075</v>
      </c>
      <c r="AH355" s="2">
        <f>(Table2[[#This Row],[Current Month High]]/Table2[[#This Row],[Close Price]])-1</f>
        <v>2.4303515104997508E-2</v>
      </c>
      <c r="AI355">
        <v>2.43035151049975</v>
      </c>
      <c r="AJ355">
        <v>54.341508560851402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</v>
      </c>
      <c r="AM355" t="s">
        <v>10333</v>
      </c>
      <c r="AN355">
        <v>9.7799999999999994</v>
      </c>
      <c r="AO355" t="s">
        <v>10332</v>
      </c>
      <c r="AP355">
        <v>7.2735123949469998E-3</v>
      </c>
      <c r="AQ355">
        <f>(Table2[[#This Row],[Sharpe Ratio]]-AVERAGE(Table2[Sharpe Ratio]))/_xlfn.STDEV.P(Table2[Sharpe Ratio])</f>
        <v>-0.68097900260046862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0.31879955406558036</v>
      </c>
      <c r="AS355">
        <f>_xlfn.RANK.AVG(Table2[[#This Row],[1Y Return vs Nifty Z-Score]],Table2[1Y Return vs Nifty Z-Score])</f>
        <v>323</v>
      </c>
      <c r="AT355">
        <f>_xlfn.RANK.AVG(Table2[[#This Row],[6M Return vs Nifty Z-Score]],Table2[6M Return vs Nifty Z-Score])</f>
        <v>245</v>
      </c>
      <c r="AU355">
        <f>_xlfn.RANK.AVG(Table2[[#This Row],[Sharpe Ratio Z-Score]],Table2[Sharpe Ratio Z-Score])</f>
        <v>511</v>
      </c>
      <c r="AV355">
        <f>(Table2[[#This Row],[Rank 1Y]]+Table2[[#This Row],[Rank 6M]]+Table2[[#This Row],[Rank Sharpe]])/3</f>
        <v>359.66666666666669</v>
      </c>
    </row>
    <row r="356" spans="1:48" x14ac:dyDescent="0.3">
      <c r="A356" t="s">
        <v>1968</v>
      </c>
      <c r="B356" t="s">
        <v>1969</v>
      </c>
      <c r="C356" t="s">
        <v>10298</v>
      </c>
      <c r="D356" t="s">
        <v>127</v>
      </c>
      <c r="E356">
        <v>3477.2775329999999</v>
      </c>
      <c r="F356">
        <v>603.65</v>
      </c>
      <c r="G356">
        <v>-11.540255357178699</v>
      </c>
      <c r="H356">
        <f>(Table2[[#This Row],[1Y Return vs Nifty]]-AVERAGE(Table2[1Y Return vs Nifty]))/_xlfn.STDEV.P(Table2[1Y Return vs Nifty])</f>
        <v>-0.68293276091472743</v>
      </c>
      <c r="I356">
        <v>-9.0252116408222598</v>
      </c>
      <c r="J356">
        <f>(Table2[[#This Row],[1M Return vs Nifty]]-AVERAGE(Table2[1M Return vs Nifty]))/_xlfn.STDEV.P(Table2[1M Return vs Nifty])</f>
        <v>-1.1076214267824462</v>
      </c>
      <c r="K356">
        <v>-0.96504919066857997</v>
      </c>
      <c r="L356">
        <f>(Table2[[#This Row],[6M Return vs Nifty]]-AVERAGE(Table2[6M Return vs Nifty]))/_xlfn.STDEV.P(Table2[6M Return vs Nifty])</f>
        <v>-0.3201798218213035</v>
      </c>
      <c r="M356">
        <v>1.04573479303207</v>
      </c>
      <c r="N356">
        <f>(Table2[[#This Row],[1W Return vs Nifty]]-AVERAGE(Table2[1W Return vs Nifty]))/_xlfn.STDEV.P(Table2[1W Return vs Nifty])</f>
        <v>8.8274468898649053E-2</v>
      </c>
      <c r="O356">
        <v>597.01</v>
      </c>
      <c r="P356">
        <v>594.06306870025196</v>
      </c>
      <c r="Q356">
        <v>565.24254245165503</v>
      </c>
      <c r="R356">
        <v>55.097459191215002</v>
      </c>
      <c r="S356" s="2">
        <f>(Table2[[#This Row],[Close Price]]-Table2[[#This Row],[20D EMA]])/Table2[[#This Row],[20D EMA]]</f>
        <v>1.1122091757256975E-2</v>
      </c>
      <c r="T356" s="2">
        <f>(Table2[[#This Row],[Close Price]]-Table2[[#This Row],[50D EMA]])/Table2[[#This Row],[50D EMA]]</f>
        <v>1.6137901520663828E-2</v>
      </c>
      <c r="U356" s="2">
        <f>(Table2[[#This Row],[Close Price]]-Table2[[#This Row],[200D EMA]])/Table2[[#This Row],[200D EMA]]</f>
        <v>6.7948632071744536E-2</v>
      </c>
      <c r="V356">
        <v>0.74406221093507197</v>
      </c>
      <c r="W356">
        <v>589.54999999999995</v>
      </c>
      <c r="X356">
        <v>614.9</v>
      </c>
      <c r="Y356">
        <v>579.65</v>
      </c>
      <c r="Z356">
        <v>617.04999999999995</v>
      </c>
      <c r="AA356">
        <v>536.1</v>
      </c>
      <c r="AB356">
        <v>655</v>
      </c>
      <c r="AC356" s="2">
        <f>(Table2[[#This Row],[Close Price]]/Table2[[#This Row],[Day Low]])-1</f>
        <v>2.3916546518531145E-2</v>
      </c>
      <c r="AD356" s="2">
        <f>(Table2[[#This Row],[Day High]]/Table2[[#This Row],[Close Price]])-1</f>
        <v>1.8636627184626775E-2</v>
      </c>
      <c r="AE356" s="2">
        <f>(Table2[[#This Row],[Close Price]]/Table2[[#This Row],[Current Week Low]])-1</f>
        <v>4.1404295695678384E-2</v>
      </c>
      <c r="AF356" s="2">
        <f>(Table2[[#This Row],[Current Week High]]/Table2[[#This Row],[Close Price]])-1</f>
        <v>2.2198293713244333E-2</v>
      </c>
      <c r="AG356" s="2">
        <f>(Table2[[#This Row],[Close Price]]/Table2[[#This Row],[Current Month Low]])-1</f>
        <v>0.126002611453087</v>
      </c>
      <c r="AH356" s="2">
        <f>(Table2[[#This Row],[Current Month High]]/Table2[[#This Row],[Close Price]])-1</f>
        <v>8.506584941605233E-2</v>
      </c>
      <c r="AI356">
        <v>14.6276816035782</v>
      </c>
      <c r="AJ356">
        <v>31.228260869565201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0.3</v>
      </c>
      <c r="AM356" t="s">
        <v>10332</v>
      </c>
      <c r="AN356">
        <v>-1.04</v>
      </c>
      <c r="AO356" t="s">
        <v>10331</v>
      </c>
      <c r="AP356">
        <v>0.16461542515792099</v>
      </c>
      <c r="AQ356">
        <f>(Table2[[#This Row],[Sharpe Ratio]]-AVERAGE(Table2[Sharpe Ratio]))/_xlfn.STDEV.P(Table2[Sharpe Ratio])</f>
        <v>1.130573375506295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-0.89188616511353314</v>
      </c>
      <c r="AS356">
        <f>_xlfn.RANK.AVG(Table2[[#This Row],[1Y Return vs Nifty Z-Score]],Table2[1Y Return vs Nifty Z-Score])</f>
        <v>557</v>
      </c>
      <c r="AT356">
        <f>_xlfn.RANK.AVG(Table2[[#This Row],[6M Return vs Nifty Z-Score]],Table2[6M Return vs Nifty Z-Score])</f>
        <v>427</v>
      </c>
      <c r="AU356">
        <f>_xlfn.RANK.AVG(Table2[[#This Row],[Sharpe Ratio Z-Score]],Table2[Sharpe Ratio Z-Score])</f>
        <v>98</v>
      </c>
      <c r="AV356">
        <f>(Table2[[#This Row],[Rank 1Y]]+Table2[[#This Row],[Rank 6M]]+Table2[[#This Row],[Rank Sharpe]])/3</f>
        <v>360.66666666666669</v>
      </c>
    </row>
    <row r="357" spans="1:48" x14ac:dyDescent="0.3">
      <c r="A357" t="s">
        <v>1058</v>
      </c>
      <c r="B357" t="s">
        <v>1059</v>
      </c>
      <c r="C357" t="s">
        <v>10291</v>
      </c>
      <c r="D357" t="s">
        <v>51</v>
      </c>
      <c r="E357">
        <v>12720.92672704</v>
      </c>
      <c r="F357">
        <v>1038.2</v>
      </c>
      <c r="G357">
        <v>34.022677387735598</v>
      </c>
      <c r="H357">
        <f>(Table2[[#This Row],[1Y Return vs Nifty]]-AVERAGE(Table2[1Y Return vs Nifty]))/_xlfn.STDEV.P(Table2[1Y Return vs Nifty])</f>
        <v>2.2327575387885122E-2</v>
      </c>
      <c r="I357">
        <v>20.568219002272599</v>
      </c>
      <c r="J357">
        <f>(Table2[[#This Row],[1M Return vs Nifty]]-AVERAGE(Table2[1M Return vs Nifty]))/_xlfn.STDEV.P(Table2[1M Return vs Nifty])</f>
        <v>1.3544028580016878</v>
      </c>
      <c r="K357">
        <v>6.6309168302530699</v>
      </c>
      <c r="L357">
        <f>(Table2[[#This Row],[6M Return vs Nifty]]-AVERAGE(Table2[6M Return vs Nifty]))/_xlfn.STDEV.P(Table2[6M Return vs Nifty])</f>
        <v>-6.1764202770902693E-2</v>
      </c>
      <c r="M357">
        <v>0.78765034623479102</v>
      </c>
      <c r="N357">
        <f>(Table2[[#This Row],[1W Return vs Nifty]]-AVERAGE(Table2[1W Return vs Nifty]))/_xlfn.STDEV.P(Table2[1W Return vs Nifty])</f>
        <v>2.8609317136693499E-2</v>
      </c>
      <c r="O357">
        <v>952.42</v>
      </c>
      <c r="P357">
        <v>905.09697178776196</v>
      </c>
      <c r="Q357">
        <v>801.09844861178601</v>
      </c>
      <c r="R357">
        <v>81.1618709780046</v>
      </c>
      <c r="S357" s="2">
        <f>(Table2[[#This Row],[Close Price]]-Table2[[#This Row],[20D EMA]])/Table2[[#This Row],[20D EMA]]</f>
        <v>9.0065307322399882E-2</v>
      </c>
      <c r="T357" s="2">
        <f>(Table2[[#This Row],[Close Price]]-Table2[[#This Row],[50D EMA]])/Table2[[#This Row],[50D EMA]]</f>
        <v>0.14705941171069312</v>
      </c>
      <c r="U357" s="2">
        <f>(Table2[[#This Row],[Close Price]]-Table2[[#This Row],[200D EMA]])/Table2[[#This Row],[200D EMA]]</f>
        <v>0.29597055368049269</v>
      </c>
      <c r="V357">
        <v>1.1340753311179701</v>
      </c>
      <c r="W357">
        <v>1019.55</v>
      </c>
      <c r="X357">
        <v>1052</v>
      </c>
      <c r="Y357">
        <v>980</v>
      </c>
      <c r="Z357">
        <v>1052.5</v>
      </c>
      <c r="AA357">
        <v>851.25</v>
      </c>
      <c r="AB357">
        <v>1052.5</v>
      </c>
      <c r="AC357" s="2">
        <f>(Table2[[#This Row],[Close Price]]/Table2[[#This Row],[Day Low]])-1</f>
        <v>1.8292383894855657E-2</v>
      </c>
      <c r="AD357" s="2">
        <f>(Table2[[#This Row],[Day High]]/Table2[[#This Row],[Close Price]])-1</f>
        <v>1.32922365632826E-2</v>
      </c>
      <c r="AE357" s="2">
        <f>(Table2[[#This Row],[Close Price]]/Table2[[#This Row],[Current Week Low]])-1</f>
        <v>5.9387755102040973E-2</v>
      </c>
      <c r="AF357" s="2">
        <f>(Table2[[#This Row],[Current Week High]]/Table2[[#This Row],[Close Price]])-1</f>
        <v>1.3773839337314575E-2</v>
      </c>
      <c r="AG357" s="2">
        <f>(Table2[[#This Row],[Close Price]]/Table2[[#This Row],[Current Month Low]])-1</f>
        <v>0.21961820851688696</v>
      </c>
      <c r="AH357" s="2">
        <f>(Table2[[#This Row],[Current Month High]]/Table2[[#This Row],[Close Price]])-1</f>
        <v>1.3773839337314575E-2</v>
      </c>
      <c r="AI357">
        <v>1.37738393373145</v>
      </c>
      <c r="AJ357">
        <v>70.015557193154805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0.03</v>
      </c>
      <c r="AM357" t="s">
        <v>10332</v>
      </c>
      <c r="AN357">
        <v>11.23</v>
      </c>
      <c r="AO357" t="s">
        <v>10332</v>
      </c>
      <c r="AP357">
        <v>2.6107695512140001E-2</v>
      </c>
      <c r="AQ357">
        <f>(Table2[[#This Row],[Sharpe Ratio]]-AVERAGE(Table2[Sharpe Ratio]))/_xlfn.STDEV.P(Table2[Sharpe Ratio])</f>
        <v>-0.46413208230754205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0.87944346544782159</v>
      </c>
      <c r="AS357">
        <f>_xlfn.RANK.AVG(Table2[[#This Row],[1Y Return vs Nifty Z-Score]],Table2[1Y Return vs Nifty Z-Score])</f>
        <v>289</v>
      </c>
      <c r="AT357">
        <f>_xlfn.RANK.AVG(Table2[[#This Row],[6M Return vs Nifty Z-Score]],Table2[6M Return vs Nifty Z-Score])</f>
        <v>332</v>
      </c>
      <c r="AU357">
        <f>_xlfn.RANK.AVG(Table2[[#This Row],[Sharpe Ratio Z-Score]],Table2[Sharpe Ratio Z-Score])</f>
        <v>463</v>
      </c>
      <c r="AV357">
        <f>(Table2[[#This Row],[Rank 1Y]]+Table2[[#This Row],[Rank 6M]]+Table2[[#This Row],[Rank Sharpe]])/3</f>
        <v>361.33333333333331</v>
      </c>
    </row>
    <row r="358" spans="1:48" x14ac:dyDescent="0.3">
      <c r="A358" t="s">
        <v>44</v>
      </c>
      <c r="B358" t="s">
        <v>45</v>
      </c>
      <c r="C358" t="s">
        <v>10290</v>
      </c>
      <c r="D358" t="s">
        <v>46</v>
      </c>
      <c r="E358">
        <v>495891.91068500001</v>
      </c>
      <c r="F358">
        <v>3606.5</v>
      </c>
      <c r="G358">
        <v>6.7134406153308603</v>
      </c>
      <c r="H358">
        <f>(Table2[[#This Row],[1Y Return vs Nifty]]-AVERAGE(Table2[1Y Return vs Nifty]))/_xlfn.STDEV.P(Table2[1Y Return vs Nifty])</f>
        <v>-0.40038712601429005</v>
      </c>
      <c r="I358">
        <v>-1.3983938782713199</v>
      </c>
      <c r="J358">
        <f>(Table2[[#This Row],[1M Return vs Nifty]]-AVERAGE(Table2[1M Return vs Nifty]))/_xlfn.STDEV.P(Table2[1M Return vs Nifty])</f>
        <v>-0.47310862650983537</v>
      </c>
      <c r="K358">
        <v>-4.45908427731176</v>
      </c>
      <c r="L358">
        <f>(Table2[[#This Row],[6M Return vs Nifty]]-AVERAGE(Table2[6M Return vs Nifty]))/_xlfn.STDEV.P(Table2[6M Return vs Nifty])</f>
        <v>-0.43904728876518062</v>
      </c>
      <c r="M358">
        <v>-2.05296075803227</v>
      </c>
      <c r="N358">
        <f>(Table2[[#This Row],[1W Return vs Nifty]]-AVERAGE(Table2[1W Return vs Nifty]))/_xlfn.STDEV.P(Table2[1W Return vs Nifty])</f>
        <v>-0.62809624856490187</v>
      </c>
      <c r="O358">
        <v>3601.61</v>
      </c>
      <c r="P358">
        <v>3604.7818931413199</v>
      </c>
      <c r="Q358">
        <v>3416.3303477406298</v>
      </c>
      <c r="R358">
        <v>53.043506304489803</v>
      </c>
      <c r="S358" s="2">
        <f>(Table2[[#This Row],[Close Price]]-Table2[[#This Row],[20D EMA]])/Table2[[#This Row],[20D EMA]]</f>
        <v>1.357726128037148E-3</v>
      </c>
      <c r="T358" s="2">
        <f>(Table2[[#This Row],[Close Price]]-Table2[[#This Row],[50D EMA]])/Table2[[#This Row],[50D EMA]]</f>
        <v>4.766188106828616E-4</v>
      </c>
      <c r="U358" s="2">
        <f>(Table2[[#This Row],[Close Price]]-Table2[[#This Row],[200D EMA]])/Table2[[#This Row],[200D EMA]]</f>
        <v>5.5664889780093367E-2</v>
      </c>
      <c r="V358">
        <v>0.56218453532563295</v>
      </c>
      <c r="W358">
        <v>3583.95</v>
      </c>
      <c r="X358">
        <v>3612.15</v>
      </c>
      <c r="Y358">
        <v>3547</v>
      </c>
      <c r="Z358">
        <v>3615.3</v>
      </c>
      <c r="AA358">
        <v>3511.5</v>
      </c>
      <c r="AB358">
        <v>3838.95</v>
      </c>
      <c r="AC358" s="2">
        <f>(Table2[[#This Row],[Close Price]]/Table2[[#This Row],[Day Low]])-1</f>
        <v>6.2919404567587378E-3</v>
      </c>
      <c r="AD358" s="2">
        <f>(Table2[[#This Row],[Day High]]/Table2[[#This Row],[Close Price]])-1</f>
        <v>1.5666158325247093E-3</v>
      </c>
      <c r="AE358" s="2">
        <f>(Table2[[#This Row],[Close Price]]/Table2[[#This Row],[Current Week Low]])-1</f>
        <v>1.6774739216239176E-2</v>
      </c>
      <c r="AF358" s="2">
        <f>(Table2[[#This Row],[Current Week High]]/Table2[[#This Row],[Close Price]])-1</f>
        <v>2.4400388187995059E-3</v>
      </c>
      <c r="AG358" s="2">
        <f>(Table2[[#This Row],[Close Price]]/Table2[[#This Row],[Current Month Low]])-1</f>
        <v>2.7053965541791181E-2</v>
      </c>
      <c r="AH358" s="2">
        <f>(Table2[[#This Row],[Current Month High]]/Table2[[#This Row],[Close Price]])-1</f>
        <v>6.4453070844308735E-2</v>
      </c>
      <c r="AI358">
        <v>8.6898655205878299</v>
      </c>
      <c r="AJ358">
        <v>37.077156974534397</v>
      </c>
      <c r="AK358" t="str">
        <f>IF(AND(Table2[[#This Row],[20D EMA]]&gt;Table2[[#This Row],[50D EMA]],Table2[[#This Row],[50D EMA]]&gt;Table2[[#This Row],[200D EMA]]),"Uptrend","Downtrend/NoTrend")</f>
        <v>Downtrend/NoTrend</v>
      </c>
      <c r="AL358">
        <v>-0.09</v>
      </c>
      <c r="AM358" t="s">
        <v>10331</v>
      </c>
      <c r="AN358">
        <v>2.23</v>
      </c>
      <c r="AO358" t="s">
        <v>10332</v>
      </c>
      <c r="AP358">
        <v>0.124140515082155</v>
      </c>
      <c r="AQ358">
        <f>(Table2[[#This Row],[Sharpe Ratio]]-AVERAGE(Table2[Sharpe Ratio]))/_xlfn.STDEV.P(Table2[Sharpe Ratio])</f>
        <v>0.66456645901566447</v>
      </c>
      <c r="AR3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8">
        <f>_xlfn.RANK.AVG(Table2[[#This Row],[1Y Return vs Nifty Z-Score]],Table2[1Y Return vs Nifty Z-Score])</f>
        <v>428</v>
      </c>
      <c r="AT358">
        <f>_xlfn.RANK.AVG(Table2[[#This Row],[6M Return vs Nifty Z-Score]],Table2[6M Return vs Nifty Z-Score])</f>
        <v>473</v>
      </c>
      <c r="AU358">
        <f>_xlfn.RANK.AVG(Table2[[#This Row],[Sharpe Ratio Z-Score]],Table2[Sharpe Ratio Z-Score])</f>
        <v>184</v>
      </c>
      <c r="AV358">
        <f>(Table2[[#This Row],[Rank 1Y]]+Table2[[#This Row],[Rank 6M]]+Table2[[#This Row],[Rank Sharpe]])/3</f>
        <v>361.66666666666669</v>
      </c>
    </row>
    <row r="359" spans="1:48" x14ac:dyDescent="0.3">
      <c r="A359" t="s">
        <v>440</v>
      </c>
      <c r="B359" t="s">
        <v>441</v>
      </c>
      <c r="C359" t="s">
        <v>10287</v>
      </c>
      <c r="D359" t="s">
        <v>34</v>
      </c>
      <c r="E359">
        <v>52684.621412808003</v>
      </c>
      <c r="F359">
        <v>60.69</v>
      </c>
      <c r="G359">
        <v>48.5066810805166</v>
      </c>
      <c r="H359">
        <f>(Table2[[#This Row],[1Y Return vs Nifty]]-AVERAGE(Table2[1Y Return vs Nifty]))/_xlfn.STDEV.P(Table2[1Y Return vs Nifty])</f>
        <v>0.24652283017027621</v>
      </c>
      <c r="I359">
        <v>-4.175324915589</v>
      </c>
      <c r="J359">
        <f>(Table2[[#This Row],[1M Return vs Nifty]]-AVERAGE(Table2[1M Return vs Nifty]))/_xlfn.STDEV.P(Table2[1M Return vs Nifty])</f>
        <v>-0.70413529366112071</v>
      </c>
      <c r="K359">
        <v>-20.958243574287401</v>
      </c>
      <c r="L359">
        <f>(Table2[[#This Row],[6M Return vs Nifty]]-AVERAGE(Table2[6M Return vs Nifty]))/_xlfn.STDEV.P(Table2[6M Return vs Nifty])</f>
        <v>-1.0003505452299601</v>
      </c>
      <c r="M359">
        <v>2.2879256630275702</v>
      </c>
      <c r="N359">
        <f>(Table2[[#This Row],[1W Return vs Nifty]]-AVERAGE(Table2[1W Return vs Nifty]))/_xlfn.STDEV.P(Table2[1W Return vs Nifty])</f>
        <v>0.37544987871252916</v>
      </c>
      <c r="O359">
        <v>60.59</v>
      </c>
      <c r="P359">
        <v>61.828333530434101</v>
      </c>
      <c r="Q359">
        <v>57.423360806859399</v>
      </c>
      <c r="R359">
        <v>55.357496424574002</v>
      </c>
      <c r="S359" s="2">
        <f>(Table2[[#This Row],[Close Price]]-Table2[[#This Row],[20D EMA]])/Table2[[#This Row],[20D EMA]]</f>
        <v>1.65043736590187E-3</v>
      </c>
      <c r="T359" s="2">
        <f>(Table2[[#This Row],[Close Price]]-Table2[[#This Row],[50D EMA]])/Table2[[#This Row],[50D EMA]]</f>
        <v>-1.8411195408877954E-2</v>
      </c>
      <c r="U359" s="2">
        <f>(Table2[[#This Row],[Close Price]]-Table2[[#This Row],[200D EMA]])/Table2[[#This Row],[200D EMA]]</f>
        <v>5.6886938473137715E-2</v>
      </c>
      <c r="V359">
        <v>0.35717498157389299</v>
      </c>
      <c r="W359">
        <v>60.06</v>
      </c>
      <c r="X359">
        <v>61.75</v>
      </c>
      <c r="Y359">
        <v>58.36</v>
      </c>
      <c r="Z359">
        <v>61.75</v>
      </c>
      <c r="AA359">
        <v>57.01</v>
      </c>
      <c r="AB359">
        <v>64.38</v>
      </c>
      <c r="AC359" s="2">
        <f>(Table2[[#This Row],[Close Price]]/Table2[[#This Row],[Day Low]])-1</f>
        <v>1.0489510489510412E-2</v>
      </c>
      <c r="AD359" s="2">
        <f>(Table2[[#This Row],[Day High]]/Table2[[#This Row],[Close Price]])-1</f>
        <v>1.7465809853353109E-2</v>
      </c>
      <c r="AE359" s="2">
        <f>(Table2[[#This Row],[Close Price]]/Table2[[#This Row],[Current Week Low]])-1</f>
        <v>3.992460589444824E-2</v>
      </c>
      <c r="AF359" s="2">
        <f>(Table2[[#This Row],[Current Week High]]/Table2[[#This Row],[Close Price]])-1</f>
        <v>1.7465809853353109E-2</v>
      </c>
      <c r="AG359" s="2">
        <f>(Table2[[#This Row],[Close Price]]/Table2[[#This Row],[Current Month Low]])-1</f>
        <v>6.4550078933520494E-2</v>
      </c>
      <c r="AH359" s="2">
        <f>(Table2[[#This Row],[Current Month High]]/Table2[[#This Row],[Close Price]])-1</f>
        <v>6.0800790904597113E-2</v>
      </c>
      <c r="AI359">
        <v>26.7095073323447</v>
      </c>
      <c r="AJ359">
        <v>77.976539589442794</v>
      </c>
      <c r="AK359" t="str">
        <f>IF(AND(Table2[[#This Row],[20D EMA]]&gt;Table2[[#This Row],[50D EMA]],Table2[[#This Row],[50D EMA]]&gt;Table2[[#This Row],[200D EMA]]),"Uptrend","Downtrend/NoTrend")</f>
        <v>Downtrend/NoTrend</v>
      </c>
      <c r="AL359">
        <v>-0.16</v>
      </c>
      <c r="AM359" t="s">
        <v>10331</v>
      </c>
      <c r="AN359">
        <v>3.48</v>
      </c>
      <c r="AO359" t="s">
        <v>10332</v>
      </c>
      <c r="AP359">
        <v>0.10922030187585401</v>
      </c>
      <c r="AQ359">
        <f>(Table2[[#This Row],[Sharpe Ratio]]-AVERAGE(Table2[Sharpe Ratio]))/_xlfn.STDEV.P(Table2[Sharpe Ratio])</f>
        <v>0.49278293839422865</v>
      </c>
      <c r="AR3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9">
        <f>_xlfn.RANK.AVG(Table2[[#This Row],[1Y Return vs Nifty Z-Score]],Table2[1Y Return vs Nifty Z-Score])</f>
        <v>224</v>
      </c>
      <c r="AT359">
        <f>_xlfn.RANK.AVG(Table2[[#This Row],[6M Return vs Nifty Z-Score]],Table2[6M Return vs Nifty Z-Score])</f>
        <v>648</v>
      </c>
      <c r="AU359">
        <f>_xlfn.RANK.AVG(Table2[[#This Row],[Sharpe Ratio Z-Score]],Table2[Sharpe Ratio Z-Score])</f>
        <v>214</v>
      </c>
      <c r="AV359">
        <f>(Table2[[#This Row],[Rank 1Y]]+Table2[[#This Row],[Rank 6M]]+Table2[[#This Row],[Rank Sharpe]])/3</f>
        <v>362</v>
      </c>
    </row>
    <row r="360" spans="1:48" x14ac:dyDescent="0.3">
      <c r="A360" t="s">
        <v>1201</v>
      </c>
      <c r="B360" t="s">
        <v>1202</v>
      </c>
      <c r="C360" t="s">
        <v>10303</v>
      </c>
      <c r="D360" t="s">
        <v>1175</v>
      </c>
      <c r="E360">
        <v>10078.8407919</v>
      </c>
      <c r="F360">
        <v>524.1</v>
      </c>
      <c r="G360">
        <v>3.84844726530604</v>
      </c>
      <c r="H360">
        <f>(Table2[[#This Row],[1Y Return vs Nifty]]-AVERAGE(Table2[1Y Return vs Nifty]))/_xlfn.STDEV.P(Table2[1Y Return vs Nifty])</f>
        <v>-0.4447338361976636</v>
      </c>
      <c r="I360">
        <v>1.3674471092748099</v>
      </c>
      <c r="J360">
        <f>(Table2[[#This Row],[1M Return vs Nifty]]-AVERAGE(Table2[1M Return vs Nifty]))/_xlfn.STDEV.P(Table2[1M Return vs Nifty])</f>
        <v>-0.24300459560800397</v>
      </c>
      <c r="K360">
        <v>16.827393785794499</v>
      </c>
      <c r="L360">
        <f>(Table2[[#This Row],[6M Return vs Nifty]]-AVERAGE(Table2[6M Return vs Nifty]))/_xlfn.STDEV.P(Table2[6M Return vs Nifty])</f>
        <v>0.28512109099449484</v>
      </c>
      <c r="M360">
        <v>4.1069537238873197</v>
      </c>
      <c r="N360">
        <f>(Table2[[#This Row],[1W Return vs Nifty]]-AVERAGE(Table2[1W Return vs Nifty]))/_xlfn.STDEV.P(Table2[1W Return vs Nifty])</f>
        <v>0.79598116859573254</v>
      </c>
      <c r="O360">
        <v>517.99</v>
      </c>
      <c r="P360">
        <v>515.32705835756997</v>
      </c>
      <c r="Q360">
        <v>449.19115141064799</v>
      </c>
      <c r="R360">
        <v>56.468626666012803</v>
      </c>
      <c r="S360" s="2">
        <f>(Table2[[#This Row],[Close Price]]-Table2[[#This Row],[20D EMA]])/Table2[[#This Row],[20D EMA]]</f>
        <v>1.1795594509546542E-2</v>
      </c>
      <c r="T360" s="2">
        <f>(Table2[[#This Row],[Close Price]]-Table2[[#This Row],[50D EMA]])/Table2[[#This Row],[50D EMA]]</f>
        <v>1.7024026780955045E-2</v>
      </c>
      <c r="U360" s="2">
        <f>(Table2[[#This Row],[Close Price]]-Table2[[#This Row],[200D EMA]])/Table2[[#This Row],[200D EMA]]</f>
        <v>0.16676385622046858</v>
      </c>
      <c r="V360">
        <v>0.89384615663376599</v>
      </c>
      <c r="W360">
        <v>516</v>
      </c>
      <c r="X360">
        <v>549.35</v>
      </c>
      <c r="Y360">
        <v>516</v>
      </c>
      <c r="Z360">
        <v>549.35</v>
      </c>
      <c r="AA360">
        <v>477</v>
      </c>
      <c r="AB360">
        <v>573.85</v>
      </c>
      <c r="AC360" s="2">
        <f>(Table2[[#This Row],[Close Price]]/Table2[[#This Row],[Day Low]])-1</f>
        <v>1.569767441860459E-2</v>
      </c>
      <c r="AD360" s="2">
        <f>(Table2[[#This Row],[Day High]]/Table2[[#This Row],[Close Price]])-1</f>
        <v>4.8177828658652944E-2</v>
      </c>
      <c r="AE360" s="2">
        <f>(Table2[[#This Row],[Close Price]]/Table2[[#This Row],[Current Week Low]])-1</f>
        <v>1.569767441860459E-2</v>
      </c>
      <c r="AF360" s="2">
        <f>(Table2[[#This Row],[Current Week High]]/Table2[[#This Row],[Close Price]])-1</f>
        <v>4.8177828658652944E-2</v>
      </c>
      <c r="AG360" s="2">
        <f>(Table2[[#This Row],[Close Price]]/Table2[[#This Row],[Current Month Low]])-1</f>
        <v>9.8742138364779963E-2</v>
      </c>
      <c r="AH360" s="2">
        <f>(Table2[[#This Row],[Current Month High]]/Table2[[#This Row],[Close Price]])-1</f>
        <v>9.4924632703682565E-2</v>
      </c>
      <c r="AI360">
        <v>10.9330280480824</v>
      </c>
      <c r="AJ360">
        <v>69.282945736434101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-0.08</v>
      </c>
      <c r="AM360" t="s">
        <v>10331</v>
      </c>
      <c r="AN360">
        <v>6.49</v>
      </c>
      <c r="AO360" t="s">
        <v>10332</v>
      </c>
      <c r="AP360">
        <v>4.8313515750110003E-2</v>
      </c>
      <c r="AQ360">
        <f>(Table2[[#This Row],[Sharpe Ratio]]-AVERAGE(Table2[Sharpe Ratio]))/_xlfn.STDEV.P(Table2[Sharpe Ratio])</f>
        <v>-0.20846589804991578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0.18489792973464403</v>
      </c>
      <c r="AS360">
        <f>_xlfn.RANK.AVG(Table2[[#This Row],[1Y Return vs Nifty Z-Score]],Table2[1Y Return vs Nifty Z-Score])</f>
        <v>450</v>
      </c>
      <c r="AT360">
        <f>_xlfn.RANK.AVG(Table2[[#This Row],[6M Return vs Nifty Z-Score]],Table2[6M Return vs Nifty Z-Score])</f>
        <v>237</v>
      </c>
      <c r="AU360">
        <f>_xlfn.RANK.AVG(Table2[[#This Row],[Sharpe Ratio Z-Score]],Table2[Sharpe Ratio Z-Score])</f>
        <v>400</v>
      </c>
      <c r="AV360">
        <f>(Table2[[#This Row],[Rank 1Y]]+Table2[[#This Row],[Rank 6M]]+Table2[[#This Row],[Rank Sharpe]])/3</f>
        <v>362.33333333333331</v>
      </c>
    </row>
    <row r="361" spans="1:48" x14ac:dyDescent="0.3">
      <c r="A361" t="s">
        <v>675</v>
      </c>
      <c r="B361" t="s">
        <v>676</v>
      </c>
      <c r="C361" t="s">
        <v>10300</v>
      </c>
      <c r="D361" t="s">
        <v>303</v>
      </c>
      <c r="E361">
        <v>27066.177534599999</v>
      </c>
      <c r="F361">
        <v>542.25</v>
      </c>
      <c r="G361">
        <v>6.0704018383561698</v>
      </c>
      <c r="H361">
        <f>(Table2[[#This Row],[1Y Return vs Nifty]]-AVERAGE(Table2[1Y Return vs Nifty]))/_xlfn.STDEV.P(Table2[1Y Return vs Nifty])</f>
        <v>-0.41034060610837847</v>
      </c>
      <c r="I361">
        <v>8.6485744877925104</v>
      </c>
      <c r="J361">
        <f>(Table2[[#This Row],[1M Return vs Nifty]]-AVERAGE(Table2[1M Return vs Nifty]))/_xlfn.STDEV.P(Table2[1M Return vs Nifty])</f>
        <v>0.36274850692051375</v>
      </c>
      <c r="K361">
        <v>32.539693168389803</v>
      </c>
      <c r="L361">
        <f>(Table2[[#This Row],[6M Return vs Nifty]]-AVERAGE(Table2[6M Return vs Nifty]))/_xlfn.STDEV.P(Table2[6M Return vs Nifty])</f>
        <v>0.81965528460137227</v>
      </c>
      <c r="M361">
        <v>-1.48045090305524</v>
      </c>
      <c r="N361">
        <f>(Table2[[#This Row],[1W Return vs Nifty]]-AVERAGE(Table2[1W Return vs Nifty]))/_xlfn.STDEV.P(Table2[1W Return vs Nifty])</f>
        <v>-0.49574078194799676</v>
      </c>
      <c r="O361">
        <v>522.96</v>
      </c>
      <c r="P361">
        <v>500.97812313812</v>
      </c>
      <c r="Q361">
        <v>445.86107667316099</v>
      </c>
      <c r="R361">
        <v>65.016156001231707</v>
      </c>
      <c r="S361" s="2">
        <f>(Table2[[#This Row],[Close Price]]-Table2[[#This Row],[20D EMA]])/Table2[[#This Row],[20D EMA]]</f>
        <v>3.6886186324001764E-2</v>
      </c>
      <c r="T361" s="2">
        <f>(Table2[[#This Row],[Close Price]]-Table2[[#This Row],[50D EMA]])/Table2[[#This Row],[50D EMA]]</f>
        <v>8.2382593082814759E-2</v>
      </c>
      <c r="U361" s="2">
        <f>(Table2[[#This Row],[Close Price]]-Table2[[#This Row],[200D EMA]])/Table2[[#This Row],[200D EMA]]</f>
        <v>0.21618600135731747</v>
      </c>
      <c r="V361">
        <v>0.63443144807864404</v>
      </c>
      <c r="W361">
        <v>540.1</v>
      </c>
      <c r="X361">
        <v>567.35</v>
      </c>
      <c r="Y361">
        <v>528.29999999999995</v>
      </c>
      <c r="Z361">
        <v>567.35</v>
      </c>
      <c r="AA361">
        <v>488.85</v>
      </c>
      <c r="AB361">
        <v>567.35</v>
      </c>
      <c r="AC361" s="2">
        <f>(Table2[[#This Row],[Close Price]]/Table2[[#This Row],[Day Low]])-1</f>
        <v>3.9807443066097736E-3</v>
      </c>
      <c r="AD361" s="2">
        <f>(Table2[[#This Row],[Day High]]/Table2[[#This Row],[Close Price]])-1</f>
        <v>4.6288612263716056E-2</v>
      </c>
      <c r="AE361" s="2">
        <f>(Table2[[#This Row],[Close Price]]/Table2[[#This Row],[Current Week Low]])-1</f>
        <v>2.6405451448040962E-2</v>
      </c>
      <c r="AF361" s="2">
        <f>(Table2[[#This Row],[Current Week High]]/Table2[[#This Row],[Close Price]])-1</f>
        <v>4.6288612263716056E-2</v>
      </c>
      <c r="AG361" s="2">
        <f>(Table2[[#This Row],[Close Price]]/Table2[[#This Row],[Current Month Low]])-1</f>
        <v>0.10923596195151886</v>
      </c>
      <c r="AH361" s="2">
        <f>(Table2[[#This Row],[Current Month High]]/Table2[[#This Row],[Close Price]])-1</f>
        <v>4.6288612263716056E-2</v>
      </c>
      <c r="AI361">
        <v>4.6288612263716002</v>
      </c>
      <c r="AJ361">
        <v>61.335911930972898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0.16</v>
      </c>
      <c r="AM361" t="s">
        <v>10332</v>
      </c>
      <c r="AN361">
        <v>9.89</v>
      </c>
      <c r="AO361" t="s">
        <v>10332</v>
      </c>
      <c r="AP361">
        <v>5.0368311739119997E-3</v>
      </c>
      <c r="AQ361">
        <f>(Table2[[#This Row],[Sharpe Ratio]]-AVERAGE(Table2[Sharpe Ratio]))/_xlfn.STDEV.P(Table2[Sharpe Ratio])</f>
        <v>-0.70673097875151858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-0.43040857528600784</v>
      </c>
      <c r="AS361">
        <f>_xlfn.RANK.AVG(Table2[[#This Row],[1Y Return vs Nifty Z-Score]],Table2[1Y Return vs Nifty Z-Score])</f>
        <v>431</v>
      </c>
      <c r="AT361">
        <f>_xlfn.RANK.AVG(Table2[[#This Row],[6M Return vs Nifty Z-Score]],Table2[6M Return vs Nifty Z-Score])</f>
        <v>138</v>
      </c>
      <c r="AU361">
        <f>_xlfn.RANK.AVG(Table2[[#This Row],[Sharpe Ratio Z-Score]],Table2[Sharpe Ratio Z-Score])</f>
        <v>519</v>
      </c>
      <c r="AV361">
        <f>(Table2[[#This Row],[Rank 1Y]]+Table2[[#This Row],[Rank 6M]]+Table2[[#This Row],[Rank Sharpe]])/3</f>
        <v>362.66666666666669</v>
      </c>
    </row>
    <row r="362" spans="1:48" x14ac:dyDescent="0.3">
      <c r="A362" t="s">
        <v>1583</v>
      </c>
      <c r="B362" t="s">
        <v>1584</v>
      </c>
      <c r="C362" t="s">
        <v>10293</v>
      </c>
      <c r="D362" t="s">
        <v>887</v>
      </c>
      <c r="E362">
        <v>6123.2281282059903</v>
      </c>
      <c r="F362">
        <v>206.86</v>
      </c>
      <c r="G362">
        <v>36.517874558536299</v>
      </c>
      <c r="H362">
        <f>(Table2[[#This Row],[1Y Return vs Nifty]]-AVERAGE(Table2[1Y Return vs Nifty]))/_xlfn.STDEV.P(Table2[1Y Return vs Nifty])</f>
        <v>6.0950277874406975E-2</v>
      </c>
      <c r="I362">
        <v>-3.7176221256388402</v>
      </c>
      <c r="J362">
        <f>(Table2[[#This Row],[1M Return vs Nifty]]-AVERAGE(Table2[1M Return vs Nifty]))/_xlfn.STDEV.P(Table2[1M Return vs Nifty])</f>
        <v>-0.6660567282639156</v>
      </c>
      <c r="K362">
        <v>-5.6208746347375698</v>
      </c>
      <c r="L362">
        <f>(Table2[[#This Row],[6M Return vs Nifty]]-AVERAGE(Table2[6M Return vs Nifty]))/_xlfn.STDEV.P(Table2[6M Return vs Nifty])</f>
        <v>-0.47857152749848519</v>
      </c>
      <c r="M362">
        <v>-4.1582741060470498</v>
      </c>
      <c r="N362">
        <f>(Table2[[#This Row],[1W Return vs Nifty]]-AVERAGE(Table2[1W Return vs Nifty]))/_xlfn.STDEV.P(Table2[1W Return vs Nifty])</f>
        <v>-1.1148122904441715</v>
      </c>
      <c r="O362">
        <v>211.2</v>
      </c>
      <c r="P362">
        <v>212.882293912271</v>
      </c>
      <c r="Q362">
        <v>195.228739911459</v>
      </c>
      <c r="R362">
        <v>41.604595621327</v>
      </c>
      <c r="S362" s="2">
        <f>(Table2[[#This Row],[Close Price]]-Table2[[#This Row],[20D EMA]])/Table2[[#This Row],[20D EMA]]</f>
        <v>-2.0549242424242307E-2</v>
      </c>
      <c r="T362" s="2">
        <f>(Table2[[#This Row],[Close Price]]-Table2[[#This Row],[50D EMA]])/Table2[[#This Row],[50D EMA]]</f>
        <v>-2.8289313317681437E-2</v>
      </c>
      <c r="U362" s="2">
        <f>(Table2[[#This Row],[Close Price]]-Table2[[#This Row],[200D EMA]])/Table2[[#This Row],[200D EMA]]</f>
        <v>5.9577601606280263E-2</v>
      </c>
      <c r="V362">
        <v>0.62977953689728305</v>
      </c>
      <c r="W362">
        <v>206</v>
      </c>
      <c r="X362">
        <v>210.9</v>
      </c>
      <c r="Y362">
        <v>206</v>
      </c>
      <c r="Z362">
        <v>211.45</v>
      </c>
      <c r="AA362">
        <v>201</v>
      </c>
      <c r="AB362">
        <v>228.4</v>
      </c>
      <c r="AC362" s="2">
        <f>(Table2[[#This Row],[Close Price]]/Table2[[#This Row],[Day Low]])-1</f>
        <v>4.1747572815533651E-3</v>
      </c>
      <c r="AD362" s="2">
        <f>(Table2[[#This Row],[Day High]]/Table2[[#This Row],[Close Price]])-1</f>
        <v>1.9530116987334312E-2</v>
      </c>
      <c r="AE362" s="2">
        <f>(Table2[[#This Row],[Close Price]]/Table2[[#This Row],[Current Week Low]])-1</f>
        <v>4.1747572815533651E-3</v>
      </c>
      <c r="AF362" s="2">
        <f>(Table2[[#This Row],[Current Week High]]/Table2[[#This Row],[Close Price]])-1</f>
        <v>2.2188920042540694E-2</v>
      </c>
      <c r="AG362" s="2">
        <f>(Table2[[#This Row],[Close Price]]/Table2[[#This Row],[Current Month Low]])-1</f>
        <v>2.9154228855721387E-2</v>
      </c>
      <c r="AH362" s="2">
        <f>(Table2[[#This Row],[Current Month High]]/Table2[[#This Row],[Close Price]])-1</f>
        <v>0.10412839601662949</v>
      </c>
      <c r="AI362">
        <v>23.078410519191699</v>
      </c>
      <c r="AJ362">
        <v>65.620496397117606</v>
      </c>
      <c r="AK362" t="str">
        <f>IF(AND(Table2[[#This Row],[20D EMA]]&gt;Table2[[#This Row],[50D EMA]],Table2[[#This Row],[50D EMA]]&gt;Table2[[#This Row],[200D EMA]]),"Uptrend","Downtrend/NoTrend")</f>
        <v>Downtrend/NoTrend</v>
      </c>
      <c r="AL362">
        <v>-0.06</v>
      </c>
      <c r="AM362" t="s">
        <v>10331</v>
      </c>
      <c r="AN362">
        <v>1.7</v>
      </c>
      <c r="AO362" t="s">
        <v>10332</v>
      </c>
      <c r="AP362">
        <v>7.3126368878875997E-2</v>
      </c>
      <c r="AQ362">
        <f>(Table2[[#This Row],[Sharpe Ratio]]-AVERAGE(Table2[Sharpe Ratio]))/_xlfn.STDEV.P(Table2[Sharpe Ratio])</f>
        <v>7.7216297518305124E-2</v>
      </c>
      <c r="AR3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2">
        <f>_xlfn.RANK.AVG(Table2[[#This Row],[1Y Return vs Nifty Z-Score]],Table2[1Y Return vs Nifty Z-Score])</f>
        <v>278</v>
      </c>
      <c r="AT362">
        <f>_xlfn.RANK.AVG(Table2[[#This Row],[6M Return vs Nifty Z-Score]],Table2[6M Return vs Nifty Z-Score])</f>
        <v>485</v>
      </c>
      <c r="AU362">
        <f>_xlfn.RANK.AVG(Table2[[#This Row],[Sharpe Ratio Z-Score]],Table2[Sharpe Ratio Z-Score])</f>
        <v>331</v>
      </c>
      <c r="AV362">
        <f>(Table2[[#This Row],[Rank 1Y]]+Table2[[#This Row],[Rank 6M]]+Table2[[#This Row],[Rank Sharpe]])/3</f>
        <v>364.66666666666669</v>
      </c>
    </row>
    <row r="363" spans="1:48" x14ac:dyDescent="0.3">
      <c r="A363" t="s">
        <v>521</v>
      </c>
      <c r="B363" t="s">
        <v>522</v>
      </c>
      <c r="C363" t="s">
        <v>10300</v>
      </c>
      <c r="D363" t="s">
        <v>303</v>
      </c>
      <c r="E363">
        <v>40250.95032951</v>
      </c>
      <c r="F363">
        <v>2951.1</v>
      </c>
      <c r="G363">
        <v>20.524203070920802</v>
      </c>
      <c r="H363">
        <f>(Table2[[#This Row],[1Y Return vs Nifty]]-AVERAGE(Table2[1Y Return vs Nifty]))/_xlfn.STDEV.P(Table2[1Y Return vs Nifty])</f>
        <v>-0.18661284970605466</v>
      </c>
      <c r="I363">
        <v>7.0594929397085302</v>
      </c>
      <c r="J363">
        <f>(Table2[[#This Row],[1M Return vs Nifty]]-AVERAGE(Table2[1M Return vs Nifty]))/_xlfn.STDEV.P(Table2[1M Return vs Nifty])</f>
        <v>0.23054493075966703</v>
      </c>
      <c r="K363">
        <v>14.3534784325118</v>
      </c>
      <c r="L363">
        <f>(Table2[[#This Row],[6M Return vs Nifty]]-AVERAGE(Table2[6M Return vs Nifty]))/_xlfn.STDEV.P(Table2[6M Return vs Nifty])</f>
        <v>0.20095821220646268</v>
      </c>
      <c r="M363">
        <v>8.0573690650510302E-2</v>
      </c>
      <c r="N363">
        <f>(Table2[[#This Row],[1W Return vs Nifty]]-AVERAGE(Table2[1W Return vs Nifty]))/_xlfn.STDEV.P(Table2[1W Return vs Nifty])</f>
        <v>-0.13485592257963055</v>
      </c>
      <c r="O363">
        <v>2928.51</v>
      </c>
      <c r="P363">
        <v>2794.92427328858</v>
      </c>
      <c r="Q363">
        <v>2460.6479456351199</v>
      </c>
      <c r="R363">
        <v>51.832558532826901</v>
      </c>
      <c r="S363" s="2">
        <f>(Table2[[#This Row],[Close Price]]-Table2[[#This Row],[20D EMA]])/Table2[[#This Row],[20D EMA]]</f>
        <v>7.7138203386704126E-3</v>
      </c>
      <c r="T363" s="2">
        <f>(Table2[[#This Row],[Close Price]]-Table2[[#This Row],[50D EMA]])/Table2[[#This Row],[50D EMA]]</f>
        <v>5.5878339246615616E-2</v>
      </c>
      <c r="U363" s="2">
        <f>(Table2[[#This Row],[Close Price]]-Table2[[#This Row],[200D EMA]])/Table2[[#This Row],[200D EMA]]</f>
        <v>0.19931825486652016</v>
      </c>
      <c r="V363">
        <v>0.80732136907280105</v>
      </c>
      <c r="W363">
        <v>2940.1</v>
      </c>
      <c r="X363">
        <v>3093.75</v>
      </c>
      <c r="Y363">
        <v>2850.45</v>
      </c>
      <c r="Z363">
        <v>3093.75</v>
      </c>
      <c r="AA363">
        <v>2818.15</v>
      </c>
      <c r="AB363">
        <v>3169</v>
      </c>
      <c r="AC363" s="2">
        <f>(Table2[[#This Row],[Close Price]]/Table2[[#This Row],[Day Low]])-1</f>
        <v>3.7413693411789684E-3</v>
      </c>
      <c r="AD363" s="2">
        <f>(Table2[[#This Row],[Day High]]/Table2[[#This Row],[Close Price]])-1</f>
        <v>4.8337907898749588E-2</v>
      </c>
      <c r="AE363" s="2">
        <f>(Table2[[#This Row],[Close Price]]/Table2[[#This Row],[Current Week Low]])-1</f>
        <v>3.5310214176708987E-2</v>
      </c>
      <c r="AF363" s="2">
        <f>(Table2[[#This Row],[Current Week High]]/Table2[[#This Row],[Close Price]])-1</f>
        <v>4.8337907898749588E-2</v>
      </c>
      <c r="AG363" s="2">
        <f>(Table2[[#This Row],[Close Price]]/Table2[[#This Row],[Current Month Low]])-1</f>
        <v>4.7176339087699359E-2</v>
      </c>
      <c r="AH363" s="2">
        <f>(Table2[[#This Row],[Current Month High]]/Table2[[#This Row],[Close Price]])-1</f>
        <v>7.3836874385822204E-2</v>
      </c>
      <c r="AI363">
        <v>7.3836874385822204</v>
      </c>
      <c r="AJ363">
        <v>53.555168197309797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0.31</v>
      </c>
      <c r="AM363" t="s">
        <v>10332</v>
      </c>
      <c r="AN363">
        <v>-0.08</v>
      </c>
      <c r="AO363" t="s">
        <v>10331</v>
      </c>
      <c r="AP363">
        <v>1.7312963570281999E-2</v>
      </c>
      <c r="AQ363">
        <f>(Table2[[#This Row],[Sharpe Ratio]]-AVERAGE(Table2[Sharpe Ratio]))/_xlfn.STDEV.P(Table2[Sharpe Ratio])</f>
        <v>-0.56539001977831072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-0.45535564909786608</v>
      </c>
      <c r="AS363">
        <f>_xlfn.RANK.AVG(Table2[[#This Row],[1Y Return vs Nifty Z-Score]],Table2[1Y Return vs Nifty Z-Score])</f>
        <v>348</v>
      </c>
      <c r="AT363">
        <f>_xlfn.RANK.AVG(Table2[[#This Row],[6M Return vs Nifty Z-Score]],Table2[6M Return vs Nifty Z-Score])</f>
        <v>254</v>
      </c>
      <c r="AU363">
        <f>_xlfn.RANK.AVG(Table2[[#This Row],[Sharpe Ratio Z-Score]],Table2[Sharpe Ratio Z-Score])</f>
        <v>494</v>
      </c>
      <c r="AV363">
        <f>(Table2[[#This Row],[Rank 1Y]]+Table2[[#This Row],[Rank 6M]]+Table2[[#This Row],[Rank Sharpe]])/3</f>
        <v>365.33333333333331</v>
      </c>
    </row>
    <row r="364" spans="1:48" x14ac:dyDescent="0.3">
      <c r="A364" t="s">
        <v>1454</v>
      </c>
      <c r="B364" t="s">
        <v>1455</v>
      </c>
      <c r="C364" t="s">
        <v>10300</v>
      </c>
      <c r="D364" t="s">
        <v>378</v>
      </c>
      <c r="E364">
        <v>7273.5289728420003</v>
      </c>
      <c r="F364">
        <v>89.27</v>
      </c>
      <c r="G364">
        <v>6.6263468767697304</v>
      </c>
      <c r="H364">
        <f>(Table2[[#This Row],[1Y Return vs Nifty]]-AVERAGE(Table2[1Y Return vs Nifty]))/_xlfn.STDEV.P(Table2[1Y Return vs Nifty])</f>
        <v>-0.40173523412865042</v>
      </c>
      <c r="I364">
        <v>2.0103518484716698</v>
      </c>
      <c r="J364">
        <f>(Table2[[#This Row],[1M Return vs Nifty]]-AVERAGE(Table2[1M Return vs Nifty]))/_xlfn.STDEV.P(Table2[1M Return vs Nifty])</f>
        <v>-0.18951816141269009</v>
      </c>
      <c r="K364">
        <v>4.7127943639846999</v>
      </c>
      <c r="L364">
        <f>(Table2[[#This Row],[6M Return vs Nifty]]-AVERAGE(Table2[6M Return vs Nifty]))/_xlfn.STDEV.P(Table2[6M Return vs Nifty])</f>
        <v>-0.12701894498143726</v>
      </c>
      <c r="M364">
        <v>0.176480535395069</v>
      </c>
      <c r="N364">
        <f>(Table2[[#This Row],[1W Return vs Nifty]]-AVERAGE(Table2[1W Return vs Nifty]))/_xlfn.STDEV.P(Table2[1W Return vs Nifty])</f>
        <v>-0.1126837362363397</v>
      </c>
      <c r="O364">
        <v>86.34</v>
      </c>
      <c r="P364">
        <v>83.822219290725798</v>
      </c>
      <c r="Q364">
        <v>75.542006633850406</v>
      </c>
      <c r="R364">
        <v>62.3462363707458</v>
      </c>
      <c r="S364" s="2">
        <f>(Table2[[#This Row],[Close Price]]-Table2[[#This Row],[20D EMA]])/Table2[[#This Row],[20D EMA]]</f>
        <v>3.3935603428306607E-2</v>
      </c>
      <c r="T364" s="2">
        <f>(Table2[[#This Row],[Close Price]]-Table2[[#This Row],[50D EMA]])/Table2[[#This Row],[50D EMA]]</f>
        <v>6.4992083905334494E-2</v>
      </c>
      <c r="U364" s="2">
        <f>(Table2[[#This Row],[Close Price]]-Table2[[#This Row],[200D EMA]])/Table2[[#This Row],[200D EMA]]</f>
        <v>0.18172661778351637</v>
      </c>
      <c r="V364">
        <v>0.58451629826026796</v>
      </c>
      <c r="W364">
        <v>88.2</v>
      </c>
      <c r="X364">
        <v>92.75</v>
      </c>
      <c r="Y364">
        <v>84.61</v>
      </c>
      <c r="Z364">
        <v>92.75</v>
      </c>
      <c r="AA364">
        <v>81.25</v>
      </c>
      <c r="AB364">
        <v>94.29</v>
      </c>
      <c r="AC364" s="2">
        <f>(Table2[[#This Row],[Close Price]]/Table2[[#This Row],[Day Low]])-1</f>
        <v>1.2131519274376279E-2</v>
      </c>
      <c r="AD364" s="2">
        <f>(Table2[[#This Row],[Day High]]/Table2[[#This Row],[Close Price]])-1</f>
        <v>3.8982860983533207E-2</v>
      </c>
      <c r="AE364" s="2">
        <f>(Table2[[#This Row],[Close Price]]/Table2[[#This Row],[Current Week Low]])-1</f>
        <v>5.5076232123862479E-2</v>
      </c>
      <c r="AF364" s="2">
        <f>(Table2[[#This Row],[Current Week High]]/Table2[[#This Row],[Close Price]])-1</f>
        <v>3.8982860983533207E-2</v>
      </c>
      <c r="AG364" s="2">
        <f>(Table2[[#This Row],[Close Price]]/Table2[[#This Row],[Current Month Low]])-1</f>
        <v>9.8707692307692163E-2</v>
      </c>
      <c r="AH364" s="2">
        <f>(Table2[[#This Row],[Current Month High]]/Table2[[#This Row],[Close Price]])-1</f>
        <v>5.6233897165901325E-2</v>
      </c>
      <c r="AI364">
        <v>10.1713901646689</v>
      </c>
      <c r="AJ364">
        <v>52.208013640238697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0.24</v>
      </c>
      <c r="AM364" t="s">
        <v>10332</v>
      </c>
      <c r="AN364">
        <v>7.87</v>
      </c>
      <c r="AO364" t="s">
        <v>10332</v>
      </c>
      <c r="AP364">
        <v>7.7959637566703002E-2</v>
      </c>
      <c r="AQ364">
        <f>(Table2[[#This Row],[Sharpe Ratio]]-AVERAGE(Table2[Sharpe Ratio]))/_xlfn.STDEV.P(Table2[Sharpe Ratio])</f>
        <v>0.13286402183860069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-0.69809205492051674</v>
      </c>
      <c r="AS364">
        <f>_xlfn.RANK.AVG(Table2[[#This Row],[1Y Return vs Nifty Z-Score]],Table2[1Y Return vs Nifty Z-Score])</f>
        <v>429</v>
      </c>
      <c r="AT364">
        <f>_xlfn.RANK.AVG(Table2[[#This Row],[6M Return vs Nifty Z-Score]],Table2[6M Return vs Nifty Z-Score])</f>
        <v>360</v>
      </c>
      <c r="AU364">
        <f>_xlfn.RANK.AVG(Table2[[#This Row],[Sharpe Ratio Z-Score]],Table2[Sharpe Ratio Z-Score])</f>
        <v>311</v>
      </c>
      <c r="AV364">
        <f>(Table2[[#This Row],[Rank 1Y]]+Table2[[#This Row],[Rank 6M]]+Table2[[#This Row],[Rank Sharpe]])/3</f>
        <v>366.66666666666669</v>
      </c>
    </row>
    <row r="365" spans="1:48" x14ac:dyDescent="0.3">
      <c r="A365" t="s">
        <v>32</v>
      </c>
      <c r="B365" t="s">
        <v>33</v>
      </c>
      <c r="C365" t="s">
        <v>10287</v>
      </c>
      <c r="D365" t="s">
        <v>34</v>
      </c>
      <c r="E365">
        <v>732085.95796101994</v>
      </c>
      <c r="F365">
        <v>820.3</v>
      </c>
      <c r="G365">
        <v>16.374258957835501</v>
      </c>
      <c r="H365">
        <f>(Table2[[#This Row],[1Y Return vs Nifty]]-AVERAGE(Table2[1Y Return vs Nifty]))/_xlfn.STDEV.P(Table2[1Y Return vs Nifty])</f>
        <v>-0.25084907868668965</v>
      </c>
      <c r="I365">
        <v>-8.7042766247524703</v>
      </c>
      <c r="J365">
        <f>(Table2[[#This Row],[1M Return vs Nifty]]-AVERAGE(Table2[1M Return vs Nifty]))/_xlfn.STDEV.P(Table2[1M Return vs Nifty])</f>
        <v>-1.0809212508910182</v>
      </c>
      <c r="K365">
        <v>-4.57297743468318</v>
      </c>
      <c r="L365">
        <f>(Table2[[#This Row],[6M Return vs Nifty]]-AVERAGE(Table2[6M Return vs Nifty]))/_xlfn.STDEV.P(Table2[6M Return vs Nifty])</f>
        <v>-0.44292194679902064</v>
      </c>
      <c r="M365">
        <v>-1.64986225498765</v>
      </c>
      <c r="N365">
        <f>(Table2[[#This Row],[1W Return vs Nifty]]-AVERAGE(Table2[1W Return vs Nifty]))/_xlfn.STDEV.P(Table2[1W Return vs Nifty])</f>
        <v>-0.53490607899972087</v>
      </c>
      <c r="O365">
        <v>825.88</v>
      </c>
      <c r="P365">
        <v>831.65850149536402</v>
      </c>
      <c r="Q365">
        <v>757.65081334108402</v>
      </c>
      <c r="R365">
        <v>49.375148922056702</v>
      </c>
      <c r="S365" s="2">
        <f>(Table2[[#This Row],[Close Price]]-Table2[[#This Row],[20D EMA]])/Table2[[#This Row],[20D EMA]]</f>
        <v>-6.7564295054972166E-3</v>
      </c>
      <c r="T365" s="2">
        <f>(Table2[[#This Row],[Close Price]]-Table2[[#This Row],[50D EMA]])/Table2[[#This Row],[50D EMA]]</f>
        <v>-1.3657650916741555E-2</v>
      </c>
      <c r="U365" s="2">
        <f>(Table2[[#This Row],[Close Price]]-Table2[[#This Row],[200D EMA]])/Table2[[#This Row],[200D EMA]]</f>
        <v>8.2688734118354507E-2</v>
      </c>
      <c r="V365">
        <v>0.65352008292769104</v>
      </c>
      <c r="W365">
        <v>817.1</v>
      </c>
      <c r="X365">
        <v>823.9</v>
      </c>
      <c r="Y365">
        <v>811.2</v>
      </c>
      <c r="Z365">
        <v>825.4</v>
      </c>
      <c r="AA365">
        <v>795.05</v>
      </c>
      <c r="AB365">
        <v>881.4</v>
      </c>
      <c r="AC365" s="2">
        <f>(Table2[[#This Row],[Close Price]]/Table2[[#This Row],[Day Low]])-1</f>
        <v>3.9162893158730672E-3</v>
      </c>
      <c r="AD365" s="2">
        <f>(Table2[[#This Row],[Day High]]/Table2[[#This Row],[Close Price]])-1</f>
        <v>4.3886383030597997E-3</v>
      </c>
      <c r="AE365" s="2">
        <f>(Table2[[#This Row],[Close Price]]/Table2[[#This Row],[Current Week Low]])-1</f>
        <v>1.1217948717948678E-2</v>
      </c>
      <c r="AF365" s="2">
        <f>(Table2[[#This Row],[Current Week High]]/Table2[[#This Row],[Close Price]])-1</f>
        <v>6.217237596001457E-3</v>
      </c>
      <c r="AG365" s="2">
        <f>(Table2[[#This Row],[Close Price]]/Table2[[#This Row],[Current Month Low]])-1</f>
        <v>3.1759008867366934E-2</v>
      </c>
      <c r="AH365" s="2">
        <f>(Table2[[#This Row],[Current Month High]]/Table2[[#This Row],[Close Price]])-1</f>
        <v>7.4484944532488218E-2</v>
      </c>
      <c r="AI365">
        <v>11.1788370108496</v>
      </c>
      <c r="AJ365">
        <v>51.012518409425603</v>
      </c>
      <c r="AK365" t="str">
        <f>IF(AND(Table2[[#This Row],[20D EMA]]&gt;Table2[[#This Row],[50D EMA]],Table2[[#This Row],[50D EMA]]&gt;Table2[[#This Row],[200D EMA]]),"Uptrend","Downtrend/NoTrend")</f>
        <v>Downtrend/NoTrend</v>
      </c>
      <c r="AL365">
        <v>-0.09</v>
      </c>
      <c r="AM365" t="s">
        <v>10331</v>
      </c>
      <c r="AN365">
        <v>1.07</v>
      </c>
      <c r="AO365" t="s">
        <v>10332</v>
      </c>
      <c r="AP365">
        <v>9.2834135477508004E-2</v>
      </c>
      <c r="AQ365">
        <f>(Table2[[#This Row],[Sharpe Ratio]]-AVERAGE(Table2[Sharpe Ratio]))/_xlfn.STDEV.P(Table2[Sharpe Ratio])</f>
        <v>0.30412120049038999</v>
      </c>
      <c r="AR3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5">
        <f>_xlfn.RANK.AVG(Table2[[#This Row],[1Y Return vs Nifty Z-Score]],Table2[1Y Return vs Nifty Z-Score])</f>
        <v>372</v>
      </c>
      <c r="AT365">
        <f>_xlfn.RANK.AVG(Table2[[#This Row],[6M Return vs Nifty Z-Score]],Table2[6M Return vs Nifty Z-Score])</f>
        <v>474</v>
      </c>
      <c r="AU365">
        <f>_xlfn.RANK.AVG(Table2[[#This Row],[Sharpe Ratio Z-Score]],Table2[Sharpe Ratio Z-Score])</f>
        <v>256</v>
      </c>
      <c r="AV365">
        <f>(Table2[[#This Row],[Rank 1Y]]+Table2[[#This Row],[Rank 6M]]+Table2[[#This Row],[Rank Sharpe]])/3</f>
        <v>367.33333333333331</v>
      </c>
    </row>
    <row r="366" spans="1:48" x14ac:dyDescent="0.3">
      <c r="A366" t="s">
        <v>760</v>
      </c>
      <c r="B366" t="s">
        <v>761</v>
      </c>
      <c r="C366" t="s">
        <v>10292</v>
      </c>
      <c r="D366" t="s">
        <v>198</v>
      </c>
      <c r="E366">
        <v>21676.766221779999</v>
      </c>
      <c r="F366">
        <v>571.4</v>
      </c>
      <c r="G366">
        <v>-12.774160697937999</v>
      </c>
      <c r="H366">
        <f>(Table2[[#This Row],[1Y Return vs Nifty]]-AVERAGE(Table2[1Y Return vs Nifty]))/_xlfn.STDEV.P(Table2[1Y Return vs Nifty])</f>
        <v>-0.70203215691852461</v>
      </c>
      <c r="I366">
        <v>-5.3153666879609096</v>
      </c>
      <c r="J366">
        <f>(Table2[[#This Row],[1M Return vs Nifty]]-AVERAGE(Table2[1M Return vs Nifty]))/_xlfn.STDEV.P(Table2[1M Return vs Nifty])</f>
        <v>-0.79898102354958533</v>
      </c>
      <c r="K366">
        <v>11.245640122223</v>
      </c>
      <c r="L366">
        <f>(Table2[[#This Row],[6M Return vs Nifty]]-AVERAGE(Table2[6M Return vs Nifty]))/_xlfn.STDEV.P(Table2[6M Return vs Nifty])</f>
        <v>9.5229203065320331E-2</v>
      </c>
      <c r="M366">
        <v>2.5863599668678501</v>
      </c>
      <c r="N366">
        <f>(Table2[[#This Row],[1W Return vs Nifty]]-AVERAGE(Table2[1W Return vs Nifty]))/_xlfn.STDEV.P(Table2[1W Return vs Nifty])</f>
        <v>0.44444329637318453</v>
      </c>
      <c r="O366">
        <v>558.27</v>
      </c>
      <c r="P366">
        <v>560.85880682452205</v>
      </c>
      <c r="Q366">
        <v>515.71003617666202</v>
      </c>
      <c r="R366">
        <v>63.265053468226299</v>
      </c>
      <c r="S366" s="2">
        <f>(Table2[[#This Row],[Close Price]]-Table2[[#This Row],[20D EMA]])/Table2[[#This Row],[20D EMA]]</f>
        <v>2.3519085747039956E-2</v>
      </c>
      <c r="T366" s="2">
        <f>(Table2[[#This Row],[Close Price]]-Table2[[#This Row],[50D EMA]])/Table2[[#This Row],[50D EMA]]</f>
        <v>1.8794735942830602E-2</v>
      </c>
      <c r="U366" s="2">
        <f>(Table2[[#This Row],[Close Price]]-Table2[[#This Row],[200D EMA]])/Table2[[#This Row],[200D EMA]]</f>
        <v>0.10798696925933154</v>
      </c>
      <c r="V366">
        <v>0.54945499151502797</v>
      </c>
      <c r="W366">
        <v>553.1</v>
      </c>
      <c r="X366">
        <v>574.95000000000005</v>
      </c>
      <c r="Y366">
        <v>527.29999999999995</v>
      </c>
      <c r="Z366">
        <v>574.95000000000005</v>
      </c>
      <c r="AA366">
        <v>520.20000000000005</v>
      </c>
      <c r="AB366">
        <v>593.15</v>
      </c>
      <c r="AC366" s="2">
        <f>(Table2[[#This Row],[Close Price]]/Table2[[#This Row],[Day Low]])-1</f>
        <v>3.3086241186042198E-2</v>
      </c>
      <c r="AD366" s="2">
        <f>(Table2[[#This Row],[Day High]]/Table2[[#This Row],[Close Price]])-1</f>
        <v>6.2128106405321404E-3</v>
      </c>
      <c r="AE366" s="2">
        <f>(Table2[[#This Row],[Close Price]]/Table2[[#This Row],[Current Week Low]])-1</f>
        <v>8.3633605158353941E-2</v>
      </c>
      <c r="AF366" s="2">
        <f>(Table2[[#This Row],[Current Week High]]/Table2[[#This Row],[Close Price]])-1</f>
        <v>6.2128106405321404E-3</v>
      </c>
      <c r="AG366" s="2">
        <f>(Table2[[#This Row],[Close Price]]/Table2[[#This Row],[Current Month Low]])-1</f>
        <v>9.8423683198769485E-2</v>
      </c>
      <c r="AH366" s="2">
        <f>(Table2[[#This Row],[Current Month High]]/Table2[[#This Row],[Close Price]])-1</f>
        <v>3.8064403220160914E-2</v>
      </c>
      <c r="AI366">
        <v>8.9254462723136196</v>
      </c>
      <c r="AJ366">
        <v>40.462143559488602</v>
      </c>
      <c r="AK366" t="str">
        <f>IF(AND(Table2[[#This Row],[20D EMA]]&gt;Table2[[#This Row],[50D EMA]],Table2[[#This Row],[50D EMA]]&gt;Table2[[#This Row],[200D EMA]]),"Uptrend","Downtrend/NoTrend")</f>
        <v>Downtrend/NoTrend</v>
      </c>
      <c r="AL366">
        <v>0</v>
      </c>
      <c r="AM366" t="s">
        <v>10333</v>
      </c>
      <c r="AN366">
        <v>4.08</v>
      </c>
      <c r="AO366" t="s">
        <v>10332</v>
      </c>
      <c r="AP366">
        <v>9.7154054824740002E-2</v>
      </c>
      <c r="AQ366">
        <f>(Table2[[#This Row],[Sharpe Ratio]]-AVERAGE(Table2[Sharpe Ratio]))/_xlfn.STDEV.P(Table2[Sharpe Ratio])</f>
        <v>0.35385848936202446</v>
      </c>
      <c r="AR3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6">
        <f>_xlfn.RANK.AVG(Table2[[#This Row],[1Y Return vs Nifty Z-Score]],Table2[1Y Return vs Nifty Z-Score])</f>
        <v>566</v>
      </c>
      <c r="AT366">
        <f>_xlfn.RANK.AVG(Table2[[#This Row],[6M Return vs Nifty Z-Score]],Table2[6M Return vs Nifty Z-Score])</f>
        <v>287</v>
      </c>
      <c r="AU366">
        <f>_xlfn.RANK.AVG(Table2[[#This Row],[Sharpe Ratio Z-Score]],Table2[Sharpe Ratio Z-Score])</f>
        <v>249</v>
      </c>
      <c r="AV366">
        <f>(Table2[[#This Row],[Rank 1Y]]+Table2[[#This Row],[Rank 6M]]+Table2[[#This Row],[Rank Sharpe]])/3</f>
        <v>367.33333333333331</v>
      </c>
    </row>
    <row r="367" spans="1:48" x14ac:dyDescent="0.3">
      <c r="A367" t="s">
        <v>515</v>
      </c>
      <c r="B367" t="s">
        <v>516</v>
      </c>
      <c r="C367" t="s">
        <v>10294</v>
      </c>
      <c r="D367" t="s">
        <v>373</v>
      </c>
      <c r="E367">
        <v>40584.642628214999</v>
      </c>
      <c r="F367">
        <v>776.55</v>
      </c>
      <c r="G367">
        <v>16.502943152822802</v>
      </c>
      <c r="H367">
        <f>(Table2[[#This Row],[1Y Return vs Nifty]]-AVERAGE(Table2[1Y Return vs Nifty]))/_xlfn.STDEV.P(Table2[1Y Return vs Nifty])</f>
        <v>-0.24885719947334586</v>
      </c>
      <c r="I367">
        <v>5.3037077207862398</v>
      </c>
      <c r="J367">
        <f>(Table2[[#This Row],[1M Return vs Nifty]]-AVERAGE(Table2[1M Return vs Nifty]))/_xlfn.STDEV.P(Table2[1M Return vs Nifty])</f>
        <v>8.4472449336822686E-2</v>
      </c>
      <c r="K367">
        <v>24.394006553594199</v>
      </c>
      <c r="L367">
        <f>(Table2[[#This Row],[6M Return vs Nifty]]-AVERAGE(Table2[6M Return vs Nifty]))/_xlfn.STDEV.P(Table2[6M Return vs Nifty])</f>
        <v>0.54253810906962008</v>
      </c>
      <c r="M367">
        <v>-0.27607141503066801</v>
      </c>
      <c r="N367">
        <f>(Table2[[#This Row],[1W Return vs Nifty]]-AVERAGE(Table2[1W Return vs Nifty]))/_xlfn.STDEV.P(Table2[1W Return vs Nifty])</f>
        <v>-0.21730678166739539</v>
      </c>
      <c r="O367">
        <v>746.85</v>
      </c>
      <c r="P367">
        <v>733.48646955107597</v>
      </c>
      <c r="Q367">
        <v>648.28249925626199</v>
      </c>
      <c r="R367">
        <v>66.191051913437406</v>
      </c>
      <c r="S367" s="2">
        <f>(Table2[[#This Row],[Close Price]]-Table2[[#This Row],[20D EMA]])/Table2[[#This Row],[20D EMA]]</f>
        <v>3.9767021490258993E-2</v>
      </c>
      <c r="T367" s="2">
        <f>(Table2[[#This Row],[Close Price]]-Table2[[#This Row],[50D EMA]])/Table2[[#This Row],[50D EMA]]</f>
        <v>5.8710735966650676E-2</v>
      </c>
      <c r="U367" s="2">
        <f>(Table2[[#This Row],[Close Price]]-Table2[[#This Row],[200D EMA]])/Table2[[#This Row],[200D EMA]]</f>
        <v>0.19785741692995268</v>
      </c>
      <c r="V367">
        <v>0.608471171540516</v>
      </c>
      <c r="W367">
        <v>761.6</v>
      </c>
      <c r="X367">
        <v>791</v>
      </c>
      <c r="Y367">
        <v>732.7</v>
      </c>
      <c r="Z367">
        <v>791</v>
      </c>
      <c r="AA367">
        <v>705</v>
      </c>
      <c r="AB367">
        <v>799</v>
      </c>
      <c r="AC367" s="2">
        <f>(Table2[[#This Row],[Close Price]]/Table2[[#This Row],[Day Low]])-1</f>
        <v>1.962972689075615E-2</v>
      </c>
      <c r="AD367" s="2">
        <f>(Table2[[#This Row],[Day High]]/Table2[[#This Row],[Close Price]])-1</f>
        <v>1.8607945399523595E-2</v>
      </c>
      <c r="AE367" s="2">
        <f>(Table2[[#This Row],[Close Price]]/Table2[[#This Row],[Current Week Low]])-1</f>
        <v>5.9847140712433244E-2</v>
      </c>
      <c r="AF367" s="2">
        <f>(Table2[[#This Row],[Current Week High]]/Table2[[#This Row],[Close Price]])-1</f>
        <v>1.8607945399523595E-2</v>
      </c>
      <c r="AG367" s="2">
        <f>(Table2[[#This Row],[Close Price]]/Table2[[#This Row],[Current Month Low]])-1</f>
        <v>0.10148936170212752</v>
      </c>
      <c r="AH367" s="2">
        <f>(Table2[[#This Row],[Current Month High]]/Table2[[#This Row],[Close Price]])-1</f>
        <v>2.8909922091301388E-2</v>
      </c>
      <c r="AI367">
        <v>2.8909922091301299</v>
      </c>
      <c r="AJ367">
        <v>57.835365853658502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0.21</v>
      </c>
      <c r="AM367" t="s">
        <v>10332</v>
      </c>
      <c r="AN367">
        <v>6.95</v>
      </c>
      <c r="AO367" t="s">
        <v>10332</v>
      </c>
      <c r="AQ367">
        <f>(Table2[[#This Row],[Sharpe Ratio]]-AVERAGE(Table2[Sharpe Ratio]))/_xlfn.STDEV.P(Table2[Sharpe Ratio])</f>
        <v>-0.76472241492382476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-0.60387583765812325</v>
      </c>
      <c r="AS367">
        <f>_xlfn.RANK.AVG(Table2[[#This Row],[1Y Return vs Nifty Z-Score]],Table2[1Y Return vs Nifty Z-Score])</f>
        <v>371</v>
      </c>
      <c r="AT367">
        <f>_xlfn.RANK.AVG(Table2[[#This Row],[6M Return vs Nifty Z-Score]],Table2[6M Return vs Nifty Z-Score])</f>
        <v>178</v>
      </c>
      <c r="AU367">
        <f>_xlfn.RANK.AVG(Table2[[#This Row],[Sharpe Ratio Z-Score]],Table2[Sharpe Ratio Z-Score])</f>
        <v>557.5</v>
      </c>
      <c r="AV367">
        <f>(Table2[[#This Row],[Rank 1Y]]+Table2[[#This Row],[Rank 6M]]+Table2[[#This Row],[Rank Sharpe]])/3</f>
        <v>368.83333333333331</v>
      </c>
    </row>
    <row r="368" spans="1:48" x14ac:dyDescent="0.3">
      <c r="A368" t="s">
        <v>371</v>
      </c>
      <c r="B368" t="s">
        <v>372</v>
      </c>
      <c r="C368" t="s">
        <v>10294</v>
      </c>
      <c r="D368" t="s">
        <v>373</v>
      </c>
      <c r="E368">
        <v>66331.332808899999</v>
      </c>
      <c r="F368">
        <v>226.34</v>
      </c>
      <c r="G368">
        <v>59.294834849728097</v>
      </c>
      <c r="H368">
        <f>(Table2[[#This Row],[1Y Return vs Nifty]]-AVERAGE(Table2[1Y Return vs Nifty]))/_xlfn.STDEV.P(Table2[1Y Return vs Nifty])</f>
        <v>0.41351069721462597</v>
      </c>
      <c r="I368">
        <v>-3.3863915063022398</v>
      </c>
      <c r="J368">
        <f>(Table2[[#This Row],[1M Return vs Nifty]]-AVERAGE(Table2[1M Return vs Nifty]))/_xlfn.STDEV.P(Table2[1M Return vs Nifty])</f>
        <v>-0.63850001006838308</v>
      </c>
      <c r="K368">
        <v>-16.972803493232099</v>
      </c>
      <c r="L368">
        <f>(Table2[[#This Row],[6M Return vs Nifty]]-AVERAGE(Table2[6M Return vs Nifty]))/_xlfn.STDEV.P(Table2[6M Return vs Nifty])</f>
        <v>-0.86476542506255538</v>
      </c>
      <c r="M368">
        <v>1.3586601324496499</v>
      </c>
      <c r="N368">
        <f>(Table2[[#This Row],[1W Return vs Nifty]]-AVERAGE(Table2[1W Return vs Nifty]))/_xlfn.STDEV.P(Table2[1W Return vs Nifty])</f>
        <v>0.16061799094427204</v>
      </c>
      <c r="O368">
        <v>227.86</v>
      </c>
      <c r="P368">
        <v>236.79315628197901</v>
      </c>
      <c r="Q368">
        <v>220.89981077329199</v>
      </c>
      <c r="R368">
        <v>51.611254464432498</v>
      </c>
      <c r="S368" s="2">
        <f>(Table2[[#This Row],[Close Price]]-Table2[[#This Row],[20D EMA]])/Table2[[#This Row],[20D EMA]]</f>
        <v>-6.6707627490564829E-3</v>
      </c>
      <c r="T368" s="2">
        <f>(Table2[[#This Row],[Close Price]]-Table2[[#This Row],[50D EMA]])/Table2[[#This Row],[50D EMA]]</f>
        <v>-4.4144672279004274E-2</v>
      </c>
      <c r="U368" s="2">
        <f>(Table2[[#This Row],[Close Price]]-Table2[[#This Row],[200D EMA]])/Table2[[#This Row],[200D EMA]]</f>
        <v>2.4627405553965115E-2</v>
      </c>
      <c r="V368">
        <v>0.97950356187347798</v>
      </c>
      <c r="W368">
        <v>223.76</v>
      </c>
      <c r="X368">
        <v>227.89</v>
      </c>
      <c r="Y368">
        <v>217.2</v>
      </c>
      <c r="Z368">
        <v>227.89</v>
      </c>
      <c r="AA368">
        <v>210.06</v>
      </c>
      <c r="AB368">
        <v>249.14</v>
      </c>
      <c r="AC368" s="2">
        <f>(Table2[[#This Row],[Close Price]]/Table2[[#This Row],[Day Low]])-1</f>
        <v>1.1530210940293273E-2</v>
      </c>
      <c r="AD368" s="2">
        <f>(Table2[[#This Row],[Day High]]/Table2[[#This Row],[Close Price]])-1</f>
        <v>6.8481046213659802E-3</v>
      </c>
      <c r="AE368" s="2">
        <f>(Table2[[#This Row],[Close Price]]/Table2[[#This Row],[Current Week Low]])-1</f>
        <v>4.2081031307550809E-2</v>
      </c>
      <c r="AF368" s="2">
        <f>(Table2[[#This Row],[Current Week High]]/Table2[[#This Row],[Close Price]])-1</f>
        <v>6.8481046213659802E-3</v>
      </c>
      <c r="AG368" s="2">
        <f>(Table2[[#This Row],[Close Price]]/Table2[[#This Row],[Current Month Low]])-1</f>
        <v>7.7501666190612273E-2</v>
      </c>
      <c r="AH368" s="2">
        <f>(Table2[[#This Row],[Current Month High]]/Table2[[#This Row],[Close Price]])-1</f>
        <v>0.10073340991428825</v>
      </c>
      <c r="AI368">
        <v>26.513210214721202</v>
      </c>
      <c r="AJ368">
        <v>91.489001692047296</v>
      </c>
      <c r="AK368" t="str">
        <f>IF(AND(Table2[[#This Row],[20D EMA]]&gt;Table2[[#This Row],[50D EMA]],Table2[[#This Row],[50D EMA]]&gt;Table2[[#This Row],[200D EMA]]),"Uptrend","Downtrend/NoTrend")</f>
        <v>Downtrend/NoTrend</v>
      </c>
      <c r="AL368">
        <v>-0.09</v>
      </c>
      <c r="AM368" t="s">
        <v>10331</v>
      </c>
      <c r="AN368">
        <v>0.91</v>
      </c>
      <c r="AO368" t="s">
        <v>10332</v>
      </c>
      <c r="AP368">
        <v>7.8143583855902005E-2</v>
      </c>
      <c r="AQ368">
        <f>(Table2[[#This Row],[Sharpe Ratio]]-AVERAGE(Table2[Sharpe Ratio]))/_xlfn.STDEV.P(Table2[Sharpe Ratio])</f>
        <v>0.13498188307335227</v>
      </c>
      <c r="AR3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8">
        <f>_xlfn.RANK.AVG(Table2[[#This Row],[1Y Return vs Nifty Z-Score]],Table2[1Y Return vs Nifty Z-Score])</f>
        <v>192</v>
      </c>
      <c r="AT368">
        <f>_xlfn.RANK.AVG(Table2[[#This Row],[6M Return vs Nifty Z-Score]],Table2[6M Return vs Nifty Z-Score])</f>
        <v>608</v>
      </c>
      <c r="AU368">
        <f>_xlfn.RANK.AVG(Table2[[#This Row],[Sharpe Ratio Z-Score]],Table2[Sharpe Ratio Z-Score])</f>
        <v>308</v>
      </c>
      <c r="AV368">
        <f>(Table2[[#This Row],[Rank 1Y]]+Table2[[#This Row],[Rank 6M]]+Table2[[#This Row],[Rank Sharpe]])/3</f>
        <v>369.33333333333331</v>
      </c>
    </row>
    <row r="369" spans="1:48" x14ac:dyDescent="0.3">
      <c r="A369" t="s">
        <v>357</v>
      </c>
      <c r="B369" t="s">
        <v>358</v>
      </c>
      <c r="C369" t="s">
        <v>10289</v>
      </c>
      <c r="D369" t="s">
        <v>359</v>
      </c>
      <c r="E369">
        <v>69130.157077409996</v>
      </c>
      <c r="F369">
        <v>1909.7</v>
      </c>
      <c r="G369">
        <v>19.208610703908501</v>
      </c>
      <c r="H369">
        <f>(Table2[[#This Row],[1Y Return vs Nifty]]-AVERAGE(Table2[1Y Return vs Nifty]))/_xlfn.STDEV.P(Table2[1Y Return vs Nifty])</f>
        <v>-0.20697666430927089</v>
      </c>
      <c r="I369">
        <v>18.877341718889301</v>
      </c>
      <c r="J369">
        <f>(Table2[[#This Row],[1M Return vs Nifty]]-AVERAGE(Table2[1M Return vs Nifty]))/_xlfn.STDEV.P(Table2[1M Return vs Nifty])</f>
        <v>1.2137303896932234</v>
      </c>
      <c r="K369">
        <v>4.88666272909862</v>
      </c>
      <c r="L369">
        <f>(Table2[[#This Row],[6M Return vs Nifty]]-AVERAGE(Table2[6M Return vs Nifty]))/_xlfn.STDEV.P(Table2[6M Return vs Nifty])</f>
        <v>-0.12110392362925602</v>
      </c>
      <c r="M369">
        <v>3.6570881645189099</v>
      </c>
      <c r="N369">
        <f>(Table2[[#This Row],[1W Return vs Nifty]]-AVERAGE(Table2[1W Return vs Nifty]))/_xlfn.STDEV.P(Table2[1W Return vs Nifty])</f>
        <v>0.69197917542922216</v>
      </c>
      <c r="O369">
        <v>1772.33</v>
      </c>
      <c r="P369">
        <v>1670.51583037266</v>
      </c>
      <c r="Q369">
        <v>1508.38613670014</v>
      </c>
      <c r="R369">
        <v>77.045192438825097</v>
      </c>
      <c r="S369" s="2">
        <f>(Table2[[#This Row],[Close Price]]-Table2[[#This Row],[20D EMA]])/Table2[[#This Row],[20D EMA]]</f>
        <v>7.7508139003458792E-2</v>
      </c>
      <c r="T369" s="2">
        <f>(Table2[[#This Row],[Close Price]]-Table2[[#This Row],[50D EMA]])/Table2[[#This Row],[50D EMA]]</f>
        <v>0.14317982821748093</v>
      </c>
      <c r="U369" s="2">
        <f>(Table2[[#This Row],[Close Price]]-Table2[[#This Row],[200D EMA]])/Table2[[#This Row],[200D EMA]]</f>
        <v>0.26605512576362222</v>
      </c>
      <c r="V369">
        <v>0.90964212195815697</v>
      </c>
      <c r="W369">
        <v>1875.1</v>
      </c>
      <c r="X369">
        <v>1938.35</v>
      </c>
      <c r="Y369">
        <v>1776</v>
      </c>
      <c r="Z369">
        <v>1938.35</v>
      </c>
      <c r="AA369">
        <v>1633.9</v>
      </c>
      <c r="AB369">
        <v>1938.35</v>
      </c>
      <c r="AC369" s="2">
        <f>(Table2[[#This Row],[Close Price]]/Table2[[#This Row],[Day Low]])-1</f>
        <v>1.8452349208042396E-2</v>
      </c>
      <c r="AD369" s="2">
        <f>(Table2[[#This Row],[Day High]]/Table2[[#This Row],[Close Price]])-1</f>
        <v>1.5002356391056182E-2</v>
      </c>
      <c r="AE369" s="2">
        <f>(Table2[[#This Row],[Close Price]]/Table2[[#This Row],[Current Week Low]])-1</f>
        <v>7.5281531531531609E-2</v>
      </c>
      <c r="AF369" s="2">
        <f>(Table2[[#This Row],[Current Week High]]/Table2[[#This Row],[Close Price]])-1</f>
        <v>1.5002356391056182E-2</v>
      </c>
      <c r="AG369" s="2">
        <f>(Table2[[#This Row],[Close Price]]/Table2[[#This Row],[Current Month Low]])-1</f>
        <v>0.16879858008446047</v>
      </c>
      <c r="AH369" s="2">
        <f>(Table2[[#This Row],[Current Month High]]/Table2[[#This Row],[Close Price]])-1</f>
        <v>1.5002356391056182E-2</v>
      </c>
      <c r="AI369">
        <v>1.50023563910561</v>
      </c>
      <c r="AJ369">
        <v>63.229197828967003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0.12</v>
      </c>
      <c r="AM369" t="s">
        <v>10332</v>
      </c>
      <c r="AN369">
        <v>13.28</v>
      </c>
      <c r="AO369" t="s">
        <v>10332</v>
      </c>
      <c r="AP369">
        <v>5.1244410258640002E-2</v>
      </c>
      <c r="AQ369">
        <f>(Table2[[#This Row],[Sharpe Ratio]]-AVERAGE(Table2[Sharpe Ratio]))/_xlfn.STDEV.P(Table2[Sharpe Ratio])</f>
        <v>-0.17472111369035376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1.402907863493565</v>
      </c>
      <c r="AS369">
        <f>_xlfn.RANK.AVG(Table2[[#This Row],[1Y Return vs Nifty Z-Score]],Table2[1Y Return vs Nifty Z-Score])</f>
        <v>360</v>
      </c>
      <c r="AT369">
        <f>_xlfn.RANK.AVG(Table2[[#This Row],[6M Return vs Nifty Z-Score]],Table2[6M Return vs Nifty Z-Score])</f>
        <v>358</v>
      </c>
      <c r="AU369">
        <f>_xlfn.RANK.AVG(Table2[[#This Row],[Sharpe Ratio Z-Score]],Table2[Sharpe Ratio Z-Score])</f>
        <v>393</v>
      </c>
      <c r="AV369">
        <f>(Table2[[#This Row],[Rank 1Y]]+Table2[[#This Row],[Rank 6M]]+Table2[[#This Row],[Rank Sharpe]])/3</f>
        <v>370.33333333333331</v>
      </c>
    </row>
    <row r="370" spans="1:48" x14ac:dyDescent="0.3">
      <c r="A370" t="s">
        <v>320</v>
      </c>
      <c r="B370" t="s">
        <v>321</v>
      </c>
      <c r="C370" t="s">
        <v>10291</v>
      </c>
      <c r="D370" t="s">
        <v>281</v>
      </c>
      <c r="E370">
        <v>84397.190910270001</v>
      </c>
      <c r="F370">
        <v>868.35</v>
      </c>
      <c r="G370">
        <v>24.625081975206601</v>
      </c>
      <c r="H370">
        <f>(Table2[[#This Row],[1Y Return vs Nifty]]-AVERAGE(Table2[1Y Return vs Nifty]))/_xlfn.STDEV.P(Table2[1Y Return vs Nifty])</f>
        <v>-0.12313609215480338</v>
      </c>
      <c r="I370">
        <v>-6.7805974943206202</v>
      </c>
      <c r="J370">
        <f>(Table2[[#This Row],[1M Return vs Nifty]]-AVERAGE(Table2[1M Return vs Nifty]))/_xlfn.STDEV.P(Table2[1M Return vs Nifty])</f>
        <v>-0.92088084218089317</v>
      </c>
      <c r="K370">
        <v>-10.4576416769648</v>
      </c>
      <c r="L370">
        <f>(Table2[[#This Row],[6M Return vs Nifty]]-AVERAGE(Table2[6M Return vs Nifty]))/_xlfn.STDEV.P(Table2[6M Return vs Nifty])</f>
        <v>-0.64311888671219453</v>
      </c>
      <c r="M370">
        <v>-3.39004595463827</v>
      </c>
      <c r="N370">
        <f>(Table2[[#This Row],[1W Return vs Nifty]]-AVERAGE(Table2[1W Return vs Nifty]))/_xlfn.STDEV.P(Table2[1W Return vs Nifty])</f>
        <v>-0.93720976611377205</v>
      </c>
      <c r="O370">
        <v>885.25</v>
      </c>
      <c r="P370">
        <v>884.47488088804005</v>
      </c>
      <c r="Q370">
        <v>792.24567712692397</v>
      </c>
      <c r="R370">
        <v>39.726267302599901</v>
      </c>
      <c r="S370" s="2">
        <f>(Table2[[#This Row],[Close Price]]-Table2[[#This Row],[20D EMA]])/Table2[[#This Row],[20D EMA]]</f>
        <v>-1.9090652358090911E-2</v>
      </c>
      <c r="T370" s="2">
        <f>(Table2[[#This Row],[Close Price]]-Table2[[#This Row],[50D EMA]])/Table2[[#This Row],[50D EMA]]</f>
        <v>-1.8231021859942645E-2</v>
      </c>
      <c r="U370" s="2">
        <f>(Table2[[#This Row],[Close Price]]-Table2[[#This Row],[200D EMA]])/Table2[[#This Row],[200D EMA]]</f>
        <v>9.6061518630266435E-2</v>
      </c>
      <c r="V370">
        <v>0.458434979861082</v>
      </c>
      <c r="W370">
        <v>865.55</v>
      </c>
      <c r="X370">
        <v>881</v>
      </c>
      <c r="Y370">
        <v>864.75</v>
      </c>
      <c r="Z370">
        <v>888.5</v>
      </c>
      <c r="AA370">
        <v>845.9</v>
      </c>
      <c r="AB370">
        <v>934.95</v>
      </c>
      <c r="AC370" s="2">
        <f>(Table2[[#This Row],[Close Price]]/Table2[[#This Row],[Day Low]])-1</f>
        <v>3.2349373230895484E-3</v>
      </c>
      <c r="AD370" s="2">
        <f>(Table2[[#This Row],[Day High]]/Table2[[#This Row],[Close Price]])-1</f>
        <v>1.4567858582368753E-2</v>
      </c>
      <c r="AE370" s="2">
        <f>(Table2[[#This Row],[Close Price]]/Table2[[#This Row],[Current Week Low]])-1</f>
        <v>4.1630529054639265E-3</v>
      </c>
      <c r="AF370" s="2">
        <f>(Table2[[#This Row],[Current Week High]]/Table2[[#This Row],[Close Price]])-1</f>
        <v>2.320492888812109E-2</v>
      </c>
      <c r="AG370" s="2">
        <f>(Table2[[#This Row],[Close Price]]/Table2[[#This Row],[Current Month Low]])-1</f>
        <v>2.6539780115852896E-2</v>
      </c>
      <c r="AH370" s="2">
        <f>(Table2[[#This Row],[Current Month High]]/Table2[[#This Row],[Close Price]])-1</f>
        <v>7.6697184315080325E-2</v>
      </c>
      <c r="AI370">
        <v>12.8462025680889</v>
      </c>
      <c r="AJ370">
        <v>63.515676489972698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-0.05</v>
      </c>
      <c r="AM370" t="s">
        <v>10331</v>
      </c>
      <c r="AN370">
        <v>0.3</v>
      </c>
      <c r="AO370" t="s">
        <v>10332</v>
      </c>
      <c r="AP370">
        <v>0.101212695218833</v>
      </c>
      <c r="AQ370">
        <f>(Table2[[#This Row],[Sharpe Ratio]]-AVERAGE(Table2[Sharpe Ratio]))/_xlfn.STDEV.P(Table2[Sharpe Ratio])</f>
        <v>0.40058754920811485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-2.2237580379535484</v>
      </c>
      <c r="AS370">
        <f>_xlfn.RANK.AVG(Table2[[#This Row],[1Y Return vs Nifty Z-Score]],Table2[1Y Return vs Nifty Z-Score])</f>
        <v>329</v>
      </c>
      <c r="AT370">
        <f>_xlfn.RANK.AVG(Table2[[#This Row],[6M Return vs Nifty Z-Score]],Table2[6M Return vs Nifty Z-Score])</f>
        <v>539</v>
      </c>
      <c r="AU370">
        <f>_xlfn.RANK.AVG(Table2[[#This Row],[Sharpe Ratio Z-Score]],Table2[Sharpe Ratio Z-Score])</f>
        <v>245</v>
      </c>
      <c r="AV370">
        <f>(Table2[[#This Row],[Rank 1Y]]+Table2[[#This Row],[Rank 6M]]+Table2[[#This Row],[Rank Sharpe]])/3</f>
        <v>371</v>
      </c>
    </row>
    <row r="371" spans="1:48" x14ac:dyDescent="0.3">
      <c r="A371" t="s">
        <v>777</v>
      </c>
      <c r="B371" t="s">
        <v>778</v>
      </c>
      <c r="C371" t="s">
        <v>10290</v>
      </c>
      <c r="D371" t="s">
        <v>46</v>
      </c>
      <c r="E371">
        <v>21321.623965949999</v>
      </c>
      <c r="F371">
        <v>829.35</v>
      </c>
      <c r="G371">
        <v>-2.9497574141368101</v>
      </c>
      <c r="H371">
        <f>(Table2[[#This Row],[1Y Return vs Nifty]]-AVERAGE(Table2[1Y Return vs Nifty]))/_xlfn.STDEV.P(Table2[1Y Return vs Nifty])</f>
        <v>-0.54996200808291207</v>
      </c>
      <c r="I371">
        <v>-3.3443768218542198</v>
      </c>
      <c r="J371">
        <f>(Table2[[#This Row],[1M Return vs Nifty]]-AVERAGE(Table2[1M Return vs Nifty]))/_xlfn.STDEV.P(Table2[1M Return vs Nifty])</f>
        <v>-0.63500460006755899</v>
      </c>
      <c r="K371">
        <v>13.311080988897499</v>
      </c>
      <c r="L371">
        <f>(Table2[[#This Row],[6M Return vs Nifty]]-AVERAGE(Table2[6M Return vs Nifty]))/_xlfn.STDEV.P(Table2[6M Return vs Nifty])</f>
        <v>0.1654957338401547</v>
      </c>
      <c r="M371">
        <v>1.3371218843405901</v>
      </c>
      <c r="N371">
        <f>(Table2[[#This Row],[1W Return vs Nifty]]-AVERAGE(Table2[1W Return vs Nifty]))/_xlfn.STDEV.P(Table2[1W Return vs Nifty])</f>
        <v>0.15563867948997459</v>
      </c>
      <c r="O371">
        <v>846.79</v>
      </c>
      <c r="P371">
        <v>845.30289924937597</v>
      </c>
      <c r="Q371">
        <v>748.31089845371105</v>
      </c>
      <c r="R371">
        <v>42.477001955524898</v>
      </c>
      <c r="S371" s="2">
        <f>(Table2[[#This Row],[Close Price]]-Table2[[#This Row],[20D EMA]])/Table2[[#This Row],[20D EMA]]</f>
        <v>-2.0595425075874706E-2</v>
      </c>
      <c r="T371" s="2">
        <f>(Table2[[#This Row],[Close Price]]-Table2[[#This Row],[50D EMA]])/Table2[[#This Row],[50D EMA]]</f>
        <v>-1.8872405694505517E-2</v>
      </c>
      <c r="U371" s="2">
        <f>(Table2[[#This Row],[Close Price]]-Table2[[#This Row],[200D EMA]])/Table2[[#This Row],[200D EMA]]</f>
        <v>0.10829603272349225</v>
      </c>
      <c r="V371">
        <v>0.35979856957272399</v>
      </c>
      <c r="W371">
        <v>826</v>
      </c>
      <c r="X371">
        <v>851.8</v>
      </c>
      <c r="Y371">
        <v>818.45</v>
      </c>
      <c r="Z371">
        <v>851.8</v>
      </c>
      <c r="AA371">
        <v>810</v>
      </c>
      <c r="AB371">
        <v>954.45</v>
      </c>
      <c r="AC371" s="2">
        <f>(Table2[[#This Row],[Close Price]]/Table2[[#This Row],[Day Low]])-1</f>
        <v>4.0556900726391731E-3</v>
      </c>
      <c r="AD371" s="2">
        <f>(Table2[[#This Row],[Day High]]/Table2[[#This Row],[Close Price]])-1</f>
        <v>2.7069391692289058E-2</v>
      </c>
      <c r="AE371" s="2">
        <f>(Table2[[#This Row],[Close Price]]/Table2[[#This Row],[Current Week Low]])-1</f>
        <v>1.3317856924674576E-2</v>
      </c>
      <c r="AF371" s="2">
        <f>(Table2[[#This Row],[Current Week High]]/Table2[[#This Row],[Close Price]])-1</f>
        <v>2.7069391692289058E-2</v>
      </c>
      <c r="AG371" s="2">
        <f>(Table2[[#This Row],[Close Price]]/Table2[[#This Row],[Current Month Low]])-1</f>
        <v>2.3888888888888848E-2</v>
      </c>
      <c r="AH371" s="2">
        <f>(Table2[[#This Row],[Current Month High]]/Table2[[#This Row],[Close Price]])-1</f>
        <v>0.15084102007596312</v>
      </c>
      <c r="AI371">
        <v>16.8143727015132</v>
      </c>
      <c r="AJ371">
        <v>50.777202072538799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0.06</v>
      </c>
      <c r="AM371" t="s">
        <v>10332</v>
      </c>
      <c r="AN371">
        <v>0.21</v>
      </c>
      <c r="AO371" t="s">
        <v>10332</v>
      </c>
      <c r="AP371">
        <v>6.9161803744301004E-2</v>
      </c>
      <c r="AQ371">
        <f>(Table2[[#This Row],[Sharpe Ratio]]-AVERAGE(Table2[Sharpe Ratio]))/_xlfn.STDEV.P(Table2[Sharpe Ratio])</f>
        <v>3.1570370939811306E-2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-0.8322618238805306</v>
      </c>
      <c r="AS371">
        <f>_xlfn.RANK.AVG(Table2[[#This Row],[1Y Return vs Nifty Z-Score]],Table2[1Y Return vs Nifty Z-Score])</f>
        <v>500</v>
      </c>
      <c r="AT371">
        <f>_xlfn.RANK.AVG(Table2[[#This Row],[6M Return vs Nifty Z-Score]],Table2[6M Return vs Nifty Z-Score])</f>
        <v>268</v>
      </c>
      <c r="AU371">
        <f>_xlfn.RANK.AVG(Table2[[#This Row],[Sharpe Ratio Z-Score]],Table2[Sharpe Ratio Z-Score])</f>
        <v>346</v>
      </c>
      <c r="AV371">
        <f>(Table2[[#This Row],[Rank 1Y]]+Table2[[#This Row],[Rank 6M]]+Table2[[#This Row],[Rank Sharpe]])/3</f>
        <v>371.33333333333331</v>
      </c>
    </row>
    <row r="372" spans="1:48" x14ac:dyDescent="0.3">
      <c r="A372" t="s">
        <v>1062</v>
      </c>
      <c r="B372" t="s">
        <v>1063</v>
      </c>
      <c r="C372" t="s">
        <v>10297</v>
      </c>
      <c r="D372" t="s">
        <v>774</v>
      </c>
      <c r="E372">
        <v>12700.3660197399</v>
      </c>
      <c r="F372">
        <v>9765.1</v>
      </c>
      <c r="G372">
        <v>-14.054290639460101</v>
      </c>
      <c r="H372">
        <f>(Table2[[#This Row],[1Y Return vs Nifty]]-AVERAGE(Table2[1Y Return vs Nifty]))/_xlfn.STDEV.P(Table2[1Y Return vs Nifty])</f>
        <v>-0.72184705509734493</v>
      </c>
      <c r="I372">
        <v>10.0207694022294</v>
      </c>
      <c r="J372">
        <f>(Table2[[#This Row],[1M Return vs Nifty]]-AVERAGE(Table2[1M Return vs Nifty]))/_xlfn.STDEV.P(Table2[1M Return vs Nifty])</f>
        <v>0.47690820822534358</v>
      </c>
      <c r="K372">
        <v>19.6841955338632</v>
      </c>
      <c r="L372">
        <f>(Table2[[#This Row],[6M Return vs Nifty]]-AVERAGE(Table2[6M Return vs Nifty]))/_xlfn.STDEV.P(Table2[6M Return vs Nifty])</f>
        <v>0.38230980803168169</v>
      </c>
      <c r="M372">
        <v>-4.9580776151305299</v>
      </c>
      <c r="N372">
        <f>(Table2[[#This Row],[1W Return vs Nifty]]-AVERAGE(Table2[1W Return vs Nifty]))/_xlfn.STDEV.P(Table2[1W Return vs Nifty])</f>
        <v>-1.2997145514730744</v>
      </c>
      <c r="O372">
        <v>9650.7099999999991</v>
      </c>
      <c r="P372">
        <v>9070.0318442905991</v>
      </c>
      <c r="Q372">
        <v>8132.2376524117399</v>
      </c>
      <c r="R372">
        <v>49.828707669840298</v>
      </c>
      <c r="S372" s="2">
        <f>(Table2[[#This Row],[Close Price]]-Table2[[#This Row],[20D EMA]])/Table2[[#This Row],[20D EMA]]</f>
        <v>1.185301392332805E-2</v>
      </c>
      <c r="T372" s="2">
        <f>(Table2[[#This Row],[Close Price]]-Table2[[#This Row],[50D EMA]])/Table2[[#This Row],[50D EMA]]</f>
        <v>7.6633485707873511E-2</v>
      </c>
      <c r="U372" s="2">
        <f>(Table2[[#This Row],[Close Price]]-Table2[[#This Row],[200D EMA]])/Table2[[#This Row],[200D EMA]]</f>
        <v>0.20078881328609599</v>
      </c>
      <c r="V372">
        <v>1.224709111383</v>
      </c>
      <c r="W372">
        <v>9729</v>
      </c>
      <c r="X372">
        <v>9852.2999999999993</v>
      </c>
      <c r="Y372">
        <v>9611.0499999999993</v>
      </c>
      <c r="Z372">
        <v>10148.75</v>
      </c>
      <c r="AA372">
        <v>8760</v>
      </c>
      <c r="AB372">
        <v>10789.95</v>
      </c>
      <c r="AC372" s="2">
        <f>(Table2[[#This Row],[Close Price]]/Table2[[#This Row],[Day Low]])-1</f>
        <v>3.7105560694830064E-3</v>
      </c>
      <c r="AD372" s="2">
        <f>(Table2[[#This Row],[Day High]]/Table2[[#This Row],[Close Price]])-1</f>
        <v>8.9297600639008934E-3</v>
      </c>
      <c r="AE372" s="2">
        <f>(Table2[[#This Row],[Close Price]]/Table2[[#This Row],[Current Week Low]])-1</f>
        <v>1.6028425614267094E-2</v>
      </c>
      <c r="AF372" s="2">
        <f>(Table2[[#This Row],[Current Week High]]/Table2[[#This Row],[Close Price]])-1</f>
        <v>3.9287872116004818E-2</v>
      </c>
      <c r="AG372" s="2">
        <f>(Table2[[#This Row],[Close Price]]/Table2[[#This Row],[Current Month Low]])-1</f>
        <v>0.11473744292237442</v>
      </c>
      <c r="AH372" s="2">
        <f>(Table2[[#This Row],[Current Month High]]/Table2[[#This Row],[Close Price]])-1</f>
        <v>0.10495028212716728</v>
      </c>
      <c r="AI372">
        <v>10.495028212716701</v>
      </c>
      <c r="AJ372">
        <v>48.153598737710901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0.35</v>
      </c>
      <c r="AM372" t="s">
        <v>10332</v>
      </c>
      <c r="AN372">
        <v>3.48</v>
      </c>
      <c r="AO372" t="s">
        <v>10332</v>
      </c>
      <c r="AP372">
        <v>7.4834202643665998E-2</v>
      </c>
      <c r="AQ372">
        <f>(Table2[[#This Row],[Sharpe Ratio]]-AVERAGE(Table2[Sharpe Ratio]))/_xlfn.STDEV.P(Table2[Sharpe Ratio])</f>
        <v>9.6879401034003582E-2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-1.0654641892793904</v>
      </c>
      <c r="AS372">
        <f>_xlfn.RANK.AVG(Table2[[#This Row],[1Y Return vs Nifty Z-Score]],Table2[1Y Return vs Nifty Z-Score])</f>
        <v>576</v>
      </c>
      <c r="AT372">
        <f>_xlfn.RANK.AVG(Table2[[#This Row],[6M Return vs Nifty Z-Score]],Table2[6M Return vs Nifty Z-Score])</f>
        <v>216</v>
      </c>
      <c r="AU372">
        <f>_xlfn.RANK.AVG(Table2[[#This Row],[Sharpe Ratio Z-Score]],Table2[Sharpe Ratio Z-Score])</f>
        <v>323</v>
      </c>
      <c r="AV372">
        <f>(Table2[[#This Row],[Rank 1Y]]+Table2[[#This Row],[Rank 6M]]+Table2[[#This Row],[Rank Sharpe]])/3</f>
        <v>371.66666666666669</v>
      </c>
    </row>
    <row r="373" spans="1:48" x14ac:dyDescent="0.3">
      <c r="A373" t="s">
        <v>73</v>
      </c>
      <c r="B373" t="s">
        <v>74</v>
      </c>
      <c r="C373" t="s">
        <v>10295</v>
      </c>
      <c r="D373" t="s">
        <v>75</v>
      </c>
      <c r="E373">
        <v>329131.02479837998</v>
      </c>
      <c r="F373">
        <v>5057.8500000000004</v>
      </c>
      <c r="G373">
        <v>13.802400333468601</v>
      </c>
      <c r="H373">
        <f>(Table2[[#This Row],[1Y Return vs Nifty]]-AVERAGE(Table2[1Y Return vs Nifty]))/_xlfn.STDEV.P(Table2[1Y Return vs Nifty])</f>
        <v>-0.2906584098484602</v>
      </c>
      <c r="I373">
        <v>0.92230561648589904</v>
      </c>
      <c r="J373">
        <f>(Table2[[#This Row],[1M Return vs Nifty]]-AVERAGE(Table2[1M Return vs Nifty]))/_xlfn.STDEV.P(Table2[1M Return vs Nifty])</f>
        <v>-0.28003812438771247</v>
      </c>
      <c r="K373">
        <v>19.647535496631502</v>
      </c>
      <c r="L373">
        <f>(Table2[[#This Row],[6M Return vs Nifty]]-AVERAGE(Table2[6M Return vs Nifty]))/_xlfn.STDEV.P(Table2[6M Return vs Nifty])</f>
        <v>0.38106262943852487</v>
      </c>
      <c r="M373">
        <v>7.5830383817119706E-2</v>
      </c>
      <c r="N373">
        <f>(Table2[[#This Row],[1W Return vs Nifty]]-AVERAGE(Table2[1W Return vs Nifty]))/_xlfn.STDEV.P(Table2[1W Return vs Nifty])</f>
        <v>-0.13595250211233706</v>
      </c>
      <c r="O373">
        <v>5001.41</v>
      </c>
      <c r="P373">
        <v>4910.3934888230397</v>
      </c>
      <c r="Q373">
        <v>4456.3308957662202</v>
      </c>
      <c r="R373">
        <v>56.5751619483732</v>
      </c>
      <c r="S373" s="2">
        <f>(Table2[[#This Row],[Close Price]]-Table2[[#This Row],[20D EMA]])/Table2[[#This Row],[20D EMA]]</f>
        <v>1.1284817681413943E-2</v>
      </c>
      <c r="T373" s="2">
        <f>(Table2[[#This Row],[Close Price]]-Table2[[#This Row],[50D EMA]])/Table2[[#This Row],[50D EMA]]</f>
        <v>3.0029469433070669E-2</v>
      </c>
      <c r="U373" s="2">
        <f>(Table2[[#This Row],[Close Price]]-Table2[[#This Row],[200D EMA]])/Table2[[#This Row],[200D EMA]]</f>
        <v>0.13498079884625694</v>
      </c>
      <c r="V373">
        <v>0.54653242200798002</v>
      </c>
      <c r="W373">
        <v>5021.1499999999996</v>
      </c>
      <c r="X373">
        <v>5145</v>
      </c>
      <c r="Y373">
        <v>4982.05</v>
      </c>
      <c r="Z373">
        <v>5164</v>
      </c>
      <c r="AA373">
        <v>4801</v>
      </c>
      <c r="AB373">
        <v>5164</v>
      </c>
      <c r="AC373" s="2">
        <f>(Table2[[#This Row],[Close Price]]/Table2[[#This Row],[Day Low]])-1</f>
        <v>7.3090825806838566E-3</v>
      </c>
      <c r="AD373" s="2">
        <f>(Table2[[#This Row],[Day High]]/Table2[[#This Row],[Close Price]])-1</f>
        <v>1.7230641478098274E-2</v>
      </c>
      <c r="AE373" s="2">
        <f>(Table2[[#This Row],[Close Price]]/Table2[[#This Row],[Current Week Low]])-1</f>
        <v>1.521462048755029E-2</v>
      </c>
      <c r="AF373" s="2">
        <f>(Table2[[#This Row],[Current Week High]]/Table2[[#This Row],[Close Price]])-1</f>
        <v>2.0987178346530522E-2</v>
      </c>
      <c r="AG373" s="2">
        <f>(Table2[[#This Row],[Close Price]]/Table2[[#This Row],[Current Month Low]])-1</f>
        <v>5.3499270985211567E-2</v>
      </c>
      <c r="AH373" s="2">
        <f>(Table2[[#This Row],[Current Month High]]/Table2[[#This Row],[Close Price]])-1</f>
        <v>2.0987178346530522E-2</v>
      </c>
      <c r="AI373">
        <v>3.1861364018308</v>
      </c>
      <c r="AJ373">
        <v>43.279840228891899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0.03</v>
      </c>
      <c r="AM373" t="s">
        <v>10332</v>
      </c>
      <c r="AN373">
        <v>4.99</v>
      </c>
      <c r="AO373" t="s">
        <v>10332</v>
      </c>
      <c r="AP373">
        <v>5.8663498441119998E-3</v>
      </c>
      <c r="AQ373">
        <f>(Table2[[#This Row],[Sharpe Ratio]]-AVERAGE(Table2[Sharpe Ratio]))/_xlfn.STDEV.P(Table2[Sharpe Ratio])</f>
        <v>-0.69718033523068812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-1.0227667421406732</v>
      </c>
      <c r="AS373">
        <f>_xlfn.RANK.AVG(Table2[[#This Row],[1Y Return vs Nifty Z-Score]],Table2[1Y Return vs Nifty Z-Score])</f>
        <v>384</v>
      </c>
      <c r="AT373">
        <f>_xlfn.RANK.AVG(Table2[[#This Row],[6M Return vs Nifty Z-Score]],Table2[6M Return vs Nifty Z-Score])</f>
        <v>217</v>
      </c>
      <c r="AU373">
        <f>_xlfn.RANK.AVG(Table2[[#This Row],[Sharpe Ratio Z-Score]],Table2[Sharpe Ratio Z-Score])</f>
        <v>515</v>
      </c>
      <c r="AV373">
        <f>(Table2[[#This Row],[Rank 1Y]]+Table2[[#This Row],[Rank 6M]]+Table2[[#This Row],[Rank Sharpe]])/3</f>
        <v>372</v>
      </c>
    </row>
    <row r="374" spans="1:48" x14ac:dyDescent="0.3">
      <c r="A374" t="s">
        <v>387</v>
      </c>
      <c r="B374" t="s">
        <v>388</v>
      </c>
      <c r="C374" t="s">
        <v>10287</v>
      </c>
      <c r="D374" t="s">
        <v>34</v>
      </c>
      <c r="E374">
        <v>62768.780423999997</v>
      </c>
      <c r="F374">
        <v>52.5</v>
      </c>
      <c r="G374">
        <v>41.437101185542801</v>
      </c>
      <c r="H374">
        <f>(Table2[[#This Row],[1Y Return vs Nifty]]-AVERAGE(Table2[1Y Return vs Nifty]))/_xlfn.STDEV.P(Table2[1Y Return vs Nifty])</f>
        <v>0.13709409075700982</v>
      </c>
      <c r="I374">
        <v>-5.9403780949094802</v>
      </c>
      <c r="J374">
        <f>(Table2[[#This Row],[1M Return vs Nifty]]-AVERAGE(Table2[1M Return vs Nifty]))/_xlfn.STDEV.P(Table2[1M Return vs Nifty])</f>
        <v>-0.85097882268050618</v>
      </c>
      <c r="K374">
        <v>-24.898872859392799</v>
      </c>
      <c r="L374">
        <f>(Table2[[#This Row],[6M Return vs Nifty]]-AVERAGE(Table2[6M Return vs Nifty]))/_xlfn.STDEV.P(Table2[6M Return vs Nifty])</f>
        <v>-1.1344111970751474</v>
      </c>
      <c r="M374">
        <v>0.70099337327229305</v>
      </c>
      <c r="N374">
        <f>(Table2[[#This Row],[1W Return vs Nifty]]-AVERAGE(Table2[1W Return vs Nifty]))/_xlfn.STDEV.P(Table2[1W Return vs Nifty])</f>
        <v>8.5755587789092137E-3</v>
      </c>
      <c r="O374">
        <v>52.68</v>
      </c>
      <c r="P374">
        <v>53.853722701038699</v>
      </c>
      <c r="Q374">
        <v>49.744844904841997</v>
      </c>
      <c r="R374">
        <v>52.985122812065001</v>
      </c>
      <c r="S374" s="2">
        <f>(Table2[[#This Row],[Close Price]]-Table2[[#This Row],[20D EMA]])/Table2[[#This Row],[20D EMA]]</f>
        <v>-3.4168564920273293E-3</v>
      </c>
      <c r="T374" s="2">
        <f>(Table2[[#This Row],[Close Price]]-Table2[[#This Row],[50D EMA]])/Table2[[#This Row],[50D EMA]]</f>
        <v>-2.5137031074967613E-2</v>
      </c>
      <c r="U374" s="2">
        <f>(Table2[[#This Row],[Close Price]]-Table2[[#This Row],[200D EMA]])/Table2[[#This Row],[200D EMA]]</f>
        <v>5.5385740983380269E-2</v>
      </c>
      <c r="V374">
        <v>0.356219156323685</v>
      </c>
      <c r="W374">
        <v>52.22</v>
      </c>
      <c r="X374">
        <v>53.05</v>
      </c>
      <c r="Y374">
        <v>51.19</v>
      </c>
      <c r="Z374">
        <v>53.05</v>
      </c>
      <c r="AA374">
        <v>49.6</v>
      </c>
      <c r="AB374">
        <v>57.34</v>
      </c>
      <c r="AC374" s="2">
        <f>(Table2[[#This Row],[Close Price]]/Table2[[#This Row],[Day Low]])-1</f>
        <v>5.3619302949061698E-3</v>
      </c>
      <c r="AD374" s="2">
        <f>(Table2[[#This Row],[Day High]]/Table2[[#This Row],[Close Price]])-1</f>
        <v>1.0476190476190528E-2</v>
      </c>
      <c r="AE374" s="2">
        <f>(Table2[[#This Row],[Close Price]]/Table2[[#This Row],[Current Week Low]])-1</f>
        <v>2.5590935729634667E-2</v>
      </c>
      <c r="AF374" s="2">
        <f>(Table2[[#This Row],[Current Week High]]/Table2[[#This Row],[Close Price]])-1</f>
        <v>1.0476190476190528E-2</v>
      </c>
      <c r="AG374" s="2">
        <f>(Table2[[#This Row],[Close Price]]/Table2[[#This Row],[Current Month Low]])-1</f>
        <v>5.8467741935483764E-2</v>
      </c>
      <c r="AH374" s="2">
        <f>(Table2[[#This Row],[Current Month High]]/Table2[[#This Row],[Close Price]])-1</f>
        <v>9.2190476190476156E-2</v>
      </c>
      <c r="AI374">
        <v>34.571428571428498</v>
      </c>
      <c r="AJ374">
        <v>73.267326732673197</v>
      </c>
      <c r="AK374" t="str">
        <f>IF(AND(Table2[[#This Row],[20D EMA]]&gt;Table2[[#This Row],[50D EMA]],Table2[[#This Row],[50D EMA]]&gt;Table2[[#This Row],[200D EMA]]),"Uptrend","Downtrend/NoTrend")</f>
        <v>Downtrend/NoTrend</v>
      </c>
      <c r="AL374">
        <v>-0.15</v>
      </c>
      <c r="AM374" t="s">
        <v>10331</v>
      </c>
      <c r="AN374">
        <v>1.61</v>
      </c>
      <c r="AO374" t="s">
        <v>10332</v>
      </c>
      <c r="AP374">
        <v>0.125805814586995</v>
      </c>
      <c r="AQ374">
        <f>(Table2[[#This Row],[Sharpe Ratio]]-AVERAGE(Table2[Sharpe Ratio]))/_xlfn.STDEV.P(Table2[Sharpe Ratio])</f>
        <v>0.6837398453389737</v>
      </c>
      <c r="AR3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4">
        <f>_xlfn.RANK.AVG(Table2[[#This Row],[1Y Return vs Nifty Z-Score]],Table2[1Y Return vs Nifty Z-Score])</f>
        <v>260</v>
      </c>
      <c r="AT374">
        <f>_xlfn.RANK.AVG(Table2[[#This Row],[6M Return vs Nifty Z-Score]],Table2[6M Return vs Nifty Z-Score])</f>
        <v>677</v>
      </c>
      <c r="AU374">
        <f>_xlfn.RANK.AVG(Table2[[#This Row],[Sharpe Ratio Z-Score]],Table2[Sharpe Ratio Z-Score])</f>
        <v>180</v>
      </c>
      <c r="AV374">
        <f>(Table2[[#This Row],[Rank 1Y]]+Table2[[#This Row],[Rank 6M]]+Table2[[#This Row],[Rank Sharpe]])/3</f>
        <v>372.33333333333331</v>
      </c>
    </row>
    <row r="375" spans="1:48" x14ac:dyDescent="0.3">
      <c r="A375" t="s">
        <v>1066</v>
      </c>
      <c r="B375" t="s">
        <v>1067</v>
      </c>
      <c r="C375" t="s">
        <v>10296</v>
      </c>
      <c r="D375" t="s">
        <v>755</v>
      </c>
      <c r="E375">
        <v>12593.657659385</v>
      </c>
      <c r="F375">
        <v>2682.35</v>
      </c>
      <c r="G375">
        <v>37.966616217362002</v>
      </c>
      <c r="H375">
        <f>(Table2[[#This Row],[1Y Return vs Nifty]]-AVERAGE(Table2[1Y Return vs Nifty]))/_xlfn.STDEV.P(Table2[1Y Return vs Nifty])</f>
        <v>8.3375086111384791E-2</v>
      </c>
      <c r="I375">
        <v>13.2998870904201</v>
      </c>
      <c r="J375">
        <f>(Table2[[#This Row],[1M Return vs Nifty]]-AVERAGE(Table2[1M Return vs Nifty]))/_xlfn.STDEV.P(Table2[1M Return vs Nifty])</f>
        <v>0.74971427381323019</v>
      </c>
      <c r="K375">
        <v>-3.6057901786375801</v>
      </c>
      <c r="L375">
        <f>(Table2[[#This Row],[6M Return vs Nifty]]-AVERAGE(Table2[6M Return vs Nifty]))/_xlfn.STDEV.P(Table2[6M Return vs Nifty])</f>
        <v>-0.41001812747962402</v>
      </c>
      <c r="M375">
        <v>10.4610150793598</v>
      </c>
      <c r="N375">
        <f>(Table2[[#This Row],[1W Return vs Nifty]]-AVERAGE(Table2[1W Return vs Nifty]))/_xlfn.STDEV.P(Table2[1W Return vs Nifty])</f>
        <v>2.2649423546870118</v>
      </c>
      <c r="O375">
        <v>2541.2800000000002</v>
      </c>
      <c r="P375">
        <v>2474.06407598429</v>
      </c>
      <c r="Q375">
        <v>2338.0026403738402</v>
      </c>
      <c r="R375">
        <v>63.089198599250601</v>
      </c>
      <c r="S375" s="2">
        <f>(Table2[[#This Row],[Close Price]]-Table2[[#This Row],[20D EMA]])/Table2[[#This Row],[20D EMA]]</f>
        <v>5.551139583202154E-2</v>
      </c>
      <c r="T375" s="2">
        <f>(Table2[[#This Row],[Close Price]]-Table2[[#This Row],[50D EMA]])/Table2[[#This Row],[50D EMA]]</f>
        <v>8.4187764592493344E-2</v>
      </c>
      <c r="U375" s="2">
        <f>(Table2[[#This Row],[Close Price]]-Table2[[#This Row],[200D EMA]])/Table2[[#This Row],[200D EMA]]</f>
        <v>0.14728270776080027</v>
      </c>
      <c r="V375">
        <v>1.2590174623194801</v>
      </c>
      <c r="W375">
        <v>2660.05</v>
      </c>
      <c r="X375">
        <v>2784</v>
      </c>
      <c r="Y375">
        <v>2470.1999999999998</v>
      </c>
      <c r="Z375">
        <v>2784</v>
      </c>
      <c r="AA375">
        <v>2325.85</v>
      </c>
      <c r="AB375">
        <v>2784</v>
      </c>
      <c r="AC375" s="2">
        <f>(Table2[[#This Row],[Close Price]]/Table2[[#This Row],[Day Low]])-1</f>
        <v>8.3833010657692331E-3</v>
      </c>
      <c r="AD375" s="2">
        <f>(Table2[[#This Row],[Day High]]/Table2[[#This Row],[Close Price]])-1</f>
        <v>3.7895874885827796E-2</v>
      </c>
      <c r="AE375" s="2">
        <f>(Table2[[#This Row],[Close Price]]/Table2[[#This Row],[Current Week Low]])-1</f>
        <v>8.5883734110598464E-2</v>
      </c>
      <c r="AF375" s="2">
        <f>(Table2[[#This Row],[Current Week High]]/Table2[[#This Row],[Close Price]])-1</f>
        <v>3.7895874885827796E-2</v>
      </c>
      <c r="AG375" s="2">
        <f>(Table2[[#This Row],[Close Price]]/Table2[[#This Row],[Current Month Low]])-1</f>
        <v>0.15327729647225752</v>
      </c>
      <c r="AH375" s="2">
        <f>(Table2[[#This Row],[Current Month High]]/Table2[[#This Row],[Close Price]])-1</f>
        <v>3.7895874885827796E-2</v>
      </c>
      <c r="AI375">
        <v>5.4299401644080696</v>
      </c>
      <c r="AJ375">
        <v>69.554361567635894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-0.04</v>
      </c>
      <c r="AM375" t="s">
        <v>10331</v>
      </c>
      <c r="AN375">
        <v>10.85</v>
      </c>
      <c r="AO375" t="s">
        <v>10332</v>
      </c>
      <c r="AP375">
        <v>5.2312946054365997E-2</v>
      </c>
      <c r="AQ375">
        <f>(Table2[[#This Row],[Sharpe Ratio]]-AVERAGE(Table2[Sharpe Ratio]))/_xlfn.STDEV.P(Table2[Sharpe Ratio])</f>
        <v>-0.16241855216782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2.5255950349641827</v>
      </c>
      <c r="AS375">
        <f>_xlfn.RANK.AVG(Table2[[#This Row],[1Y Return vs Nifty Z-Score]],Table2[1Y Return vs Nifty Z-Score])</f>
        <v>272</v>
      </c>
      <c r="AT375">
        <f>_xlfn.RANK.AVG(Table2[[#This Row],[6M Return vs Nifty Z-Score]],Table2[6M Return vs Nifty Z-Score])</f>
        <v>459</v>
      </c>
      <c r="AU375">
        <f>_xlfn.RANK.AVG(Table2[[#This Row],[Sharpe Ratio Z-Score]],Table2[Sharpe Ratio Z-Score])</f>
        <v>386</v>
      </c>
      <c r="AV375">
        <f>(Table2[[#This Row],[Rank 1Y]]+Table2[[#This Row],[Rank 6M]]+Table2[[#This Row],[Rank Sharpe]])/3</f>
        <v>372.33333333333331</v>
      </c>
    </row>
    <row r="376" spans="1:48" x14ac:dyDescent="0.3">
      <c r="A376" t="s">
        <v>504</v>
      </c>
      <c r="B376" t="s">
        <v>505</v>
      </c>
      <c r="C376" t="s">
        <v>10298</v>
      </c>
      <c r="D376" t="s">
        <v>263</v>
      </c>
      <c r="E376">
        <v>41504.26401295</v>
      </c>
      <c r="F376">
        <v>4400.3500000000004</v>
      </c>
      <c r="G376">
        <v>-5.5957505059128003</v>
      </c>
      <c r="H376">
        <f>(Table2[[#This Row],[1Y Return vs Nifty]]-AVERAGE(Table2[1Y Return vs Nifty]))/_xlfn.STDEV.P(Table2[1Y Return vs Nifty])</f>
        <v>-0.59091885316151638</v>
      </c>
      <c r="I376">
        <v>1.9906900413350599</v>
      </c>
      <c r="J376">
        <f>(Table2[[#This Row],[1M Return vs Nifty]]-AVERAGE(Table2[1M Return vs Nifty]))/_xlfn.STDEV.P(Table2[1M Return vs Nifty])</f>
        <v>-0.1911539246750468</v>
      </c>
      <c r="K376">
        <v>5.7138901521478802</v>
      </c>
      <c r="L376">
        <f>(Table2[[#This Row],[6M Return vs Nifty]]-AVERAGE(Table2[6M Return vs Nifty]))/_xlfn.STDEV.P(Table2[6M Return vs Nifty])</f>
        <v>-9.2961553582581569E-2</v>
      </c>
      <c r="M376">
        <v>-5.9652474424856399</v>
      </c>
      <c r="N376">
        <f>(Table2[[#This Row],[1W Return vs Nifty]]-AVERAGE(Table2[1W Return vs Nifty]))/_xlfn.STDEV.P(Table2[1W Return vs Nifty])</f>
        <v>-1.532556713582933</v>
      </c>
      <c r="O376">
        <v>4491.58</v>
      </c>
      <c r="P376">
        <v>4332.2855625676102</v>
      </c>
      <c r="Q376">
        <v>3921.5955898084098</v>
      </c>
      <c r="R376">
        <v>38.580490569148203</v>
      </c>
      <c r="S376" s="2">
        <f>(Table2[[#This Row],[Close Price]]-Table2[[#This Row],[20D EMA]])/Table2[[#This Row],[20D EMA]]</f>
        <v>-2.0311338103740681E-2</v>
      </c>
      <c r="T376" s="2">
        <f>(Table2[[#This Row],[Close Price]]-Table2[[#This Row],[50D EMA]])/Table2[[#This Row],[50D EMA]]</f>
        <v>1.5710976677181566E-2</v>
      </c>
      <c r="U376" s="2">
        <f>(Table2[[#This Row],[Close Price]]-Table2[[#This Row],[200D EMA]])/Table2[[#This Row],[200D EMA]]</f>
        <v>0.12208153523932848</v>
      </c>
      <c r="V376">
        <v>1.2170457784976001</v>
      </c>
      <c r="W376">
        <v>4388</v>
      </c>
      <c r="X376">
        <v>4488.8</v>
      </c>
      <c r="Y376">
        <v>4388</v>
      </c>
      <c r="Z376">
        <v>4641.25</v>
      </c>
      <c r="AA376">
        <v>4295</v>
      </c>
      <c r="AB376">
        <v>4949.95</v>
      </c>
      <c r="AC376" s="2">
        <f>(Table2[[#This Row],[Close Price]]/Table2[[#This Row],[Day Low]])-1</f>
        <v>2.8144940747494296E-3</v>
      </c>
      <c r="AD376" s="2">
        <f>(Table2[[#This Row],[Day High]]/Table2[[#This Row],[Close Price]])-1</f>
        <v>2.0100673810037772E-2</v>
      </c>
      <c r="AE376" s="2">
        <f>(Table2[[#This Row],[Close Price]]/Table2[[#This Row],[Current Week Low]])-1</f>
        <v>2.8144940747494296E-3</v>
      </c>
      <c r="AF376" s="2">
        <f>(Table2[[#This Row],[Current Week High]]/Table2[[#This Row],[Close Price]])-1</f>
        <v>5.4745645232765483E-2</v>
      </c>
      <c r="AG376" s="2">
        <f>(Table2[[#This Row],[Close Price]]/Table2[[#This Row],[Current Month Low]])-1</f>
        <v>2.4528521536670622E-2</v>
      </c>
      <c r="AH376" s="2">
        <f>(Table2[[#This Row],[Current Month High]]/Table2[[#This Row],[Close Price]])-1</f>
        <v>0.12489915574897448</v>
      </c>
      <c r="AI376">
        <v>12.489915574897401</v>
      </c>
      <c r="AJ376">
        <v>31.745033756979598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0.12</v>
      </c>
      <c r="AM376" t="s">
        <v>10332</v>
      </c>
      <c r="AN376">
        <v>0.94</v>
      </c>
      <c r="AO376" t="s">
        <v>10332</v>
      </c>
      <c r="AP376">
        <v>9.0548371123465005E-2</v>
      </c>
      <c r="AQ376">
        <f>(Table2[[#This Row],[Sharpe Ratio]]-AVERAGE(Table2[Sharpe Ratio]))/_xlfn.STDEV.P(Table2[Sharpe Ratio])</f>
        <v>0.27780410685243417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-2.1297869381496435</v>
      </c>
      <c r="AS376">
        <f>_xlfn.RANK.AVG(Table2[[#This Row],[1Y Return vs Nifty Z-Score]],Table2[1Y Return vs Nifty Z-Score])</f>
        <v>517</v>
      </c>
      <c r="AT376">
        <f>_xlfn.RANK.AVG(Table2[[#This Row],[6M Return vs Nifty Z-Score]],Table2[6M Return vs Nifty Z-Score])</f>
        <v>344</v>
      </c>
      <c r="AU376">
        <f>_xlfn.RANK.AVG(Table2[[#This Row],[Sharpe Ratio Z-Score]],Table2[Sharpe Ratio Z-Score])</f>
        <v>268</v>
      </c>
      <c r="AV376">
        <f>(Table2[[#This Row],[Rank 1Y]]+Table2[[#This Row],[Rank 6M]]+Table2[[#This Row],[Rank Sharpe]])/3</f>
        <v>376.33333333333331</v>
      </c>
    </row>
    <row r="377" spans="1:48" x14ac:dyDescent="0.3">
      <c r="A377" t="s">
        <v>792</v>
      </c>
      <c r="B377" t="s">
        <v>793</v>
      </c>
      <c r="C377" t="s">
        <v>10298</v>
      </c>
      <c r="D377" t="s">
        <v>263</v>
      </c>
      <c r="E377">
        <v>20471.19167692</v>
      </c>
      <c r="F377">
        <v>647.45000000000005</v>
      </c>
      <c r="G377">
        <v>10.9008731105138</v>
      </c>
      <c r="H377">
        <f>(Table2[[#This Row],[1Y Return vs Nifty]]-AVERAGE(Table2[1Y Return vs Nifty]))/_xlfn.STDEV.P(Table2[1Y Return vs Nifty])</f>
        <v>-0.33557062119597708</v>
      </c>
      <c r="I377">
        <v>-4.94986060288368</v>
      </c>
      <c r="J377">
        <f>(Table2[[#This Row],[1M Return vs Nifty]]-AVERAGE(Table2[1M Return vs Nifty]))/_xlfn.STDEV.P(Table2[1M Return vs Nifty])</f>
        <v>-0.76857275934563474</v>
      </c>
      <c r="K377">
        <v>-8.7588670003077596</v>
      </c>
      <c r="L377">
        <f>(Table2[[#This Row],[6M Return vs Nifty]]-AVERAGE(Table2[6M Return vs Nifty]))/_xlfn.STDEV.P(Table2[6M Return vs Nifty])</f>
        <v>-0.58532638099450718</v>
      </c>
      <c r="M377">
        <v>1.3006502872057699</v>
      </c>
      <c r="N377">
        <f>(Table2[[#This Row],[1W Return vs Nifty]]-AVERAGE(Table2[1W Return vs Nifty]))/_xlfn.STDEV.P(Table2[1W Return vs Nifty])</f>
        <v>0.1472070075893458</v>
      </c>
      <c r="O377">
        <v>647.1</v>
      </c>
      <c r="P377">
        <v>661.92018233029796</v>
      </c>
      <c r="Q377">
        <v>620.11352604318097</v>
      </c>
      <c r="R377">
        <v>55.843140375563799</v>
      </c>
      <c r="S377" s="2">
        <f>(Table2[[#This Row],[Close Price]]-Table2[[#This Row],[20D EMA]])/Table2[[#This Row],[20D EMA]]</f>
        <v>5.4087467161184166E-4</v>
      </c>
      <c r="T377" s="2">
        <f>(Table2[[#This Row],[Close Price]]-Table2[[#This Row],[50D EMA]])/Table2[[#This Row],[50D EMA]]</f>
        <v>-2.1860917247386938E-2</v>
      </c>
      <c r="U377" s="2">
        <f>(Table2[[#This Row],[Close Price]]-Table2[[#This Row],[200D EMA]])/Table2[[#This Row],[200D EMA]]</f>
        <v>4.4083015139578699E-2</v>
      </c>
      <c r="V377">
        <v>1.1643693799647299</v>
      </c>
      <c r="W377">
        <v>633.4</v>
      </c>
      <c r="X377">
        <v>709</v>
      </c>
      <c r="Y377">
        <v>603</v>
      </c>
      <c r="Z377">
        <v>709</v>
      </c>
      <c r="AA377">
        <v>591.54999999999995</v>
      </c>
      <c r="AB377">
        <v>738</v>
      </c>
      <c r="AC377" s="2">
        <f>(Table2[[#This Row],[Close Price]]/Table2[[#This Row],[Day Low]])-1</f>
        <v>2.2181875592043099E-2</v>
      </c>
      <c r="AD377" s="2">
        <f>(Table2[[#This Row],[Day High]]/Table2[[#This Row],[Close Price]])-1</f>
        <v>9.5065256004324583E-2</v>
      </c>
      <c r="AE377" s="2">
        <f>(Table2[[#This Row],[Close Price]]/Table2[[#This Row],[Current Week Low]])-1</f>
        <v>7.3714759535655094E-2</v>
      </c>
      <c r="AF377" s="2">
        <f>(Table2[[#This Row],[Current Week High]]/Table2[[#This Row],[Close Price]])-1</f>
        <v>9.5065256004324583E-2</v>
      </c>
      <c r="AG377" s="2">
        <f>(Table2[[#This Row],[Close Price]]/Table2[[#This Row],[Current Month Low]])-1</f>
        <v>9.4497506550587529E-2</v>
      </c>
      <c r="AH377" s="2">
        <f>(Table2[[#This Row],[Current Month High]]/Table2[[#This Row],[Close Price]])-1</f>
        <v>0.13985635956444509</v>
      </c>
      <c r="AI377">
        <v>23.399490308131899</v>
      </c>
      <c r="AJ377">
        <v>39.838012958963297</v>
      </c>
      <c r="AK377" t="str">
        <f>IF(AND(Table2[[#This Row],[20D EMA]]&gt;Table2[[#This Row],[50D EMA]],Table2[[#This Row],[50D EMA]]&gt;Table2[[#This Row],[200D EMA]]),"Uptrend","Downtrend/NoTrend")</f>
        <v>Downtrend/NoTrend</v>
      </c>
      <c r="AL377">
        <v>0.06</v>
      </c>
      <c r="AM377" t="s">
        <v>10332</v>
      </c>
      <c r="AN377">
        <v>1.1000000000000001</v>
      </c>
      <c r="AO377" t="s">
        <v>10332</v>
      </c>
      <c r="AP377">
        <v>0.110747176980174</v>
      </c>
      <c r="AQ377">
        <f>(Table2[[#This Row],[Sharpe Ratio]]-AVERAGE(Table2[Sharpe Ratio]))/_xlfn.STDEV.P(Table2[Sharpe Ratio])</f>
        <v>0.51036257866763579</v>
      </c>
      <c r="AR3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7">
        <f>_xlfn.RANK.AVG(Table2[[#This Row],[1Y Return vs Nifty Z-Score]],Table2[1Y Return vs Nifty Z-Score])</f>
        <v>401</v>
      </c>
      <c r="AT377">
        <f>_xlfn.RANK.AVG(Table2[[#This Row],[6M Return vs Nifty Z-Score]],Table2[6M Return vs Nifty Z-Score])</f>
        <v>518</v>
      </c>
      <c r="AU377">
        <f>_xlfn.RANK.AVG(Table2[[#This Row],[Sharpe Ratio Z-Score]],Table2[Sharpe Ratio Z-Score])</f>
        <v>211</v>
      </c>
      <c r="AV377">
        <f>(Table2[[#This Row],[Rank 1Y]]+Table2[[#This Row],[Rank 6M]]+Table2[[#This Row],[Rank Sharpe]])/3</f>
        <v>376.66666666666669</v>
      </c>
    </row>
    <row r="378" spans="1:48" x14ac:dyDescent="0.3">
      <c r="A378" t="s">
        <v>1252</v>
      </c>
      <c r="B378" t="s">
        <v>1253</v>
      </c>
      <c r="C378" t="s">
        <v>10293</v>
      </c>
      <c r="D378" t="s">
        <v>204</v>
      </c>
      <c r="E378">
        <v>9326.6014237740001</v>
      </c>
      <c r="F378">
        <v>235.71</v>
      </c>
      <c r="G378">
        <v>10.369150126202699</v>
      </c>
      <c r="H378">
        <f>(Table2[[#This Row],[1Y Return vs Nifty]]-AVERAGE(Table2[1Y Return vs Nifty]))/_xlfn.STDEV.P(Table2[1Y Return vs Nifty])</f>
        <v>-0.3438010644124958</v>
      </c>
      <c r="I378">
        <v>33.987617582833899</v>
      </c>
      <c r="J378">
        <f>(Table2[[#This Row],[1M Return vs Nifty]]-AVERAGE(Table2[1M Return vs Nifty]))/_xlfn.STDEV.P(Table2[1M Return vs Nifty])</f>
        <v>2.4708291889329663</v>
      </c>
      <c r="K378">
        <v>-8.9474691253467995</v>
      </c>
      <c r="L378">
        <f>(Table2[[#This Row],[6M Return vs Nifty]]-AVERAGE(Table2[6M Return vs Nifty]))/_xlfn.STDEV.P(Table2[6M Return vs Nifty])</f>
        <v>-0.5917426465178055</v>
      </c>
      <c r="M378">
        <v>5.2739165629512703</v>
      </c>
      <c r="N378">
        <f>(Table2[[#This Row],[1W Return vs Nifty]]-AVERAGE(Table2[1W Return vs Nifty]))/_xlfn.STDEV.P(Table2[1W Return vs Nifty])</f>
        <v>1.0657650155394578</v>
      </c>
      <c r="O378">
        <v>217.45</v>
      </c>
      <c r="P378">
        <v>205.63886377792301</v>
      </c>
      <c r="Q378">
        <v>197.987596216458</v>
      </c>
      <c r="R378">
        <v>63.786343258311497</v>
      </c>
      <c r="S378" s="2">
        <f>(Table2[[#This Row],[Close Price]]-Table2[[#This Row],[20D EMA]])/Table2[[#This Row],[20D EMA]]</f>
        <v>8.3973327201655651E-2</v>
      </c>
      <c r="T378" s="2">
        <f>(Table2[[#This Row],[Close Price]]-Table2[[#This Row],[50D EMA]])/Table2[[#This Row],[50D EMA]]</f>
        <v>0.1462327483707162</v>
      </c>
      <c r="U378" s="2">
        <f>(Table2[[#This Row],[Close Price]]-Table2[[#This Row],[200D EMA]])/Table2[[#This Row],[200D EMA]]</f>
        <v>0.19052912659387233</v>
      </c>
      <c r="V378">
        <v>1.79024592555559</v>
      </c>
      <c r="W378">
        <v>232.5</v>
      </c>
      <c r="X378">
        <v>245.9</v>
      </c>
      <c r="Y378">
        <v>217.48</v>
      </c>
      <c r="Z378">
        <v>247.3</v>
      </c>
      <c r="AA378">
        <v>190.1</v>
      </c>
      <c r="AB378">
        <v>247.3</v>
      </c>
      <c r="AC378" s="2">
        <f>(Table2[[#This Row],[Close Price]]/Table2[[#This Row],[Day Low]])-1</f>
        <v>1.3806451612903281E-2</v>
      </c>
      <c r="AD378" s="2">
        <f>(Table2[[#This Row],[Day High]]/Table2[[#This Row],[Close Price]])-1</f>
        <v>4.3231089050103977E-2</v>
      </c>
      <c r="AE378" s="2">
        <f>(Table2[[#This Row],[Close Price]]/Table2[[#This Row],[Current Week Low]])-1</f>
        <v>8.3823799889645167E-2</v>
      </c>
      <c r="AF378" s="2">
        <f>(Table2[[#This Row],[Current Week High]]/Table2[[#This Row],[Close Price]])-1</f>
        <v>4.9170590980442075E-2</v>
      </c>
      <c r="AG378" s="2">
        <f>(Table2[[#This Row],[Close Price]]/Table2[[#This Row],[Current Month Low]])-1</f>
        <v>0.23992635455023681</v>
      </c>
      <c r="AH378" s="2">
        <f>(Table2[[#This Row],[Current Month High]]/Table2[[#This Row],[Close Price]])-1</f>
        <v>4.9170590980442075E-2</v>
      </c>
      <c r="AI378">
        <v>30.6690424674388</v>
      </c>
      <c r="AJ378">
        <v>63.177570093457902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0.35</v>
      </c>
      <c r="AM378" t="s">
        <v>10332</v>
      </c>
      <c r="AN378">
        <v>20.67</v>
      </c>
      <c r="AO378" t="s">
        <v>10332</v>
      </c>
      <c r="AP378">
        <v>0.114573717764198</v>
      </c>
      <c r="AQ378">
        <f>(Table2[[#This Row],[Sharpe Ratio]]-AVERAGE(Table2[Sharpe Ratio]))/_xlfn.STDEV.P(Table2[Sharpe Ratio])</f>
        <v>0.5544193651620507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3.1554698587041736</v>
      </c>
      <c r="AS378">
        <f>_xlfn.RANK.AVG(Table2[[#This Row],[1Y Return vs Nifty Z-Score]],Table2[1Y Return vs Nifty Z-Score])</f>
        <v>405</v>
      </c>
      <c r="AT378">
        <f>_xlfn.RANK.AVG(Table2[[#This Row],[6M Return vs Nifty Z-Score]],Table2[6M Return vs Nifty Z-Score])</f>
        <v>520</v>
      </c>
      <c r="AU378">
        <f>_xlfn.RANK.AVG(Table2[[#This Row],[Sharpe Ratio Z-Score]],Table2[Sharpe Ratio Z-Score])</f>
        <v>206</v>
      </c>
      <c r="AV378">
        <f>(Table2[[#This Row],[Rank 1Y]]+Table2[[#This Row],[Rank 6M]]+Table2[[#This Row],[Rank Sharpe]])/3</f>
        <v>377</v>
      </c>
    </row>
    <row r="379" spans="1:48" x14ac:dyDescent="0.3">
      <c r="A379" t="s">
        <v>1717</v>
      </c>
      <c r="B379" t="s">
        <v>1718</v>
      </c>
      <c r="C379" t="s">
        <v>10289</v>
      </c>
      <c r="D379" t="s">
        <v>266</v>
      </c>
      <c r="E379">
        <v>4728.3959448699998</v>
      </c>
      <c r="F379">
        <v>245.05</v>
      </c>
      <c r="G379">
        <v>-17.035384582957999</v>
      </c>
      <c r="H379">
        <f>(Table2[[#This Row],[1Y Return vs Nifty]]-AVERAGE(Table2[1Y Return vs Nifty]))/_xlfn.STDEV.P(Table2[1Y Return vs Nifty])</f>
        <v>-0.76799086521842808</v>
      </c>
      <c r="I379">
        <v>0.72221685616317599</v>
      </c>
      <c r="J379">
        <f>(Table2[[#This Row],[1M Return vs Nifty]]-AVERAGE(Table2[1M Return vs Nifty]))/_xlfn.STDEV.P(Table2[1M Return vs Nifty])</f>
        <v>-0.29668450084092174</v>
      </c>
      <c r="K379">
        <v>-3.2944851277886502</v>
      </c>
      <c r="L379">
        <f>(Table2[[#This Row],[6M Return vs Nifty]]-AVERAGE(Table2[6M Return vs Nifty]))/_xlfn.STDEV.P(Table2[6M Return vs Nifty])</f>
        <v>-0.39942749460856208</v>
      </c>
      <c r="M379">
        <v>-1.15214690752576</v>
      </c>
      <c r="N379">
        <f>(Table2[[#This Row],[1W Return vs Nifty]]-AVERAGE(Table2[1W Return vs Nifty]))/_xlfn.STDEV.P(Table2[1W Return vs Nifty])</f>
        <v>-0.41984195131172414</v>
      </c>
      <c r="O379">
        <v>240.24</v>
      </c>
      <c r="P379">
        <v>241.78506707250199</v>
      </c>
      <c r="Q379">
        <v>228.35661599841001</v>
      </c>
      <c r="R379">
        <v>58.353070389612803</v>
      </c>
      <c r="S379" s="2">
        <f>(Table2[[#This Row],[Close Price]]-Table2[[#This Row],[20D EMA]])/Table2[[#This Row],[20D EMA]]</f>
        <v>2.0021645021645031E-2</v>
      </c>
      <c r="T379" s="2">
        <f>(Table2[[#This Row],[Close Price]]-Table2[[#This Row],[50D EMA]])/Table2[[#This Row],[50D EMA]]</f>
        <v>1.3503451503557895E-2</v>
      </c>
      <c r="U379" s="2">
        <f>(Table2[[#This Row],[Close Price]]-Table2[[#This Row],[200D EMA]])/Table2[[#This Row],[200D EMA]]</f>
        <v>7.3102256873986249E-2</v>
      </c>
      <c r="V379">
        <v>1.0291273938329</v>
      </c>
      <c r="W379">
        <v>242.7</v>
      </c>
      <c r="X379">
        <v>249.9</v>
      </c>
      <c r="Y379">
        <v>225.7</v>
      </c>
      <c r="Z379">
        <v>249.9</v>
      </c>
      <c r="AA379">
        <v>224.25</v>
      </c>
      <c r="AB379">
        <v>260.39999999999998</v>
      </c>
      <c r="AC379" s="2">
        <f>(Table2[[#This Row],[Close Price]]/Table2[[#This Row],[Day Low]])-1</f>
        <v>9.6827358879276737E-3</v>
      </c>
      <c r="AD379" s="2">
        <f>(Table2[[#This Row],[Day High]]/Table2[[#This Row],[Close Price]])-1</f>
        <v>1.9791879208324703E-2</v>
      </c>
      <c r="AE379" s="2">
        <f>(Table2[[#This Row],[Close Price]]/Table2[[#This Row],[Current Week Low]])-1</f>
        <v>8.5733274257864478E-2</v>
      </c>
      <c r="AF379" s="2">
        <f>(Table2[[#This Row],[Current Week High]]/Table2[[#This Row],[Close Price]])-1</f>
        <v>1.9791879208324703E-2</v>
      </c>
      <c r="AG379" s="2">
        <f>(Table2[[#This Row],[Close Price]]/Table2[[#This Row],[Current Month Low]])-1</f>
        <v>9.2753623188405854E-2</v>
      </c>
      <c r="AH379" s="2">
        <f>(Table2[[#This Row],[Current Month High]]/Table2[[#This Row],[Close Price]])-1</f>
        <v>6.264027749438883E-2</v>
      </c>
      <c r="AI379">
        <v>18.914507243419699</v>
      </c>
      <c r="AJ379">
        <v>38.446327683615799</v>
      </c>
      <c r="AK379" t="str">
        <f>IF(AND(Table2[[#This Row],[20D EMA]]&gt;Table2[[#This Row],[50D EMA]],Table2[[#This Row],[50D EMA]]&gt;Table2[[#This Row],[200D EMA]]),"Uptrend","Downtrend/NoTrend")</f>
        <v>Downtrend/NoTrend</v>
      </c>
      <c r="AL379">
        <v>-0.08</v>
      </c>
      <c r="AM379" t="s">
        <v>10331</v>
      </c>
      <c r="AN379">
        <v>3.97</v>
      </c>
      <c r="AO379" t="s">
        <v>10332</v>
      </c>
      <c r="AP379">
        <v>0.172927065491913</v>
      </c>
      <c r="AQ379">
        <f>(Table2[[#This Row],[Sharpe Ratio]]-AVERAGE(Table2[Sharpe Ratio]))/_xlfn.STDEV.P(Table2[Sharpe Ratio])</f>
        <v>1.226269249216015</v>
      </c>
      <c r="AR3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9">
        <f>_xlfn.RANK.AVG(Table2[[#This Row],[1Y Return vs Nifty Z-Score]],Table2[1Y Return vs Nifty Z-Score])</f>
        <v>594</v>
      </c>
      <c r="AT379">
        <f>_xlfn.RANK.AVG(Table2[[#This Row],[6M Return vs Nifty Z-Score]],Table2[6M Return vs Nifty Z-Score])</f>
        <v>455</v>
      </c>
      <c r="AU379">
        <f>_xlfn.RANK.AVG(Table2[[#This Row],[Sharpe Ratio Z-Score]],Table2[Sharpe Ratio Z-Score])</f>
        <v>84</v>
      </c>
      <c r="AV379">
        <f>(Table2[[#This Row],[Rank 1Y]]+Table2[[#This Row],[Rank 6M]]+Table2[[#This Row],[Rank Sharpe]])/3</f>
        <v>377.66666666666669</v>
      </c>
    </row>
    <row r="380" spans="1:48" x14ac:dyDescent="0.3">
      <c r="A380" t="s">
        <v>934</v>
      </c>
      <c r="B380" t="s">
        <v>935</v>
      </c>
      <c r="C380" t="s">
        <v>10292</v>
      </c>
      <c r="D380" t="s">
        <v>198</v>
      </c>
      <c r="E380">
        <v>15958.853970149999</v>
      </c>
      <c r="F380">
        <v>656.5</v>
      </c>
      <c r="G380">
        <v>1.60776311708078</v>
      </c>
      <c r="H380">
        <f>(Table2[[#This Row],[1Y Return vs Nifty]]-AVERAGE(Table2[1Y Return vs Nifty]))/_xlfn.STDEV.P(Table2[1Y Return vs Nifty])</f>
        <v>-0.4794169779693413</v>
      </c>
      <c r="I380">
        <v>5.7694792071016696</v>
      </c>
      <c r="J380">
        <f>(Table2[[#This Row],[1M Return vs Nifty]]-AVERAGE(Table2[1M Return vs Nifty]))/_xlfn.STDEV.P(Table2[1M Return vs Nifty])</f>
        <v>0.12322228960707073</v>
      </c>
      <c r="K380">
        <v>10.8170374844085</v>
      </c>
      <c r="L380">
        <f>(Table2[[#This Row],[6M Return vs Nifty]]-AVERAGE(Table2[6M Return vs Nifty]))/_xlfn.STDEV.P(Table2[6M Return vs Nifty])</f>
        <v>8.0648093082415231E-2</v>
      </c>
      <c r="M380">
        <v>3.1588265162251998</v>
      </c>
      <c r="N380">
        <f>(Table2[[#This Row],[1W Return vs Nifty]]-AVERAGE(Table2[1W Return vs Nifty]))/_xlfn.STDEV.P(Table2[1W Return vs Nifty])</f>
        <v>0.57678875139736308</v>
      </c>
      <c r="O380">
        <v>645.79999999999995</v>
      </c>
      <c r="P380">
        <v>643.801226454475</v>
      </c>
      <c r="Q380">
        <v>600.03999208660605</v>
      </c>
      <c r="R380">
        <v>60.510908350386302</v>
      </c>
      <c r="S380" s="2">
        <f>(Table2[[#This Row],[Close Price]]-Table2[[#This Row],[20D EMA]])/Table2[[#This Row],[20D EMA]]</f>
        <v>1.656859708888208E-2</v>
      </c>
      <c r="T380" s="2">
        <f>(Table2[[#This Row],[Close Price]]-Table2[[#This Row],[50D EMA]])/Table2[[#This Row],[50D EMA]]</f>
        <v>1.9724680574871454E-2</v>
      </c>
      <c r="U380" s="2">
        <f>(Table2[[#This Row],[Close Price]]-Table2[[#This Row],[200D EMA]])/Table2[[#This Row],[200D EMA]]</f>
        <v>9.4093741513890397E-2</v>
      </c>
      <c r="V380">
        <v>0.28496951262845199</v>
      </c>
      <c r="W380">
        <v>654</v>
      </c>
      <c r="X380">
        <v>666</v>
      </c>
      <c r="Y380">
        <v>634</v>
      </c>
      <c r="Z380">
        <v>666</v>
      </c>
      <c r="AA380">
        <v>606.29999999999995</v>
      </c>
      <c r="AB380">
        <v>678</v>
      </c>
      <c r="AC380" s="2">
        <f>(Table2[[#This Row],[Close Price]]/Table2[[#This Row],[Day Low]])-1</f>
        <v>3.8226299694190669E-3</v>
      </c>
      <c r="AD380" s="2">
        <f>(Table2[[#This Row],[Day High]]/Table2[[#This Row],[Close Price]])-1</f>
        <v>1.4470677837014501E-2</v>
      </c>
      <c r="AE380" s="2">
        <f>(Table2[[#This Row],[Close Price]]/Table2[[#This Row],[Current Week Low]])-1</f>
        <v>3.5488958990536279E-2</v>
      </c>
      <c r="AF380" s="2">
        <f>(Table2[[#This Row],[Current Week High]]/Table2[[#This Row],[Close Price]])-1</f>
        <v>1.4470677837014501E-2</v>
      </c>
      <c r="AG380" s="2">
        <f>(Table2[[#This Row],[Close Price]]/Table2[[#This Row],[Current Month Low]])-1</f>
        <v>8.2797295068448129E-2</v>
      </c>
      <c r="AH380" s="2">
        <f>(Table2[[#This Row],[Current Month High]]/Table2[[#This Row],[Close Price]])-1</f>
        <v>3.2749428789032642E-2</v>
      </c>
      <c r="AI380">
        <v>9.9771515613099808</v>
      </c>
      <c r="AJ380">
        <v>33.164300202839698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0.09</v>
      </c>
      <c r="AM380" t="s">
        <v>10332</v>
      </c>
      <c r="AN380">
        <v>7.63</v>
      </c>
      <c r="AO380" t="s">
        <v>10332</v>
      </c>
      <c r="AP380">
        <v>5.3561186793557002E-2</v>
      </c>
      <c r="AQ380">
        <f>(Table2[[#This Row],[Sharpe Ratio]]-AVERAGE(Table2[Sharpe Ratio]))/_xlfn.STDEV.P(Table2[Sharpe Ratio])</f>
        <v>-0.14804696204397519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0.15319519407353249</v>
      </c>
      <c r="AS380">
        <f>_xlfn.RANK.AVG(Table2[[#This Row],[1Y Return vs Nifty Z-Score]],Table2[1Y Return vs Nifty Z-Score])</f>
        <v>462</v>
      </c>
      <c r="AT380">
        <f>_xlfn.RANK.AVG(Table2[[#This Row],[6M Return vs Nifty Z-Score]],Table2[6M Return vs Nifty Z-Score])</f>
        <v>292</v>
      </c>
      <c r="AU380">
        <f>_xlfn.RANK.AVG(Table2[[#This Row],[Sharpe Ratio Z-Score]],Table2[Sharpe Ratio Z-Score])</f>
        <v>380</v>
      </c>
      <c r="AV380">
        <f>(Table2[[#This Row],[Rank 1Y]]+Table2[[#This Row],[Rank 6M]]+Table2[[#This Row],[Rank Sharpe]])/3</f>
        <v>378</v>
      </c>
    </row>
    <row r="381" spans="1:48" x14ac:dyDescent="0.3">
      <c r="A381" t="s">
        <v>99</v>
      </c>
      <c r="B381" t="s">
        <v>100</v>
      </c>
      <c r="C381" t="s">
        <v>10293</v>
      </c>
      <c r="D381" t="s">
        <v>101</v>
      </c>
      <c r="E381">
        <v>298803.96648752998</v>
      </c>
      <c r="F381">
        <v>1886.35</v>
      </c>
      <c r="G381">
        <v>57.9112448421347</v>
      </c>
      <c r="H381">
        <f>(Table2[[#This Row],[1Y Return vs Nifty]]-AVERAGE(Table2[1Y Return vs Nifty]))/_xlfn.STDEV.P(Table2[1Y Return vs Nifty])</f>
        <v>0.39209435951917393</v>
      </c>
      <c r="I381">
        <v>10.1979326330408</v>
      </c>
      <c r="J381">
        <f>(Table2[[#This Row],[1M Return vs Nifty]]-AVERAGE(Table2[1M Return vs Nifty]))/_xlfn.STDEV.P(Table2[1M Return vs Nifty])</f>
        <v>0.49164729616310049</v>
      </c>
      <c r="K381">
        <v>-13.563751503774199</v>
      </c>
      <c r="L381">
        <f>(Table2[[#This Row],[6M Return vs Nifty]]-AVERAGE(Table2[6M Return vs Nifty]))/_xlfn.STDEV.P(Table2[6M Return vs Nifty])</f>
        <v>-0.74878909265080584</v>
      </c>
      <c r="M381">
        <v>3.0662298032688402</v>
      </c>
      <c r="N381">
        <f>(Table2[[#This Row],[1W Return vs Nifty]]-AVERAGE(Table2[1W Return vs Nifty]))/_xlfn.STDEV.P(Table2[1W Return vs Nifty])</f>
        <v>0.55538181657521524</v>
      </c>
      <c r="O381">
        <v>1834.68</v>
      </c>
      <c r="P381">
        <v>1813.8969071869401</v>
      </c>
      <c r="Q381">
        <v>1680.24859109868</v>
      </c>
      <c r="R381">
        <v>60.9626945406457</v>
      </c>
      <c r="S381" s="2">
        <f>(Table2[[#This Row],[Close Price]]-Table2[[#This Row],[20D EMA]])/Table2[[#This Row],[20D EMA]]</f>
        <v>2.8162949397169994E-2</v>
      </c>
      <c r="T381" s="2">
        <f>(Table2[[#This Row],[Close Price]]-Table2[[#This Row],[50D EMA]])/Table2[[#This Row],[50D EMA]]</f>
        <v>3.9943335547896607E-2</v>
      </c>
      <c r="U381" s="2">
        <f>(Table2[[#This Row],[Close Price]]-Table2[[#This Row],[200D EMA]])/Table2[[#This Row],[200D EMA]]</f>
        <v>0.12266125976427955</v>
      </c>
      <c r="V381">
        <v>0.65234179450673502</v>
      </c>
      <c r="W381">
        <v>1870.25</v>
      </c>
      <c r="X381">
        <v>1922</v>
      </c>
      <c r="Y381">
        <v>1810.2</v>
      </c>
      <c r="Z381">
        <v>1992.95</v>
      </c>
      <c r="AA381">
        <v>1667.5</v>
      </c>
      <c r="AB381">
        <v>1992.95</v>
      </c>
      <c r="AC381" s="2">
        <f>(Table2[[#This Row],[Close Price]]/Table2[[#This Row],[Day Low]])-1</f>
        <v>8.6084748028338876E-3</v>
      </c>
      <c r="AD381" s="2">
        <f>(Table2[[#This Row],[Day High]]/Table2[[#This Row],[Close Price]])-1</f>
        <v>1.8898931799506968E-2</v>
      </c>
      <c r="AE381" s="2">
        <f>(Table2[[#This Row],[Close Price]]/Table2[[#This Row],[Current Week Low]])-1</f>
        <v>4.2067174897801207E-2</v>
      </c>
      <c r="AF381" s="2">
        <f>(Table2[[#This Row],[Current Week High]]/Table2[[#This Row],[Close Price]])-1</f>
        <v>5.6511251888567982E-2</v>
      </c>
      <c r="AG381" s="2">
        <f>(Table2[[#This Row],[Close Price]]/Table2[[#This Row],[Current Month Low]])-1</f>
        <v>0.13124437781109433</v>
      </c>
      <c r="AH381" s="2">
        <f>(Table2[[#This Row],[Current Month High]]/Table2[[#This Row],[Close Price]])-1</f>
        <v>5.6511251888567982E-2</v>
      </c>
      <c r="AI381">
        <v>15.254327139714199</v>
      </c>
      <c r="AJ381">
        <v>131.29789712463901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-0.08</v>
      </c>
      <c r="AM381" t="s">
        <v>10331</v>
      </c>
      <c r="AN381">
        <v>6.65</v>
      </c>
      <c r="AO381" t="s">
        <v>10332</v>
      </c>
      <c r="AP381">
        <v>5.9108833530407003E-2</v>
      </c>
      <c r="AQ381">
        <f>(Table2[[#This Row],[Sharpe Ratio]]-AVERAGE(Table2[Sharpe Ratio]))/_xlfn.STDEV.P(Table2[Sharpe Ratio])</f>
        <v>-8.4174263011923017E-2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0.60616011659476088</v>
      </c>
      <c r="AS381">
        <f>_xlfn.RANK.AVG(Table2[[#This Row],[1Y Return vs Nifty Z-Score]],Table2[1Y Return vs Nifty Z-Score])</f>
        <v>197</v>
      </c>
      <c r="AT381">
        <f>_xlfn.RANK.AVG(Table2[[#This Row],[6M Return vs Nifty Z-Score]],Table2[6M Return vs Nifty Z-Score])</f>
        <v>570</v>
      </c>
      <c r="AU381">
        <f>_xlfn.RANK.AVG(Table2[[#This Row],[Sharpe Ratio Z-Score]],Table2[Sharpe Ratio Z-Score])</f>
        <v>370</v>
      </c>
      <c r="AV381">
        <f>(Table2[[#This Row],[Rank 1Y]]+Table2[[#This Row],[Rank 6M]]+Table2[[#This Row],[Rank Sharpe]])/3</f>
        <v>379</v>
      </c>
    </row>
    <row r="382" spans="1:48" x14ac:dyDescent="0.3">
      <c r="A382" t="s">
        <v>896</v>
      </c>
      <c r="B382" t="s">
        <v>897</v>
      </c>
      <c r="C382" t="s">
        <v>10300</v>
      </c>
      <c r="D382" t="s">
        <v>571</v>
      </c>
      <c r="E382">
        <v>16973.20941372</v>
      </c>
      <c r="F382">
        <v>5535.95</v>
      </c>
      <c r="G382">
        <v>-6.50733771712971</v>
      </c>
      <c r="H382">
        <f>(Table2[[#This Row],[1Y Return vs Nifty]]-AVERAGE(Table2[1Y Return vs Nifty]))/_xlfn.STDEV.P(Table2[1Y Return vs Nifty])</f>
        <v>-0.60502914555097542</v>
      </c>
      <c r="I382">
        <v>6.2471842863648703</v>
      </c>
      <c r="J382">
        <f>(Table2[[#This Row],[1M Return vs Nifty]]-AVERAGE(Table2[1M Return vs Nifty]))/_xlfn.STDEV.P(Table2[1M Return vs Nifty])</f>
        <v>0.16296494466775252</v>
      </c>
      <c r="K382">
        <v>16.493509981789501</v>
      </c>
      <c r="L382">
        <f>(Table2[[#This Row],[6M Return vs Nifty]]-AVERAGE(Table2[6M Return vs Nifty]))/_xlfn.STDEV.P(Table2[6M Return vs Nifty])</f>
        <v>0.27376232639954928</v>
      </c>
      <c r="M382">
        <v>2.0520880326731401</v>
      </c>
      <c r="N382">
        <f>(Table2[[#This Row],[1W Return vs Nifty]]-AVERAGE(Table2[1W Return vs Nifty]))/_xlfn.STDEV.P(Table2[1W Return vs Nifty])</f>
        <v>0.32092784849762895</v>
      </c>
      <c r="O382">
        <v>5330.68</v>
      </c>
      <c r="P382">
        <v>5150.91998540635</v>
      </c>
      <c r="Q382">
        <v>4766.3188118906</v>
      </c>
      <c r="R382">
        <v>63.457181647026303</v>
      </c>
      <c r="S382" s="2">
        <f>(Table2[[#This Row],[Close Price]]-Table2[[#This Row],[20D EMA]])/Table2[[#This Row],[20D EMA]]</f>
        <v>3.850728237298047E-2</v>
      </c>
      <c r="T382" s="2">
        <f>(Table2[[#This Row],[Close Price]]-Table2[[#This Row],[50D EMA]])/Table2[[#This Row],[50D EMA]]</f>
        <v>7.4749756487097765E-2</v>
      </c>
      <c r="U382" s="2">
        <f>(Table2[[#This Row],[Close Price]]-Table2[[#This Row],[200D EMA]])/Table2[[#This Row],[200D EMA]]</f>
        <v>0.16147287214388395</v>
      </c>
      <c r="V382">
        <v>0.54867300663975005</v>
      </c>
      <c r="W382">
        <v>5480</v>
      </c>
      <c r="X382">
        <v>5602.6</v>
      </c>
      <c r="Y382">
        <v>5211</v>
      </c>
      <c r="Z382">
        <v>5602.6</v>
      </c>
      <c r="AA382">
        <v>5124.3500000000004</v>
      </c>
      <c r="AB382">
        <v>5769</v>
      </c>
      <c r="AC382" s="2">
        <f>(Table2[[#This Row],[Close Price]]/Table2[[#This Row],[Day Low]])-1</f>
        <v>1.0209854014598507E-2</v>
      </c>
      <c r="AD382" s="2">
        <f>(Table2[[#This Row],[Day High]]/Table2[[#This Row],[Close Price]])-1</f>
        <v>1.2039487350861355E-2</v>
      </c>
      <c r="AE382" s="2">
        <f>(Table2[[#This Row],[Close Price]]/Table2[[#This Row],[Current Week Low]])-1</f>
        <v>6.2358472462099357E-2</v>
      </c>
      <c r="AF382" s="2">
        <f>(Table2[[#This Row],[Current Week High]]/Table2[[#This Row],[Close Price]])-1</f>
        <v>1.2039487350861355E-2</v>
      </c>
      <c r="AG382" s="2">
        <f>(Table2[[#This Row],[Close Price]]/Table2[[#This Row],[Current Month Low]])-1</f>
        <v>8.0322382350932253E-2</v>
      </c>
      <c r="AH382" s="2">
        <f>(Table2[[#This Row],[Current Month High]]/Table2[[#This Row],[Close Price]])-1</f>
        <v>4.2097562297347402E-2</v>
      </c>
      <c r="AI382">
        <v>7.6391585906664599</v>
      </c>
      <c r="AJ382">
        <v>37.675951255906398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0.25</v>
      </c>
      <c r="AM382" t="s">
        <v>10332</v>
      </c>
      <c r="AN382">
        <v>6.57</v>
      </c>
      <c r="AO382" t="s">
        <v>10332</v>
      </c>
      <c r="AP382">
        <v>6.1877590870458E-2</v>
      </c>
      <c r="AQ382">
        <f>(Table2[[#This Row],[Sharpe Ratio]]-AVERAGE(Table2[Sharpe Ratio]))/_xlfn.STDEV.P(Table2[Sharpe Ratio])</f>
        <v>-5.2296241093339482E-2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0.10032973292061581</v>
      </c>
      <c r="AS382">
        <f>_xlfn.RANK.AVG(Table2[[#This Row],[1Y Return vs Nifty Z-Score]],Table2[1Y Return vs Nifty Z-Score])</f>
        <v>529</v>
      </c>
      <c r="AT382">
        <f>_xlfn.RANK.AVG(Table2[[#This Row],[6M Return vs Nifty Z-Score]],Table2[6M Return vs Nifty Z-Score])</f>
        <v>242</v>
      </c>
      <c r="AU382">
        <f>_xlfn.RANK.AVG(Table2[[#This Row],[Sharpe Ratio Z-Score]],Table2[Sharpe Ratio Z-Score])</f>
        <v>366</v>
      </c>
      <c r="AV382">
        <f>(Table2[[#This Row],[Rank 1Y]]+Table2[[#This Row],[Rank 6M]]+Table2[[#This Row],[Rank Sharpe]])/3</f>
        <v>379</v>
      </c>
    </row>
    <row r="383" spans="1:48" x14ac:dyDescent="0.3">
      <c r="A383" t="s">
        <v>406</v>
      </c>
      <c r="B383" t="s">
        <v>407</v>
      </c>
      <c r="C383" t="s">
        <v>10287</v>
      </c>
      <c r="D383" t="s">
        <v>408</v>
      </c>
      <c r="E383">
        <v>58144.267312627999</v>
      </c>
      <c r="F383">
        <v>223.27</v>
      </c>
      <c r="G383">
        <v>-7.7832204404649197</v>
      </c>
      <c r="H383">
        <f>(Table2[[#This Row],[1Y Return vs Nifty]]-AVERAGE(Table2[1Y Return vs Nifty]))/_xlfn.STDEV.P(Table2[1Y Return vs Nifty])</f>
        <v>-0.6247783018131462</v>
      </c>
      <c r="I383">
        <v>2.1298956740179</v>
      </c>
      <c r="J383">
        <f>(Table2[[#This Row],[1M Return vs Nifty]]-AVERAGE(Table2[1M Return vs Nifty]))/_xlfn.STDEV.P(Table2[1M Return vs Nifty])</f>
        <v>-0.17957271760320423</v>
      </c>
      <c r="K383">
        <v>9.3378177719762903</v>
      </c>
      <c r="L383">
        <f>(Table2[[#This Row],[6M Return vs Nifty]]-AVERAGE(Table2[6M Return vs Nifty]))/_xlfn.STDEV.P(Table2[6M Return vs Nifty])</f>
        <v>3.0324871961246377E-2</v>
      </c>
      <c r="M383">
        <v>4.3802307732144801</v>
      </c>
      <c r="N383">
        <f>(Table2[[#This Row],[1W Return vs Nifty]]-AVERAGE(Table2[1W Return vs Nifty]))/_xlfn.STDEV.P(Table2[1W Return vs Nifty])</f>
        <v>0.85915861622384093</v>
      </c>
      <c r="O383">
        <v>216.6</v>
      </c>
      <c r="P383">
        <v>219.627872760618</v>
      </c>
      <c r="Q383">
        <v>203.62371671268801</v>
      </c>
      <c r="R383">
        <v>63.965797147488999</v>
      </c>
      <c r="S383" s="2">
        <f>(Table2[[#This Row],[Close Price]]-Table2[[#This Row],[20D EMA]])/Table2[[#This Row],[20D EMA]]</f>
        <v>3.0794090489381424E-2</v>
      </c>
      <c r="T383" s="2">
        <f>(Table2[[#This Row],[Close Price]]-Table2[[#This Row],[50D EMA]])/Table2[[#This Row],[50D EMA]]</f>
        <v>1.6583174046181832E-2</v>
      </c>
      <c r="U383" s="2">
        <f>(Table2[[#This Row],[Close Price]]-Table2[[#This Row],[200D EMA]])/Table2[[#This Row],[200D EMA]]</f>
        <v>9.6483276135425844E-2</v>
      </c>
      <c r="V383">
        <v>0.87169263418832699</v>
      </c>
      <c r="W383">
        <v>222.19</v>
      </c>
      <c r="X383">
        <v>226</v>
      </c>
      <c r="Y383">
        <v>211.92</v>
      </c>
      <c r="Z383">
        <v>226</v>
      </c>
      <c r="AA383">
        <v>200.05</v>
      </c>
      <c r="AB383">
        <v>229.4</v>
      </c>
      <c r="AC383" s="2">
        <f>(Table2[[#This Row],[Close Price]]/Table2[[#This Row],[Day Low]])-1</f>
        <v>4.8607048021964694E-3</v>
      </c>
      <c r="AD383" s="2">
        <f>(Table2[[#This Row],[Day High]]/Table2[[#This Row],[Close Price]])-1</f>
        <v>1.2227348053925668E-2</v>
      </c>
      <c r="AE383" s="2">
        <f>(Table2[[#This Row],[Close Price]]/Table2[[#This Row],[Current Week Low]])-1</f>
        <v>5.3557946394866107E-2</v>
      </c>
      <c r="AF383" s="2">
        <f>(Table2[[#This Row],[Current Week High]]/Table2[[#This Row],[Close Price]])-1</f>
        <v>1.2227348053925668E-2</v>
      </c>
      <c r="AG383" s="2">
        <f>(Table2[[#This Row],[Close Price]]/Table2[[#This Row],[Current Month Low]])-1</f>
        <v>0.11607098225443635</v>
      </c>
      <c r="AH383" s="2">
        <f>(Table2[[#This Row],[Current Month High]]/Table2[[#This Row],[Close Price]])-1</f>
        <v>2.7455547095444954E-2</v>
      </c>
      <c r="AI383">
        <v>10.5835983338558</v>
      </c>
      <c r="AJ383">
        <v>44.045161290322497</v>
      </c>
      <c r="AK383" t="str">
        <f>IF(AND(Table2[[#This Row],[20D EMA]]&gt;Table2[[#This Row],[50D EMA]],Table2[[#This Row],[50D EMA]]&gt;Table2[[#This Row],[200D EMA]]),"Uptrend","Downtrend/NoTrend")</f>
        <v>Downtrend/NoTrend</v>
      </c>
      <c r="AL383">
        <v>-0.05</v>
      </c>
      <c r="AM383" t="s">
        <v>10331</v>
      </c>
      <c r="AN383">
        <v>8.36</v>
      </c>
      <c r="AO383" t="s">
        <v>10332</v>
      </c>
      <c r="AP383">
        <v>8.0853131564830996E-2</v>
      </c>
      <c r="AQ383">
        <f>(Table2[[#This Row],[Sharpe Ratio]]-AVERAGE(Table2[Sharpe Ratio]))/_xlfn.STDEV.P(Table2[Sharpe Ratio])</f>
        <v>0.16617819630934541</v>
      </c>
      <c r="AR3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3">
        <f>_xlfn.RANK.AVG(Table2[[#This Row],[1Y Return vs Nifty Z-Score]],Table2[1Y Return vs Nifty Z-Score])</f>
        <v>538</v>
      </c>
      <c r="AT383">
        <f>_xlfn.RANK.AVG(Table2[[#This Row],[6M Return vs Nifty Z-Score]],Table2[6M Return vs Nifty Z-Score])</f>
        <v>308</v>
      </c>
      <c r="AU383">
        <f>_xlfn.RANK.AVG(Table2[[#This Row],[Sharpe Ratio Z-Score]],Table2[Sharpe Ratio Z-Score])</f>
        <v>298</v>
      </c>
      <c r="AV383">
        <f>(Table2[[#This Row],[Rank 1Y]]+Table2[[#This Row],[Rank 6M]]+Table2[[#This Row],[Rank Sharpe]])/3</f>
        <v>381.33333333333331</v>
      </c>
    </row>
    <row r="384" spans="1:48" x14ac:dyDescent="0.3">
      <c r="A384" t="s">
        <v>1272</v>
      </c>
      <c r="B384" t="s">
        <v>1273</v>
      </c>
      <c r="C384" t="s">
        <v>6577</v>
      </c>
      <c r="D384" t="s">
        <v>80</v>
      </c>
      <c r="E384">
        <v>9103.355532091</v>
      </c>
      <c r="F384">
        <v>225.23</v>
      </c>
      <c r="G384">
        <v>12.2378318598106</v>
      </c>
      <c r="H384">
        <f>(Table2[[#This Row],[1Y Return vs Nifty]]-AVERAGE(Table2[1Y Return vs Nifty]))/_xlfn.STDEV.P(Table2[1Y Return vs Nifty])</f>
        <v>-0.31487608025343811</v>
      </c>
      <c r="I384">
        <v>8.8985838104584598</v>
      </c>
      <c r="J384">
        <f>(Table2[[#This Row],[1M Return vs Nifty]]-AVERAGE(Table2[1M Return vs Nifty]))/_xlfn.STDEV.P(Table2[1M Return vs Nifty])</f>
        <v>0.38354802257145176</v>
      </c>
      <c r="K384">
        <v>-3.15730306937908</v>
      </c>
      <c r="L384">
        <f>(Table2[[#This Row],[6M Return vs Nifty]]-AVERAGE(Table2[6M Return vs Nifty]))/_xlfn.STDEV.P(Table2[6M Return vs Nifty])</f>
        <v>-0.39476054553995416</v>
      </c>
      <c r="M384">
        <v>3.0476800186075499</v>
      </c>
      <c r="N384">
        <f>(Table2[[#This Row],[1W Return vs Nifty]]-AVERAGE(Table2[1W Return vs Nifty]))/_xlfn.STDEV.P(Table2[1W Return vs Nifty])</f>
        <v>0.55109339187275019</v>
      </c>
      <c r="O384">
        <v>212.01</v>
      </c>
      <c r="P384">
        <v>211.79894948339799</v>
      </c>
      <c r="Q384">
        <v>199.35228569303001</v>
      </c>
      <c r="R384">
        <v>78.018262364366393</v>
      </c>
      <c r="S384" s="2">
        <f>(Table2[[#This Row],[Close Price]]-Table2[[#This Row],[20D EMA]])/Table2[[#This Row],[20D EMA]]</f>
        <v>6.2355549266544026E-2</v>
      </c>
      <c r="T384" s="2">
        <f>(Table2[[#This Row],[Close Price]]-Table2[[#This Row],[50D EMA]])/Table2[[#This Row],[50D EMA]]</f>
        <v>6.3414150775355005E-2</v>
      </c>
      <c r="U384" s="2">
        <f>(Table2[[#This Row],[Close Price]]-Table2[[#This Row],[200D EMA]])/Table2[[#This Row],[200D EMA]]</f>
        <v>0.12980896716086535</v>
      </c>
      <c r="V384">
        <v>1.2222511916112599</v>
      </c>
      <c r="W384">
        <v>222.07</v>
      </c>
      <c r="X384">
        <v>229.9</v>
      </c>
      <c r="Y384">
        <v>210.11</v>
      </c>
      <c r="Z384">
        <v>229.9</v>
      </c>
      <c r="AA384">
        <v>189.92</v>
      </c>
      <c r="AB384">
        <v>229.9</v>
      </c>
      <c r="AC384" s="2">
        <f>(Table2[[#This Row],[Close Price]]/Table2[[#This Row],[Day Low]])-1</f>
        <v>1.4229747376953261E-2</v>
      </c>
      <c r="AD384" s="2">
        <f>(Table2[[#This Row],[Day High]]/Table2[[#This Row],[Close Price]])-1</f>
        <v>2.0734360431558851E-2</v>
      </c>
      <c r="AE384" s="2">
        <f>(Table2[[#This Row],[Close Price]]/Table2[[#This Row],[Current Week Low]])-1</f>
        <v>7.196230545904525E-2</v>
      </c>
      <c r="AF384" s="2">
        <f>(Table2[[#This Row],[Current Week High]]/Table2[[#This Row],[Close Price]])-1</f>
        <v>2.0734360431558851E-2</v>
      </c>
      <c r="AG384" s="2">
        <f>(Table2[[#This Row],[Close Price]]/Table2[[#This Row],[Current Month Low]])-1</f>
        <v>0.18592038753159223</v>
      </c>
      <c r="AH384" s="2">
        <f>(Table2[[#This Row],[Current Month High]]/Table2[[#This Row],[Close Price]])-1</f>
        <v>2.0734360431558851E-2</v>
      </c>
      <c r="AI384">
        <v>13.661590374284</v>
      </c>
      <c r="AJ384">
        <v>53.217687074829897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0.03</v>
      </c>
      <c r="AM384" t="s">
        <v>10332</v>
      </c>
      <c r="AN384">
        <v>12.36</v>
      </c>
      <c r="AO384" t="s">
        <v>10332</v>
      </c>
      <c r="AP384">
        <v>7.9694002076778001E-2</v>
      </c>
      <c r="AQ384">
        <f>(Table2[[#This Row],[Sharpe Ratio]]-AVERAGE(Table2[Sharpe Ratio]))/_xlfn.STDEV.P(Table2[Sharpe Ratio])</f>
        <v>0.15283258646043418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0.37783737511124388</v>
      </c>
      <c r="AS384">
        <f>_xlfn.RANK.AVG(Table2[[#This Row],[1Y Return vs Nifty Z-Score]],Table2[1Y Return vs Nifty Z-Score])</f>
        <v>391</v>
      </c>
      <c r="AT384">
        <f>_xlfn.RANK.AVG(Table2[[#This Row],[6M Return vs Nifty Z-Score]],Table2[6M Return vs Nifty Z-Score])</f>
        <v>452</v>
      </c>
      <c r="AU384">
        <f>_xlfn.RANK.AVG(Table2[[#This Row],[Sharpe Ratio Z-Score]],Table2[Sharpe Ratio Z-Score])</f>
        <v>303</v>
      </c>
      <c r="AV384">
        <f>(Table2[[#This Row],[Rank 1Y]]+Table2[[#This Row],[Rank 6M]]+Table2[[#This Row],[Rank Sharpe]])/3</f>
        <v>382</v>
      </c>
    </row>
    <row r="385" spans="1:48" x14ac:dyDescent="0.3">
      <c r="A385" t="s">
        <v>543</v>
      </c>
      <c r="B385" t="s">
        <v>544</v>
      </c>
      <c r="C385" t="s">
        <v>10287</v>
      </c>
      <c r="D385" t="s">
        <v>545</v>
      </c>
      <c r="E385">
        <v>37533.548804999999</v>
      </c>
      <c r="F385">
        <v>682.35</v>
      </c>
      <c r="G385">
        <v>33.432463469007999</v>
      </c>
      <c r="H385">
        <f>(Table2[[#This Row],[1Y Return vs Nifty]]-AVERAGE(Table2[1Y Return vs Nifty]))/_xlfn.STDEV.P(Table2[1Y Return vs Nifty])</f>
        <v>1.3191761652129241E-2</v>
      </c>
      <c r="I385">
        <v>-12.852032318847799</v>
      </c>
      <c r="J385">
        <f>(Table2[[#This Row],[1M Return vs Nifty]]-AVERAGE(Table2[1M Return vs Nifty]))/_xlfn.STDEV.P(Table2[1M Return vs Nifty])</f>
        <v>-1.4259936208156974</v>
      </c>
      <c r="K385">
        <v>-5.4320577819758196</v>
      </c>
      <c r="L385">
        <f>(Table2[[#This Row],[6M Return vs Nifty]]-AVERAGE(Table2[6M Return vs Nifty]))/_xlfn.STDEV.P(Table2[6M Return vs Nifty])</f>
        <v>-0.47214795691389011</v>
      </c>
      <c r="M385">
        <v>1.62421775677808</v>
      </c>
      <c r="N385">
        <f>(Table2[[#This Row],[1W Return vs Nifty]]-AVERAGE(Table2[1W Return vs Nifty]))/_xlfn.STDEV.P(Table2[1W Return vs Nifty])</f>
        <v>0.22201082632712554</v>
      </c>
      <c r="O385">
        <v>691.4</v>
      </c>
      <c r="P385">
        <v>709.38789193606794</v>
      </c>
      <c r="Q385">
        <v>633.85742046558005</v>
      </c>
      <c r="R385">
        <v>51.852224845802297</v>
      </c>
      <c r="S385" s="2">
        <f>(Table2[[#This Row],[Close Price]]-Table2[[#This Row],[20D EMA]])/Table2[[#This Row],[20D EMA]]</f>
        <v>-1.3089383858837077E-2</v>
      </c>
      <c r="T385" s="2">
        <f>(Table2[[#This Row],[Close Price]]-Table2[[#This Row],[50D EMA]])/Table2[[#This Row],[50D EMA]]</f>
        <v>-3.8114397276045771E-2</v>
      </c>
      <c r="U385" s="2">
        <f>(Table2[[#This Row],[Close Price]]-Table2[[#This Row],[200D EMA]])/Table2[[#This Row],[200D EMA]]</f>
        <v>7.6503923388324888E-2</v>
      </c>
      <c r="V385">
        <v>0.85979528963672003</v>
      </c>
      <c r="W385">
        <v>678</v>
      </c>
      <c r="X385">
        <v>685.5</v>
      </c>
      <c r="Y385">
        <v>654.35</v>
      </c>
      <c r="Z385">
        <v>685.5</v>
      </c>
      <c r="AA385">
        <v>626.35</v>
      </c>
      <c r="AB385">
        <v>778.85</v>
      </c>
      <c r="AC385" s="2">
        <f>(Table2[[#This Row],[Close Price]]/Table2[[#This Row],[Day Low]])-1</f>
        <v>6.4159292035399496E-3</v>
      </c>
      <c r="AD385" s="2">
        <f>(Table2[[#This Row],[Day High]]/Table2[[#This Row],[Close Price]])-1</f>
        <v>4.6163992086172279E-3</v>
      </c>
      <c r="AE385" s="2">
        <f>(Table2[[#This Row],[Close Price]]/Table2[[#This Row],[Current Week Low]])-1</f>
        <v>4.2790555513104511E-2</v>
      </c>
      <c r="AF385" s="2">
        <f>(Table2[[#This Row],[Current Week High]]/Table2[[#This Row],[Close Price]])-1</f>
        <v>4.6163992086172279E-3</v>
      </c>
      <c r="AG385" s="2">
        <f>(Table2[[#This Row],[Close Price]]/Table2[[#This Row],[Current Month Low]])-1</f>
        <v>8.9406881136744554E-2</v>
      </c>
      <c r="AH385" s="2">
        <f>(Table2[[#This Row],[Current Month High]]/Table2[[#This Row],[Close Price]])-1</f>
        <v>0.14142302337510082</v>
      </c>
      <c r="AI385">
        <v>21.1621601817249</v>
      </c>
      <c r="AJ385">
        <v>64.026442307692307</v>
      </c>
      <c r="AK385" t="str">
        <f>IF(AND(Table2[[#This Row],[20D EMA]]&gt;Table2[[#This Row],[50D EMA]],Table2[[#This Row],[50D EMA]]&gt;Table2[[#This Row],[200D EMA]]),"Uptrend","Downtrend/NoTrend")</f>
        <v>Downtrend/NoTrend</v>
      </c>
      <c r="AL385">
        <v>-0.03</v>
      </c>
      <c r="AM385" t="s">
        <v>10331</v>
      </c>
      <c r="AN385">
        <v>-0.55000000000000004</v>
      </c>
      <c r="AO385" t="s">
        <v>10331</v>
      </c>
      <c r="AP385">
        <v>5.7266550959323002E-2</v>
      </c>
      <c r="AQ385">
        <f>(Table2[[#This Row],[Sharpe Ratio]]-AVERAGE(Table2[Sharpe Ratio]))/_xlfn.STDEV.P(Table2[Sharpe Ratio])</f>
        <v>-0.10538533966776259</v>
      </c>
      <c r="AR3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5">
        <f>_xlfn.RANK.AVG(Table2[[#This Row],[1Y Return vs Nifty Z-Score]],Table2[1Y Return vs Nifty Z-Score])</f>
        <v>292</v>
      </c>
      <c r="AT385">
        <f>_xlfn.RANK.AVG(Table2[[#This Row],[6M Return vs Nifty Z-Score]],Table2[6M Return vs Nifty Z-Score])</f>
        <v>483</v>
      </c>
      <c r="AU385">
        <f>_xlfn.RANK.AVG(Table2[[#This Row],[Sharpe Ratio Z-Score]],Table2[Sharpe Ratio Z-Score])</f>
        <v>373</v>
      </c>
      <c r="AV385">
        <f>(Table2[[#This Row],[Rank 1Y]]+Table2[[#This Row],[Rank 6M]]+Table2[[#This Row],[Rank Sharpe]])/3</f>
        <v>382.66666666666669</v>
      </c>
    </row>
    <row r="386" spans="1:48" x14ac:dyDescent="0.3">
      <c r="A386" t="s">
        <v>986</v>
      </c>
      <c r="B386" t="s">
        <v>987</v>
      </c>
      <c r="C386" t="s">
        <v>10289</v>
      </c>
      <c r="D386" t="s">
        <v>119</v>
      </c>
      <c r="E386">
        <v>14716.842264319999</v>
      </c>
      <c r="F386">
        <v>2312.8000000000002</v>
      </c>
      <c r="G386">
        <v>21.430060486972199</v>
      </c>
      <c r="H386">
        <f>(Table2[[#This Row],[1Y Return vs Nifty]]-AVERAGE(Table2[1Y Return vs Nifty]))/_xlfn.STDEV.P(Table2[1Y Return vs Nifty])</f>
        <v>-0.17259124777223414</v>
      </c>
      <c r="I386">
        <v>3.1517579609372</v>
      </c>
      <c r="J386">
        <f>(Table2[[#This Row],[1M Return vs Nifty]]-AVERAGE(Table2[1M Return vs Nifty]))/_xlfn.STDEV.P(Table2[1M Return vs Nifty])</f>
        <v>-9.4558925304425875E-2</v>
      </c>
      <c r="K386">
        <v>33.737659651564499</v>
      </c>
      <c r="L386">
        <f>(Table2[[#This Row],[6M Return vs Nifty]]-AVERAGE(Table2[6M Return vs Nifty]))/_xlfn.STDEV.P(Table2[6M Return vs Nifty])</f>
        <v>0.86041023920471826</v>
      </c>
      <c r="M386">
        <v>0.10084477023053</v>
      </c>
      <c r="N386">
        <f>(Table2[[#This Row],[1W Return vs Nifty]]-AVERAGE(Table2[1W Return vs Nifty]))/_xlfn.STDEV.P(Table2[1W Return vs Nifty])</f>
        <v>-0.13016956098547153</v>
      </c>
      <c r="O386">
        <v>2262.09</v>
      </c>
      <c r="P386">
        <v>2139.5795299691799</v>
      </c>
      <c r="Q386">
        <v>1822.77399370789</v>
      </c>
      <c r="R386">
        <v>58.5482917390243</v>
      </c>
      <c r="S386" s="2">
        <f>(Table2[[#This Row],[Close Price]]-Table2[[#This Row],[20D EMA]])/Table2[[#This Row],[20D EMA]]</f>
        <v>2.2417322034048174E-2</v>
      </c>
      <c r="T386" s="2">
        <f>(Table2[[#This Row],[Close Price]]-Table2[[#This Row],[50D EMA]])/Table2[[#This Row],[50D EMA]]</f>
        <v>8.0960052012329475E-2</v>
      </c>
      <c r="U386" s="2">
        <f>(Table2[[#This Row],[Close Price]]-Table2[[#This Row],[200D EMA]])/Table2[[#This Row],[200D EMA]]</f>
        <v>0.26883530705597708</v>
      </c>
      <c r="V386">
        <v>0.504840275513742</v>
      </c>
      <c r="W386">
        <v>2250</v>
      </c>
      <c r="X386">
        <v>2329.8000000000002</v>
      </c>
      <c r="Y386">
        <v>2194.5500000000002</v>
      </c>
      <c r="Z386">
        <v>2329.8000000000002</v>
      </c>
      <c r="AA386">
        <v>2189.1</v>
      </c>
      <c r="AB386">
        <v>2425</v>
      </c>
      <c r="AC386" s="2">
        <f>(Table2[[#This Row],[Close Price]]/Table2[[#This Row],[Day Low]])-1</f>
        <v>2.791111111111122E-2</v>
      </c>
      <c r="AD386" s="2">
        <f>(Table2[[#This Row],[Day High]]/Table2[[#This Row],[Close Price]])-1</f>
        <v>7.3503977862330316E-3</v>
      </c>
      <c r="AE386" s="2">
        <f>(Table2[[#This Row],[Close Price]]/Table2[[#This Row],[Current Week Low]])-1</f>
        <v>5.3883484085575528E-2</v>
      </c>
      <c r="AF386" s="2">
        <f>(Table2[[#This Row],[Current Week High]]/Table2[[#This Row],[Close Price]])-1</f>
        <v>7.3503977862330316E-3</v>
      </c>
      <c r="AG386" s="2">
        <f>(Table2[[#This Row],[Close Price]]/Table2[[#This Row],[Current Month Low]])-1</f>
        <v>5.6507240418437021E-2</v>
      </c>
      <c r="AH386" s="2">
        <f>(Table2[[#This Row],[Current Month High]]/Table2[[#This Row],[Close Price]])-1</f>
        <v>4.8512625389138586E-2</v>
      </c>
      <c r="AI386">
        <v>7.4022829470771203</v>
      </c>
      <c r="AJ386">
        <v>60.594382529597603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0.15</v>
      </c>
      <c r="AM386" t="s">
        <v>10332</v>
      </c>
      <c r="AN386">
        <v>4.0199999999999996</v>
      </c>
      <c r="AO386" t="s">
        <v>10332</v>
      </c>
      <c r="AP386">
        <v>-5.6408015027112998E-2</v>
      </c>
      <c r="AQ386">
        <f>(Table2[[#This Row],[Sharpe Ratio]]-AVERAGE(Table2[Sharpe Ratio]))/_xlfn.STDEV.P(Table2[Sharpe Ratio])</f>
        <v>-1.4141747571016252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-0.95108425195903856</v>
      </c>
      <c r="AS386">
        <f>_xlfn.RANK.AVG(Table2[[#This Row],[1Y Return vs Nifty Z-Score]],Table2[1Y Return vs Nifty Z-Score])</f>
        <v>344</v>
      </c>
      <c r="AT386">
        <f>_xlfn.RANK.AVG(Table2[[#This Row],[6M Return vs Nifty Z-Score]],Table2[6M Return vs Nifty Z-Score])</f>
        <v>128</v>
      </c>
      <c r="AU386">
        <f>_xlfn.RANK.AVG(Table2[[#This Row],[Sharpe Ratio Z-Score]],Table2[Sharpe Ratio Z-Score])</f>
        <v>677</v>
      </c>
      <c r="AV386">
        <f>(Table2[[#This Row],[Rank 1Y]]+Table2[[#This Row],[Rank 6M]]+Table2[[#This Row],[Rank Sharpe]])/3</f>
        <v>383</v>
      </c>
    </row>
    <row r="387" spans="1:48" x14ac:dyDescent="0.3">
      <c r="A387" t="s">
        <v>269</v>
      </c>
      <c r="B387" t="s">
        <v>270</v>
      </c>
      <c r="C387" t="s">
        <v>10287</v>
      </c>
      <c r="D387" t="s">
        <v>37</v>
      </c>
      <c r="E387">
        <v>102901.97572704</v>
      </c>
      <c r="F387">
        <v>2083.1999999999998</v>
      </c>
      <c r="G387">
        <v>29.328639287459598</v>
      </c>
      <c r="H387">
        <f>(Table2[[#This Row],[1Y Return vs Nifty]]-AVERAGE(Table2[1Y Return vs Nifty]))/_xlfn.STDEV.P(Table2[1Y Return vs Nifty])</f>
        <v>-5.0330585309363803E-2</v>
      </c>
      <c r="I387">
        <v>9.1254752614835901</v>
      </c>
      <c r="J387">
        <f>(Table2[[#This Row],[1M Return vs Nifty]]-AVERAGE(Table2[1M Return vs Nifty]))/_xlfn.STDEV.P(Table2[1M Return vs Nifty])</f>
        <v>0.40242424781112751</v>
      </c>
      <c r="K387">
        <v>14.8664088665432</v>
      </c>
      <c r="L387">
        <f>(Table2[[#This Row],[6M Return vs Nifty]]-AVERAGE(Table2[6M Return vs Nifty]))/_xlfn.STDEV.P(Table2[6M Return vs Nifty])</f>
        <v>0.21840816330878901</v>
      </c>
      <c r="M387">
        <v>1.0075736285146599</v>
      </c>
      <c r="N387">
        <f>(Table2[[#This Row],[1W Return vs Nifty]]-AVERAGE(Table2[1W Return vs Nifty]))/_xlfn.STDEV.P(Table2[1W Return vs Nifty])</f>
        <v>7.9452195024343544E-2</v>
      </c>
      <c r="O387">
        <v>1982.85</v>
      </c>
      <c r="P387">
        <v>1895.75519450411</v>
      </c>
      <c r="Q387">
        <v>1673.34155599416</v>
      </c>
      <c r="R387">
        <v>74.726441113039002</v>
      </c>
      <c r="S387" s="2">
        <f>(Table2[[#This Row],[Close Price]]-Table2[[#This Row],[20D EMA]])/Table2[[#This Row],[20D EMA]]</f>
        <v>5.0608971934336895E-2</v>
      </c>
      <c r="T387" s="2">
        <f>(Table2[[#This Row],[Close Price]]-Table2[[#This Row],[50D EMA]])/Table2[[#This Row],[50D EMA]]</f>
        <v>9.8876060600705057E-2</v>
      </c>
      <c r="U387" s="2">
        <f>(Table2[[#This Row],[Close Price]]-Table2[[#This Row],[200D EMA]])/Table2[[#This Row],[200D EMA]]</f>
        <v>0.24493412151133492</v>
      </c>
      <c r="V387">
        <v>0.93777778979456095</v>
      </c>
      <c r="W387">
        <v>2049.75</v>
      </c>
      <c r="X387">
        <v>2091</v>
      </c>
      <c r="Y387">
        <v>1993.05</v>
      </c>
      <c r="Z387">
        <v>2091</v>
      </c>
      <c r="AA387">
        <v>1905.05</v>
      </c>
      <c r="AB387">
        <v>2091</v>
      </c>
      <c r="AC387" s="2">
        <f>(Table2[[#This Row],[Close Price]]/Table2[[#This Row],[Day Low]])-1</f>
        <v>1.6319063300402448E-2</v>
      </c>
      <c r="AD387" s="2">
        <f>(Table2[[#This Row],[Day High]]/Table2[[#This Row],[Close Price]])-1</f>
        <v>3.7442396313365212E-3</v>
      </c>
      <c r="AE387" s="2">
        <f>(Table2[[#This Row],[Close Price]]/Table2[[#This Row],[Current Week Low]])-1</f>
        <v>4.5232181831865725E-2</v>
      </c>
      <c r="AF387" s="2">
        <f>(Table2[[#This Row],[Current Week High]]/Table2[[#This Row],[Close Price]])-1</f>
        <v>3.7442396313365212E-3</v>
      </c>
      <c r="AG387" s="2">
        <f>(Table2[[#This Row],[Close Price]]/Table2[[#This Row],[Current Month Low]])-1</f>
        <v>9.3514605915855142E-2</v>
      </c>
      <c r="AH387" s="2">
        <f>(Table2[[#This Row],[Current Month High]]/Table2[[#This Row],[Close Price]])-1</f>
        <v>3.7442396313365212E-3</v>
      </c>
      <c r="AI387">
        <v>0.374423963133652</v>
      </c>
      <c r="AJ387">
        <v>64.549763033175296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0.27</v>
      </c>
      <c r="AM387" t="s">
        <v>10332</v>
      </c>
      <c r="AN387">
        <v>7.43</v>
      </c>
      <c r="AO387" t="s">
        <v>10332</v>
      </c>
      <c r="AP387">
        <v>-7.4269607565350003E-3</v>
      </c>
      <c r="AQ387">
        <f>(Table2[[#This Row],[Sharpe Ratio]]-AVERAGE(Table2[Sharpe Ratio]))/_xlfn.STDEV.P(Table2[Sharpe Ratio])</f>
        <v>-0.85023255131624753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-0.20027853048135136</v>
      </c>
      <c r="AS387">
        <f>_xlfn.RANK.AVG(Table2[[#This Row],[1Y Return vs Nifty Z-Score]],Table2[1Y Return vs Nifty Z-Score])</f>
        <v>311</v>
      </c>
      <c r="AT387">
        <f>_xlfn.RANK.AVG(Table2[[#This Row],[6M Return vs Nifty Z-Score]],Table2[6M Return vs Nifty Z-Score])</f>
        <v>249</v>
      </c>
      <c r="AU387">
        <f>_xlfn.RANK.AVG(Table2[[#This Row],[Sharpe Ratio Z-Score]],Table2[Sharpe Ratio Z-Score])</f>
        <v>591</v>
      </c>
      <c r="AV387">
        <f>(Table2[[#This Row],[Rank 1Y]]+Table2[[#This Row],[Rank 6M]]+Table2[[#This Row],[Rank Sharpe]])/3</f>
        <v>383.66666666666669</v>
      </c>
    </row>
    <row r="388" spans="1:48" x14ac:dyDescent="0.3">
      <c r="A388" t="s">
        <v>1290</v>
      </c>
      <c r="B388" t="s">
        <v>1291</v>
      </c>
      <c r="C388" t="s">
        <v>10287</v>
      </c>
      <c r="D388" t="s">
        <v>21</v>
      </c>
      <c r="E388">
        <v>8896.2458474559899</v>
      </c>
      <c r="F388">
        <v>32.119999999999997</v>
      </c>
      <c r="G388">
        <v>99.078728906960805</v>
      </c>
      <c r="H388">
        <f>(Table2[[#This Row],[1Y Return vs Nifty]]-AVERAGE(Table2[1Y Return vs Nifty]))/_xlfn.STDEV.P(Table2[1Y Return vs Nifty])</f>
        <v>1.029318346369152</v>
      </c>
      <c r="I388">
        <v>7.4427503176554399</v>
      </c>
      <c r="J388">
        <f>(Table2[[#This Row],[1M Return vs Nifty]]-AVERAGE(Table2[1M Return vs Nifty]))/_xlfn.STDEV.P(Table2[1M Return vs Nifty])</f>
        <v>0.26243001306755936</v>
      </c>
      <c r="K388">
        <v>-19.904303792096499</v>
      </c>
      <c r="L388">
        <f>(Table2[[#This Row],[6M Return vs Nifty]]-AVERAGE(Table2[6M Return vs Nifty]))/_xlfn.STDEV.P(Table2[6M Return vs Nifty])</f>
        <v>-0.9644953952060451</v>
      </c>
      <c r="M388">
        <v>-3.3395227405716201</v>
      </c>
      <c r="N388">
        <f>(Table2[[#This Row],[1W Return vs Nifty]]-AVERAGE(Table2[1W Return vs Nifty]))/_xlfn.STDEV.P(Table2[1W Return vs Nifty])</f>
        <v>-0.92552957665564384</v>
      </c>
      <c r="O388">
        <v>31.27</v>
      </c>
      <c r="P388">
        <v>31.168816796083298</v>
      </c>
      <c r="Q388">
        <v>29.167744826952099</v>
      </c>
      <c r="R388">
        <v>59.657786203815903</v>
      </c>
      <c r="S388" s="2">
        <f>(Table2[[#This Row],[Close Price]]-Table2[[#This Row],[20D EMA]])/Table2[[#This Row],[20D EMA]]</f>
        <v>2.7182603133994176E-2</v>
      </c>
      <c r="T388" s="2">
        <f>(Table2[[#This Row],[Close Price]]-Table2[[#This Row],[50D EMA]])/Table2[[#This Row],[50D EMA]]</f>
        <v>3.0517141864564636E-2</v>
      </c>
      <c r="U388" s="2">
        <f>(Table2[[#This Row],[Close Price]]-Table2[[#This Row],[200D EMA]])/Table2[[#This Row],[200D EMA]]</f>
        <v>0.1012164358459384</v>
      </c>
      <c r="V388">
        <v>1.2106885415658499</v>
      </c>
      <c r="W388">
        <v>31.21</v>
      </c>
      <c r="X388">
        <v>33.17</v>
      </c>
      <c r="Y388">
        <v>30.81</v>
      </c>
      <c r="Z388">
        <v>33.17</v>
      </c>
      <c r="AA388">
        <v>30.26</v>
      </c>
      <c r="AB388">
        <v>34.19</v>
      </c>
      <c r="AC388" s="2">
        <f>(Table2[[#This Row],[Close Price]]/Table2[[#This Row],[Day Low]])-1</f>
        <v>2.9157321371355183E-2</v>
      </c>
      <c r="AD388" s="2">
        <f>(Table2[[#This Row],[Day High]]/Table2[[#This Row],[Close Price]])-1</f>
        <v>3.268991282689937E-2</v>
      </c>
      <c r="AE388" s="2">
        <f>(Table2[[#This Row],[Close Price]]/Table2[[#This Row],[Current Week Low]])-1</f>
        <v>4.2518662771827254E-2</v>
      </c>
      <c r="AF388" s="2">
        <f>(Table2[[#This Row],[Current Week High]]/Table2[[#This Row],[Close Price]])-1</f>
        <v>3.268991282689937E-2</v>
      </c>
      <c r="AG388" s="2">
        <f>(Table2[[#This Row],[Close Price]]/Table2[[#This Row],[Current Month Low]])-1</f>
        <v>6.1467283542630424E-2</v>
      </c>
      <c r="AH388" s="2">
        <f>(Table2[[#This Row],[Current Month High]]/Table2[[#This Row],[Close Price]])-1</f>
        <v>6.4445828144458206E-2</v>
      </c>
      <c r="AI388">
        <v>32.3163138231631</v>
      </c>
      <c r="AJ388">
        <v>131.91335740072199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-0.17</v>
      </c>
      <c r="AM388" t="s">
        <v>10331</v>
      </c>
      <c r="AN388">
        <v>1.42</v>
      </c>
      <c r="AO388" t="s">
        <v>10332</v>
      </c>
      <c r="AP388">
        <v>4.3313264111267999E-2</v>
      </c>
      <c r="AQ388">
        <f>(Table2[[#This Row],[Sharpe Ratio]]-AVERAGE(Table2[Sharpe Ratio]))/_xlfn.STDEV.P(Table2[Sharpe Ratio])</f>
        <v>-0.26603617661340401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-0.8643127890383816</v>
      </c>
      <c r="AS388">
        <f>_xlfn.RANK.AVG(Table2[[#This Row],[1Y Return vs Nifty Z-Score]],Table2[1Y Return vs Nifty Z-Score])</f>
        <v>102</v>
      </c>
      <c r="AT388">
        <f>_xlfn.RANK.AVG(Table2[[#This Row],[6M Return vs Nifty Z-Score]],Table2[6M Return vs Nifty Z-Score])</f>
        <v>633</v>
      </c>
      <c r="AU388">
        <f>_xlfn.RANK.AVG(Table2[[#This Row],[Sharpe Ratio Z-Score]],Table2[Sharpe Ratio Z-Score])</f>
        <v>416</v>
      </c>
      <c r="AV388">
        <f>(Table2[[#This Row],[Rank 1Y]]+Table2[[#This Row],[Rank 6M]]+Table2[[#This Row],[Rank Sharpe]])/3</f>
        <v>383.66666666666669</v>
      </c>
    </row>
    <row r="389" spans="1:48" x14ac:dyDescent="0.3">
      <c r="A389" t="s">
        <v>461</v>
      </c>
      <c r="B389" t="s">
        <v>462</v>
      </c>
      <c r="C389" t="s">
        <v>10287</v>
      </c>
      <c r="D389" t="s">
        <v>54</v>
      </c>
      <c r="E389">
        <v>48664.807344375004</v>
      </c>
      <c r="F389">
        <v>4416.45</v>
      </c>
      <c r="G389">
        <v>42.148495291915303</v>
      </c>
      <c r="H389">
        <f>(Table2[[#This Row],[1Y Return vs Nifty]]-AVERAGE(Table2[1Y Return vs Nifty]))/_xlfn.STDEV.P(Table2[1Y Return vs Nifty])</f>
        <v>0.14810563054337197</v>
      </c>
      <c r="I389">
        <v>-2.33373871478747</v>
      </c>
      <c r="J389">
        <f>(Table2[[#This Row],[1M Return vs Nifty]]-AVERAGE(Table2[1M Return vs Nifty]))/_xlfn.STDEV.P(Table2[1M Return vs Nifty])</f>
        <v>-0.55092460296498613</v>
      </c>
      <c r="K389">
        <v>-5.8392637206148503</v>
      </c>
      <c r="L389">
        <f>(Table2[[#This Row],[6M Return vs Nifty]]-AVERAGE(Table2[6M Return vs Nifty]))/_xlfn.STDEV.P(Table2[6M Return vs Nifty])</f>
        <v>-0.48600114878238621</v>
      </c>
      <c r="M389">
        <v>6.0736521187457901</v>
      </c>
      <c r="N389">
        <f>(Table2[[#This Row],[1W Return vs Nifty]]-AVERAGE(Table2[1W Return vs Nifty]))/_xlfn.STDEV.P(Table2[1W Return vs Nifty])</f>
        <v>1.2506515668138642</v>
      </c>
      <c r="O389">
        <v>4150.29</v>
      </c>
      <c r="P389">
        <v>4280.8267041011504</v>
      </c>
      <c r="Q389">
        <v>4014.9780927156098</v>
      </c>
      <c r="R389">
        <v>71.095877712540897</v>
      </c>
      <c r="S389" s="2">
        <f>(Table2[[#This Row],[Close Price]]-Table2[[#This Row],[20D EMA]])/Table2[[#This Row],[20D EMA]]</f>
        <v>6.4130458353512609E-2</v>
      </c>
      <c r="T389" s="2">
        <f>(Table2[[#This Row],[Close Price]]-Table2[[#This Row],[50D EMA]])/Table2[[#This Row],[50D EMA]]</f>
        <v>3.1681566499507798E-2</v>
      </c>
      <c r="U389" s="2">
        <f>(Table2[[#This Row],[Close Price]]-Table2[[#This Row],[200D EMA]])/Table2[[#This Row],[200D EMA]]</f>
        <v>9.9993548660397932E-2</v>
      </c>
      <c r="V389">
        <v>0.43712611474517399</v>
      </c>
      <c r="W389">
        <v>4201.2</v>
      </c>
      <c r="X389">
        <v>4437.95</v>
      </c>
      <c r="Y389">
        <v>3973.1</v>
      </c>
      <c r="Z389">
        <v>4437.95</v>
      </c>
      <c r="AA389">
        <v>3732.9</v>
      </c>
      <c r="AB389">
        <v>4437.95</v>
      </c>
      <c r="AC389" s="2">
        <f>(Table2[[#This Row],[Close Price]]/Table2[[#This Row],[Day Low]])-1</f>
        <v>5.1235361325335571E-2</v>
      </c>
      <c r="AD389" s="2">
        <f>(Table2[[#This Row],[Day High]]/Table2[[#This Row],[Close Price]])-1</f>
        <v>4.8681633438620864E-3</v>
      </c>
      <c r="AE389" s="2">
        <f>(Table2[[#This Row],[Close Price]]/Table2[[#This Row],[Current Week Low]])-1</f>
        <v>0.11158792882132329</v>
      </c>
      <c r="AF389" s="2">
        <f>(Table2[[#This Row],[Current Week High]]/Table2[[#This Row],[Close Price]])-1</f>
        <v>4.8681633438620864E-3</v>
      </c>
      <c r="AG389" s="2">
        <f>(Table2[[#This Row],[Close Price]]/Table2[[#This Row],[Current Month Low]])-1</f>
        <v>0.18311500442015594</v>
      </c>
      <c r="AH389" s="2">
        <f>(Table2[[#This Row],[Current Month High]]/Table2[[#This Row],[Close Price]])-1</f>
        <v>4.8681633438620864E-3</v>
      </c>
      <c r="AI389">
        <v>13.167815779642</v>
      </c>
      <c r="AJ389">
        <v>71.8229034956329</v>
      </c>
      <c r="AK389" t="str">
        <f>IF(AND(Table2[[#This Row],[20D EMA]]&gt;Table2[[#This Row],[50D EMA]],Table2[[#This Row],[50D EMA]]&gt;Table2[[#This Row],[200D EMA]]),"Uptrend","Downtrend/NoTrend")</f>
        <v>Downtrend/NoTrend</v>
      </c>
      <c r="AL389">
        <v>-0.03</v>
      </c>
      <c r="AM389" t="s">
        <v>10331</v>
      </c>
      <c r="AN389">
        <v>9.4499999999999993</v>
      </c>
      <c r="AO389" t="s">
        <v>10332</v>
      </c>
      <c r="AP389">
        <v>4.6083806957901999E-2</v>
      </c>
      <c r="AQ389">
        <f>(Table2[[#This Row],[Sharpe Ratio]]-AVERAGE(Table2[Sharpe Ratio]))/_xlfn.STDEV.P(Table2[Sharpe Ratio])</f>
        <v>-0.23413759730715583</v>
      </c>
      <c r="AR3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9">
        <f>_xlfn.RANK.AVG(Table2[[#This Row],[1Y Return vs Nifty Z-Score]],Table2[1Y Return vs Nifty Z-Score])</f>
        <v>256</v>
      </c>
      <c r="AT389">
        <f>_xlfn.RANK.AVG(Table2[[#This Row],[6M Return vs Nifty Z-Score]],Table2[6M Return vs Nifty Z-Score])</f>
        <v>489</v>
      </c>
      <c r="AU389">
        <f>_xlfn.RANK.AVG(Table2[[#This Row],[Sharpe Ratio Z-Score]],Table2[Sharpe Ratio Z-Score])</f>
        <v>407</v>
      </c>
      <c r="AV389">
        <f>(Table2[[#This Row],[Rank 1Y]]+Table2[[#This Row],[Rank 6M]]+Table2[[#This Row],[Rank Sharpe]])/3</f>
        <v>384</v>
      </c>
    </row>
    <row r="390" spans="1:48" x14ac:dyDescent="0.3">
      <c r="A390" t="s">
        <v>1135</v>
      </c>
      <c r="B390" t="s">
        <v>1136</v>
      </c>
      <c r="C390" t="s">
        <v>10299</v>
      </c>
      <c r="D390" t="s">
        <v>139</v>
      </c>
      <c r="E390">
        <v>11157.543439011</v>
      </c>
      <c r="F390">
        <v>207.21</v>
      </c>
      <c r="G390">
        <v>20.248154503037401</v>
      </c>
      <c r="H390">
        <f>(Table2[[#This Row],[1Y Return vs Nifty]]-AVERAGE(Table2[1Y Return vs Nifty]))/_xlfn.STDEV.P(Table2[1Y Return vs Nifty])</f>
        <v>-0.19088575520384729</v>
      </c>
      <c r="I390">
        <v>4.5257664884764797</v>
      </c>
      <c r="J390">
        <f>(Table2[[#This Row],[1M Return vs Nifty]]-AVERAGE(Table2[1M Return vs Nifty]))/_xlfn.STDEV.P(Table2[1M Return vs Nifty])</f>
        <v>1.9751659470290905E-2</v>
      </c>
      <c r="K390">
        <v>-35.087301389582997</v>
      </c>
      <c r="L390">
        <f>(Table2[[#This Row],[6M Return vs Nifty]]-AVERAGE(Table2[6M Return vs Nifty]))/_xlfn.STDEV.P(Table2[6M Return vs Nifty])</f>
        <v>-1.4810226825041475</v>
      </c>
      <c r="M390">
        <v>1.26474199985499</v>
      </c>
      <c r="N390">
        <f>(Table2[[#This Row],[1W Return vs Nifty]]-AVERAGE(Table2[1W Return vs Nifty]))/_xlfn.STDEV.P(Table2[1W Return vs Nifty])</f>
        <v>0.13890556424053729</v>
      </c>
      <c r="O390">
        <v>202.93</v>
      </c>
      <c r="P390">
        <v>203.94317659557501</v>
      </c>
      <c r="Q390">
        <v>198.40626589262399</v>
      </c>
      <c r="R390">
        <v>58.764802765311103</v>
      </c>
      <c r="S390" s="2">
        <f>(Table2[[#This Row],[Close Price]]-Table2[[#This Row],[20D EMA]])/Table2[[#This Row],[20D EMA]]</f>
        <v>2.1091016606711678E-2</v>
      </c>
      <c r="T390" s="2">
        <f>(Table2[[#This Row],[Close Price]]-Table2[[#This Row],[50D EMA]])/Table2[[#This Row],[50D EMA]]</f>
        <v>1.6018302053337135E-2</v>
      </c>
      <c r="U390" s="2">
        <f>(Table2[[#This Row],[Close Price]]-Table2[[#This Row],[200D EMA]])/Table2[[#This Row],[200D EMA]]</f>
        <v>4.437225844540884E-2</v>
      </c>
      <c r="V390">
        <v>0.66241178676349599</v>
      </c>
      <c r="W390">
        <v>204.4</v>
      </c>
      <c r="X390">
        <v>210.7</v>
      </c>
      <c r="Y390">
        <v>197.5</v>
      </c>
      <c r="Z390">
        <v>212</v>
      </c>
      <c r="AA390">
        <v>190.91</v>
      </c>
      <c r="AB390">
        <v>218.5</v>
      </c>
      <c r="AC390" s="2">
        <f>(Table2[[#This Row],[Close Price]]/Table2[[#This Row],[Day Low]])-1</f>
        <v>1.3747553816046976E-2</v>
      </c>
      <c r="AD390" s="2">
        <f>(Table2[[#This Row],[Day High]]/Table2[[#This Row],[Close Price]])-1</f>
        <v>1.6842816466386745E-2</v>
      </c>
      <c r="AE390" s="2">
        <f>(Table2[[#This Row],[Close Price]]/Table2[[#This Row],[Current Week Low]])-1</f>
        <v>4.9164556962025374E-2</v>
      </c>
      <c r="AF390" s="2">
        <f>(Table2[[#This Row],[Current Week High]]/Table2[[#This Row],[Close Price]])-1</f>
        <v>2.311664494956811E-2</v>
      </c>
      <c r="AG390" s="2">
        <f>(Table2[[#This Row],[Close Price]]/Table2[[#This Row],[Current Month Low]])-1</f>
        <v>8.5380545806924779E-2</v>
      </c>
      <c r="AH390" s="2">
        <f>(Table2[[#This Row],[Current Month High]]/Table2[[#This Row],[Close Price]])-1</f>
        <v>5.4485787365474492E-2</v>
      </c>
      <c r="AI390">
        <v>37.493364219873499</v>
      </c>
      <c r="AJ390">
        <v>52.866101069715903</v>
      </c>
      <c r="AK390" t="str">
        <f>IF(AND(Table2[[#This Row],[20D EMA]]&gt;Table2[[#This Row],[50D EMA]],Table2[[#This Row],[50D EMA]]&gt;Table2[[#This Row],[200D EMA]]),"Uptrend","Downtrend/NoTrend")</f>
        <v>Downtrend/NoTrend</v>
      </c>
      <c r="AL390">
        <v>0.05</v>
      </c>
      <c r="AM390" t="s">
        <v>10332</v>
      </c>
      <c r="AN390">
        <v>3.92</v>
      </c>
      <c r="AO390" t="s">
        <v>10332</v>
      </c>
      <c r="AP390">
        <v>0.17117861575837401</v>
      </c>
      <c r="AQ390">
        <f>(Table2[[#This Row],[Sharpe Ratio]]-AVERAGE(Table2[Sharpe Ratio]))/_xlfn.STDEV.P(Table2[Sharpe Ratio])</f>
        <v>1.2061385147081396</v>
      </c>
      <c r="AR3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0">
        <f>_xlfn.RANK.AVG(Table2[[#This Row],[1Y Return vs Nifty Z-Score]],Table2[1Y Return vs Nifty Z-Score])</f>
        <v>349</v>
      </c>
      <c r="AT390">
        <f>_xlfn.RANK.AVG(Table2[[#This Row],[6M Return vs Nifty Z-Score]],Table2[6M Return vs Nifty Z-Score])</f>
        <v>718</v>
      </c>
      <c r="AU390">
        <f>_xlfn.RANK.AVG(Table2[[#This Row],[Sharpe Ratio Z-Score]],Table2[Sharpe Ratio Z-Score])</f>
        <v>87</v>
      </c>
      <c r="AV390">
        <f>(Table2[[#This Row],[Rank 1Y]]+Table2[[#This Row],[Rank 6M]]+Table2[[#This Row],[Rank Sharpe]])/3</f>
        <v>384.66666666666669</v>
      </c>
    </row>
    <row r="391" spans="1:48" x14ac:dyDescent="0.3">
      <c r="A391" t="s">
        <v>720</v>
      </c>
      <c r="B391" t="s">
        <v>721</v>
      </c>
      <c r="C391" t="s">
        <v>10289</v>
      </c>
      <c r="D391" t="s">
        <v>266</v>
      </c>
      <c r="E391">
        <v>23612.496981650002</v>
      </c>
      <c r="F391">
        <v>1765.25</v>
      </c>
      <c r="G391">
        <v>12.700416775463101</v>
      </c>
      <c r="H391">
        <f>(Table2[[#This Row],[1Y Return vs Nifty]]-AVERAGE(Table2[1Y Return vs Nifty]))/_xlfn.STDEV.P(Table2[1Y Return vs Nifty])</f>
        <v>-0.3077158126076287</v>
      </c>
      <c r="I391">
        <v>2.0261977144891001</v>
      </c>
      <c r="J391">
        <f>(Table2[[#This Row],[1M Return vs Nifty]]-AVERAGE(Table2[1M Return vs Nifty]))/_xlfn.STDEV.P(Table2[1M Return vs Nifty])</f>
        <v>-0.18819986521990137</v>
      </c>
      <c r="K391">
        <v>-2.71640886497558</v>
      </c>
      <c r="L391">
        <f>(Table2[[#This Row],[6M Return vs Nifty]]-AVERAGE(Table2[6M Return vs Nifty]))/_xlfn.STDEV.P(Table2[6M Return vs Nifty])</f>
        <v>-0.37976127507812552</v>
      </c>
      <c r="M391">
        <v>1.7448915533007401</v>
      </c>
      <c r="N391">
        <f>(Table2[[#This Row],[1W Return vs Nifty]]-AVERAGE(Table2[1W Return vs Nifty]))/_xlfn.STDEV.P(Table2[1W Return vs Nifty])</f>
        <v>0.24990875071801827</v>
      </c>
      <c r="O391">
        <v>1701.13</v>
      </c>
      <c r="P391">
        <v>1702.22771807247</v>
      </c>
      <c r="Q391">
        <v>1614.14978090512</v>
      </c>
      <c r="R391">
        <v>75.207108913706804</v>
      </c>
      <c r="S391" s="2">
        <f>(Table2[[#This Row],[Close Price]]-Table2[[#This Row],[20D EMA]])/Table2[[#This Row],[20D EMA]]</f>
        <v>3.7692592570820506E-2</v>
      </c>
      <c r="T391" s="2">
        <f>(Table2[[#This Row],[Close Price]]-Table2[[#This Row],[50D EMA]])/Table2[[#This Row],[50D EMA]]</f>
        <v>3.7023414234432596E-2</v>
      </c>
      <c r="U391" s="2">
        <f>(Table2[[#This Row],[Close Price]]-Table2[[#This Row],[200D EMA]])/Table2[[#This Row],[200D EMA]]</f>
        <v>9.3609788188399656E-2</v>
      </c>
      <c r="V391">
        <v>1.08498915338692</v>
      </c>
      <c r="W391">
        <v>1723.6</v>
      </c>
      <c r="X391">
        <v>1796</v>
      </c>
      <c r="Y391">
        <v>1665</v>
      </c>
      <c r="Z391">
        <v>1796</v>
      </c>
      <c r="AA391">
        <v>1628</v>
      </c>
      <c r="AB391">
        <v>1796</v>
      </c>
      <c r="AC391" s="2">
        <f>(Table2[[#This Row],[Close Price]]/Table2[[#This Row],[Day Low]])-1</f>
        <v>2.416453933627305E-2</v>
      </c>
      <c r="AD391" s="2">
        <f>(Table2[[#This Row],[Day High]]/Table2[[#This Row],[Close Price]])-1</f>
        <v>1.7419628947741073E-2</v>
      </c>
      <c r="AE391" s="2">
        <f>(Table2[[#This Row],[Close Price]]/Table2[[#This Row],[Current Week Low]])-1</f>
        <v>6.0210210210210224E-2</v>
      </c>
      <c r="AF391" s="2">
        <f>(Table2[[#This Row],[Current Week High]]/Table2[[#This Row],[Close Price]])-1</f>
        <v>1.7419628947741073E-2</v>
      </c>
      <c r="AG391" s="2">
        <f>(Table2[[#This Row],[Close Price]]/Table2[[#This Row],[Current Month Low]])-1</f>
        <v>8.430589680589673E-2</v>
      </c>
      <c r="AH391" s="2">
        <f>(Table2[[#This Row],[Current Month High]]/Table2[[#This Row],[Close Price]])-1</f>
        <v>1.7419628947741073E-2</v>
      </c>
      <c r="AI391">
        <v>6.7894065996317599</v>
      </c>
      <c r="AJ391">
        <v>54.676889375684503</v>
      </c>
      <c r="AK391" t="str">
        <f>IF(AND(Table2[[#This Row],[20D EMA]]&gt;Table2[[#This Row],[50D EMA]],Table2[[#This Row],[50D EMA]]&gt;Table2[[#This Row],[200D EMA]]),"Uptrend","Downtrend/NoTrend")</f>
        <v>Downtrend/NoTrend</v>
      </c>
      <c r="AL391">
        <v>-0.03</v>
      </c>
      <c r="AM391" t="s">
        <v>10331</v>
      </c>
      <c r="AN391">
        <v>5.61</v>
      </c>
      <c r="AO391" t="s">
        <v>10332</v>
      </c>
      <c r="AP391">
        <v>7.5590025369902003E-2</v>
      </c>
      <c r="AQ391">
        <f>(Table2[[#This Row],[Sharpe Ratio]]-AVERAGE(Table2[Sharpe Ratio]))/_xlfn.STDEV.P(Table2[Sharpe Ratio])</f>
        <v>0.10558154805316819</v>
      </c>
      <c r="AR3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1">
        <f>_xlfn.RANK.AVG(Table2[[#This Row],[1Y Return vs Nifty Z-Score]],Table2[1Y Return vs Nifty Z-Score])</f>
        <v>388</v>
      </c>
      <c r="AT391">
        <f>_xlfn.RANK.AVG(Table2[[#This Row],[6M Return vs Nifty Z-Score]],Table2[6M Return vs Nifty Z-Score])</f>
        <v>448</v>
      </c>
      <c r="AU391">
        <f>_xlfn.RANK.AVG(Table2[[#This Row],[Sharpe Ratio Z-Score]],Table2[Sharpe Ratio Z-Score])</f>
        <v>319</v>
      </c>
      <c r="AV391">
        <f>(Table2[[#This Row],[Rank 1Y]]+Table2[[#This Row],[Rank 6M]]+Table2[[#This Row],[Rank Sharpe]])/3</f>
        <v>385</v>
      </c>
    </row>
    <row r="392" spans="1:48" x14ac:dyDescent="0.3">
      <c r="A392" t="s">
        <v>1240</v>
      </c>
      <c r="B392" t="s">
        <v>1241</v>
      </c>
      <c r="C392" t="s">
        <v>10300</v>
      </c>
      <c r="D392" t="s">
        <v>378</v>
      </c>
      <c r="E392">
        <v>9441.1281182900002</v>
      </c>
      <c r="F392">
        <v>236.93</v>
      </c>
      <c r="G392">
        <v>18.652011934572499</v>
      </c>
      <c r="H392">
        <f>(Table2[[#This Row],[1Y Return vs Nifty]]-AVERAGE(Table2[1Y Return vs Nifty]))/_xlfn.STDEV.P(Table2[1Y Return vs Nifty])</f>
        <v>-0.21559215527086498</v>
      </c>
      <c r="I392">
        <v>-5.2365301296340903</v>
      </c>
      <c r="J392">
        <f>(Table2[[#This Row],[1M Return vs Nifty]]-AVERAGE(Table2[1M Return vs Nifty]))/_xlfn.STDEV.P(Table2[1M Return vs Nifty])</f>
        <v>-0.79242221921661371</v>
      </c>
      <c r="K392">
        <v>-8.7745380095619705</v>
      </c>
      <c r="L392">
        <f>(Table2[[#This Row],[6M Return vs Nifty]]-AVERAGE(Table2[6M Return vs Nifty]))/_xlfn.STDEV.P(Table2[6M Return vs Nifty])</f>
        <v>-0.58585951049329876</v>
      </c>
      <c r="M392">
        <v>-0.482540278888205</v>
      </c>
      <c r="N392">
        <f>(Table2[[#This Row],[1W Return vs Nifty]]-AVERAGE(Table2[1W Return vs Nifty]))/_xlfn.STDEV.P(Table2[1W Return vs Nifty])</f>
        <v>-0.26503920510108975</v>
      </c>
      <c r="O392">
        <v>231.57</v>
      </c>
      <c r="P392">
        <v>234.04955103015899</v>
      </c>
      <c r="Q392">
        <v>224.13682673580499</v>
      </c>
      <c r="R392">
        <v>64.5722749430861</v>
      </c>
      <c r="S392" s="2">
        <f>(Table2[[#This Row],[Close Price]]-Table2[[#This Row],[20D EMA]])/Table2[[#This Row],[20D EMA]]</f>
        <v>2.3146348836205095E-2</v>
      </c>
      <c r="T392" s="2">
        <f>(Table2[[#This Row],[Close Price]]-Table2[[#This Row],[50D EMA]])/Table2[[#This Row],[50D EMA]]</f>
        <v>1.2307004893463118E-2</v>
      </c>
      <c r="U392" s="2">
        <f>(Table2[[#This Row],[Close Price]]-Table2[[#This Row],[200D EMA]])/Table2[[#This Row],[200D EMA]]</f>
        <v>5.7077515776890221E-2</v>
      </c>
      <c r="V392">
        <v>0.35047934307383999</v>
      </c>
      <c r="W392">
        <v>232.51</v>
      </c>
      <c r="X392">
        <v>242.75</v>
      </c>
      <c r="Y392">
        <v>223.65</v>
      </c>
      <c r="Z392">
        <v>242.75</v>
      </c>
      <c r="AA392">
        <v>220.09</v>
      </c>
      <c r="AB392">
        <v>247.6</v>
      </c>
      <c r="AC392" s="2">
        <f>(Table2[[#This Row],[Close Price]]/Table2[[#This Row],[Day Low]])-1</f>
        <v>1.9009935056556682E-2</v>
      </c>
      <c r="AD392" s="2">
        <f>(Table2[[#This Row],[Day High]]/Table2[[#This Row],[Close Price]])-1</f>
        <v>2.4564217279365197E-2</v>
      </c>
      <c r="AE392" s="2">
        <f>(Table2[[#This Row],[Close Price]]/Table2[[#This Row],[Current Week Low]])-1</f>
        <v>5.9378493181310166E-2</v>
      </c>
      <c r="AF392" s="2">
        <f>(Table2[[#This Row],[Current Week High]]/Table2[[#This Row],[Close Price]])-1</f>
        <v>2.4564217279365197E-2</v>
      </c>
      <c r="AG392" s="2">
        <f>(Table2[[#This Row],[Close Price]]/Table2[[#This Row],[Current Month Low]])-1</f>
        <v>7.6514153300922372E-2</v>
      </c>
      <c r="AH392" s="2">
        <f>(Table2[[#This Row],[Current Month High]]/Table2[[#This Row],[Close Price]])-1</f>
        <v>4.5034398345502824E-2</v>
      </c>
      <c r="AI392">
        <v>36.010636052842599</v>
      </c>
      <c r="AJ392">
        <v>50.479517307081601</v>
      </c>
      <c r="AK392" t="str">
        <f>IF(AND(Table2[[#This Row],[20D EMA]]&gt;Table2[[#This Row],[50D EMA]],Table2[[#This Row],[50D EMA]]&gt;Table2[[#This Row],[200D EMA]]),"Uptrend","Downtrend/NoTrend")</f>
        <v>Downtrend/NoTrend</v>
      </c>
      <c r="AL392">
        <v>7.0000000000000007E-2</v>
      </c>
      <c r="AM392" t="s">
        <v>10332</v>
      </c>
      <c r="AN392">
        <v>6.56</v>
      </c>
      <c r="AO392" t="s">
        <v>10332</v>
      </c>
      <c r="AP392">
        <v>8.551818423068E-2</v>
      </c>
      <c r="AQ392">
        <f>(Table2[[#This Row],[Sharpe Ratio]]-AVERAGE(Table2[Sharpe Ratio]))/_xlfn.STDEV.P(Table2[Sharpe Ratio])</f>
        <v>0.21988916945318254</v>
      </c>
      <c r="AR3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2">
        <f>_xlfn.RANK.AVG(Table2[[#This Row],[1Y Return vs Nifty Z-Score]],Table2[1Y Return vs Nifty Z-Score])</f>
        <v>364</v>
      </c>
      <c r="AT392">
        <f>_xlfn.RANK.AVG(Table2[[#This Row],[6M Return vs Nifty Z-Score]],Table2[6M Return vs Nifty Z-Score])</f>
        <v>519</v>
      </c>
      <c r="AU392">
        <f>_xlfn.RANK.AVG(Table2[[#This Row],[Sharpe Ratio Z-Score]],Table2[Sharpe Ratio Z-Score])</f>
        <v>279</v>
      </c>
      <c r="AV392">
        <f>(Table2[[#This Row],[Rank 1Y]]+Table2[[#This Row],[Rank 6M]]+Table2[[#This Row],[Rank Sharpe]])/3</f>
        <v>387.33333333333331</v>
      </c>
    </row>
    <row r="393" spans="1:48" x14ac:dyDescent="0.3">
      <c r="A393" t="s">
        <v>478</v>
      </c>
      <c r="B393" t="s">
        <v>479</v>
      </c>
      <c r="C393" t="s">
        <v>10287</v>
      </c>
      <c r="D393" t="s">
        <v>37</v>
      </c>
      <c r="E393">
        <v>44265.279999999999</v>
      </c>
      <c r="F393">
        <v>268.60000000000002</v>
      </c>
      <c r="G393">
        <v>76.807872231963003</v>
      </c>
      <c r="H393">
        <f>(Table2[[#This Row],[1Y Return vs Nifty]]-AVERAGE(Table2[1Y Return vs Nifty]))/_xlfn.STDEV.P(Table2[1Y Return vs Nifty])</f>
        <v>0.68459181271314162</v>
      </c>
      <c r="I393">
        <v>2.01842549934236</v>
      </c>
      <c r="J393">
        <f>(Table2[[#This Row],[1M Return vs Nifty]]-AVERAGE(Table2[1M Return vs Nifty]))/_xlfn.STDEV.P(Table2[1M Return vs Nifty])</f>
        <v>-0.18884647434976601</v>
      </c>
      <c r="K393">
        <v>-16.562417915932901</v>
      </c>
      <c r="L393">
        <f>(Table2[[#This Row],[6M Return vs Nifty]]-AVERAGE(Table2[6M Return vs Nifty]))/_xlfn.STDEV.P(Table2[6M Return vs Nifty])</f>
        <v>-0.85080406152893318</v>
      </c>
      <c r="M393">
        <v>11.6036526714517</v>
      </c>
      <c r="N393">
        <f>(Table2[[#This Row],[1W Return vs Nifty]]-AVERAGE(Table2[1W Return vs Nifty]))/_xlfn.STDEV.P(Table2[1W Return vs Nifty])</f>
        <v>2.529102578935742</v>
      </c>
      <c r="O393">
        <v>260.04000000000002</v>
      </c>
      <c r="P393">
        <v>257.39287707262099</v>
      </c>
      <c r="Q393">
        <v>228.55260875520801</v>
      </c>
      <c r="R393">
        <v>59.258163890006202</v>
      </c>
      <c r="S393" s="2">
        <f>(Table2[[#This Row],[Close Price]]-Table2[[#This Row],[20D EMA]])/Table2[[#This Row],[20D EMA]]</f>
        <v>3.2918012613444091E-2</v>
      </c>
      <c r="T393" s="2">
        <f>(Table2[[#This Row],[Close Price]]-Table2[[#This Row],[50D EMA]])/Table2[[#This Row],[50D EMA]]</f>
        <v>4.354092100309772E-2</v>
      </c>
      <c r="U393" s="2">
        <f>(Table2[[#This Row],[Close Price]]-Table2[[#This Row],[200D EMA]])/Table2[[#This Row],[200D EMA]]</f>
        <v>0.17522176387706384</v>
      </c>
      <c r="V393">
        <v>0.67241924504268602</v>
      </c>
      <c r="W393">
        <v>266.60000000000002</v>
      </c>
      <c r="X393">
        <v>274.7</v>
      </c>
      <c r="Y393">
        <v>239.55</v>
      </c>
      <c r="Z393">
        <v>276.39999999999998</v>
      </c>
      <c r="AA393">
        <v>230.2</v>
      </c>
      <c r="AB393">
        <v>301.95</v>
      </c>
      <c r="AC393" s="2">
        <f>(Table2[[#This Row],[Close Price]]/Table2[[#This Row],[Day Low]])-1</f>
        <v>7.5018754688671585E-3</v>
      </c>
      <c r="AD393" s="2">
        <f>(Table2[[#This Row],[Day High]]/Table2[[#This Row],[Close Price]])-1</f>
        <v>2.2710349962769882E-2</v>
      </c>
      <c r="AE393" s="2">
        <f>(Table2[[#This Row],[Close Price]]/Table2[[#This Row],[Current Week Low]])-1</f>
        <v>0.12126904612815692</v>
      </c>
      <c r="AF393" s="2">
        <f>(Table2[[#This Row],[Current Week High]]/Table2[[#This Row],[Close Price]])-1</f>
        <v>2.9039463886820327E-2</v>
      </c>
      <c r="AG393" s="2">
        <f>(Table2[[#This Row],[Close Price]]/Table2[[#This Row],[Current Month Low]])-1</f>
        <v>0.16681146828844495</v>
      </c>
      <c r="AH393" s="2">
        <f>(Table2[[#This Row],[Current Month High]]/Table2[[#This Row],[Close Price]])-1</f>
        <v>0.12416232315711073</v>
      </c>
      <c r="AI393">
        <v>20.886075949367001</v>
      </c>
      <c r="AJ393">
        <v>117.401861594496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0.1</v>
      </c>
      <c r="AM393" t="s">
        <v>10332</v>
      </c>
      <c r="AN393">
        <v>2.87</v>
      </c>
      <c r="AO393" t="s">
        <v>10332</v>
      </c>
      <c r="AP393">
        <v>3.8811095186952999E-2</v>
      </c>
      <c r="AQ393">
        <f>(Table2[[#This Row],[Sharpe Ratio]]-AVERAGE(Table2[Sharpe Ratio]))/_xlfn.STDEV.P(Table2[Sharpe Ratio])</f>
        <v>-0.3178717916651137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1.8561720641050707</v>
      </c>
      <c r="AS393">
        <f>_xlfn.RANK.AVG(Table2[[#This Row],[1Y Return vs Nifty Z-Score]],Table2[1Y Return vs Nifty Z-Score])</f>
        <v>134</v>
      </c>
      <c r="AT393">
        <f>_xlfn.RANK.AVG(Table2[[#This Row],[6M Return vs Nifty Z-Score]],Table2[6M Return vs Nifty Z-Score])</f>
        <v>603</v>
      </c>
      <c r="AU393">
        <f>_xlfn.RANK.AVG(Table2[[#This Row],[Sharpe Ratio Z-Score]],Table2[Sharpe Ratio Z-Score])</f>
        <v>426</v>
      </c>
      <c r="AV393">
        <f>(Table2[[#This Row],[Rank 1Y]]+Table2[[#This Row],[Rank 6M]]+Table2[[#This Row],[Rank Sharpe]])/3</f>
        <v>387.66666666666669</v>
      </c>
    </row>
    <row r="394" spans="1:48" x14ac:dyDescent="0.3">
      <c r="A394" t="s">
        <v>1185</v>
      </c>
      <c r="B394" t="s">
        <v>1186</v>
      </c>
      <c r="C394" t="s">
        <v>10298</v>
      </c>
      <c r="D394" t="s">
        <v>127</v>
      </c>
      <c r="E394">
        <v>10263.710896799999</v>
      </c>
      <c r="F394">
        <v>336.8</v>
      </c>
      <c r="G394">
        <v>-29.409401753441301</v>
      </c>
      <c r="H394">
        <f>(Table2[[#This Row],[1Y Return vs Nifty]]-AVERAGE(Table2[1Y Return vs Nifty]))/_xlfn.STDEV.P(Table2[1Y Return vs Nifty])</f>
        <v>-0.95952602297324685</v>
      </c>
      <c r="I394">
        <v>-11.1694963346431</v>
      </c>
      <c r="J394">
        <f>(Table2[[#This Row],[1M Return vs Nifty]]-AVERAGE(Table2[1M Return vs Nifty]))/_xlfn.STDEV.P(Table2[1M Return vs Nifty])</f>
        <v>-1.2860151065604835</v>
      </c>
      <c r="K394">
        <v>-0.59393816827439605</v>
      </c>
      <c r="L394">
        <f>(Table2[[#This Row],[6M Return vs Nifty]]-AVERAGE(Table2[6M Return vs Nifty]))/_xlfn.STDEV.P(Table2[6M Return vs Nifty])</f>
        <v>-0.30755458306638023</v>
      </c>
      <c r="M394">
        <v>-4.7716258246109202</v>
      </c>
      <c r="N394">
        <f>(Table2[[#This Row],[1W Return vs Nifty]]-AVERAGE(Table2[1W Return vs Nifty]))/_xlfn.STDEV.P(Table2[1W Return vs Nifty])</f>
        <v>-1.2566097672999348</v>
      </c>
      <c r="O394">
        <v>347.62</v>
      </c>
      <c r="P394">
        <v>359.27921805393203</v>
      </c>
      <c r="Q394">
        <v>339.20588476953401</v>
      </c>
      <c r="R394">
        <v>44.764882973931499</v>
      </c>
      <c r="S394" s="2">
        <f>(Table2[[#This Row],[Close Price]]-Table2[[#This Row],[20D EMA]])/Table2[[#This Row],[20D EMA]]</f>
        <v>-3.1125942120706497E-2</v>
      </c>
      <c r="T394" s="2">
        <f>(Table2[[#This Row],[Close Price]]-Table2[[#This Row],[50D EMA]])/Table2[[#This Row],[50D EMA]]</f>
        <v>-6.2567543359988112E-2</v>
      </c>
      <c r="U394" s="2">
        <f>(Table2[[#This Row],[Close Price]]-Table2[[#This Row],[200D EMA]])/Table2[[#This Row],[200D EMA]]</f>
        <v>-7.0926976139244263E-3</v>
      </c>
      <c r="V394">
        <v>1.25324995290754</v>
      </c>
      <c r="W394">
        <v>330.5</v>
      </c>
      <c r="X394">
        <v>343.6</v>
      </c>
      <c r="Y394">
        <v>318</v>
      </c>
      <c r="Z394">
        <v>346.4</v>
      </c>
      <c r="AA394">
        <v>314.95</v>
      </c>
      <c r="AB394">
        <v>387</v>
      </c>
      <c r="AC394" s="2">
        <f>(Table2[[#This Row],[Close Price]]/Table2[[#This Row],[Day Low]])-1</f>
        <v>1.9062027231467438E-2</v>
      </c>
      <c r="AD394" s="2">
        <f>(Table2[[#This Row],[Day High]]/Table2[[#This Row],[Close Price]])-1</f>
        <v>2.0190023752969077E-2</v>
      </c>
      <c r="AE394" s="2">
        <f>(Table2[[#This Row],[Close Price]]/Table2[[#This Row],[Current Week Low]])-1</f>
        <v>5.9119496855345899E-2</v>
      </c>
      <c r="AF394" s="2">
        <f>(Table2[[#This Row],[Current Week High]]/Table2[[#This Row],[Close Price]])-1</f>
        <v>2.8503562945368044E-2</v>
      </c>
      <c r="AG394" s="2">
        <f>(Table2[[#This Row],[Close Price]]/Table2[[#This Row],[Current Month Low]])-1</f>
        <v>6.9376091443086318E-2</v>
      </c>
      <c r="AH394" s="2">
        <f>(Table2[[#This Row],[Current Month High]]/Table2[[#This Row],[Close Price]])-1</f>
        <v>0.14904988123515439</v>
      </c>
      <c r="AI394">
        <v>27.0190023752969</v>
      </c>
      <c r="AJ394">
        <v>33.227848101265799</v>
      </c>
      <c r="AK394" t="str">
        <f>IF(AND(Table2[[#This Row],[20D EMA]]&gt;Table2[[#This Row],[50D EMA]],Table2[[#This Row],[50D EMA]]&gt;Table2[[#This Row],[200D EMA]]),"Uptrend","Downtrend/NoTrend")</f>
        <v>Downtrend/NoTrend</v>
      </c>
      <c r="AL394">
        <v>0</v>
      </c>
      <c r="AM394" t="s">
        <v>10333</v>
      </c>
      <c r="AN394">
        <v>-3.45</v>
      </c>
      <c r="AO394" t="s">
        <v>10331</v>
      </c>
      <c r="AP394">
        <v>0.17085600814246299</v>
      </c>
      <c r="AQ394">
        <f>(Table2[[#This Row],[Sharpe Ratio]]-AVERAGE(Table2[Sharpe Ratio]))/_xlfn.STDEV.P(Table2[Sharpe Ratio])</f>
        <v>1.2024241795793977</v>
      </c>
      <c r="AR3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4">
        <f>_xlfn.RANK.AVG(Table2[[#This Row],[1Y Return vs Nifty Z-Score]],Table2[1Y Return vs Nifty Z-Score])</f>
        <v>656</v>
      </c>
      <c r="AT394">
        <f>_xlfn.RANK.AVG(Table2[[#This Row],[6M Return vs Nifty Z-Score]],Table2[6M Return vs Nifty Z-Score])</f>
        <v>422</v>
      </c>
      <c r="AU394">
        <f>_xlfn.RANK.AVG(Table2[[#This Row],[Sharpe Ratio Z-Score]],Table2[Sharpe Ratio Z-Score])</f>
        <v>88</v>
      </c>
      <c r="AV394">
        <f>(Table2[[#This Row],[Rank 1Y]]+Table2[[#This Row],[Rank 6M]]+Table2[[#This Row],[Rank Sharpe]])/3</f>
        <v>388.66666666666669</v>
      </c>
    </row>
    <row r="395" spans="1:48" x14ac:dyDescent="0.3">
      <c r="A395" t="s">
        <v>854</v>
      </c>
      <c r="B395" t="s">
        <v>855</v>
      </c>
      <c r="C395" t="s">
        <v>10287</v>
      </c>
      <c r="D395" t="s">
        <v>54</v>
      </c>
      <c r="E395">
        <v>18350.704924720001</v>
      </c>
      <c r="F395">
        <v>216.8</v>
      </c>
      <c r="G395">
        <v>19.615437025031799</v>
      </c>
      <c r="H395">
        <f>(Table2[[#This Row],[1Y Return vs Nifty]]-AVERAGE(Table2[1Y Return vs Nifty]))/_xlfn.STDEV.P(Table2[1Y Return vs Nifty])</f>
        <v>-0.20067947379130105</v>
      </c>
      <c r="I395">
        <v>-3.1642104173837202</v>
      </c>
      <c r="J395">
        <f>(Table2[[#This Row],[1M Return vs Nifty]]-AVERAGE(Table2[1M Return vs Nifty]))/_xlfn.STDEV.P(Table2[1M Return vs Nifty])</f>
        <v>-0.62001566321673418</v>
      </c>
      <c r="K395">
        <v>7.4451467573540597</v>
      </c>
      <c r="L395">
        <f>(Table2[[#This Row],[6M Return vs Nifty]]-AVERAGE(Table2[6M Return vs Nifty]))/_xlfn.STDEV.P(Table2[6M Return vs Nifty])</f>
        <v>-3.4064008999415141E-2</v>
      </c>
      <c r="M395">
        <v>0.80430517930837497</v>
      </c>
      <c r="N395">
        <f>(Table2[[#This Row],[1W Return vs Nifty]]-AVERAGE(Table2[1W Return vs Nifty]))/_xlfn.STDEV.P(Table2[1W Return vs Nifty])</f>
        <v>3.245965819845445E-2</v>
      </c>
      <c r="O395">
        <v>207.42</v>
      </c>
      <c r="P395">
        <v>203.424682058667</v>
      </c>
      <c r="Q395">
        <v>182.20475191384301</v>
      </c>
      <c r="R395">
        <v>68.156271780388494</v>
      </c>
      <c r="S395" s="2">
        <f>(Table2[[#This Row],[Close Price]]-Table2[[#This Row],[20D EMA]])/Table2[[#This Row],[20D EMA]]</f>
        <v>4.5222254363128073E-2</v>
      </c>
      <c r="T395" s="2">
        <f>(Table2[[#This Row],[Close Price]]-Table2[[#This Row],[50D EMA]])/Table2[[#This Row],[50D EMA]]</f>
        <v>6.5750713266326311E-2</v>
      </c>
      <c r="U395" s="2">
        <f>(Table2[[#This Row],[Close Price]]-Table2[[#This Row],[200D EMA]])/Table2[[#This Row],[200D EMA]]</f>
        <v>0.18987017474997381</v>
      </c>
      <c r="V395">
        <v>0.86969445801628298</v>
      </c>
      <c r="W395">
        <v>213.75</v>
      </c>
      <c r="X395">
        <v>219.37</v>
      </c>
      <c r="Y395">
        <v>200.4</v>
      </c>
      <c r="Z395">
        <v>219.37</v>
      </c>
      <c r="AA395">
        <v>195.36</v>
      </c>
      <c r="AB395">
        <v>219.37</v>
      </c>
      <c r="AC395" s="2">
        <f>(Table2[[#This Row],[Close Price]]/Table2[[#This Row],[Day Low]])-1</f>
        <v>1.426900584795332E-2</v>
      </c>
      <c r="AD395" s="2">
        <f>(Table2[[#This Row],[Day High]]/Table2[[#This Row],[Close Price]])-1</f>
        <v>1.1854243542435361E-2</v>
      </c>
      <c r="AE395" s="2">
        <f>(Table2[[#This Row],[Close Price]]/Table2[[#This Row],[Current Week Low]])-1</f>
        <v>8.1836327345309323E-2</v>
      </c>
      <c r="AF395" s="2">
        <f>(Table2[[#This Row],[Current Week High]]/Table2[[#This Row],[Close Price]])-1</f>
        <v>1.1854243542435361E-2</v>
      </c>
      <c r="AG395" s="2">
        <f>(Table2[[#This Row],[Close Price]]/Table2[[#This Row],[Current Month Low]])-1</f>
        <v>0.10974610974610965</v>
      </c>
      <c r="AH395" s="2">
        <f>(Table2[[#This Row],[Current Month High]]/Table2[[#This Row],[Close Price]])-1</f>
        <v>1.1854243542435361E-2</v>
      </c>
      <c r="AI395">
        <v>6.2730627306273101</v>
      </c>
      <c r="AJ395">
        <v>72.955723972875901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0.21</v>
      </c>
      <c r="AM395" t="s">
        <v>10332</v>
      </c>
      <c r="AN395">
        <v>8.69</v>
      </c>
      <c r="AO395" t="s">
        <v>10332</v>
      </c>
      <c r="AP395">
        <v>1.6651936026736001E-2</v>
      </c>
      <c r="AQ395">
        <f>(Table2[[#This Row],[Sharpe Ratio]]-AVERAGE(Table2[Sharpe Ratio]))/_xlfn.STDEV.P(Table2[Sharpe Ratio])</f>
        <v>-0.57300074471152529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-1.3953002325205213</v>
      </c>
      <c r="AS395">
        <f>_xlfn.RANK.AVG(Table2[[#This Row],[1Y Return vs Nifty Z-Score]],Table2[1Y Return vs Nifty Z-Score])</f>
        <v>353</v>
      </c>
      <c r="AT395">
        <f>_xlfn.RANK.AVG(Table2[[#This Row],[6M Return vs Nifty Z-Score]],Table2[6M Return vs Nifty Z-Score])</f>
        <v>322</v>
      </c>
      <c r="AU395">
        <f>_xlfn.RANK.AVG(Table2[[#This Row],[Sharpe Ratio Z-Score]],Table2[Sharpe Ratio Z-Score])</f>
        <v>496</v>
      </c>
      <c r="AV395">
        <f>(Table2[[#This Row],[Rank 1Y]]+Table2[[#This Row],[Rank 6M]]+Table2[[#This Row],[Rank Sharpe]])/3</f>
        <v>390.33333333333331</v>
      </c>
    </row>
    <row r="396" spans="1:48" x14ac:dyDescent="0.3">
      <c r="A396" t="s">
        <v>194</v>
      </c>
      <c r="B396" t="s">
        <v>195</v>
      </c>
      <c r="C396" t="s">
        <v>10287</v>
      </c>
      <c r="D396" t="s">
        <v>34</v>
      </c>
      <c r="E396">
        <v>131404.31296839</v>
      </c>
      <c r="F396">
        <v>254.1</v>
      </c>
      <c r="G396">
        <v>5.6433662866407301</v>
      </c>
      <c r="H396">
        <f>(Table2[[#This Row],[1Y Return vs Nifty]]-AVERAGE(Table2[1Y Return vs Nifty]))/_xlfn.STDEV.P(Table2[1Y Return vs Nifty])</f>
        <v>-0.41695061162540958</v>
      </c>
      <c r="I396">
        <v>1.27488274438886</v>
      </c>
      <c r="J396">
        <f>(Table2[[#This Row],[1M Return vs Nifty]]-AVERAGE(Table2[1M Return vs Nifty]))/_xlfn.STDEV.P(Table2[1M Return vs Nifty])</f>
        <v>-0.25070548426141209</v>
      </c>
      <c r="K396">
        <v>-19.4768934665729</v>
      </c>
      <c r="L396">
        <f>(Table2[[#This Row],[6M Return vs Nifty]]-AVERAGE(Table2[6M Return vs Nifty]))/_xlfn.STDEV.P(Table2[6M Return vs Nifty])</f>
        <v>-0.94995484782148576</v>
      </c>
      <c r="M396">
        <v>1.47121341146101</v>
      </c>
      <c r="N396">
        <f>(Table2[[#This Row],[1W Return vs Nifty]]-AVERAGE(Table2[1W Return vs Nifty]))/_xlfn.STDEV.P(Table2[1W Return vs Nifty])</f>
        <v>0.18663857667446695</v>
      </c>
      <c r="O396">
        <v>249.25</v>
      </c>
      <c r="P396">
        <v>255.197000666853</v>
      </c>
      <c r="Q396">
        <v>246.504084228994</v>
      </c>
      <c r="R396">
        <v>64.408754756593893</v>
      </c>
      <c r="S396" s="2">
        <f>(Table2[[#This Row],[Close Price]]-Table2[[#This Row],[20D EMA]])/Table2[[#This Row],[20D EMA]]</f>
        <v>1.9458375125376105E-2</v>
      </c>
      <c r="T396" s="2">
        <f>(Table2[[#This Row],[Close Price]]-Table2[[#This Row],[50D EMA]])/Table2[[#This Row],[50D EMA]]</f>
        <v>-4.2986424761515358E-3</v>
      </c>
      <c r="U396" s="2">
        <f>(Table2[[#This Row],[Close Price]]-Table2[[#This Row],[200D EMA]])/Table2[[#This Row],[200D EMA]]</f>
        <v>3.0814563558913047E-2</v>
      </c>
      <c r="V396">
        <v>0.66316185043727505</v>
      </c>
      <c r="W396">
        <v>253.5</v>
      </c>
      <c r="X396">
        <v>256.8</v>
      </c>
      <c r="Y396">
        <v>243.9</v>
      </c>
      <c r="Z396">
        <v>256.8</v>
      </c>
      <c r="AA396">
        <v>231.25</v>
      </c>
      <c r="AB396">
        <v>258.45</v>
      </c>
      <c r="AC396" s="2">
        <f>(Table2[[#This Row],[Close Price]]/Table2[[#This Row],[Day Low]])-1</f>
        <v>2.3668639053253671E-3</v>
      </c>
      <c r="AD396" s="2">
        <f>(Table2[[#This Row],[Day High]]/Table2[[#This Row],[Close Price]])-1</f>
        <v>1.0625737898465326E-2</v>
      </c>
      <c r="AE396" s="2">
        <f>(Table2[[#This Row],[Close Price]]/Table2[[#This Row],[Current Week Low]])-1</f>
        <v>4.1820418204181919E-2</v>
      </c>
      <c r="AF396" s="2">
        <f>(Table2[[#This Row],[Current Week High]]/Table2[[#This Row],[Close Price]])-1</f>
        <v>1.0625737898465326E-2</v>
      </c>
      <c r="AG396" s="2">
        <f>(Table2[[#This Row],[Close Price]]/Table2[[#This Row],[Current Month Low]])-1</f>
        <v>9.8810810810810779E-2</v>
      </c>
      <c r="AH396" s="2">
        <f>(Table2[[#This Row],[Current Month High]]/Table2[[#This Row],[Close Price]])-1</f>
        <v>1.7119244391971655E-2</v>
      </c>
      <c r="AI396">
        <v>17.945690672963298</v>
      </c>
      <c r="AJ396">
        <v>36.392914653784203</v>
      </c>
      <c r="AK396" t="str">
        <f>IF(AND(Table2[[#This Row],[20D EMA]]&gt;Table2[[#This Row],[50D EMA]],Table2[[#This Row],[50D EMA]]&gt;Table2[[#This Row],[200D EMA]]),"Uptrend","Downtrend/NoTrend")</f>
        <v>Downtrend/NoTrend</v>
      </c>
      <c r="AL396">
        <v>-0.14000000000000001</v>
      </c>
      <c r="AM396" t="s">
        <v>10331</v>
      </c>
      <c r="AN396">
        <v>5.9</v>
      </c>
      <c r="AO396" t="s">
        <v>10332</v>
      </c>
      <c r="AP396">
        <v>0.157241825545645</v>
      </c>
      <c r="AQ396">
        <f>(Table2[[#This Row],[Sharpe Ratio]]-AVERAGE(Table2[Sharpe Ratio]))/_xlfn.STDEV.P(Table2[Sharpe Ratio])</f>
        <v>1.0456776113817787</v>
      </c>
      <c r="AR3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6">
        <f>_xlfn.RANK.AVG(Table2[[#This Row],[1Y Return vs Nifty Z-Score]],Table2[1Y Return vs Nifty Z-Score])</f>
        <v>436</v>
      </c>
      <c r="AT396">
        <f>_xlfn.RANK.AVG(Table2[[#This Row],[6M Return vs Nifty Z-Score]],Table2[6M Return vs Nifty Z-Score])</f>
        <v>627</v>
      </c>
      <c r="AU396">
        <f>_xlfn.RANK.AVG(Table2[[#This Row],[Sharpe Ratio Z-Score]],Table2[Sharpe Ratio Z-Score])</f>
        <v>110</v>
      </c>
      <c r="AV396">
        <f>(Table2[[#This Row],[Rank 1Y]]+Table2[[#This Row],[Rank 6M]]+Table2[[#This Row],[Rank Sharpe]])/3</f>
        <v>391</v>
      </c>
    </row>
    <row r="397" spans="1:48" x14ac:dyDescent="0.3">
      <c r="A397" t="s">
        <v>936</v>
      </c>
      <c r="B397" t="s">
        <v>937</v>
      </c>
      <c r="C397" t="s">
        <v>10291</v>
      </c>
      <c r="D397" t="s">
        <v>51</v>
      </c>
      <c r="E397">
        <v>15798.3157733399</v>
      </c>
      <c r="F397">
        <v>6859.7</v>
      </c>
      <c r="G397">
        <v>24.320082312442199</v>
      </c>
      <c r="H397">
        <f>(Table2[[#This Row],[1Y Return vs Nifty]]-AVERAGE(Table2[1Y Return vs Nifty]))/_xlfn.STDEV.P(Table2[1Y Return vs Nifty])</f>
        <v>-0.12785712637658347</v>
      </c>
      <c r="I397">
        <v>6.8312320223649001</v>
      </c>
      <c r="J397">
        <f>(Table2[[#This Row],[1M Return vs Nifty]]-AVERAGE(Table2[1M Return vs Nifty]))/_xlfn.STDEV.P(Table2[1M Return vs Nifty])</f>
        <v>0.21155477282411686</v>
      </c>
      <c r="K397">
        <v>7.4218424331831603</v>
      </c>
      <c r="L397">
        <f>(Table2[[#This Row],[6M Return vs Nifty]]-AVERAGE(Table2[6M Return vs Nifty]))/_xlfn.STDEV.P(Table2[6M Return vs Nifty])</f>
        <v>-3.4856824730895138E-2</v>
      </c>
      <c r="M397">
        <v>-0.97216720003546198</v>
      </c>
      <c r="N397">
        <f>(Table2[[#This Row],[1W Return vs Nifty]]-AVERAGE(Table2[1W Return vs Nifty]))/_xlfn.STDEV.P(Table2[1W Return vs Nifty])</f>
        <v>-0.37823341311912262</v>
      </c>
      <c r="O397">
        <v>6685.1</v>
      </c>
      <c r="P397">
        <v>6452.4977750830303</v>
      </c>
      <c r="Q397">
        <v>5662.0991951823398</v>
      </c>
      <c r="R397">
        <v>72.908552936411198</v>
      </c>
      <c r="S397" s="2">
        <f>(Table2[[#This Row],[Close Price]]-Table2[[#This Row],[20D EMA]])/Table2[[#This Row],[20D EMA]]</f>
        <v>2.6117784326337594E-2</v>
      </c>
      <c r="T397" s="2">
        <f>(Table2[[#This Row],[Close Price]]-Table2[[#This Row],[50D EMA]])/Table2[[#This Row],[50D EMA]]</f>
        <v>6.3107689318301186E-2</v>
      </c>
      <c r="U397" s="2">
        <f>(Table2[[#This Row],[Close Price]]-Table2[[#This Row],[200D EMA]])/Table2[[#This Row],[200D EMA]]</f>
        <v>0.2115118021663506</v>
      </c>
      <c r="V397">
        <v>0.53211409893045303</v>
      </c>
      <c r="W397">
        <v>6824</v>
      </c>
      <c r="X397">
        <v>7033.65</v>
      </c>
      <c r="Y397">
        <v>6666</v>
      </c>
      <c r="Z397">
        <v>7033.65</v>
      </c>
      <c r="AA397">
        <v>6382.35</v>
      </c>
      <c r="AB397">
        <v>7033.65</v>
      </c>
      <c r="AC397" s="2">
        <f>(Table2[[#This Row],[Close Price]]/Table2[[#This Row],[Day Low]])-1</f>
        <v>5.2315357561547593E-3</v>
      </c>
      <c r="AD397" s="2">
        <f>(Table2[[#This Row],[Day High]]/Table2[[#This Row],[Close Price]])-1</f>
        <v>2.5358251818592636E-2</v>
      </c>
      <c r="AE397" s="2">
        <f>(Table2[[#This Row],[Close Price]]/Table2[[#This Row],[Current Week Low]])-1</f>
        <v>2.9057905790579097E-2</v>
      </c>
      <c r="AF397" s="2">
        <f>(Table2[[#This Row],[Current Week High]]/Table2[[#This Row],[Close Price]])-1</f>
        <v>2.5358251818592636E-2</v>
      </c>
      <c r="AG397" s="2">
        <f>(Table2[[#This Row],[Close Price]]/Table2[[#This Row],[Current Month Low]])-1</f>
        <v>7.4792200365069172E-2</v>
      </c>
      <c r="AH397" s="2">
        <f>(Table2[[#This Row],[Current Month High]]/Table2[[#This Row],[Close Price]])-1</f>
        <v>2.5358251818592636E-2</v>
      </c>
      <c r="AI397">
        <v>9.9115121652550506</v>
      </c>
      <c r="AJ397">
        <v>55.7664680679827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-0.35</v>
      </c>
      <c r="AM397" t="s">
        <v>10331</v>
      </c>
      <c r="AN397">
        <v>7.02</v>
      </c>
      <c r="AO397" t="s">
        <v>10332</v>
      </c>
      <c r="AP397">
        <v>3.4948513480229999E-3</v>
      </c>
      <c r="AQ397">
        <f>(Table2[[#This Row],[Sharpe Ratio]]-AVERAGE(Table2[Sharpe Ratio]))/_xlfn.STDEV.P(Table2[Sharpe Ratio])</f>
        <v>-0.72448452687820186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-1.0538771182806863</v>
      </c>
      <c r="AS397">
        <f>_xlfn.RANK.AVG(Table2[[#This Row],[1Y Return vs Nifty Z-Score]],Table2[1Y Return vs Nifty Z-Score])</f>
        <v>331</v>
      </c>
      <c r="AT397">
        <f>_xlfn.RANK.AVG(Table2[[#This Row],[6M Return vs Nifty Z-Score]],Table2[6M Return vs Nifty Z-Score])</f>
        <v>323</v>
      </c>
      <c r="AU397">
        <f>_xlfn.RANK.AVG(Table2[[#This Row],[Sharpe Ratio Z-Score]],Table2[Sharpe Ratio Z-Score])</f>
        <v>523</v>
      </c>
      <c r="AV397">
        <f>(Table2[[#This Row],[Rank 1Y]]+Table2[[#This Row],[Rank 6M]]+Table2[[#This Row],[Rank Sharpe]])/3</f>
        <v>392.33333333333331</v>
      </c>
    </row>
    <row r="398" spans="1:48" x14ac:dyDescent="0.3">
      <c r="A398" t="s">
        <v>743</v>
      </c>
      <c r="B398" t="s">
        <v>744</v>
      </c>
      <c r="C398" t="s">
        <v>10287</v>
      </c>
      <c r="D398" t="s">
        <v>545</v>
      </c>
      <c r="E398">
        <v>22522.337886915</v>
      </c>
      <c r="F398">
        <v>867.15</v>
      </c>
      <c r="G398">
        <v>3.9481383882741898</v>
      </c>
      <c r="H398">
        <f>(Table2[[#This Row],[1Y Return vs Nifty]]-AVERAGE(Table2[1Y Return vs Nifty]))/_xlfn.STDEV.P(Table2[1Y Return vs Nifty])</f>
        <v>-0.44319073546478222</v>
      </c>
      <c r="I398">
        <v>13.227403628765</v>
      </c>
      <c r="J398">
        <f>(Table2[[#This Row],[1M Return vs Nifty]]-AVERAGE(Table2[1M Return vs Nifty]))/_xlfn.STDEV.P(Table2[1M Return vs Nifty])</f>
        <v>0.74368401510506266</v>
      </c>
      <c r="K398">
        <v>9.3078741938519798</v>
      </c>
      <c r="L398">
        <f>(Table2[[#This Row],[6M Return vs Nifty]]-AVERAGE(Table2[6M Return vs Nifty]))/_xlfn.STDEV.P(Table2[6M Return vs Nifty])</f>
        <v>2.9306188062942305E-2</v>
      </c>
      <c r="M398">
        <v>4.4191478299836602</v>
      </c>
      <c r="N398">
        <f>(Table2[[#This Row],[1W Return vs Nifty]]-AVERAGE(Table2[1W Return vs Nifty]))/_xlfn.STDEV.P(Table2[1W Return vs Nifty])</f>
        <v>0.86815564075234986</v>
      </c>
      <c r="O398">
        <v>820.69</v>
      </c>
      <c r="P398">
        <v>801.32879020354301</v>
      </c>
      <c r="Q398">
        <v>749.76581198945701</v>
      </c>
      <c r="R398">
        <v>62.780329587807202</v>
      </c>
      <c r="S398" s="2">
        <f>(Table2[[#This Row],[Close Price]]-Table2[[#This Row],[20D EMA]])/Table2[[#This Row],[20D EMA]]</f>
        <v>5.6610900583655116E-2</v>
      </c>
      <c r="T398" s="2">
        <f>(Table2[[#This Row],[Close Price]]-Table2[[#This Row],[50D EMA]])/Table2[[#This Row],[50D EMA]]</f>
        <v>8.2140078580900514E-2</v>
      </c>
      <c r="U398" s="2">
        <f>(Table2[[#This Row],[Close Price]]-Table2[[#This Row],[200D EMA]])/Table2[[#This Row],[200D EMA]]</f>
        <v>0.15656113700232785</v>
      </c>
      <c r="V398">
        <v>1.2939400534977199</v>
      </c>
      <c r="W398">
        <v>861.65</v>
      </c>
      <c r="X398">
        <v>886.75</v>
      </c>
      <c r="Y398">
        <v>809</v>
      </c>
      <c r="Z398">
        <v>909</v>
      </c>
      <c r="AA398">
        <v>768.05</v>
      </c>
      <c r="AB398">
        <v>909</v>
      </c>
      <c r="AC398" s="2">
        <f>(Table2[[#This Row],[Close Price]]/Table2[[#This Row],[Day Low]])-1</f>
        <v>6.3831021876632477E-3</v>
      </c>
      <c r="AD398" s="2">
        <f>(Table2[[#This Row],[Day High]]/Table2[[#This Row],[Close Price]])-1</f>
        <v>2.2602779219281555E-2</v>
      </c>
      <c r="AE398" s="2">
        <f>(Table2[[#This Row],[Close Price]]/Table2[[#This Row],[Current Week Low]])-1</f>
        <v>7.1878862793572251E-2</v>
      </c>
      <c r="AF398" s="2">
        <f>(Table2[[#This Row],[Current Week High]]/Table2[[#This Row],[Close Price]])-1</f>
        <v>4.8261546445251824E-2</v>
      </c>
      <c r="AG398" s="2">
        <f>(Table2[[#This Row],[Close Price]]/Table2[[#This Row],[Current Month Low]])-1</f>
        <v>0.12902805806913609</v>
      </c>
      <c r="AH398" s="2">
        <f>(Table2[[#This Row],[Current Month High]]/Table2[[#This Row],[Close Price]])-1</f>
        <v>4.8261546445251824E-2</v>
      </c>
      <c r="AI398">
        <v>5.3681600645793797</v>
      </c>
      <c r="AJ398">
        <v>43.5678807947019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0.16</v>
      </c>
      <c r="AM398" t="s">
        <v>10332</v>
      </c>
      <c r="AN398">
        <v>11.9</v>
      </c>
      <c r="AO398" t="s">
        <v>10332</v>
      </c>
      <c r="AP398">
        <v>4.0626090443824002E-2</v>
      </c>
      <c r="AQ398">
        <f>(Table2[[#This Row],[Sharpe Ratio]]-AVERAGE(Table2[Sharpe Ratio]))/_xlfn.STDEV.P(Table2[Sharpe Ratio])</f>
        <v>-0.29697488685380463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0.90098022160176794</v>
      </c>
      <c r="AS398">
        <f>_xlfn.RANK.AVG(Table2[[#This Row],[1Y Return vs Nifty Z-Score]],Table2[1Y Return vs Nifty Z-Score])</f>
        <v>449</v>
      </c>
      <c r="AT398">
        <f>_xlfn.RANK.AVG(Table2[[#This Row],[6M Return vs Nifty Z-Score]],Table2[6M Return vs Nifty Z-Score])</f>
        <v>309</v>
      </c>
      <c r="AU398">
        <f>_xlfn.RANK.AVG(Table2[[#This Row],[Sharpe Ratio Z-Score]],Table2[Sharpe Ratio Z-Score])</f>
        <v>422</v>
      </c>
      <c r="AV398">
        <f>(Table2[[#This Row],[Rank 1Y]]+Table2[[#This Row],[Rank 6M]]+Table2[[#This Row],[Rank Sharpe]])/3</f>
        <v>393.33333333333331</v>
      </c>
    </row>
    <row r="399" spans="1:48" x14ac:dyDescent="0.3">
      <c r="A399" t="s">
        <v>1617</v>
      </c>
      <c r="B399" t="s">
        <v>1618</v>
      </c>
      <c r="C399" t="s">
        <v>10287</v>
      </c>
      <c r="D399" t="s">
        <v>54</v>
      </c>
      <c r="E399">
        <v>5687.3125253400003</v>
      </c>
      <c r="F399">
        <v>63.33</v>
      </c>
      <c r="G399">
        <v>78.368907427005396</v>
      </c>
      <c r="H399">
        <f>(Table2[[#This Row],[1Y Return vs Nifty]]-AVERAGE(Table2[1Y Return vs Nifty]))/_xlfn.STDEV.P(Table2[1Y Return vs Nifty])</f>
        <v>0.70875479214204373</v>
      </c>
      <c r="I399">
        <v>-12.4571299845451</v>
      </c>
      <c r="J399">
        <f>(Table2[[#This Row],[1M Return vs Nifty]]-AVERAGE(Table2[1M Return vs Nifty]))/_xlfn.STDEV.P(Table2[1M Return vs Nifty])</f>
        <v>-1.3931397368271559</v>
      </c>
      <c r="K399">
        <v>-28.999492154647701</v>
      </c>
      <c r="L399">
        <f>(Table2[[#This Row],[6M Return vs Nifty]]-AVERAGE(Table2[6M Return vs Nifty]))/_xlfn.STDEV.P(Table2[6M Return vs Nifty])</f>
        <v>-1.2739147270744482</v>
      </c>
      <c r="M399">
        <v>1.5657547565071299</v>
      </c>
      <c r="N399">
        <f>(Table2[[#This Row],[1W Return vs Nifty]]-AVERAGE(Table2[1W Return vs Nifty]))/_xlfn.STDEV.P(Table2[1W Return vs Nifty])</f>
        <v>0.2084950805047304</v>
      </c>
      <c r="O399">
        <v>65.760000000000005</v>
      </c>
      <c r="P399">
        <v>68.046333390159703</v>
      </c>
      <c r="Q399">
        <v>62.236093357766599</v>
      </c>
      <c r="R399">
        <v>40.584906852828503</v>
      </c>
      <c r="S399" s="2">
        <f>(Table2[[#This Row],[Close Price]]-Table2[[#This Row],[20D EMA]])/Table2[[#This Row],[20D EMA]]</f>
        <v>-3.6952554744525648E-2</v>
      </c>
      <c r="T399" s="2">
        <f>(Table2[[#This Row],[Close Price]]-Table2[[#This Row],[50D EMA]])/Table2[[#This Row],[50D EMA]]</f>
        <v>-6.931061756285227E-2</v>
      </c>
      <c r="U399" s="2">
        <f>(Table2[[#This Row],[Close Price]]-Table2[[#This Row],[200D EMA]])/Table2[[#This Row],[200D EMA]]</f>
        <v>1.7576724103568562E-2</v>
      </c>
      <c r="V399">
        <v>1.0265833026870801</v>
      </c>
      <c r="W399">
        <v>63.1</v>
      </c>
      <c r="X399">
        <v>64.63</v>
      </c>
      <c r="Y399">
        <v>62.87</v>
      </c>
      <c r="Z399">
        <v>68.89</v>
      </c>
      <c r="AA399">
        <v>60.2</v>
      </c>
      <c r="AB399">
        <v>69.260000000000005</v>
      </c>
      <c r="AC399" s="2">
        <f>(Table2[[#This Row],[Close Price]]/Table2[[#This Row],[Day Low]])-1</f>
        <v>3.645007923930299E-3</v>
      </c>
      <c r="AD399" s="2">
        <f>(Table2[[#This Row],[Day High]]/Table2[[#This Row],[Close Price]])-1</f>
        <v>2.0527396178746216E-2</v>
      </c>
      <c r="AE399" s="2">
        <f>(Table2[[#This Row],[Close Price]]/Table2[[#This Row],[Current Week Low]])-1</f>
        <v>7.3166852234769486E-3</v>
      </c>
      <c r="AF399" s="2">
        <f>(Table2[[#This Row],[Current Week High]]/Table2[[#This Row],[Close Price]])-1</f>
        <v>8.7794094426022484E-2</v>
      </c>
      <c r="AG399" s="2">
        <f>(Table2[[#This Row],[Close Price]]/Table2[[#This Row],[Current Month Low]])-1</f>
        <v>5.1993355481727566E-2</v>
      </c>
      <c r="AH399" s="2">
        <f>(Table2[[#This Row],[Current Month High]]/Table2[[#This Row],[Close Price]])-1</f>
        <v>9.3636507184588824E-2</v>
      </c>
      <c r="AI399">
        <v>57.318806252960599</v>
      </c>
      <c r="AJ399">
        <v>124.973357015985</v>
      </c>
      <c r="AK399" t="str">
        <f>IF(AND(Table2[[#This Row],[20D EMA]]&gt;Table2[[#This Row],[50D EMA]],Table2[[#This Row],[50D EMA]]&gt;Table2[[#This Row],[200D EMA]]),"Uptrend","Downtrend/NoTrend")</f>
        <v>Downtrend/NoTrend</v>
      </c>
      <c r="AL399">
        <v>-0.06</v>
      </c>
      <c r="AM399" t="s">
        <v>10331</v>
      </c>
      <c r="AN399">
        <v>1.46</v>
      </c>
      <c r="AO399" t="s">
        <v>10332</v>
      </c>
      <c r="AP399">
        <v>6.8839157237632995E-2</v>
      </c>
      <c r="AQ399">
        <f>(Table2[[#This Row],[Sharpe Ratio]]-AVERAGE(Table2[Sharpe Ratio]))/_xlfn.STDEV.P(Table2[Sharpe Ratio])</f>
        <v>2.7855588043261853E-2</v>
      </c>
      <c r="AR3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9">
        <f>_xlfn.RANK.AVG(Table2[[#This Row],[1Y Return vs Nifty Z-Score]],Table2[1Y Return vs Nifty Z-Score])</f>
        <v>132</v>
      </c>
      <c r="AT399">
        <f>_xlfn.RANK.AVG(Table2[[#This Row],[6M Return vs Nifty Z-Score]],Table2[6M Return vs Nifty Z-Score])</f>
        <v>702</v>
      </c>
      <c r="AU399">
        <f>_xlfn.RANK.AVG(Table2[[#This Row],[Sharpe Ratio Z-Score]],Table2[Sharpe Ratio Z-Score])</f>
        <v>348</v>
      </c>
      <c r="AV399">
        <f>(Table2[[#This Row],[Rank 1Y]]+Table2[[#This Row],[Rank 6M]]+Table2[[#This Row],[Rank Sharpe]])/3</f>
        <v>394</v>
      </c>
    </row>
    <row r="400" spans="1:48" x14ac:dyDescent="0.3">
      <c r="A400" t="s">
        <v>398</v>
      </c>
      <c r="B400" t="s">
        <v>399</v>
      </c>
      <c r="C400" t="s">
        <v>10295</v>
      </c>
      <c r="D400" t="s">
        <v>400</v>
      </c>
      <c r="E400">
        <v>60120.628942374002</v>
      </c>
      <c r="F400">
        <v>210.42</v>
      </c>
      <c r="G400">
        <v>27.891222120441402</v>
      </c>
      <c r="H400">
        <f>(Table2[[#This Row],[1Y Return vs Nifty]]-AVERAGE(Table2[1Y Return vs Nifty]))/_xlfn.STDEV.P(Table2[1Y Return vs Nifty])</f>
        <v>-7.2580103800500798E-2</v>
      </c>
      <c r="I400">
        <v>19.771384552004999</v>
      </c>
      <c r="J400">
        <f>(Table2[[#This Row],[1M Return vs Nifty]]-AVERAGE(Table2[1M Return vs Nifty]))/_xlfn.STDEV.P(Table2[1M Return vs Nifty])</f>
        <v>1.2881102476189439</v>
      </c>
      <c r="K400">
        <v>26.485790945732901</v>
      </c>
      <c r="L400">
        <f>(Table2[[#This Row],[6M Return vs Nifty]]-AVERAGE(Table2[6M Return vs Nifty]))/_xlfn.STDEV.P(Table2[6M Return vs Nifty])</f>
        <v>0.61370084954603188</v>
      </c>
      <c r="M400">
        <v>8.3518279130870194</v>
      </c>
      <c r="N400">
        <f>(Table2[[#This Row],[1W Return vs Nifty]]-AVERAGE(Table2[1W Return vs Nifty]))/_xlfn.STDEV.P(Table2[1W Return vs Nifty])</f>
        <v>1.7773307456508285</v>
      </c>
      <c r="O400">
        <v>192.99</v>
      </c>
      <c r="P400">
        <v>184.96189569404399</v>
      </c>
      <c r="Q400">
        <v>171.25518478519601</v>
      </c>
      <c r="R400">
        <v>74.643098678462295</v>
      </c>
      <c r="S400" s="2">
        <f>(Table2[[#This Row],[Close Price]]-Table2[[#This Row],[20D EMA]])/Table2[[#This Row],[20D EMA]]</f>
        <v>9.0315560391730026E-2</v>
      </c>
      <c r="T400" s="2">
        <f>(Table2[[#This Row],[Close Price]]-Table2[[#This Row],[50D EMA]])/Table2[[#This Row],[50D EMA]]</f>
        <v>0.1376397241736087</v>
      </c>
      <c r="U400" s="2">
        <f>(Table2[[#This Row],[Close Price]]-Table2[[#This Row],[200D EMA]])/Table2[[#This Row],[200D EMA]]</f>
        <v>0.22869272696139442</v>
      </c>
      <c r="V400">
        <v>2.1512138339799698</v>
      </c>
      <c r="W400">
        <v>207.56</v>
      </c>
      <c r="X400">
        <v>221</v>
      </c>
      <c r="Y400">
        <v>190.62</v>
      </c>
      <c r="Z400">
        <v>228.3</v>
      </c>
      <c r="AA400">
        <v>182.77</v>
      </c>
      <c r="AB400">
        <v>228.3</v>
      </c>
      <c r="AC400" s="2">
        <f>(Table2[[#This Row],[Close Price]]/Table2[[#This Row],[Day Low]])-1</f>
        <v>1.3779148198111324E-2</v>
      </c>
      <c r="AD400" s="2">
        <f>(Table2[[#This Row],[Day High]]/Table2[[#This Row],[Close Price]])-1</f>
        <v>5.028039159775699E-2</v>
      </c>
      <c r="AE400" s="2">
        <f>(Table2[[#This Row],[Close Price]]/Table2[[#This Row],[Current Week Low]])-1</f>
        <v>0.10387157695939564</v>
      </c>
      <c r="AF400" s="2">
        <f>(Table2[[#This Row],[Current Week High]]/Table2[[#This Row],[Close Price]])-1</f>
        <v>8.4972911320216893E-2</v>
      </c>
      <c r="AG400" s="2">
        <f>(Table2[[#This Row],[Close Price]]/Table2[[#This Row],[Current Month Low]])-1</f>
        <v>0.15128303332056681</v>
      </c>
      <c r="AH400" s="2">
        <f>(Table2[[#This Row],[Current Month High]]/Table2[[#This Row],[Close Price]])-1</f>
        <v>8.4972911320216893E-2</v>
      </c>
      <c r="AI400">
        <v>8.4972911320216902</v>
      </c>
      <c r="AJ400">
        <v>60.258948971820203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0.01</v>
      </c>
      <c r="AM400" t="s">
        <v>10332</v>
      </c>
      <c r="AN400">
        <v>10.92</v>
      </c>
      <c r="AO400" t="s">
        <v>10332</v>
      </c>
      <c r="AP400">
        <v>-7.1550335447968003E-2</v>
      </c>
      <c r="AQ400">
        <f>(Table2[[#This Row],[Sharpe Ratio]]-AVERAGE(Table2[Sharpe Ratio]))/_xlfn.STDEV.P(Table2[Sharpe Ratio])</f>
        <v>-1.5885155038661429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2.0180462351491606</v>
      </c>
      <c r="AS400">
        <f>_xlfn.RANK.AVG(Table2[[#This Row],[1Y Return vs Nifty Z-Score]],Table2[1Y Return vs Nifty Z-Score])</f>
        <v>316</v>
      </c>
      <c r="AT400">
        <f>_xlfn.RANK.AVG(Table2[[#This Row],[6M Return vs Nifty Z-Score]],Table2[6M Return vs Nifty Z-Score])</f>
        <v>171</v>
      </c>
      <c r="AU400">
        <f>_xlfn.RANK.AVG(Table2[[#This Row],[Sharpe Ratio Z-Score]],Table2[Sharpe Ratio Z-Score])</f>
        <v>697</v>
      </c>
      <c r="AV400">
        <f>(Table2[[#This Row],[Rank 1Y]]+Table2[[#This Row],[Rank 6M]]+Table2[[#This Row],[Rank Sharpe]])/3</f>
        <v>394.66666666666669</v>
      </c>
    </row>
    <row r="401" spans="1:48" x14ac:dyDescent="0.3">
      <c r="A401" t="s">
        <v>1994</v>
      </c>
      <c r="B401" t="s">
        <v>1995</v>
      </c>
      <c r="C401" t="s">
        <v>10297</v>
      </c>
      <c r="D401" t="s">
        <v>46</v>
      </c>
      <c r="E401">
        <v>3307.2444283999998</v>
      </c>
      <c r="F401">
        <v>1951.4</v>
      </c>
      <c r="G401">
        <v>-5.8865950064683599</v>
      </c>
      <c r="H401">
        <f>(Table2[[#This Row],[1Y Return vs Nifty]]-AVERAGE(Table2[1Y Return vs Nifty]))/_xlfn.STDEV.P(Table2[1Y Return vs Nifty])</f>
        <v>-0.59542078220594297</v>
      </c>
      <c r="I401">
        <v>1.11064546671542</v>
      </c>
      <c r="J401">
        <f>(Table2[[#This Row],[1M Return vs Nifty]]-AVERAGE(Table2[1M Return vs Nifty]))/_xlfn.STDEV.P(Table2[1M Return vs Nifty])</f>
        <v>-0.26436919804219994</v>
      </c>
      <c r="K401">
        <v>11.963626440251099</v>
      </c>
      <c r="L401">
        <f>(Table2[[#This Row],[6M Return vs Nifty]]-AVERAGE(Table2[6M Return vs Nifty]))/_xlfn.STDEV.P(Table2[6M Return vs Nifty])</f>
        <v>0.11965517842275579</v>
      </c>
      <c r="M401">
        <v>0.28144645585064199</v>
      </c>
      <c r="N401">
        <f>(Table2[[#This Row],[1W Return vs Nifty]]-AVERAGE(Table2[1W Return vs Nifty]))/_xlfn.STDEV.P(Table2[1W Return vs Nifty])</f>
        <v>-8.8417231022507717E-2</v>
      </c>
      <c r="O401">
        <v>1915.38</v>
      </c>
      <c r="P401">
        <v>1865.7392495689701</v>
      </c>
      <c r="Q401">
        <v>1714.78284229326</v>
      </c>
      <c r="R401">
        <v>61.783157256635299</v>
      </c>
      <c r="S401" s="2">
        <f>(Table2[[#This Row],[Close Price]]-Table2[[#This Row],[20D EMA]])/Table2[[#This Row],[20D EMA]]</f>
        <v>1.8805667804822009E-2</v>
      </c>
      <c r="T401" s="2">
        <f>(Table2[[#This Row],[Close Price]]-Table2[[#This Row],[50D EMA]])/Table2[[#This Row],[50D EMA]]</f>
        <v>4.5912498464519988E-2</v>
      </c>
      <c r="U401" s="2">
        <f>(Table2[[#This Row],[Close Price]]-Table2[[#This Row],[200D EMA]])/Table2[[#This Row],[200D EMA]]</f>
        <v>0.13798666039269483</v>
      </c>
      <c r="V401">
        <v>0.23211701228676401</v>
      </c>
      <c r="W401">
        <v>1936.45</v>
      </c>
      <c r="X401">
        <v>1974.95</v>
      </c>
      <c r="Y401">
        <v>1904.3</v>
      </c>
      <c r="Z401">
        <v>1979.8</v>
      </c>
      <c r="AA401">
        <v>1847.05</v>
      </c>
      <c r="AB401">
        <v>2005.85</v>
      </c>
      <c r="AC401" s="2">
        <f>(Table2[[#This Row],[Close Price]]/Table2[[#This Row],[Day Low]])-1</f>
        <v>7.7203129437888318E-3</v>
      </c>
      <c r="AD401" s="2">
        <f>(Table2[[#This Row],[Day High]]/Table2[[#This Row],[Close Price]])-1</f>
        <v>1.206825868607142E-2</v>
      </c>
      <c r="AE401" s="2">
        <f>(Table2[[#This Row],[Close Price]]/Table2[[#This Row],[Current Week Low]])-1</f>
        <v>2.4733497873234311E-2</v>
      </c>
      <c r="AF401" s="2">
        <f>(Table2[[#This Row],[Current Week High]]/Table2[[#This Row],[Close Price]])-1</f>
        <v>1.4553653787024556E-2</v>
      </c>
      <c r="AG401" s="2">
        <f>(Table2[[#This Row],[Close Price]]/Table2[[#This Row],[Current Month Low]])-1</f>
        <v>5.6495492812863812E-2</v>
      </c>
      <c r="AH401" s="2">
        <f>(Table2[[#This Row],[Current Month High]]/Table2[[#This Row],[Close Price]])-1</f>
        <v>2.7903043968432906E-2</v>
      </c>
      <c r="AI401">
        <v>7.10259301014655</v>
      </c>
      <c r="AJ401">
        <v>38.005657708628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0.22</v>
      </c>
      <c r="AM401" t="s">
        <v>10332</v>
      </c>
      <c r="AN401">
        <v>4.0199999999999996</v>
      </c>
      <c r="AO401" t="s">
        <v>10332</v>
      </c>
      <c r="AP401">
        <v>5.2919361400035003E-2</v>
      </c>
      <c r="AQ401">
        <f>(Table2[[#This Row],[Sharpe Ratio]]-AVERAGE(Table2[Sharpe Ratio]))/_xlfn.STDEV.P(Table2[Sharpe Ratio])</f>
        <v>-0.15543660347864888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-0.98398863632654376</v>
      </c>
      <c r="AS401">
        <f>_xlfn.RANK.AVG(Table2[[#This Row],[1Y Return vs Nifty Z-Score]],Table2[1Y Return vs Nifty Z-Score])</f>
        <v>524</v>
      </c>
      <c r="AT401">
        <f>_xlfn.RANK.AVG(Table2[[#This Row],[6M Return vs Nifty Z-Score]],Table2[6M Return vs Nifty Z-Score])</f>
        <v>279</v>
      </c>
      <c r="AU401">
        <f>_xlfn.RANK.AVG(Table2[[#This Row],[Sharpe Ratio Z-Score]],Table2[Sharpe Ratio Z-Score])</f>
        <v>382</v>
      </c>
      <c r="AV401">
        <f>(Table2[[#This Row],[Rank 1Y]]+Table2[[#This Row],[Rank 6M]]+Table2[[#This Row],[Rank Sharpe]])/3</f>
        <v>395</v>
      </c>
    </row>
    <row r="402" spans="1:48" x14ac:dyDescent="0.3">
      <c r="A402" t="s">
        <v>149</v>
      </c>
      <c r="B402" t="s">
        <v>150</v>
      </c>
      <c r="C402" t="s">
        <v>10287</v>
      </c>
      <c r="D402" t="s">
        <v>37</v>
      </c>
      <c r="E402">
        <v>179846.09859452501</v>
      </c>
      <c r="F402">
        <v>1795.25</v>
      </c>
      <c r="G402">
        <v>11.600428397761601</v>
      </c>
      <c r="H402">
        <f>(Table2[[#This Row],[1Y Return vs Nifty]]-AVERAGE(Table2[1Y Return vs Nifty]))/_xlfn.STDEV.P(Table2[1Y Return vs Nifty])</f>
        <v>-0.32474233233430971</v>
      </c>
      <c r="I402">
        <v>8.5862602924686993</v>
      </c>
      <c r="J402">
        <f>(Table2[[#This Row],[1M Return vs Nifty]]-AVERAGE(Table2[1M Return vs Nifty]))/_xlfn.STDEV.P(Table2[1M Return vs Nifty])</f>
        <v>0.35756427992012696</v>
      </c>
      <c r="K402">
        <v>7.2425599558867102</v>
      </c>
      <c r="L402">
        <f>(Table2[[#This Row],[6M Return vs Nifty]]-AVERAGE(Table2[6M Return vs Nifty]))/_xlfn.STDEV.P(Table2[6M Return vs Nifty])</f>
        <v>-4.0956034788950428E-2</v>
      </c>
      <c r="M402">
        <v>3.2829222106941698</v>
      </c>
      <c r="N402">
        <f>(Table2[[#This Row],[1W Return vs Nifty]]-AVERAGE(Table2[1W Return vs Nifty]))/_xlfn.STDEV.P(Table2[1W Return vs Nifty])</f>
        <v>0.60547776592489189</v>
      </c>
      <c r="O402">
        <v>1706.86</v>
      </c>
      <c r="P402">
        <v>1629.04589332925</v>
      </c>
      <c r="Q402">
        <v>1489.45833996787</v>
      </c>
      <c r="R402">
        <v>70.452733258127793</v>
      </c>
      <c r="S402" s="2">
        <f>(Table2[[#This Row],[Close Price]]-Table2[[#This Row],[20D EMA]])/Table2[[#This Row],[20D EMA]]</f>
        <v>5.178514933855155E-2</v>
      </c>
      <c r="T402" s="2">
        <f>(Table2[[#This Row],[Close Price]]-Table2[[#This Row],[50D EMA]])/Table2[[#This Row],[50D EMA]]</f>
        <v>0.10202542933341295</v>
      </c>
      <c r="U402" s="2">
        <f>(Table2[[#This Row],[Close Price]]-Table2[[#This Row],[200D EMA]])/Table2[[#This Row],[200D EMA]]</f>
        <v>0.20530393622068441</v>
      </c>
      <c r="V402">
        <v>0.97942716651943296</v>
      </c>
      <c r="W402">
        <v>1789.85</v>
      </c>
      <c r="X402">
        <v>1812.4</v>
      </c>
      <c r="Y402">
        <v>1666</v>
      </c>
      <c r="Z402">
        <v>1812.4</v>
      </c>
      <c r="AA402">
        <v>1666</v>
      </c>
      <c r="AB402">
        <v>1812.4</v>
      </c>
      <c r="AC402" s="2">
        <f>(Table2[[#This Row],[Close Price]]/Table2[[#This Row],[Day Low]])-1</f>
        <v>3.0170125988211449E-3</v>
      </c>
      <c r="AD402" s="2">
        <f>(Table2[[#This Row],[Day High]]/Table2[[#This Row],[Close Price]])-1</f>
        <v>9.5529870491575242E-3</v>
      </c>
      <c r="AE402" s="2">
        <f>(Table2[[#This Row],[Close Price]]/Table2[[#This Row],[Current Week Low]])-1</f>
        <v>7.7581032412965101E-2</v>
      </c>
      <c r="AF402" s="2">
        <f>(Table2[[#This Row],[Current Week High]]/Table2[[#This Row],[Close Price]])-1</f>
        <v>9.5529870491575242E-3</v>
      </c>
      <c r="AG402" s="2">
        <f>(Table2[[#This Row],[Close Price]]/Table2[[#This Row],[Current Month Low]])-1</f>
        <v>7.7581032412965101E-2</v>
      </c>
      <c r="AH402" s="2">
        <f>(Table2[[#This Row],[Current Month High]]/Table2[[#This Row],[Close Price]])-1</f>
        <v>9.5529870491575242E-3</v>
      </c>
      <c r="AI402">
        <v>0.95529870491575197</v>
      </c>
      <c r="AJ402">
        <v>41.989955313006597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0.25</v>
      </c>
      <c r="AM402" t="s">
        <v>10332</v>
      </c>
      <c r="AN402">
        <v>4.24</v>
      </c>
      <c r="AO402" t="s">
        <v>10332</v>
      </c>
      <c r="AP402">
        <v>2.3436289097748E-2</v>
      </c>
      <c r="AQ402">
        <f>(Table2[[#This Row],[Sharpe Ratio]]-AVERAGE(Table2[Sharpe Ratio]))/_xlfn.STDEV.P(Table2[Sharpe Ratio])</f>
        <v>-0.49488925665416211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0.1024544220675967</v>
      </c>
      <c r="AS402">
        <f>_xlfn.RANK.AVG(Table2[[#This Row],[1Y Return vs Nifty Z-Score]],Table2[1Y Return vs Nifty Z-Score])</f>
        <v>394</v>
      </c>
      <c r="AT402">
        <f>_xlfn.RANK.AVG(Table2[[#This Row],[6M Return vs Nifty Z-Score]],Table2[6M Return vs Nifty Z-Score])</f>
        <v>324</v>
      </c>
      <c r="AU402">
        <f>_xlfn.RANK.AVG(Table2[[#This Row],[Sharpe Ratio Z-Score]],Table2[Sharpe Ratio Z-Score])</f>
        <v>468</v>
      </c>
      <c r="AV402">
        <f>(Table2[[#This Row],[Rank 1Y]]+Table2[[#This Row],[Rank 6M]]+Table2[[#This Row],[Rank Sharpe]])/3</f>
        <v>395.33333333333331</v>
      </c>
    </row>
    <row r="403" spans="1:48" x14ac:dyDescent="0.3">
      <c r="A403" t="s">
        <v>737</v>
      </c>
      <c r="B403" t="s">
        <v>738</v>
      </c>
      <c r="C403" t="s">
        <v>10292</v>
      </c>
      <c r="D403" t="s">
        <v>198</v>
      </c>
      <c r="E403">
        <v>22795.090871299999</v>
      </c>
      <c r="F403">
        <v>1927.75</v>
      </c>
      <c r="G403">
        <v>-0.86220943054418298</v>
      </c>
      <c r="H403">
        <f>(Table2[[#This Row],[1Y Return vs Nifty]]-AVERAGE(Table2[1Y Return vs Nifty]))/_xlfn.STDEV.P(Table2[1Y Return vs Nifty])</f>
        <v>-0.51764923310859456</v>
      </c>
      <c r="I403">
        <v>-2.6383661113527901</v>
      </c>
      <c r="J403">
        <f>(Table2[[#This Row],[1M Return vs Nifty]]-AVERAGE(Table2[1M Return vs Nifty]))/_xlfn.STDEV.P(Table2[1M Return vs Nifty])</f>
        <v>-0.57626806710064515</v>
      </c>
      <c r="K403">
        <v>-25.109204903827699</v>
      </c>
      <c r="L403">
        <f>(Table2[[#This Row],[6M Return vs Nifty]]-AVERAGE(Table2[6M Return vs Nifty]))/_xlfn.STDEV.P(Table2[6M Return vs Nifty])</f>
        <v>-1.1415667169022605</v>
      </c>
      <c r="M403">
        <v>-2.54115372111072</v>
      </c>
      <c r="N403">
        <f>(Table2[[#This Row],[1W Return vs Nifty]]-AVERAGE(Table2[1W Return vs Nifty]))/_xlfn.STDEV.P(Table2[1W Return vs Nifty])</f>
        <v>-0.74095894754836333</v>
      </c>
      <c r="O403">
        <v>1938.22</v>
      </c>
      <c r="P403">
        <v>1978.60889998586</v>
      </c>
      <c r="Q403">
        <v>1802.03042874168</v>
      </c>
      <c r="R403">
        <v>51.6990146593809</v>
      </c>
      <c r="S403" s="2">
        <f>(Table2[[#This Row],[Close Price]]-Table2[[#This Row],[20D EMA]])/Table2[[#This Row],[20D EMA]]</f>
        <v>-5.4018635655395299E-3</v>
      </c>
      <c r="T403" s="2">
        <f>(Table2[[#This Row],[Close Price]]-Table2[[#This Row],[50D EMA]])/Table2[[#This Row],[50D EMA]]</f>
        <v>-2.5704372393262506E-2</v>
      </c>
      <c r="U403" s="2">
        <f>(Table2[[#This Row],[Close Price]]-Table2[[#This Row],[200D EMA]])/Table2[[#This Row],[200D EMA]]</f>
        <v>6.9765509645754065E-2</v>
      </c>
      <c r="V403">
        <v>0.50759422672281296</v>
      </c>
      <c r="W403">
        <v>1913.1</v>
      </c>
      <c r="X403">
        <v>1960</v>
      </c>
      <c r="Y403">
        <v>1903.05</v>
      </c>
      <c r="Z403">
        <v>1969</v>
      </c>
      <c r="AA403">
        <v>1798.25</v>
      </c>
      <c r="AB403">
        <v>2092.25</v>
      </c>
      <c r="AC403" s="2">
        <f>(Table2[[#This Row],[Close Price]]/Table2[[#This Row],[Day Low]])-1</f>
        <v>7.6577282943912639E-3</v>
      </c>
      <c r="AD403" s="2">
        <f>(Table2[[#This Row],[Day High]]/Table2[[#This Row],[Close Price]])-1</f>
        <v>1.6729347685125129E-2</v>
      </c>
      <c r="AE403" s="2">
        <f>(Table2[[#This Row],[Close Price]]/Table2[[#This Row],[Current Week Low]])-1</f>
        <v>1.2979165024565864E-2</v>
      </c>
      <c r="AF403" s="2">
        <f>(Table2[[#This Row],[Current Week High]]/Table2[[#This Row],[Close Price]])-1</f>
        <v>2.1398002853067144E-2</v>
      </c>
      <c r="AG403" s="2">
        <f>(Table2[[#This Row],[Close Price]]/Table2[[#This Row],[Current Month Low]])-1</f>
        <v>7.2014458501320711E-2</v>
      </c>
      <c r="AH403" s="2">
        <f>(Table2[[#This Row],[Current Month High]]/Table2[[#This Row],[Close Price]])-1</f>
        <v>8.5332641680715859E-2</v>
      </c>
      <c r="AI403">
        <v>25.968097523019001</v>
      </c>
      <c r="AJ403">
        <v>73.148605559797005</v>
      </c>
      <c r="AK403" t="str">
        <f>IF(AND(Table2[[#This Row],[20D EMA]]&gt;Table2[[#This Row],[50D EMA]],Table2[[#This Row],[50D EMA]]&gt;Table2[[#This Row],[200D EMA]]),"Uptrend","Downtrend/NoTrend")</f>
        <v>Downtrend/NoTrend</v>
      </c>
      <c r="AL403">
        <v>-0.14000000000000001</v>
      </c>
      <c r="AM403" t="s">
        <v>10331</v>
      </c>
      <c r="AN403">
        <v>3.67</v>
      </c>
      <c r="AO403" t="s">
        <v>10332</v>
      </c>
      <c r="AP403">
        <v>0.221687718643724</v>
      </c>
      <c r="AQ403">
        <f>(Table2[[#This Row],[Sharpe Ratio]]-AVERAGE(Table2[Sharpe Ratio]))/_xlfn.STDEV.P(Table2[Sharpe Ratio])</f>
        <v>1.7876738719516603</v>
      </c>
      <c r="AR4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3">
        <f>_xlfn.RANK.AVG(Table2[[#This Row],[1Y Return vs Nifty Z-Score]],Table2[1Y Return vs Nifty Z-Score])</f>
        <v>479</v>
      </c>
      <c r="AT403">
        <f>_xlfn.RANK.AVG(Table2[[#This Row],[6M Return vs Nifty Z-Score]],Table2[6M Return vs Nifty Z-Score])</f>
        <v>679</v>
      </c>
      <c r="AU403">
        <f>_xlfn.RANK.AVG(Table2[[#This Row],[Sharpe Ratio Z-Score]],Table2[Sharpe Ratio Z-Score])</f>
        <v>30</v>
      </c>
      <c r="AV403">
        <f>(Table2[[#This Row],[Rank 1Y]]+Table2[[#This Row],[Rank 6M]]+Table2[[#This Row],[Rank Sharpe]])/3</f>
        <v>396</v>
      </c>
    </row>
    <row r="404" spans="1:48" x14ac:dyDescent="0.3">
      <c r="A404" t="s">
        <v>1715</v>
      </c>
      <c r="B404" t="s">
        <v>1716</v>
      </c>
      <c r="C404" t="s">
        <v>10292</v>
      </c>
      <c r="D404" t="s">
        <v>198</v>
      </c>
      <c r="E404">
        <v>4832.1575872499998</v>
      </c>
      <c r="F404">
        <v>675.65</v>
      </c>
      <c r="G404">
        <v>1.15858304134445</v>
      </c>
      <c r="H404">
        <f>(Table2[[#This Row],[1Y Return vs Nifty]]-AVERAGE(Table2[1Y Return vs Nifty]))/_xlfn.STDEV.P(Table2[1Y Return vs Nifty])</f>
        <v>-0.48636975453988807</v>
      </c>
      <c r="I404">
        <v>-2.4458734891819098</v>
      </c>
      <c r="J404">
        <f>(Table2[[#This Row],[1M Return vs Nifty]]-AVERAGE(Table2[1M Return vs Nifty]))/_xlfn.STDEV.P(Table2[1M Return vs Nifty])</f>
        <v>-0.56025365105871638</v>
      </c>
      <c r="K404">
        <v>-9.5675262278140192</v>
      </c>
      <c r="L404">
        <f>(Table2[[#This Row],[6M Return vs Nifty]]-AVERAGE(Table2[6M Return vs Nifty]))/_xlfn.STDEV.P(Table2[6M Return vs Nifty])</f>
        <v>-0.61283705893873186</v>
      </c>
      <c r="M404">
        <v>-2.1481597883976198</v>
      </c>
      <c r="N404">
        <f>(Table2[[#This Row],[1W Return vs Nifty]]-AVERAGE(Table2[1W Return vs Nifty]))/_xlfn.STDEV.P(Table2[1W Return vs Nifty])</f>
        <v>-0.65010479911812913</v>
      </c>
      <c r="O404">
        <v>680.67</v>
      </c>
      <c r="P404">
        <v>674.07716154570301</v>
      </c>
      <c r="Q404">
        <v>607.48669592962096</v>
      </c>
      <c r="R404">
        <v>49.393799498438497</v>
      </c>
      <c r="S404" s="2">
        <f>(Table2[[#This Row],[Close Price]]-Table2[[#This Row],[20D EMA]])/Table2[[#This Row],[20D EMA]]</f>
        <v>-7.3750863120160756E-3</v>
      </c>
      <c r="T404" s="2">
        <f>(Table2[[#This Row],[Close Price]]-Table2[[#This Row],[50D EMA]])/Table2[[#This Row],[50D EMA]]</f>
        <v>2.3333210855124497E-3</v>
      </c>
      <c r="U404" s="2">
        <f>(Table2[[#This Row],[Close Price]]-Table2[[#This Row],[200D EMA]])/Table2[[#This Row],[200D EMA]]</f>
        <v>0.11220542692884902</v>
      </c>
      <c r="V404">
        <v>0.55492558252166702</v>
      </c>
      <c r="W404">
        <v>662.6</v>
      </c>
      <c r="X404">
        <v>690</v>
      </c>
      <c r="Y404">
        <v>654</v>
      </c>
      <c r="Z404">
        <v>690</v>
      </c>
      <c r="AA404">
        <v>637</v>
      </c>
      <c r="AB404">
        <v>767.45</v>
      </c>
      <c r="AC404" s="2">
        <f>(Table2[[#This Row],[Close Price]]/Table2[[#This Row],[Day Low]])-1</f>
        <v>1.969514035617248E-2</v>
      </c>
      <c r="AD404" s="2">
        <f>(Table2[[#This Row],[Day High]]/Table2[[#This Row],[Close Price]])-1</f>
        <v>2.1238807074668964E-2</v>
      </c>
      <c r="AE404" s="2">
        <f>(Table2[[#This Row],[Close Price]]/Table2[[#This Row],[Current Week Low]])-1</f>
        <v>3.3103975535168084E-2</v>
      </c>
      <c r="AF404" s="2">
        <f>(Table2[[#This Row],[Current Week High]]/Table2[[#This Row],[Close Price]])-1</f>
        <v>2.1238807074668964E-2</v>
      </c>
      <c r="AG404" s="2">
        <f>(Table2[[#This Row],[Close Price]]/Table2[[#This Row],[Current Month Low]])-1</f>
        <v>6.0675039246467888E-2</v>
      </c>
      <c r="AH404" s="2">
        <f>(Table2[[#This Row],[Current Month High]]/Table2[[#This Row],[Close Price]])-1</f>
        <v>0.13586916302819518</v>
      </c>
      <c r="AI404">
        <v>18.278694590394402</v>
      </c>
      <c r="AJ404">
        <v>64.491783323189196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0.05</v>
      </c>
      <c r="AM404" t="s">
        <v>10332</v>
      </c>
      <c r="AN404">
        <v>-0.86</v>
      </c>
      <c r="AO404" t="s">
        <v>10331</v>
      </c>
      <c r="AP404">
        <v>0.11816038846426601</v>
      </c>
      <c r="AQ404">
        <f>(Table2[[#This Row],[Sharpe Ratio]]-AVERAGE(Table2[Sharpe Ratio]))/_xlfn.STDEV.P(Table2[Sharpe Ratio])</f>
        <v>0.59571441313812334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-1.7138508505173422</v>
      </c>
      <c r="AS404">
        <f>_xlfn.RANK.AVG(Table2[[#This Row],[1Y Return vs Nifty Z-Score]],Table2[1Y Return vs Nifty Z-Score])</f>
        <v>466</v>
      </c>
      <c r="AT404">
        <f>_xlfn.RANK.AVG(Table2[[#This Row],[6M Return vs Nifty Z-Score]],Table2[6M Return vs Nifty Z-Score])</f>
        <v>527</v>
      </c>
      <c r="AU404">
        <f>_xlfn.RANK.AVG(Table2[[#This Row],[Sharpe Ratio Z-Score]],Table2[Sharpe Ratio Z-Score])</f>
        <v>196</v>
      </c>
      <c r="AV404">
        <f>(Table2[[#This Row],[Rank 1Y]]+Table2[[#This Row],[Rank 6M]]+Table2[[#This Row],[Rank Sharpe]])/3</f>
        <v>396.33333333333331</v>
      </c>
    </row>
    <row r="405" spans="1:48" x14ac:dyDescent="0.3">
      <c r="A405" t="s">
        <v>1082</v>
      </c>
      <c r="B405" t="s">
        <v>1083</v>
      </c>
      <c r="C405" t="s">
        <v>10290</v>
      </c>
      <c r="D405" t="s">
        <v>46</v>
      </c>
      <c r="E405">
        <v>12123.253985609999</v>
      </c>
      <c r="F405">
        <v>215.7</v>
      </c>
      <c r="G405">
        <v>7.9134967327923702</v>
      </c>
      <c r="H405">
        <f>(Table2[[#This Row],[1Y Return vs Nifty]]-AVERAGE(Table2[1Y Return vs Nifty]))/_xlfn.STDEV.P(Table2[1Y Return vs Nifty])</f>
        <v>-0.38181167597201021</v>
      </c>
      <c r="I405">
        <v>-16.715833353123301</v>
      </c>
      <c r="J405">
        <f>(Table2[[#This Row],[1M Return vs Nifty]]-AVERAGE(Table2[1M Return vs Nifty]))/_xlfn.STDEV.P(Table2[1M Return vs Nifty])</f>
        <v>-1.7474423941156594</v>
      </c>
      <c r="K405">
        <v>-12.8667538935296</v>
      </c>
      <c r="L405">
        <f>(Table2[[#This Row],[6M Return vs Nifty]]-AVERAGE(Table2[6M Return vs Nifty]))/_xlfn.STDEV.P(Table2[6M Return vs Nifty])</f>
        <v>-0.72507715549470009</v>
      </c>
      <c r="M405">
        <v>-1.39966916196708</v>
      </c>
      <c r="N405">
        <f>(Table2[[#This Row],[1W Return vs Nifty]]-AVERAGE(Table2[1W Return vs Nifty]))/_xlfn.STDEV.P(Table2[1W Return vs Nifty])</f>
        <v>-0.47706528677022664</v>
      </c>
      <c r="O405">
        <v>232.32</v>
      </c>
      <c r="P405">
        <v>242.83795778629499</v>
      </c>
      <c r="Q405">
        <v>216.60200541383199</v>
      </c>
      <c r="R405">
        <v>29.105787539381399</v>
      </c>
      <c r="S405" s="2">
        <f>(Table2[[#This Row],[Close Price]]-Table2[[#This Row],[20D EMA]])/Table2[[#This Row],[20D EMA]]</f>
        <v>-7.1539256198347126E-2</v>
      </c>
      <c r="T405" s="2">
        <f>(Table2[[#This Row],[Close Price]]-Table2[[#This Row],[50D EMA]])/Table2[[#This Row],[50D EMA]]</f>
        <v>-0.11175336028059195</v>
      </c>
      <c r="U405" s="2">
        <f>(Table2[[#This Row],[Close Price]]-Table2[[#This Row],[200D EMA]])/Table2[[#This Row],[200D EMA]]</f>
        <v>-4.164344702666356E-3</v>
      </c>
      <c r="V405">
        <v>0.50402994592769501</v>
      </c>
      <c r="W405">
        <v>214.9</v>
      </c>
      <c r="X405">
        <v>221</v>
      </c>
      <c r="Y405">
        <v>214.9</v>
      </c>
      <c r="Z405">
        <v>226.4</v>
      </c>
      <c r="AA405">
        <v>212.6</v>
      </c>
      <c r="AB405">
        <v>266.75</v>
      </c>
      <c r="AC405" s="2">
        <f>(Table2[[#This Row],[Close Price]]/Table2[[#This Row],[Day Low]])-1</f>
        <v>3.7226617031176357E-3</v>
      </c>
      <c r="AD405" s="2">
        <f>(Table2[[#This Row],[Day High]]/Table2[[#This Row],[Close Price]])-1</f>
        <v>2.4571163653222206E-2</v>
      </c>
      <c r="AE405" s="2">
        <f>(Table2[[#This Row],[Close Price]]/Table2[[#This Row],[Current Week Low]])-1</f>
        <v>3.7226617031176357E-3</v>
      </c>
      <c r="AF405" s="2">
        <f>(Table2[[#This Row],[Current Week High]]/Table2[[#This Row],[Close Price]])-1</f>
        <v>4.960593416782566E-2</v>
      </c>
      <c r="AG405" s="2">
        <f>(Table2[[#This Row],[Close Price]]/Table2[[#This Row],[Current Month Low]])-1</f>
        <v>1.4581373471307613E-2</v>
      </c>
      <c r="AH405" s="2">
        <f>(Table2[[#This Row],[Current Month High]]/Table2[[#This Row],[Close Price]])-1</f>
        <v>0.23667130273528048</v>
      </c>
      <c r="AI405">
        <v>40.890125173852503</v>
      </c>
      <c r="AJ405">
        <v>85.229712322885305</v>
      </c>
      <c r="AK405" t="str">
        <f>IF(AND(Table2[[#This Row],[20D EMA]]&gt;Table2[[#This Row],[50D EMA]],Table2[[#This Row],[50D EMA]]&gt;Table2[[#This Row],[200D EMA]]),"Uptrend","Downtrend/NoTrend")</f>
        <v>Downtrend/NoTrend</v>
      </c>
      <c r="AL405">
        <v>-0.21</v>
      </c>
      <c r="AM405" t="s">
        <v>10331</v>
      </c>
      <c r="AN405">
        <v>-9.48</v>
      </c>
      <c r="AO405" t="s">
        <v>10331</v>
      </c>
      <c r="AP405">
        <v>0.11472703186977901</v>
      </c>
      <c r="AQ405">
        <f>(Table2[[#This Row],[Sharpe Ratio]]-AVERAGE(Table2[Sharpe Ratio]))/_xlfn.STDEV.P(Table2[Sharpe Ratio])</f>
        <v>0.55618454347776736</v>
      </c>
      <c r="AR4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5">
        <f>_xlfn.RANK.AVG(Table2[[#This Row],[1Y Return vs Nifty Z-Score]],Table2[1Y Return vs Nifty Z-Score])</f>
        <v>424</v>
      </c>
      <c r="AT405">
        <f>_xlfn.RANK.AVG(Table2[[#This Row],[6M Return vs Nifty Z-Score]],Table2[6M Return vs Nifty Z-Score])</f>
        <v>566</v>
      </c>
      <c r="AU405">
        <f>_xlfn.RANK.AVG(Table2[[#This Row],[Sharpe Ratio Z-Score]],Table2[Sharpe Ratio Z-Score])</f>
        <v>205</v>
      </c>
      <c r="AV405">
        <f>(Table2[[#This Row],[Rank 1Y]]+Table2[[#This Row],[Rank 6M]]+Table2[[#This Row],[Rank Sharpe]])/3</f>
        <v>398.33333333333331</v>
      </c>
    </row>
    <row r="406" spans="1:48" x14ac:dyDescent="0.3">
      <c r="A406" t="s">
        <v>286</v>
      </c>
      <c r="B406" t="s">
        <v>287</v>
      </c>
      <c r="C406" t="s">
        <v>10287</v>
      </c>
      <c r="D406" t="s">
        <v>34</v>
      </c>
      <c r="E406">
        <v>97465.932480000003</v>
      </c>
      <c r="F406">
        <v>127.68</v>
      </c>
      <c r="G406">
        <v>13.9489291425321</v>
      </c>
      <c r="H406">
        <f>(Table2[[#This Row],[1Y Return vs Nifty]]-AVERAGE(Table2[1Y Return vs Nifty]))/_xlfn.STDEV.P(Table2[1Y Return vs Nifty])</f>
        <v>-0.28839031710437141</v>
      </c>
      <c r="I406">
        <v>-8.4694634425632493</v>
      </c>
      <c r="J406">
        <f>(Table2[[#This Row],[1M Return vs Nifty]]-AVERAGE(Table2[1M Return vs Nifty]))/_xlfn.STDEV.P(Table2[1M Return vs Nifty])</f>
        <v>-1.0613859775423637</v>
      </c>
      <c r="K406">
        <v>-24.995487964339699</v>
      </c>
      <c r="L406">
        <f>(Table2[[#This Row],[6M Return vs Nifty]]-AVERAGE(Table2[6M Return vs Nifty]))/_xlfn.STDEV.P(Table2[6M Return vs Nifty])</f>
        <v>-1.1376980538206498</v>
      </c>
      <c r="M406">
        <v>2.9134952092231199</v>
      </c>
      <c r="N406">
        <f>(Table2[[#This Row],[1W Return vs Nifty]]-AVERAGE(Table2[1W Return vs Nifty]))/_xlfn.STDEV.P(Table2[1W Return vs Nifty])</f>
        <v>0.52007192926458379</v>
      </c>
      <c r="O406">
        <v>126.16</v>
      </c>
      <c r="P406">
        <v>132.605625681514</v>
      </c>
      <c r="Q406">
        <v>130.12701379980899</v>
      </c>
      <c r="R406">
        <v>59.996763406352599</v>
      </c>
      <c r="S406" s="2">
        <f>(Table2[[#This Row],[Close Price]]-Table2[[#This Row],[20D EMA]])/Table2[[#This Row],[20D EMA]]</f>
        <v>1.204819277108442E-2</v>
      </c>
      <c r="T406" s="2">
        <f>(Table2[[#This Row],[Close Price]]-Table2[[#This Row],[50D EMA]])/Table2[[#This Row],[50D EMA]]</f>
        <v>-3.7144922443517817E-2</v>
      </c>
      <c r="U406" s="2">
        <f>(Table2[[#This Row],[Close Price]]-Table2[[#This Row],[200D EMA]])/Table2[[#This Row],[200D EMA]]</f>
        <v>-1.8804810226211287E-2</v>
      </c>
      <c r="V406">
        <v>0.68850589228659598</v>
      </c>
      <c r="W406">
        <v>124.87</v>
      </c>
      <c r="X406">
        <v>128</v>
      </c>
      <c r="Y406">
        <v>118.21</v>
      </c>
      <c r="Z406">
        <v>128</v>
      </c>
      <c r="AA406">
        <v>116.3</v>
      </c>
      <c r="AB406">
        <v>136.09</v>
      </c>
      <c r="AC406" s="2">
        <f>(Table2[[#This Row],[Close Price]]/Table2[[#This Row],[Day Low]])-1</f>
        <v>2.2503403539681388E-2</v>
      </c>
      <c r="AD406" s="2">
        <f>(Table2[[#This Row],[Day High]]/Table2[[#This Row],[Close Price]])-1</f>
        <v>2.5062656641603454E-3</v>
      </c>
      <c r="AE406" s="2">
        <f>(Table2[[#This Row],[Close Price]]/Table2[[#This Row],[Current Week Low]])-1</f>
        <v>8.0111665679722721E-2</v>
      </c>
      <c r="AF406" s="2">
        <f>(Table2[[#This Row],[Current Week High]]/Table2[[#This Row],[Close Price]])-1</f>
        <v>2.5062656641603454E-3</v>
      </c>
      <c r="AG406" s="2">
        <f>(Table2[[#This Row],[Close Price]]/Table2[[#This Row],[Current Month Low]])-1</f>
        <v>9.785038693035264E-2</v>
      </c>
      <c r="AH406" s="2">
        <f>(Table2[[#This Row],[Current Month High]]/Table2[[#This Row],[Close Price]])-1</f>
        <v>6.5867794486215603E-2</v>
      </c>
      <c r="AI406">
        <v>35.103383458646597</v>
      </c>
      <c r="AJ406">
        <v>50.477312905126702</v>
      </c>
      <c r="AK406" t="str">
        <f>IF(AND(Table2[[#This Row],[20D EMA]]&gt;Table2[[#This Row],[50D EMA]],Table2[[#This Row],[50D EMA]]&gt;Table2[[#This Row],[200D EMA]]),"Uptrend","Downtrend/NoTrend")</f>
        <v>Downtrend/NoTrend</v>
      </c>
      <c r="AL406">
        <v>-0.25</v>
      </c>
      <c r="AM406" t="s">
        <v>10331</v>
      </c>
      <c r="AN406">
        <v>1.55</v>
      </c>
      <c r="AO406" t="s">
        <v>10332</v>
      </c>
      <c r="AP406">
        <v>0.144009470193419</v>
      </c>
      <c r="AQ406">
        <f>(Table2[[#This Row],[Sharpe Ratio]]-AVERAGE(Table2[Sharpe Ratio]))/_xlfn.STDEV.P(Table2[Sharpe Ratio])</f>
        <v>0.89332720210214966</v>
      </c>
      <c r="AR4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6">
        <f>_xlfn.RANK.AVG(Table2[[#This Row],[1Y Return vs Nifty Z-Score]],Table2[1Y Return vs Nifty Z-Score])</f>
        <v>383</v>
      </c>
      <c r="AT406">
        <f>_xlfn.RANK.AVG(Table2[[#This Row],[6M Return vs Nifty Z-Score]],Table2[6M Return vs Nifty Z-Score])</f>
        <v>678</v>
      </c>
      <c r="AU406">
        <f>_xlfn.RANK.AVG(Table2[[#This Row],[Sharpe Ratio Z-Score]],Table2[Sharpe Ratio Z-Score])</f>
        <v>136</v>
      </c>
      <c r="AV406">
        <f>(Table2[[#This Row],[Rank 1Y]]+Table2[[#This Row],[Rank 6M]]+Table2[[#This Row],[Rank Sharpe]])/3</f>
        <v>399</v>
      </c>
    </row>
    <row r="407" spans="1:48" x14ac:dyDescent="0.3">
      <c r="A407" t="s">
        <v>1090</v>
      </c>
      <c r="B407" t="s">
        <v>1091</v>
      </c>
      <c r="C407" t="s">
        <v>10290</v>
      </c>
      <c r="D407" t="s">
        <v>46</v>
      </c>
      <c r="E407">
        <v>12021.4252719</v>
      </c>
      <c r="F407">
        <v>468.6</v>
      </c>
      <c r="G407">
        <v>14.0822624758654</v>
      </c>
      <c r="H407">
        <f>(Table2[[#This Row],[1Y Return vs Nifty]]-AVERAGE(Table2[1Y Return vs Nifty]))/_xlfn.STDEV.P(Table2[1Y Return vs Nifty])</f>
        <v>-0.28632647472544803</v>
      </c>
      <c r="I407">
        <v>-8.1325259611517104</v>
      </c>
      <c r="J407">
        <f>(Table2[[#This Row],[1M Return vs Nifty]]-AVERAGE(Table2[1M Return vs Nifty]))/_xlfn.STDEV.P(Table2[1M Return vs Nifty])</f>
        <v>-1.0333544771835916</v>
      </c>
      <c r="K407">
        <v>2.7425315847107998</v>
      </c>
      <c r="L407">
        <f>(Table2[[#This Row],[6M Return vs Nifty]]-AVERAGE(Table2[6M Return vs Nifty]))/_xlfn.STDEV.P(Table2[6M Return vs Nifty])</f>
        <v>-0.1940475065094483</v>
      </c>
      <c r="M407">
        <v>-3.89458660947902</v>
      </c>
      <c r="N407">
        <f>(Table2[[#This Row],[1W Return vs Nifty]]-AVERAGE(Table2[1W Return vs Nifty]))/_xlfn.STDEV.P(Table2[1W Return vs Nifty])</f>
        <v>-1.0538517998152279</v>
      </c>
      <c r="O407">
        <v>477.74</v>
      </c>
      <c r="P407">
        <v>483.79881873427001</v>
      </c>
      <c r="Q407">
        <v>439.11142287916999</v>
      </c>
      <c r="R407">
        <v>44.731417582290099</v>
      </c>
      <c r="S407" s="2">
        <f>(Table2[[#This Row],[Close Price]]-Table2[[#This Row],[20D EMA]])/Table2[[#This Row],[20D EMA]]</f>
        <v>-1.9131745300791196E-2</v>
      </c>
      <c r="T407" s="2">
        <f>(Table2[[#This Row],[Close Price]]-Table2[[#This Row],[50D EMA]])/Table2[[#This Row],[50D EMA]]</f>
        <v>-3.1415576362988293E-2</v>
      </c>
      <c r="U407" s="2">
        <f>(Table2[[#This Row],[Close Price]]-Table2[[#This Row],[200D EMA]])/Table2[[#This Row],[200D EMA]]</f>
        <v>6.7155112767231254E-2</v>
      </c>
      <c r="V407">
        <v>0.47159276981178</v>
      </c>
      <c r="W407">
        <v>465.05</v>
      </c>
      <c r="X407">
        <v>474.55</v>
      </c>
      <c r="Y407">
        <v>457.6</v>
      </c>
      <c r="Z407">
        <v>474.55</v>
      </c>
      <c r="AA407">
        <v>457</v>
      </c>
      <c r="AB407">
        <v>520</v>
      </c>
      <c r="AC407" s="2">
        <f>(Table2[[#This Row],[Close Price]]/Table2[[#This Row],[Day Low]])-1</f>
        <v>7.6335877862596657E-3</v>
      </c>
      <c r="AD407" s="2">
        <f>(Table2[[#This Row],[Day High]]/Table2[[#This Row],[Close Price]])-1</f>
        <v>1.2697396500213287E-2</v>
      </c>
      <c r="AE407" s="2">
        <f>(Table2[[#This Row],[Close Price]]/Table2[[#This Row],[Current Week Low]])-1</f>
        <v>2.4038461538461453E-2</v>
      </c>
      <c r="AF407" s="2">
        <f>(Table2[[#This Row],[Current Week High]]/Table2[[#This Row],[Close Price]])-1</f>
        <v>1.2697396500213287E-2</v>
      </c>
      <c r="AG407" s="2">
        <f>(Table2[[#This Row],[Close Price]]/Table2[[#This Row],[Current Month Low]])-1</f>
        <v>2.5382932166301941E-2</v>
      </c>
      <c r="AH407" s="2">
        <f>(Table2[[#This Row],[Current Month High]]/Table2[[#This Row],[Close Price]])-1</f>
        <v>0.10968843363209557</v>
      </c>
      <c r="AI407">
        <v>22.663252240717</v>
      </c>
      <c r="AJ407">
        <v>51.112544340535301</v>
      </c>
      <c r="AK407" t="str">
        <f>IF(AND(Table2[[#This Row],[20D EMA]]&gt;Table2[[#This Row],[50D EMA]],Table2[[#This Row],[50D EMA]]&gt;Table2[[#This Row],[200D EMA]]),"Uptrend","Downtrend/NoTrend")</f>
        <v>Downtrend/NoTrend</v>
      </c>
      <c r="AL407">
        <v>-0.15</v>
      </c>
      <c r="AM407" t="s">
        <v>10331</v>
      </c>
      <c r="AN407">
        <v>0.46</v>
      </c>
      <c r="AO407" t="s">
        <v>10332</v>
      </c>
      <c r="AP407">
        <v>3.2701486069123001E-2</v>
      </c>
      <c r="AQ407">
        <f>(Table2[[#This Row],[Sharpe Ratio]]-AVERAGE(Table2[Sharpe Ratio]))/_xlfn.STDEV.P(Table2[Sharpe Ratio])</f>
        <v>-0.3882146312324754</v>
      </c>
      <c r="AR4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7">
        <f>_xlfn.RANK.AVG(Table2[[#This Row],[1Y Return vs Nifty Z-Score]],Table2[1Y Return vs Nifty Z-Score])</f>
        <v>382</v>
      </c>
      <c r="AT407">
        <f>_xlfn.RANK.AVG(Table2[[#This Row],[6M Return vs Nifty Z-Score]],Table2[6M Return vs Nifty Z-Score])</f>
        <v>376</v>
      </c>
      <c r="AU407">
        <f>_xlfn.RANK.AVG(Table2[[#This Row],[Sharpe Ratio Z-Score]],Table2[Sharpe Ratio Z-Score])</f>
        <v>448</v>
      </c>
      <c r="AV407">
        <f>(Table2[[#This Row],[Rank 1Y]]+Table2[[#This Row],[Rank 6M]]+Table2[[#This Row],[Rank Sharpe]])/3</f>
        <v>402</v>
      </c>
    </row>
    <row r="408" spans="1:48" x14ac:dyDescent="0.3">
      <c r="A408" t="s">
        <v>667</v>
      </c>
      <c r="B408" t="s">
        <v>668</v>
      </c>
      <c r="C408" t="s">
        <v>10291</v>
      </c>
      <c r="D408" t="s">
        <v>281</v>
      </c>
      <c r="E408">
        <v>27519.586187500001</v>
      </c>
      <c r="F408">
        <v>3306.5</v>
      </c>
      <c r="G408">
        <v>18.972533466536198</v>
      </c>
      <c r="H408">
        <f>(Table2[[#This Row],[1Y Return vs Nifty]]-AVERAGE(Table2[1Y Return vs Nifty]))/_xlfn.STDEV.P(Table2[1Y Return vs Nifty])</f>
        <v>-0.2106308608631827</v>
      </c>
      <c r="I408">
        <v>8.0724399700336793</v>
      </c>
      <c r="J408">
        <f>(Table2[[#This Row],[1M Return vs Nifty]]-AVERAGE(Table2[1M Return vs Nifty]))/_xlfn.STDEV.P(Table2[1M Return vs Nifty])</f>
        <v>0.31481701864084677</v>
      </c>
      <c r="K408">
        <v>23.5981701852619</v>
      </c>
      <c r="L408">
        <f>(Table2[[#This Row],[6M Return vs Nifty]]-AVERAGE(Table2[6M Return vs Nifty]))/_xlfn.STDEV.P(Table2[6M Return vs Nifty])</f>
        <v>0.51546366623786288</v>
      </c>
      <c r="M408">
        <v>-1.3352609101131601</v>
      </c>
      <c r="N408">
        <f>(Table2[[#This Row],[1W Return vs Nifty]]-AVERAGE(Table2[1W Return vs Nifty]))/_xlfn.STDEV.P(Table2[1W Return vs Nifty])</f>
        <v>-0.4621750902888983</v>
      </c>
      <c r="O408">
        <v>3195.53</v>
      </c>
      <c r="P408">
        <v>3013.7437158646499</v>
      </c>
      <c r="Q408">
        <v>2646.2637221080599</v>
      </c>
      <c r="R408">
        <v>64.6298343211201</v>
      </c>
      <c r="S408" s="2">
        <f>(Table2[[#This Row],[Close Price]]-Table2[[#This Row],[20D EMA]])/Table2[[#This Row],[20D EMA]]</f>
        <v>3.4726633766542572E-2</v>
      </c>
      <c r="T408" s="2">
        <f>(Table2[[#This Row],[Close Price]]-Table2[[#This Row],[50D EMA]])/Table2[[#This Row],[50D EMA]]</f>
        <v>9.7140404671522546E-2</v>
      </c>
      <c r="U408" s="2">
        <f>(Table2[[#This Row],[Close Price]]-Table2[[#This Row],[200D EMA]])/Table2[[#This Row],[200D EMA]]</f>
        <v>0.24949753585632209</v>
      </c>
      <c r="V408">
        <v>1.0442486179942601</v>
      </c>
      <c r="W408">
        <v>3288.85</v>
      </c>
      <c r="X408">
        <v>3328.95</v>
      </c>
      <c r="Y408">
        <v>3285.05</v>
      </c>
      <c r="Z408">
        <v>3385</v>
      </c>
      <c r="AA408">
        <v>3050.15</v>
      </c>
      <c r="AB408">
        <v>3385</v>
      </c>
      <c r="AC408" s="2">
        <f>(Table2[[#This Row],[Close Price]]/Table2[[#This Row],[Day Low]])-1</f>
        <v>5.3666175106801273E-3</v>
      </c>
      <c r="AD408" s="2">
        <f>(Table2[[#This Row],[Day High]]/Table2[[#This Row],[Close Price]])-1</f>
        <v>6.7896567367307092E-3</v>
      </c>
      <c r="AE408" s="2">
        <f>(Table2[[#This Row],[Close Price]]/Table2[[#This Row],[Current Week Low]])-1</f>
        <v>6.5295809805026028E-3</v>
      </c>
      <c r="AF408" s="2">
        <f>(Table2[[#This Row],[Current Week High]]/Table2[[#This Row],[Close Price]])-1</f>
        <v>2.3741115983668459E-2</v>
      </c>
      <c r="AG408" s="2">
        <f>(Table2[[#This Row],[Close Price]]/Table2[[#This Row],[Current Month Low]])-1</f>
        <v>8.4045046964903225E-2</v>
      </c>
      <c r="AH408" s="2">
        <f>(Table2[[#This Row],[Current Month High]]/Table2[[#This Row],[Close Price]])-1</f>
        <v>2.3741115983668459E-2</v>
      </c>
      <c r="AI408">
        <v>2.3741115983668402</v>
      </c>
      <c r="AJ408">
        <v>70.113700673972303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0.03</v>
      </c>
      <c r="AM408" t="s">
        <v>10332</v>
      </c>
      <c r="AN408">
        <v>4.63</v>
      </c>
      <c r="AO408" t="s">
        <v>10332</v>
      </c>
      <c r="AP408">
        <v>-4.7849849519387998E-2</v>
      </c>
      <c r="AQ408">
        <f>(Table2[[#This Row],[Sharpe Ratio]]-AVERAGE(Table2[Sharpe Ratio]))/_xlfn.STDEV.P(Table2[Sharpe Ratio])</f>
        <v>-1.3156405216553733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-1.1581657879287446</v>
      </c>
      <c r="AS408">
        <f>_xlfn.RANK.AVG(Table2[[#This Row],[1Y Return vs Nifty Z-Score]],Table2[1Y Return vs Nifty Z-Score])</f>
        <v>362</v>
      </c>
      <c r="AT408">
        <f>_xlfn.RANK.AVG(Table2[[#This Row],[6M Return vs Nifty Z-Score]],Table2[6M Return vs Nifty Z-Score])</f>
        <v>183</v>
      </c>
      <c r="AU408">
        <f>_xlfn.RANK.AVG(Table2[[#This Row],[Sharpe Ratio Z-Score]],Table2[Sharpe Ratio Z-Score])</f>
        <v>663</v>
      </c>
      <c r="AV408">
        <f>(Table2[[#This Row],[Rank 1Y]]+Table2[[#This Row],[Rank 6M]]+Table2[[#This Row],[Rank Sharpe]])/3</f>
        <v>402.66666666666669</v>
      </c>
    </row>
    <row r="409" spans="1:48" x14ac:dyDescent="0.3">
      <c r="A409" t="s">
        <v>685</v>
      </c>
      <c r="B409" t="s">
        <v>686</v>
      </c>
      <c r="C409" t="s">
        <v>10297</v>
      </c>
      <c r="D409" t="s">
        <v>335</v>
      </c>
      <c r="E409">
        <v>26129.887747649998</v>
      </c>
      <c r="F409">
        <v>2059.5500000000002</v>
      </c>
      <c r="G409">
        <v>-1.2463555203212799</v>
      </c>
      <c r="H409">
        <f>(Table2[[#This Row],[1Y Return vs Nifty]]-AVERAGE(Table2[1Y Return vs Nifty]))/_xlfn.STDEV.P(Table2[1Y Return vs Nifty])</f>
        <v>-0.52359536045694377</v>
      </c>
      <c r="I409">
        <v>2.3551469026910201</v>
      </c>
      <c r="J409">
        <f>(Table2[[#This Row],[1M Return vs Nifty]]-AVERAGE(Table2[1M Return vs Nifty]))/_xlfn.STDEV.P(Table2[1M Return vs Nifty])</f>
        <v>-0.160832950596837</v>
      </c>
      <c r="K409">
        <v>50.9224597179497</v>
      </c>
      <c r="L409">
        <f>(Table2[[#This Row],[6M Return vs Nifty]]-AVERAGE(Table2[6M Return vs Nifty]))/_xlfn.STDEV.P(Table2[6M Return vs Nifty])</f>
        <v>1.4450390718220443</v>
      </c>
      <c r="M409">
        <v>-2.5157685881087901</v>
      </c>
      <c r="N409">
        <f>(Table2[[#This Row],[1W Return vs Nifty]]-AVERAGE(Table2[1W Return vs Nifty]))/_xlfn.STDEV.P(Table2[1W Return vs Nifty])</f>
        <v>-0.73509029551662253</v>
      </c>
      <c r="O409">
        <v>2065.1799999999998</v>
      </c>
      <c r="P409">
        <v>1959.5694574097599</v>
      </c>
      <c r="Q409">
        <v>1659.5666946456399</v>
      </c>
      <c r="R409">
        <v>45.052637648699303</v>
      </c>
      <c r="S409" s="2">
        <f>(Table2[[#This Row],[Close Price]]-Table2[[#This Row],[20D EMA]])/Table2[[#This Row],[20D EMA]]</f>
        <v>-2.726154620904548E-3</v>
      </c>
      <c r="T409" s="2">
        <f>(Table2[[#This Row],[Close Price]]-Table2[[#This Row],[50D EMA]])/Table2[[#This Row],[50D EMA]]</f>
        <v>5.1021688571528702E-2</v>
      </c>
      <c r="U409" s="2">
        <f>(Table2[[#This Row],[Close Price]]-Table2[[#This Row],[200D EMA]])/Table2[[#This Row],[200D EMA]]</f>
        <v>0.24101671035267852</v>
      </c>
      <c r="V409">
        <v>0.38049155156590198</v>
      </c>
      <c r="W409">
        <v>2046.7</v>
      </c>
      <c r="X409">
        <v>2086.9</v>
      </c>
      <c r="Y409">
        <v>2041.8</v>
      </c>
      <c r="Z409">
        <v>2199.35</v>
      </c>
      <c r="AA409">
        <v>2000.25</v>
      </c>
      <c r="AB409">
        <v>2199.35</v>
      </c>
      <c r="AC409" s="2">
        <f>(Table2[[#This Row],[Close Price]]/Table2[[#This Row],[Day Low]])-1</f>
        <v>6.2783993746031719E-3</v>
      </c>
      <c r="AD409" s="2">
        <f>(Table2[[#This Row],[Day High]]/Table2[[#This Row],[Close Price]])-1</f>
        <v>1.3279599912602302E-2</v>
      </c>
      <c r="AE409" s="2">
        <f>(Table2[[#This Row],[Close Price]]/Table2[[#This Row],[Current Week Low]])-1</f>
        <v>8.6933098246646523E-3</v>
      </c>
      <c r="AF409" s="2">
        <f>(Table2[[#This Row],[Current Week High]]/Table2[[#This Row],[Close Price]])-1</f>
        <v>6.787890558617149E-2</v>
      </c>
      <c r="AG409" s="2">
        <f>(Table2[[#This Row],[Close Price]]/Table2[[#This Row],[Current Month Low]])-1</f>
        <v>2.9646294213223401E-2</v>
      </c>
      <c r="AH409" s="2">
        <f>(Table2[[#This Row],[Current Month High]]/Table2[[#This Row],[Close Price]])-1</f>
        <v>6.787890558617149E-2</v>
      </c>
      <c r="AI409">
        <v>6.8194508509140199</v>
      </c>
      <c r="AJ409">
        <v>73.640502487142697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0.21</v>
      </c>
      <c r="AM409" t="s">
        <v>10332</v>
      </c>
      <c r="AN409">
        <v>1.41</v>
      </c>
      <c r="AO409" t="s">
        <v>10332</v>
      </c>
      <c r="AP409">
        <v>-4.9690052442326001E-2</v>
      </c>
      <c r="AQ409">
        <f>(Table2[[#This Row],[Sharpe Ratio]]-AVERAGE(Table2[Sharpe Ratio]))/_xlfn.STDEV.P(Table2[Sharpe Ratio])</f>
        <v>-1.3368276543316442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-1.3113071890800032</v>
      </c>
      <c r="AS409">
        <f>_xlfn.RANK.AVG(Table2[[#This Row],[1Y Return vs Nifty Z-Score]],Table2[1Y Return vs Nifty Z-Score])</f>
        <v>483</v>
      </c>
      <c r="AT409">
        <f>_xlfn.RANK.AVG(Table2[[#This Row],[6M Return vs Nifty Z-Score]],Table2[6M Return vs Nifty Z-Score])</f>
        <v>60</v>
      </c>
      <c r="AU409">
        <f>_xlfn.RANK.AVG(Table2[[#This Row],[Sharpe Ratio Z-Score]],Table2[Sharpe Ratio Z-Score])</f>
        <v>666</v>
      </c>
      <c r="AV409">
        <f>(Table2[[#This Row],[Rank 1Y]]+Table2[[#This Row],[Rank 6M]]+Table2[[#This Row],[Rank Sharpe]])/3</f>
        <v>403</v>
      </c>
    </row>
    <row r="410" spans="1:48" x14ac:dyDescent="0.3">
      <c r="A410" t="s">
        <v>1096</v>
      </c>
      <c r="B410" t="s">
        <v>1097</v>
      </c>
      <c r="C410" t="s">
        <v>10286</v>
      </c>
      <c r="D410" t="s">
        <v>290</v>
      </c>
      <c r="E410">
        <v>11812.351903875</v>
      </c>
      <c r="F410">
        <v>2171.25</v>
      </c>
      <c r="G410">
        <v>3.3311290659639701</v>
      </c>
      <c r="H410">
        <f>(Table2[[#This Row],[1Y Return vs Nifty]]-AVERAGE(Table2[1Y Return vs Nifty]))/_xlfn.STDEV.P(Table2[1Y Return vs Nifty])</f>
        <v>-0.45274131037159443</v>
      </c>
      <c r="I410">
        <v>-5.3192246132006202</v>
      </c>
      <c r="J410">
        <f>(Table2[[#This Row],[1M Return vs Nifty]]-AVERAGE(Table2[1M Return vs Nifty]))/_xlfn.STDEV.P(Table2[1M Return vs Nifty])</f>
        <v>-0.79930198348639026</v>
      </c>
      <c r="K410">
        <v>7.712275224521</v>
      </c>
      <c r="L410">
        <f>(Table2[[#This Row],[6M Return vs Nifty]]-AVERAGE(Table2[6M Return vs Nifty]))/_xlfn.STDEV.P(Table2[6M Return vs Nifty])</f>
        <v>-2.4976268477827891E-2</v>
      </c>
      <c r="M410">
        <v>-2.6779074881802201</v>
      </c>
      <c r="N410">
        <f>(Table2[[#This Row],[1W Return vs Nifty]]-AVERAGE(Table2[1W Return vs Nifty]))/_xlfn.STDEV.P(Table2[1W Return vs Nifty])</f>
        <v>-0.77257431363289908</v>
      </c>
      <c r="O410">
        <v>2241.2199999999998</v>
      </c>
      <c r="P410">
        <v>2231.2746275340301</v>
      </c>
      <c r="Q410">
        <v>2016.8664834644501</v>
      </c>
      <c r="R410">
        <v>42.6684899749037</v>
      </c>
      <c r="S410" s="2">
        <f>(Table2[[#This Row],[Close Price]]-Table2[[#This Row],[20D EMA]])/Table2[[#This Row],[20D EMA]]</f>
        <v>-3.121960360874872E-2</v>
      </c>
      <c r="T410" s="2">
        <f>(Table2[[#This Row],[Close Price]]-Table2[[#This Row],[50D EMA]])/Table2[[#This Row],[50D EMA]]</f>
        <v>-2.690149692616204E-2</v>
      </c>
      <c r="U410" s="2">
        <f>(Table2[[#This Row],[Close Price]]-Table2[[#This Row],[200D EMA]])/Table2[[#This Row],[200D EMA]]</f>
        <v>7.6546225444908647E-2</v>
      </c>
      <c r="V410">
        <v>0.54135032112638704</v>
      </c>
      <c r="W410">
        <v>2164.0500000000002</v>
      </c>
      <c r="X410">
        <v>2198.35</v>
      </c>
      <c r="Y410">
        <v>2163</v>
      </c>
      <c r="Z410">
        <v>2290</v>
      </c>
      <c r="AA410">
        <v>2091.25</v>
      </c>
      <c r="AB410">
        <v>2406.1999999999998</v>
      </c>
      <c r="AC410" s="2">
        <f>(Table2[[#This Row],[Close Price]]/Table2[[#This Row],[Day Low]])-1</f>
        <v>3.3270950301516056E-3</v>
      </c>
      <c r="AD410" s="2">
        <f>(Table2[[#This Row],[Day High]]/Table2[[#This Row],[Close Price]])-1</f>
        <v>1.2481289579735044E-2</v>
      </c>
      <c r="AE410" s="2">
        <f>(Table2[[#This Row],[Close Price]]/Table2[[#This Row],[Current Week Low]])-1</f>
        <v>3.8141470180306225E-3</v>
      </c>
      <c r="AF410" s="2">
        <f>(Table2[[#This Row],[Current Week High]]/Table2[[#This Row],[Close Price]])-1</f>
        <v>5.469199769717914E-2</v>
      </c>
      <c r="AG410" s="2">
        <f>(Table2[[#This Row],[Close Price]]/Table2[[#This Row],[Current Month Low]])-1</f>
        <v>3.8254632396891752E-2</v>
      </c>
      <c r="AH410" s="2">
        <f>(Table2[[#This Row],[Current Month High]]/Table2[[#This Row],[Close Price]])-1</f>
        <v>0.10820955670696586</v>
      </c>
      <c r="AI410">
        <v>26.556131260794398</v>
      </c>
      <c r="AJ410">
        <v>35.703124999999901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-0.12</v>
      </c>
      <c r="AM410" t="s">
        <v>10331</v>
      </c>
      <c r="AN410">
        <v>0.76</v>
      </c>
      <c r="AO410" t="s">
        <v>10332</v>
      </c>
      <c r="AP410">
        <v>3.4602464333585999E-2</v>
      </c>
      <c r="AQ410">
        <f>(Table2[[#This Row],[Sharpe Ratio]]-AVERAGE(Table2[Sharpe Ratio]))/_xlfn.STDEV.P(Table2[Sharpe Ratio])</f>
        <v>-0.36632776310405135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-2.4159216390727631</v>
      </c>
      <c r="AS410">
        <f>_xlfn.RANK.AVG(Table2[[#This Row],[1Y Return vs Nifty Z-Score]],Table2[1Y Return vs Nifty Z-Score])</f>
        <v>452</v>
      </c>
      <c r="AT410">
        <f>_xlfn.RANK.AVG(Table2[[#This Row],[6M Return vs Nifty Z-Score]],Table2[6M Return vs Nifty Z-Score])</f>
        <v>318</v>
      </c>
      <c r="AU410">
        <f>_xlfn.RANK.AVG(Table2[[#This Row],[Sharpe Ratio Z-Score]],Table2[Sharpe Ratio Z-Score])</f>
        <v>439</v>
      </c>
      <c r="AV410">
        <f>(Table2[[#This Row],[Rank 1Y]]+Table2[[#This Row],[Rank 6M]]+Table2[[#This Row],[Rank Sharpe]])/3</f>
        <v>403</v>
      </c>
    </row>
    <row r="411" spans="1:48" x14ac:dyDescent="0.3">
      <c r="A411" t="s">
        <v>472</v>
      </c>
      <c r="B411" t="s">
        <v>473</v>
      </c>
      <c r="C411" t="s">
        <v>10298</v>
      </c>
      <c r="D411" t="s">
        <v>133</v>
      </c>
      <c r="E411">
        <v>46163.846171365003</v>
      </c>
      <c r="F411">
        <v>52212.55</v>
      </c>
      <c r="G411">
        <v>1.9369323276005901</v>
      </c>
      <c r="H411">
        <f>(Table2[[#This Row],[1Y Return vs Nifty]]-AVERAGE(Table2[1Y Return vs Nifty]))/_xlfn.STDEV.P(Table2[1Y Return vs Nifty])</f>
        <v>-0.47432182772053344</v>
      </c>
      <c r="I411">
        <v>-3.54517309687041</v>
      </c>
      <c r="J411">
        <f>(Table2[[#This Row],[1M Return vs Nifty]]-AVERAGE(Table2[1M Return vs Nifty]))/_xlfn.STDEV.P(Table2[1M Return vs Nifty])</f>
        <v>-0.65170983817753814</v>
      </c>
      <c r="K411">
        <v>27.512822796010099</v>
      </c>
      <c r="L411">
        <f>(Table2[[#This Row],[6M Return vs Nifty]]-AVERAGE(Table2[6M Return vs Nifty]))/_xlfn.STDEV.P(Table2[6M Return vs Nifty])</f>
        <v>0.64864058869742658</v>
      </c>
      <c r="M411">
        <v>-1.17738590361679</v>
      </c>
      <c r="N411">
        <f>(Table2[[#This Row],[1W Return vs Nifty]]-AVERAGE(Table2[1W Return vs Nifty]))/_xlfn.STDEV.P(Table2[1W Return vs Nifty])</f>
        <v>-0.42567681873894864</v>
      </c>
      <c r="O411">
        <v>52597.11</v>
      </c>
      <c r="P411">
        <v>52859.224620232402</v>
      </c>
      <c r="Q411">
        <v>46784.568831176002</v>
      </c>
      <c r="R411">
        <v>49.336771329710601</v>
      </c>
      <c r="S411" s="2">
        <f>(Table2[[#This Row],[Close Price]]-Table2[[#This Row],[20D EMA]])/Table2[[#This Row],[20D EMA]]</f>
        <v>-7.3114283275259361E-3</v>
      </c>
      <c r="T411" s="2">
        <f>(Table2[[#This Row],[Close Price]]-Table2[[#This Row],[50D EMA]])/Table2[[#This Row],[50D EMA]]</f>
        <v>-1.2233902878417897E-2</v>
      </c>
      <c r="U411" s="2">
        <f>(Table2[[#This Row],[Close Price]]-Table2[[#This Row],[200D EMA]])/Table2[[#This Row],[200D EMA]]</f>
        <v>0.11602075864824338</v>
      </c>
      <c r="V411">
        <v>0.95403482252493998</v>
      </c>
      <c r="W411">
        <v>51992.35</v>
      </c>
      <c r="X411">
        <v>52919.95</v>
      </c>
      <c r="Y411">
        <v>51555.6</v>
      </c>
      <c r="Z411">
        <v>53072.4</v>
      </c>
      <c r="AA411">
        <v>49500</v>
      </c>
      <c r="AB411">
        <v>55408.45</v>
      </c>
      <c r="AC411" s="2">
        <f>(Table2[[#This Row],[Close Price]]/Table2[[#This Row],[Day Low]])-1</f>
        <v>4.2352384533494991E-3</v>
      </c>
      <c r="AD411" s="2">
        <f>(Table2[[#This Row],[Day High]]/Table2[[#This Row],[Close Price]])-1</f>
        <v>1.3548466795818115E-2</v>
      </c>
      <c r="AE411" s="2">
        <f>(Table2[[#This Row],[Close Price]]/Table2[[#This Row],[Current Week Low]])-1</f>
        <v>1.2742553670212375E-2</v>
      </c>
      <c r="AF411" s="2">
        <f>(Table2[[#This Row],[Current Week High]]/Table2[[#This Row],[Close Price]])-1</f>
        <v>1.6468262898479358E-2</v>
      </c>
      <c r="AG411" s="2">
        <f>(Table2[[#This Row],[Close Price]]/Table2[[#This Row],[Current Month Low]])-1</f>
        <v>5.4798989898990014E-2</v>
      </c>
      <c r="AH411" s="2">
        <f>(Table2[[#This Row],[Current Month High]]/Table2[[#This Row],[Close Price]])-1</f>
        <v>6.1209421872710612E-2</v>
      </c>
      <c r="AI411">
        <v>14.9034092378173</v>
      </c>
      <c r="AJ411">
        <v>49.273823035819902</v>
      </c>
      <c r="AK411" t="str">
        <f>IF(AND(Table2[[#This Row],[20D EMA]]&gt;Table2[[#This Row],[50D EMA]],Table2[[#This Row],[50D EMA]]&gt;Table2[[#This Row],[200D EMA]]),"Uptrend","Downtrend/NoTrend")</f>
        <v>Downtrend/NoTrend</v>
      </c>
      <c r="AL411">
        <v>-0.13</v>
      </c>
      <c r="AM411" t="s">
        <v>10331</v>
      </c>
      <c r="AN411">
        <v>-1.67</v>
      </c>
      <c r="AO411" t="s">
        <v>10331</v>
      </c>
      <c r="AP411">
        <v>-4.0296949026610001E-3</v>
      </c>
      <c r="AQ411">
        <f>(Table2[[#This Row],[Sharpe Ratio]]-AVERAGE(Table2[Sharpe Ratio]))/_xlfn.STDEV.P(Table2[Sharpe Ratio])</f>
        <v>-0.81111821154133035</v>
      </c>
      <c r="AR4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1">
        <f>_xlfn.RANK.AVG(Table2[[#This Row],[1Y Return vs Nifty Z-Score]],Table2[1Y Return vs Nifty Z-Score])</f>
        <v>461</v>
      </c>
      <c r="AT411">
        <f>_xlfn.RANK.AVG(Table2[[#This Row],[6M Return vs Nifty Z-Score]],Table2[6M Return vs Nifty Z-Score])</f>
        <v>165</v>
      </c>
      <c r="AU411">
        <f>_xlfn.RANK.AVG(Table2[[#This Row],[Sharpe Ratio Z-Score]],Table2[Sharpe Ratio Z-Score])</f>
        <v>585</v>
      </c>
      <c r="AV411">
        <f>(Table2[[#This Row],[Rank 1Y]]+Table2[[#This Row],[Rank 6M]]+Table2[[#This Row],[Rank Sharpe]])/3</f>
        <v>403.66666666666669</v>
      </c>
    </row>
    <row r="412" spans="1:48" x14ac:dyDescent="0.3">
      <c r="A412" t="s">
        <v>830</v>
      </c>
      <c r="B412" t="s">
        <v>831</v>
      </c>
      <c r="C412" t="s">
        <v>10296</v>
      </c>
      <c r="D412" t="s">
        <v>397</v>
      </c>
      <c r="E412">
        <v>19348.469221619998</v>
      </c>
      <c r="F412">
        <v>8154.3</v>
      </c>
      <c r="G412">
        <v>-2.1088969779646898</v>
      </c>
      <c r="H412">
        <f>(Table2[[#This Row],[1Y Return vs Nifty]]-AVERAGE(Table2[1Y Return vs Nifty]))/_xlfn.STDEV.P(Table2[1Y Return vs Nifty])</f>
        <v>-0.53694648256091848</v>
      </c>
      <c r="I412">
        <v>-2.5253150748253899</v>
      </c>
      <c r="J412">
        <f>(Table2[[#This Row],[1M Return vs Nifty]]-AVERAGE(Table2[1M Return vs Nifty]))/_xlfn.STDEV.P(Table2[1M Return vs Nifty])</f>
        <v>-0.56686279061522282</v>
      </c>
      <c r="K412">
        <v>19.195102842227001</v>
      </c>
      <c r="L412">
        <f>(Table2[[#This Row],[6M Return vs Nifty]]-AVERAGE(Table2[6M Return vs Nifty]))/_xlfn.STDEV.P(Table2[6M Return vs Nifty])</f>
        <v>0.36567081960886888</v>
      </c>
      <c r="M412">
        <v>-1.52941475322309</v>
      </c>
      <c r="N412">
        <f>(Table2[[#This Row],[1W Return vs Nifty]]-AVERAGE(Table2[1W Return vs Nifty]))/_xlfn.STDEV.P(Table2[1W Return vs Nifty])</f>
        <v>-0.50706047047385805</v>
      </c>
      <c r="O412">
        <v>8034.41</v>
      </c>
      <c r="P412">
        <v>7898.0831549166296</v>
      </c>
      <c r="Q412">
        <v>7218.5651824409697</v>
      </c>
      <c r="R412">
        <v>57.3853661422648</v>
      </c>
      <c r="S412" s="2">
        <f>(Table2[[#This Row],[Close Price]]-Table2[[#This Row],[20D EMA]])/Table2[[#This Row],[20D EMA]]</f>
        <v>1.4922066461631947E-2</v>
      </c>
      <c r="T412" s="2">
        <f>(Table2[[#This Row],[Close Price]]-Table2[[#This Row],[50D EMA]])/Table2[[#This Row],[50D EMA]]</f>
        <v>3.2440383325652022E-2</v>
      </c>
      <c r="U412" s="2">
        <f>(Table2[[#This Row],[Close Price]]-Table2[[#This Row],[200D EMA]])/Table2[[#This Row],[200D EMA]]</f>
        <v>0.1296289212481157</v>
      </c>
      <c r="V412">
        <v>0.28698047372458602</v>
      </c>
      <c r="W412">
        <v>8020</v>
      </c>
      <c r="X412">
        <v>8224.7000000000007</v>
      </c>
      <c r="Y412">
        <v>7885</v>
      </c>
      <c r="Z412">
        <v>8224.7000000000007</v>
      </c>
      <c r="AA412">
        <v>7810</v>
      </c>
      <c r="AB412">
        <v>8296.15</v>
      </c>
      <c r="AC412" s="2">
        <f>(Table2[[#This Row],[Close Price]]/Table2[[#This Row],[Day Low]])-1</f>
        <v>1.6745635910224488E-2</v>
      </c>
      <c r="AD412" s="2">
        <f>(Table2[[#This Row],[Day High]]/Table2[[#This Row],[Close Price]])-1</f>
        <v>8.6334817213005177E-3</v>
      </c>
      <c r="AE412" s="2">
        <f>(Table2[[#This Row],[Close Price]]/Table2[[#This Row],[Current Week Low]])-1</f>
        <v>3.4153455928979115E-2</v>
      </c>
      <c r="AF412" s="2">
        <f>(Table2[[#This Row],[Current Week High]]/Table2[[#This Row],[Close Price]])-1</f>
        <v>8.6334817213005177E-3</v>
      </c>
      <c r="AG412" s="2">
        <f>(Table2[[#This Row],[Close Price]]/Table2[[#This Row],[Current Month Low]])-1</f>
        <v>4.4084507042253529E-2</v>
      </c>
      <c r="AH412" s="2">
        <f>(Table2[[#This Row],[Current Month High]]/Table2[[#This Row],[Close Price]])-1</f>
        <v>1.739572986031912E-2</v>
      </c>
      <c r="AI412">
        <v>10.125945819996801</v>
      </c>
      <c r="AJ412">
        <v>48.622097473845301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0.11</v>
      </c>
      <c r="AM412" t="s">
        <v>10332</v>
      </c>
      <c r="AN412">
        <v>2.61</v>
      </c>
      <c r="AO412" t="s">
        <v>10332</v>
      </c>
      <c r="AP412">
        <v>1.5122971535941001E-2</v>
      </c>
      <c r="AQ412">
        <f>(Table2[[#This Row],[Sharpe Ratio]]-AVERAGE(Table2[Sharpe Ratio]))/_xlfn.STDEV.P(Table2[Sharpe Ratio])</f>
        <v>-0.59060444108652121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-1.8358033651276515</v>
      </c>
      <c r="AS412">
        <f>_xlfn.RANK.AVG(Table2[[#This Row],[1Y Return vs Nifty Z-Score]],Table2[1Y Return vs Nifty Z-Score])</f>
        <v>490</v>
      </c>
      <c r="AT412">
        <f>_xlfn.RANK.AVG(Table2[[#This Row],[6M Return vs Nifty Z-Score]],Table2[6M Return vs Nifty Z-Score])</f>
        <v>223</v>
      </c>
      <c r="AU412">
        <f>_xlfn.RANK.AVG(Table2[[#This Row],[Sharpe Ratio Z-Score]],Table2[Sharpe Ratio Z-Score])</f>
        <v>498</v>
      </c>
      <c r="AV412">
        <f>(Table2[[#This Row],[Rank 1Y]]+Table2[[#This Row],[Rank 6M]]+Table2[[#This Row],[Rank Sharpe]])/3</f>
        <v>403.66666666666669</v>
      </c>
    </row>
    <row r="413" spans="1:48" x14ac:dyDescent="0.3">
      <c r="A413" t="s">
        <v>1947</v>
      </c>
      <c r="B413" t="s">
        <v>1948</v>
      </c>
      <c r="C413" t="s">
        <v>622</v>
      </c>
      <c r="D413" t="s">
        <v>471</v>
      </c>
      <c r="E413">
        <v>3548.4121691699902</v>
      </c>
      <c r="F413">
        <v>560.45000000000005</v>
      </c>
      <c r="G413">
        <v>0.84734001750818</v>
      </c>
      <c r="H413">
        <f>(Table2[[#This Row],[1Y Return vs Nifty]]-AVERAGE(Table2[1Y Return vs Nifty]))/_xlfn.STDEV.P(Table2[1Y Return vs Nifty])</f>
        <v>-0.49118742861042097</v>
      </c>
      <c r="I413">
        <v>2.6905178354060402</v>
      </c>
      <c r="J413">
        <f>(Table2[[#This Row],[1M Return vs Nifty]]-AVERAGE(Table2[1M Return vs Nifty]))/_xlfn.STDEV.P(Table2[1M Return vs Nifty])</f>
        <v>-0.13293177919453639</v>
      </c>
      <c r="K413">
        <v>35.115781518088298</v>
      </c>
      <c r="L413">
        <f>(Table2[[#This Row],[6M Return vs Nifty]]-AVERAGE(Table2[6M Return vs Nifty]))/_xlfn.STDEV.P(Table2[6M Return vs Nifty])</f>
        <v>0.90729410022828705</v>
      </c>
      <c r="M413">
        <v>7.3791253169861903E-2</v>
      </c>
      <c r="N413">
        <f>(Table2[[#This Row],[1W Return vs Nifty]]-AVERAGE(Table2[1W Return vs Nifty]))/_xlfn.STDEV.P(Table2[1W Return vs Nifty])</f>
        <v>-0.13642391773246024</v>
      </c>
      <c r="O413">
        <v>566.57000000000005</v>
      </c>
      <c r="P413">
        <v>548.78442152464299</v>
      </c>
      <c r="Q413">
        <v>475.02803109596601</v>
      </c>
      <c r="R413">
        <v>43.801166432097403</v>
      </c>
      <c r="S413" s="2">
        <f>(Table2[[#This Row],[Close Price]]-Table2[[#This Row],[20D EMA]])/Table2[[#This Row],[20D EMA]]</f>
        <v>-1.0801842667278542E-2</v>
      </c>
      <c r="T413" s="2">
        <f>(Table2[[#This Row],[Close Price]]-Table2[[#This Row],[50D EMA]])/Table2[[#This Row],[50D EMA]]</f>
        <v>2.1257123959436616E-2</v>
      </c>
      <c r="U413" s="2">
        <f>(Table2[[#This Row],[Close Price]]-Table2[[#This Row],[200D EMA]])/Table2[[#This Row],[200D EMA]]</f>
        <v>0.17982511201907775</v>
      </c>
      <c r="V413">
        <v>0.606149325978667</v>
      </c>
      <c r="W413">
        <v>557.54999999999995</v>
      </c>
      <c r="X413">
        <v>569.9</v>
      </c>
      <c r="Y413">
        <v>557.54999999999995</v>
      </c>
      <c r="Z413">
        <v>576.79999999999995</v>
      </c>
      <c r="AA413">
        <v>534.79999999999995</v>
      </c>
      <c r="AB413">
        <v>614.15</v>
      </c>
      <c r="AC413" s="2">
        <f>(Table2[[#This Row],[Close Price]]/Table2[[#This Row],[Day Low]])-1</f>
        <v>5.2013272352255946E-3</v>
      </c>
      <c r="AD413" s="2">
        <f>(Table2[[#This Row],[Day High]]/Table2[[#This Row],[Close Price]])-1</f>
        <v>1.6861450620037299E-2</v>
      </c>
      <c r="AE413" s="2">
        <f>(Table2[[#This Row],[Close Price]]/Table2[[#This Row],[Current Week Low]])-1</f>
        <v>5.2013272352255946E-3</v>
      </c>
      <c r="AF413" s="2">
        <f>(Table2[[#This Row],[Current Week High]]/Table2[[#This Row],[Close Price]])-1</f>
        <v>2.9172985993398015E-2</v>
      </c>
      <c r="AG413" s="2">
        <f>(Table2[[#This Row],[Close Price]]/Table2[[#This Row],[Current Month Low]])-1</f>
        <v>4.7961854899027934E-2</v>
      </c>
      <c r="AH413" s="2">
        <f>(Table2[[#This Row],[Current Month High]]/Table2[[#This Row],[Close Price]])-1</f>
        <v>9.5815862253546102E-2</v>
      </c>
      <c r="AI413">
        <v>10.4291194575787</v>
      </c>
      <c r="AJ413">
        <v>70.349544072948305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-0.01</v>
      </c>
      <c r="AM413" t="s">
        <v>10331</v>
      </c>
      <c r="AN413">
        <v>-3.1</v>
      </c>
      <c r="AO413" t="s">
        <v>10331</v>
      </c>
      <c r="AP413">
        <v>-2.4122313682297E-2</v>
      </c>
      <c r="AQ413">
        <f>(Table2[[#This Row],[Sharpe Ratio]]-AVERAGE(Table2[Sharpe Ratio]))/_xlfn.STDEV.P(Table2[Sharpe Ratio])</f>
        <v>-1.0424541009649886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-0.89570312627411908</v>
      </c>
      <c r="AS413">
        <f>_xlfn.RANK.AVG(Table2[[#This Row],[1Y Return vs Nifty Z-Score]],Table2[1Y Return vs Nifty Z-Score])</f>
        <v>471</v>
      </c>
      <c r="AT413">
        <f>_xlfn.RANK.AVG(Table2[[#This Row],[6M Return vs Nifty Z-Score]],Table2[6M Return vs Nifty Z-Score])</f>
        <v>118</v>
      </c>
      <c r="AU413">
        <f>_xlfn.RANK.AVG(Table2[[#This Row],[Sharpe Ratio Z-Score]],Table2[Sharpe Ratio Z-Score])</f>
        <v>622</v>
      </c>
      <c r="AV413">
        <f>(Table2[[#This Row],[Rank 1Y]]+Table2[[#This Row],[Rank 6M]]+Table2[[#This Row],[Rank Sharpe]])/3</f>
        <v>403.66666666666669</v>
      </c>
    </row>
    <row r="414" spans="1:48" x14ac:dyDescent="0.3">
      <c r="A414" t="s">
        <v>1494</v>
      </c>
      <c r="B414" t="s">
        <v>1495</v>
      </c>
      <c r="C414" t="s">
        <v>10296</v>
      </c>
      <c r="D414" t="s">
        <v>139</v>
      </c>
      <c r="E414">
        <v>6805.3752365999999</v>
      </c>
      <c r="F414">
        <v>965.85</v>
      </c>
      <c r="G414">
        <v>15.3196938862169</v>
      </c>
      <c r="H414">
        <f>(Table2[[#This Row],[1Y Return vs Nifty]]-AVERAGE(Table2[1Y Return vs Nifty]))/_xlfn.STDEV.P(Table2[1Y Return vs Nifty])</f>
        <v>-0.26717249933273529</v>
      </c>
      <c r="I414">
        <v>0.48778156008151502</v>
      </c>
      <c r="J414">
        <f>(Table2[[#This Row],[1M Return vs Nifty]]-AVERAGE(Table2[1M Return vs Nifty]))/_xlfn.STDEV.P(Table2[1M Return vs Nifty])</f>
        <v>-0.31618833596989437</v>
      </c>
      <c r="K414">
        <v>-1.0779996256342901</v>
      </c>
      <c r="L414">
        <f>(Table2[[#This Row],[6M Return vs Nifty]]-AVERAGE(Table2[6M Return vs Nifty]))/_xlfn.STDEV.P(Table2[6M Return vs Nifty])</f>
        <v>-0.32402240833278634</v>
      </c>
      <c r="M414">
        <v>-0.37044982726105302</v>
      </c>
      <c r="N414">
        <f>(Table2[[#This Row],[1W Return vs Nifty]]-AVERAGE(Table2[1W Return vs Nifty]))/_xlfn.STDEV.P(Table2[1W Return vs Nifty])</f>
        <v>-0.23912561793846079</v>
      </c>
      <c r="O414">
        <v>911.06</v>
      </c>
      <c r="P414">
        <v>906.86550021432095</v>
      </c>
      <c r="Q414">
        <v>847.64517694077301</v>
      </c>
      <c r="R414">
        <v>71.520878962682005</v>
      </c>
      <c r="S414" s="2">
        <f>(Table2[[#This Row],[Close Price]]-Table2[[#This Row],[20D EMA]])/Table2[[#This Row],[20D EMA]]</f>
        <v>6.0138739490264173E-2</v>
      </c>
      <c r="T414" s="2">
        <f>(Table2[[#This Row],[Close Price]]-Table2[[#This Row],[50D EMA]])/Table2[[#This Row],[50D EMA]]</f>
        <v>6.5042169728299487E-2</v>
      </c>
      <c r="U414" s="2">
        <f>(Table2[[#This Row],[Close Price]]-Table2[[#This Row],[200D EMA]])/Table2[[#This Row],[200D EMA]]</f>
        <v>0.13945082951552765</v>
      </c>
      <c r="V414">
        <v>0.96087601703519598</v>
      </c>
      <c r="W414">
        <v>924</v>
      </c>
      <c r="X414">
        <v>974.5</v>
      </c>
      <c r="Y414">
        <v>900</v>
      </c>
      <c r="Z414">
        <v>974.5</v>
      </c>
      <c r="AA414">
        <v>833.85</v>
      </c>
      <c r="AB414">
        <v>974.5</v>
      </c>
      <c r="AC414" s="2">
        <f>(Table2[[#This Row],[Close Price]]/Table2[[#This Row],[Day Low]])-1</f>
        <v>4.5292207792207773E-2</v>
      </c>
      <c r="AD414" s="2">
        <f>(Table2[[#This Row],[Day High]]/Table2[[#This Row],[Close Price]])-1</f>
        <v>8.955842004451986E-3</v>
      </c>
      <c r="AE414" s="2">
        <f>(Table2[[#This Row],[Close Price]]/Table2[[#This Row],[Current Week Low]])-1</f>
        <v>7.3166666666666602E-2</v>
      </c>
      <c r="AF414" s="2">
        <f>(Table2[[#This Row],[Current Week High]]/Table2[[#This Row],[Close Price]])-1</f>
        <v>8.955842004451986E-3</v>
      </c>
      <c r="AG414" s="2">
        <f>(Table2[[#This Row],[Close Price]]/Table2[[#This Row],[Current Month Low]])-1</f>
        <v>0.15830185285123233</v>
      </c>
      <c r="AH414" s="2">
        <f>(Table2[[#This Row],[Current Month High]]/Table2[[#This Row],[Close Price]])-1</f>
        <v>8.955842004451986E-3</v>
      </c>
      <c r="AI414">
        <v>3.8463529533571301</v>
      </c>
      <c r="AJ414">
        <v>56.781105429754099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0.1</v>
      </c>
      <c r="AM414" t="s">
        <v>10332</v>
      </c>
      <c r="AN414">
        <v>15.47</v>
      </c>
      <c r="AO414" t="s">
        <v>10332</v>
      </c>
      <c r="AP414">
        <v>4.6087470537481003E-2</v>
      </c>
      <c r="AQ414">
        <f>(Table2[[#This Row],[Sharpe Ratio]]-AVERAGE(Table2[Sharpe Ratio]))/_xlfn.STDEV.P(Table2[Sharpe Ratio])</f>
        <v>-0.23409541677062756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-1.3806042783445045</v>
      </c>
      <c r="AS414">
        <f>_xlfn.RANK.AVG(Table2[[#This Row],[1Y Return vs Nifty Z-Score]],Table2[1Y Return vs Nifty Z-Score])</f>
        <v>377</v>
      </c>
      <c r="AT414">
        <f>_xlfn.RANK.AVG(Table2[[#This Row],[6M Return vs Nifty Z-Score]],Table2[6M Return vs Nifty Z-Score])</f>
        <v>430</v>
      </c>
      <c r="AU414">
        <f>_xlfn.RANK.AVG(Table2[[#This Row],[Sharpe Ratio Z-Score]],Table2[Sharpe Ratio Z-Score])</f>
        <v>406</v>
      </c>
      <c r="AV414">
        <f>(Table2[[#This Row],[Rank 1Y]]+Table2[[#This Row],[Rank 6M]]+Table2[[#This Row],[Rank Sharpe]])/3</f>
        <v>404.33333333333331</v>
      </c>
    </row>
    <row r="415" spans="1:48" x14ac:dyDescent="0.3">
      <c r="A415" t="s">
        <v>1960</v>
      </c>
      <c r="B415" t="s">
        <v>1961</v>
      </c>
      <c r="C415" t="s">
        <v>10289</v>
      </c>
      <c r="D415" t="s">
        <v>484</v>
      </c>
      <c r="E415">
        <v>3500.6184416000001</v>
      </c>
      <c r="F415">
        <v>481.6</v>
      </c>
      <c r="G415">
        <v>-13.032241340928399</v>
      </c>
      <c r="H415">
        <f>(Table2[[#This Row],[1Y Return vs Nifty]]-AVERAGE(Table2[1Y Return vs Nifty]))/_xlfn.STDEV.P(Table2[1Y Return vs Nifty])</f>
        <v>-0.70602694017990097</v>
      </c>
      <c r="I415">
        <v>21.282400870397002</v>
      </c>
      <c r="J415">
        <f>(Table2[[#This Row],[1M Return vs Nifty]]-AVERAGE(Table2[1M Return vs Nifty]))/_xlfn.STDEV.P(Table2[1M Return vs Nifty])</f>
        <v>1.4138191901019019</v>
      </c>
      <c r="K415">
        <v>27.053923404874698</v>
      </c>
      <c r="L415">
        <f>(Table2[[#This Row],[6M Return vs Nifty]]-AVERAGE(Table2[6M Return vs Nifty]))/_xlfn.STDEV.P(Table2[6M Return vs Nifty])</f>
        <v>0.63302877975627525</v>
      </c>
      <c r="M415">
        <v>1.11648409326364</v>
      </c>
      <c r="N415">
        <f>(Table2[[#This Row],[1W Return vs Nifty]]-AVERAGE(Table2[1W Return vs Nifty]))/_xlfn.STDEV.P(Table2[1W Return vs Nifty])</f>
        <v>0.10463061816588683</v>
      </c>
      <c r="O415">
        <v>441.43</v>
      </c>
      <c r="P415">
        <v>406.96157176244799</v>
      </c>
      <c r="Q415">
        <v>366.35875012222402</v>
      </c>
      <c r="R415">
        <v>73.797450036372794</v>
      </c>
      <c r="S415" s="2">
        <f>(Table2[[#This Row],[Close Price]]-Table2[[#This Row],[20D EMA]])/Table2[[#This Row],[20D EMA]]</f>
        <v>9.0999705502571221E-2</v>
      </c>
      <c r="T415" s="2">
        <f>(Table2[[#This Row],[Close Price]]-Table2[[#This Row],[50D EMA]])/Table2[[#This Row],[50D EMA]]</f>
        <v>0.18340411826677347</v>
      </c>
      <c r="U415" s="2">
        <f>(Table2[[#This Row],[Close Price]]-Table2[[#This Row],[200D EMA]])/Table2[[#This Row],[200D EMA]]</f>
        <v>0.31455847537237586</v>
      </c>
      <c r="V415">
        <v>1.8357172119788101</v>
      </c>
      <c r="W415">
        <v>475</v>
      </c>
      <c r="X415">
        <v>505</v>
      </c>
      <c r="Y415">
        <v>457.05</v>
      </c>
      <c r="Z415">
        <v>505</v>
      </c>
      <c r="AA415">
        <v>392.6</v>
      </c>
      <c r="AB415">
        <v>505</v>
      </c>
      <c r="AC415" s="2">
        <f>(Table2[[#This Row],[Close Price]]/Table2[[#This Row],[Day Low]])-1</f>
        <v>1.3894736842105404E-2</v>
      </c>
      <c r="AD415" s="2">
        <f>(Table2[[#This Row],[Day High]]/Table2[[#This Row],[Close Price]])-1</f>
        <v>4.8588039867109689E-2</v>
      </c>
      <c r="AE415" s="2">
        <f>(Table2[[#This Row],[Close Price]]/Table2[[#This Row],[Current Week Low]])-1</f>
        <v>5.3714035663494197E-2</v>
      </c>
      <c r="AF415" s="2">
        <f>(Table2[[#This Row],[Current Week High]]/Table2[[#This Row],[Close Price]])-1</f>
        <v>4.8588039867109689E-2</v>
      </c>
      <c r="AG415" s="2">
        <f>(Table2[[#This Row],[Close Price]]/Table2[[#This Row],[Current Month Low]])-1</f>
        <v>0.22669383596535919</v>
      </c>
      <c r="AH415" s="2">
        <f>(Table2[[#This Row],[Current Month High]]/Table2[[#This Row],[Close Price]])-1</f>
        <v>4.8588039867109689E-2</v>
      </c>
      <c r="AI415">
        <v>4.85880398671096</v>
      </c>
      <c r="AJ415">
        <v>63.226571767496999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0.36</v>
      </c>
      <c r="AM415" t="s">
        <v>10332</v>
      </c>
      <c r="AN415">
        <v>21.02</v>
      </c>
      <c r="AO415" t="s">
        <v>10332</v>
      </c>
      <c r="AP415">
        <v>2.0320402734206999E-2</v>
      </c>
      <c r="AQ415">
        <f>(Table2[[#This Row],[Sharpe Ratio]]-AVERAGE(Table2[Sharpe Ratio]))/_xlfn.STDEV.P(Table2[Sharpe Ratio])</f>
        <v>-0.53076394034563579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0.91468770749852724</v>
      </c>
      <c r="AS415">
        <f>_xlfn.RANK.AVG(Table2[[#This Row],[1Y Return vs Nifty Z-Score]],Table2[1Y Return vs Nifty Z-Score])</f>
        <v>570</v>
      </c>
      <c r="AT415">
        <f>_xlfn.RANK.AVG(Table2[[#This Row],[6M Return vs Nifty Z-Score]],Table2[6M Return vs Nifty Z-Score])</f>
        <v>166</v>
      </c>
      <c r="AU415">
        <f>_xlfn.RANK.AVG(Table2[[#This Row],[Sharpe Ratio Z-Score]],Table2[Sharpe Ratio Z-Score])</f>
        <v>483</v>
      </c>
      <c r="AV415">
        <f>(Table2[[#This Row],[Rank 1Y]]+Table2[[#This Row],[Rank 6M]]+Table2[[#This Row],[Rank Sharpe]])/3</f>
        <v>406.33333333333331</v>
      </c>
    </row>
    <row r="416" spans="1:48" x14ac:dyDescent="0.3">
      <c r="A416" t="s">
        <v>1327</v>
      </c>
      <c r="B416" t="s">
        <v>1328</v>
      </c>
      <c r="C416" t="s">
        <v>10291</v>
      </c>
      <c r="D416" t="s">
        <v>51</v>
      </c>
      <c r="E416">
        <v>8645.2154604000007</v>
      </c>
      <c r="F416">
        <v>531</v>
      </c>
      <c r="G416">
        <v>8.6563365499394997</v>
      </c>
      <c r="H416">
        <f>(Table2[[#This Row],[1Y Return vs Nifty]]-AVERAGE(Table2[1Y Return vs Nifty]))/_xlfn.STDEV.P(Table2[1Y Return vs Nifty])</f>
        <v>-0.37031339375665762</v>
      </c>
      <c r="I416">
        <v>7.9400532706932996</v>
      </c>
      <c r="J416">
        <f>(Table2[[#This Row],[1M Return vs Nifty]]-AVERAGE(Table2[1M Return vs Nifty]))/_xlfn.STDEV.P(Table2[1M Return vs Nifty])</f>
        <v>0.30380311245709435</v>
      </c>
      <c r="K416">
        <v>4.8866647388786202</v>
      </c>
      <c r="L416">
        <f>(Table2[[#This Row],[6M Return vs Nifty]]-AVERAGE(Table2[6M Return vs Nifty]))/_xlfn.STDEV.P(Table2[6M Return vs Nifty])</f>
        <v>-0.12110385525631419</v>
      </c>
      <c r="M416">
        <v>6.3507272054116299</v>
      </c>
      <c r="N416">
        <f>(Table2[[#This Row],[1W Return vs Nifty]]-AVERAGE(Table2[1W Return vs Nifty]))/_xlfn.STDEV.P(Table2[1W Return vs Nifty])</f>
        <v>1.3147070622167301</v>
      </c>
      <c r="O416">
        <v>499.92</v>
      </c>
      <c r="P416">
        <v>489.28102597825603</v>
      </c>
      <c r="Q416">
        <v>444.22106907133502</v>
      </c>
      <c r="R416">
        <v>70.198078158822796</v>
      </c>
      <c r="S416" s="2">
        <f>(Table2[[#This Row],[Close Price]]-Table2[[#This Row],[20D EMA]])/Table2[[#This Row],[20D EMA]]</f>
        <v>6.2169947191550612E-2</v>
      </c>
      <c r="T416" s="2">
        <f>(Table2[[#This Row],[Close Price]]-Table2[[#This Row],[50D EMA]])/Table2[[#This Row],[50D EMA]]</f>
        <v>8.5265873407480125E-2</v>
      </c>
      <c r="U416" s="2">
        <f>(Table2[[#This Row],[Close Price]]-Table2[[#This Row],[200D EMA]])/Table2[[#This Row],[200D EMA]]</f>
        <v>0.19535077683298632</v>
      </c>
      <c r="V416">
        <v>0.93306776600776598</v>
      </c>
      <c r="W416">
        <v>522.1</v>
      </c>
      <c r="X416">
        <v>535</v>
      </c>
      <c r="Y416">
        <v>480.05</v>
      </c>
      <c r="Z416">
        <v>535</v>
      </c>
      <c r="AA416">
        <v>463.3</v>
      </c>
      <c r="AB416">
        <v>535</v>
      </c>
      <c r="AC416" s="2">
        <f>(Table2[[#This Row],[Close Price]]/Table2[[#This Row],[Day Low]])-1</f>
        <v>1.7046542807891196E-2</v>
      </c>
      <c r="AD416" s="2">
        <f>(Table2[[#This Row],[Day High]]/Table2[[#This Row],[Close Price]])-1</f>
        <v>7.532956685499137E-3</v>
      </c>
      <c r="AE416" s="2">
        <f>(Table2[[#This Row],[Close Price]]/Table2[[#This Row],[Current Week Low]])-1</f>
        <v>0.10613477762733048</v>
      </c>
      <c r="AF416" s="2">
        <f>(Table2[[#This Row],[Current Week High]]/Table2[[#This Row],[Close Price]])-1</f>
        <v>7.532956685499137E-3</v>
      </c>
      <c r="AG416" s="2">
        <f>(Table2[[#This Row],[Close Price]]/Table2[[#This Row],[Current Month Low]])-1</f>
        <v>0.14612562054824085</v>
      </c>
      <c r="AH416" s="2">
        <f>(Table2[[#This Row],[Current Month High]]/Table2[[#This Row],[Close Price]])-1</f>
        <v>7.532956685499137E-3</v>
      </c>
      <c r="AI416">
        <v>3.0508474576271301</v>
      </c>
      <c r="AJ416">
        <v>54.675211185551902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0.03</v>
      </c>
      <c r="AM416" t="s">
        <v>10332</v>
      </c>
      <c r="AN416">
        <v>7.89</v>
      </c>
      <c r="AO416" t="s">
        <v>10332</v>
      </c>
      <c r="AP416">
        <v>2.9261217990731E-2</v>
      </c>
      <c r="AQ416">
        <f>(Table2[[#This Row],[Sharpe Ratio]]-AVERAGE(Table2[Sharpe Ratio]))/_xlfn.STDEV.P(Table2[Sharpe Ratio])</f>
        <v>-0.42782407609872841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0.69926884956212421</v>
      </c>
      <c r="AS416">
        <f>_xlfn.RANK.AVG(Table2[[#This Row],[1Y Return vs Nifty Z-Score]],Table2[1Y Return vs Nifty Z-Score])</f>
        <v>414</v>
      </c>
      <c r="AT416">
        <f>_xlfn.RANK.AVG(Table2[[#This Row],[6M Return vs Nifty Z-Score]],Table2[6M Return vs Nifty Z-Score])</f>
        <v>357</v>
      </c>
      <c r="AU416">
        <f>_xlfn.RANK.AVG(Table2[[#This Row],[Sharpe Ratio Z-Score]],Table2[Sharpe Ratio Z-Score])</f>
        <v>453</v>
      </c>
      <c r="AV416">
        <f>(Table2[[#This Row],[Rank 1Y]]+Table2[[#This Row],[Rank 6M]]+Table2[[#This Row],[Rank Sharpe]])/3</f>
        <v>408</v>
      </c>
    </row>
    <row r="417" spans="1:48" x14ac:dyDescent="0.3">
      <c r="A417" t="s">
        <v>259</v>
      </c>
      <c r="B417" t="s">
        <v>260</v>
      </c>
      <c r="C417" t="s">
        <v>10287</v>
      </c>
      <c r="D417" t="s">
        <v>37</v>
      </c>
      <c r="E417">
        <v>105802.54951539999</v>
      </c>
      <c r="F417">
        <v>733</v>
      </c>
      <c r="G417">
        <v>5.9513155303810201</v>
      </c>
      <c r="H417">
        <f>(Table2[[#This Row],[1Y Return vs Nifty]]-AVERAGE(Table2[1Y Return vs Nifty]))/_xlfn.STDEV.P(Table2[1Y Return vs Nifty])</f>
        <v>-0.41218392137699367</v>
      </c>
      <c r="I417">
        <v>14.781500312885001</v>
      </c>
      <c r="J417">
        <f>(Table2[[#This Row],[1M Return vs Nifty]]-AVERAGE(Table2[1M Return vs Nifty]))/_xlfn.STDEV.P(Table2[1M Return vs Nifty])</f>
        <v>0.8729770269005277</v>
      </c>
      <c r="K417">
        <v>29.7345116800748</v>
      </c>
      <c r="L417">
        <f>(Table2[[#This Row],[6M Return vs Nifty]]-AVERAGE(Table2[6M Return vs Nifty]))/_xlfn.STDEV.P(Table2[6M Return vs Nifty])</f>
        <v>0.72422269461149613</v>
      </c>
      <c r="M417">
        <v>0.91182404470503597</v>
      </c>
      <c r="N417">
        <f>(Table2[[#This Row],[1W Return vs Nifty]]-AVERAGE(Table2[1W Return vs Nifty]))/_xlfn.STDEV.P(Table2[1W Return vs Nifty])</f>
        <v>5.7316364988709144E-2</v>
      </c>
      <c r="O417">
        <v>716.26</v>
      </c>
      <c r="P417">
        <v>676.75164274465499</v>
      </c>
      <c r="Q417">
        <v>599.44139062725401</v>
      </c>
      <c r="R417">
        <v>57.846787640514897</v>
      </c>
      <c r="S417" s="2">
        <f>(Table2[[#This Row],[Close Price]]-Table2[[#This Row],[20D EMA]])/Table2[[#This Row],[20D EMA]]</f>
        <v>2.3371401446402158E-2</v>
      </c>
      <c r="T417" s="2">
        <f>(Table2[[#This Row],[Close Price]]-Table2[[#This Row],[50D EMA]])/Table2[[#This Row],[50D EMA]]</f>
        <v>8.3115213473619998E-2</v>
      </c>
      <c r="U417" s="2">
        <f>(Table2[[#This Row],[Close Price]]-Table2[[#This Row],[200D EMA]])/Table2[[#This Row],[200D EMA]]</f>
        <v>0.22280511733263964</v>
      </c>
      <c r="V417">
        <v>0.80253148203605995</v>
      </c>
      <c r="W417">
        <v>731.3</v>
      </c>
      <c r="X417">
        <v>748.85</v>
      </c>
      <c r="Y417">
        <v>714.55</v>
      </c>
      <c r="Z417">
        <v>752.45</v>
      </c>
      <c r="AA417">
        <v>697.35</v>
      </c>
      <c r="AB417">
        <v>752.45</v>
      </c>
      <c r="AC417" s="2">
        <f>(Table2[[#This Row],[Close Price]]/Table2[[#This Row],[Day Low]])-1</f>
        <v>2.3246273759058855E-3</v>
      </c>
      <c r="AD417" s="2">
        <f>(Table2[[#This Row],[Day High]]/Table2[[#This Row],[Close Price]])-1</f>
        <v>2.1623465211459747E-2</v>
      </c>
      <c r="AE417" s="2">
        <f>(Table2[[#This Row],[Close Price]]/Table2[[#This Row],[Current Week Low]])-1</f>
        <v>2.5820446434819289E-2</v>
      </c>
      <c r="AF417" s="2">
        <f>(Table2[[#This Row],[Current Week High]]/Table2[[#This Row],[Close Price]])-1</f>
        <v>2.6534788540245602E-2</v>
      </c>
      <c r="AG417" s="2">
        <f>(Table2[[#This Row],[Close Price]]/Table2[[#This Row],[Current Month Low]])-1</f>
        <v>5.1122105112210381E-2</v>
      </c>
      <c r="AH417" s="2">
        <f>(Table2[[#This Row],[Current Month High]]/Table2[[#This Row],[Close Price]])-1</f>
        <v>2.6534788540245602E-2</v>
      </c>
      <c r="AI417">
        <v>2.6534788540245602</v>
      </c>
      <c r="AJ417">
        <v>58.161613982090799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0.28999999999999998</v>
      </c>
      <c r="AM417" t="s">
        <v>10332</v>
      </c>
      <c r="AN417">
        <v>2.63</v>
      </c>
      <c r="AO417" t="s">
        <v>10332</v>
      </c>
      <c r="AP417">
        <v>-2.9790125828007E-2</v>
      </c>
      <c r="AQ417">
        <f>(Table2[[#This Row],[Sharpe Ratio]]-AVERAGE(Table2[Sharpe Ratio]))/_xlfn.STDEV.P(Table2[Sharpe Ratio])</f>
        <v>-1.1077103215798398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0.13462184354389936</v>
      </c>
      <c r="AS417">
        <f>_xlfn.RANK.AVG(Table2[[#This Row],[1Y Return vs Nifty Z-Score]],Table2[1Y Return vs Nifty Z-Score])</f>
        <v>433</v>
      </c>
      <c r="AT417">
        <f>_xlfn.RANK.AVG(Table2[[#This Row],[6M Return vs Nifty Z-Score]],Table2[6M Return vs Nifty Z-Score])</f>
        <v>154</v>
      </c>
      <c r="AU417">
        <f>_xlfn.RANK.AVG(Table2[[#This Row],[Sharpe Ratio Z-Score]],Table2[Sharpe Ratio Z-Score])</f>
        <v>639</v>
      </c>
      <c r="AV417">
        <f>(Table2[[#This Row],[Rank 1Y]]+Table2[[#This Row],[Rank 6M]]+Table2[[#This Row],[Rank Sharpe]])/3</f>
        <v>408.66666666666669</v>
      </c>
    </row>
    <row r="418" spans="1:48" x14ac:dyDescent="0.3">
      <c r="A418" t="s">
        <v>1889</v>
      </c>
      <c r="B418" t="s">
        <v>1890</v>
      </c>
      <c r="C418" t="s">
        <v>10286</v>
      </c>
      <c r="D418" t="s">
        <v>290</v>
      </c>
      <c r="E418">
        <v>3813.0568040799999</v>
      </c>
      <c r="F418">
        <v>1424.2</v>
      </c>
      <c r="G418">
        <v>10.4548638846582</v>
      </c>
      <c r="H418">
        <f>(Table2[[#This Row],[1Y Return vs Nifty]]-AVERAGE(Table2[1Y Return vs Nifty]))/_xlfn.STDEV.P(Table2[1Y Return vs Nifty])</f>
        <v>-0.3424743167588159</v>
      </c>
      <c r="I418">
        <v>0.81908715109641195</v>
      </c>
      <c r="J418">
        <f>(Table2[[#This Row],[1M Return vs Nifty]]-AVERAGE(Table2[1M Return vs Nifty]))/_xlfn.STDEV.P(Table2[1M Return vs Nifty])</f>
        <v>-0.28862538050856928</v>
      </c>
      <c r="K418">
        <v>-11.0184420956616</v>
      </c>
      <c r="L418">
        <f>(Table2[[#This Row],[6M Return vs Nifty]]-AVERAGE(Table2[6M Return vs Nifty]))/_xlfn.STDEV.P(Table2[6M Return vs Nifty])</f>
        <v>-0.66219738008118856</v>
      </c>
      <c r="M418">
        <v>26.0024388009851</v>
      </c>
      <c r="N418">
        <f>(Table2[[#This Row],[1W Return vs Nifty]]-AVERAGE(Table2[1W Return vs Nifty]))/_xlfn.STDEV.P(Table2[1W Return vs Nifty])</f>
        <v>5.8578803114480946</v>
      </c>
      <c r="O418">
        <v>1336.56</v>
      </c>
      <c r="P418">
        <v>1356.2379626867601</v>
      </c>
      <c r="Q418">
        <v>1311.82108004765</v>
      </c>
      <c r="R418">
        <v>60.382054755733201</v>
      </c>
      <c r="S418" s="2">
        <f>(Table2[[#This Row],[Close Price]]-Table2[[#This Row],[20D EMA]])/Table2[[#This Row],[20D EMA]]</f>
        <v>6.5571317411863367E-2</v>
      </c>
      <c r="T418" s="2">
        <f>(Table2[[#This Row],[Close Price]]-Table2[[#This Row],[50D EMA]])/Table2[[#This Row],[50D EMA]]</f>
        <v>5.0110702681264399E-2</v>
      </c>
      <c r="U418" s="2">
        <f>(Table2[[#This Row],[Close Price]]-Table2[[#This Row],[200D EMA]])/Table2[[#This Row],[200D EMA]]</f>
        <v>8.5666347081621907E-2</v>
      </c>
      <c r="V418">
        <v>2.6218847986918901</v>
      </c>
      <c r="W418">
        <v>1411.9</v>
      </c>
      <c r="X418">
        <v>1526.95</v>
      </c>
      <c r="Y418">
        <v>1168</v>
      </c>
      <c r="Z418">
        <v>1574</v>
      </c>
      <c r="AA418">
        <v>1139.55</v>
      </c>
      <c r="AB418">
        <v>1628</v>
      </c>
      <c r="AC418" s="2">
        <f>(Table2[[#This Row],[Close Price]]/Table2[[#This Row],[Day Low]])-1</f>
        <v>8.7116651320915395E-3</v>
      </c>
      <c r="AD418" s="2">
        <f>(Table2[[#This Row],[Day High]]/Table2[[#This Row],[Close Price]])-1</f>
        <v>7.214576604409495E-2</v>
      </c>
      <c r="AE418" s="2">
        <f>(Table2[[#This Row],[Close Price]]/Table2[[#This Row],[Current Week Low]])-1</f>
        <v>0.21934931506849309</v>
      </c>
      <c r="AF418" s="2">
        <f>(Table2[[#This Row],[Current Week High]]/Table2[[#This Row],[Close Price]])-1</f>
        <v>0.10518185648083134</v>
      </c>
      <c r="AG418" s="2">
        <f>(Table2[[#This Row],[Close Price]]/Table2[[#This Row],[Current Month Low]])-1</f>
        <v>0.24979158439734994</v>
      </c>
      <c r="AH418" s="2">
        <f>(Table2[[#This Row],[Current Month High]]/Table2[[#This Row],[Close Price]])-1</f>
        <v>0.14309787951130448</v>
      </c>
      <c r="AI418">
        <v>27.9981744137059</v>
      </c>
      <c r="AJ418">
        <v>48.045738045737998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-7.0000000000000007E-2</v>
      </c>
      <c r="AM418" t="s">
        <v>10331</v>
      </c>
      <c r="AN418">
        <v>11.96</v>
      </c>
      <c r="AO418" t="s">
        <v>10332</v>
      </c>
      <c r="AP418">
        <v>8.4726004372316005E-2</v>
      </c>
      <c r="AQ418">
        <f>(Table2[[#This Row],[Sharpe Ratio]]-AVERAGE(Table2[Sharpe Ratio]))/_xlfn.STDEV.P(Table2[Sharpe Ratio])</f>
        <v>0.21076842545619412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8">
        <f>_xlfn.RANK.AVG(Table2[[#This Row],[1Y Return vs Nifty Z-Score]],Table2[1Y Return vs Nifty Z-Score])</f>
        <v>403</v>
      </c>
      <c r="AT418">
        <f>_xlfn.RANK.AVG(Table2[[#This Row],[6M Return vs Nifty Z-Score]],Table2[6M Return vs Nifty Z-Score])</f>
        <v>548</v>
      </c>
      <c r="AU418">
        <f>_xlfn.RANK.AVG(Table2[[#This Row],[Sharpe Ratio Z-Score]],Table2[Sharpe Ratio Z-Score])</f>
        <v>283</v>
      </c>
      <c r="AV418">
        <f>(Table2[[#This Row],[Rank 1Y]]+Table2[[#This Row],[Rank 6M]]+Table2[[#This Row],[Rank Sharpe]])/3</f>
        <v>411.33333333333331</v>
      </c>
    </row>
    <row r="419" spans="1:48" x14ac:dyDescent="0.3">
      <c r="A419" t="s">
        <v>1165</v>
      </c>
      <c r="B419" t="s">
        <v>1166</v>
      </c>
      <c r="C419" t="s">
        <v>10295</v>
      </c>
      <c r="D419" t="s">
        <v>308</v>
      </c>
      <c r="E419">
        <v>10581.655599371999</v>
      </c>
      <c r="F419">
        <v>133.63999999999999</v>
      </c>
      <c r="G419">
        <v>-3.5436100229712402</v>
      </c>
      <c r="H419">
        <f>(Table2[[#This Row],[1Y Return vs Nifty]]-AVERAGE(Table2[1Y Return vs Nifty]))/_xlfn.STDEV.P(Table2[1Y Return vs Nifty])</f>
        <v>-0.55915414444001488</v>
      </c>
      <c r="I419">
        <v>-8.0725125884829598</v>
      </c>
      <c r="J419">
        <f>(Table2[[#This Row],[1M Return vs Nifty]]-AVERAGE(Table2[1M Return vs Nifty]))/_xlfn.STDEV.P(Table2[1M Return vs Nifty])</f>
        <v>-1.0283616670324394</v>
      </c>
      <c r="K419">
        <v>-14.940299862620201</v>
      </c>
      <c r="L419">
        <f>(Table2[[#This Row],[6M Return vs Nifty]]-AVERAGE(Table2[6M Return vs Nifty]))/_xlfn.STDEV.P(Table2[6M Return vs Nifty])</f>
        <v>-0.79561942276605846</v>
      </c>
      <c r="M419">
        <v>9.2735230271615094</v>
      </c>
      <c r="N419">
        <f>(Table2[[#This Row],[1W Return vs Nifty]]-AVERAGE(Table2[1W Return vs Nifty]))/_xlfn.STDEV.P(Table2[1W Return vs Nifty])</f>
        <v>1.9904124696444621</v>
      </c>
      <c r="O419">
        <v>131.68</v>
      </c>
      <c r="P419">
        <v>137.67038121534199</v>
      </c>
      <c r="Q419">
        <v>132.602859575471</v>
      </c>
      <c r="R419">
        <v>59.195141271970002</v>
      </c>
      <c r="S419" s="2">
        <f>(Table2[[#This Row],[Close Price]]-Table2[[#This Row],[20D EMA]])/Table2[[#This Row],[20D EMA]]</f>
        <v>1.4884568651275664E-2</v>
      </c>
      <c r="T419" s="2">
        <f>(Table2[[#This Row],[Close Price]]-Table2[[#This Row],[50D EMA]])/Table2[[#This Row],[50D EMA]]</f>
        <v>-2.92755869473314E-2</v>
      </c>
      <c r="U419" s="2">
        <f>(Table2[[#This Row],[Close Price]]-Table2[[#This Row],[200D EMA]])/Table2[[#This Row],[200D EMA]]</f>
        <v>7.8214031571370163E-3</v>
      </c>
      <c r="V419">
        <v>2.35017741724152</v>
      </c>
      <c r="W419">
        <v>131.25</v>
      </c>
      <c r="X419">
        <v>134.5</v>
      </c>
      <c r="Y419">
        <v>118.7</v>
      </c>
      <c r="Z419">
        <v>134.5</v>
      </c>
      <c r="AA419">
        <v>115.11</v>
      </c>
      <c r="AB419">
        <v>152.19</v>
      </c>
      <c r="AC419" s="2">
        <f>(Table2[[#This Row],[Close Price]]/Table2[[#This Row],[Day Low]])-1</f>
        <v>1.8209523809523676E-2</v>
      </c>
      <c r="AD419" s="2">
        <f>(Table2[[#This Row],[Day High]]/Table2[[#This Row],[Close Price]])-1</f>
        <v>6.4351990422031324E-3</v>
      </c>
      <c r="AE419" s="2">
        <f>(Table2[[#This Row],[Close Price]]/Table2[[#This Row],[Current Week Low]])-1</f>
        <v>0.1258635214827295</v>
      </c>
      <c r="AF419" s="2">
        <f>(Table2[[#This Row],[Current Week High]]/Table2[[#This Row],[Close Price]])-1</f>
        <v>6.4351990422031324E-3</v>
      </c>
      <c r="AG419" s="2">
        <f>(Table2[[#This Row],[Close Price]]/Table2[[#This Row],[Current Month Low]])-1</f>
        <v>0.1609764573017114</v>
      </c>
      <c r="AH419" s="2">
        <f>(Table2[[#This Row],[Current Month High]]/Table2[[#This Row],[Close Price]])-1</f>
        <v>0.13880574678240065</v>
      </c>
      <c r="AI419">
        <v>18.228075426518998</v>
      </c>
      <c r="AJ419">
        <v>32.645161290322498</v>
      </c>
      <c r="AK419" t="str">
        <f>IF(AND(Table2[[#This Row],[20D EMA]]&gt;Table2[[#This Row],[50D EMA]],Table2[[#This Row],[50D EMA]]&gt;Table2[[#This Row],[200D EMA]]),"Uptrend","Downtrend/NoTrend")</f>
        <v>Downtrend/NoTrend</v>
      </c>
      <c r="AL419">
        <v>-0.12</v>
      </c>
      <c r="AM419" t="s">
        <v>10331</v>
      </c>
      <c r="AN419">
        <v>-4.3</v>
      </c>
      <c r="AO419" t="s">
        <v>10331</v>
      </c>
      <c r="AP419">
        <v>0.13819584172486599</v>
      </c>
      <c r="AQ419">
        <f>(Table2[[#This Row],[Sharpe Ratio]]-AVERAGE(Table2[Sharpe Ratio]))/_xlfn.STDEV.P(Table2[Sharpe Ratio])</f>
        <v>0.82639212871517642</v>
      </c>
      <c r="AR4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9">
        <f>_xlfn.RANK.AVG(Table2[[#This Row],[1Y Return vs Nifty Z-Score]],Table2[1Y Return vs Nifty Z-Score])</f>
        <v>504</v>
      </c>
      <c r="AT419">
        <f>_xlfn.RANK.AVG(Table2[[#This Row],[6M Return vs Nifty Z-Score]],Table2[6M Return vs Nifty Z-Score])</f>
        <v>588</v>
      </c>
      <c r="AU419">
        <f>_xlfn.RANK.AVG(Table2[[#This Row],[Sharpe Ratio Z-Score]],Table2[Sharpe Ratio Z-Score])</f>
        <v>151</v>
      </c>
      <c r="AV419">
        <f>(Table2[[#This Row],[Rank 1Y]]+Table2[[#This Row],[Rank 6M]]+Table2[[#This Row],[Rank Sharpe]])/3</f>
        <v>414.33333333333331</v>
      </c>
    </row>
    <row r="420" spans="1:48" x14ac:dyDescent="0.3">
      <c r="A420" t="s">
        <v>996</v>
      </c>
      <c r="B420" t="s">
        <v>997</v>
      </c>
      <c r="C420" t="s">
        <v>622</v>
      </c>
      <c r="D420" t="s">
        <v>622</v>
      </c>
      <c r="E420">
        <v>14483.606249717001</v>
      </c>
      <c r="F420">
        <v>29.17</v>
      </c>
      <c r="G420">
        <v>43.167306464135201</v>
      </c>
      <c r="H420">
        <f>(Table2[[#This Row],[1Y Return vs Nifty]]-AVERAGE(Table2[1Y Return vs Nifty]))/_xlfn.STDEV.P(Table2[1Y Return vs Nifty])</f>
        <v>0.16387562309348644</v>
      </c>
      <c r="I420">
        <v>9.5712085332876207</v>
      </c>
      <c r="J420">
        <f>(Table2[[#This Row],[1M Return vs Nifty]]-AVERAGE(Table2[1M Return vs Nifty]))/_xlfn.STDEV.P(Table2[1M Return vs Nifty])</f>
        <v>0.43950700962245104</v>
      </c>
      <c r="K420">
        <v>-9.5041036419838996</v>
      </c>
      <c r="L420">
        <f>(Table2[[#This Row],[6M Return vs Nifty]]-AVERAGE(Table2[6M Return vs Nifty]))/_xlfn.STDEV.P(Table2[6M Return vs Nifty])</f>
        <v>-0.61067941542980542</v>
      </c>
      <c r="M420">
        <v>8.6096206897577794</v>
      </c>
      <c r="N420">
        <f>(Table2[[#This Row],[1W Return vs Nifty]]-AVERAGE(Table2[1W Return vs Nifty]))/_xlfn.STDEV.P(Table2[1W Return vs Nifty])</f>
        <v>1.8369284677688085</v>
      </c>
      <c r="O420">
        <v>26.39</v>
      </c>
      <c r="P420">
        <v>26.641198774209499</v>
      </c>
      <c r="Q420">
        <v>25.563409352558502</v>
      </c>
      <c r="R420">
        <v>80.718268488955104</v>
      </c>
      <c r="S420" s="2">
        <f>(Table2[[#This Row],[Close Price]]-Table2[[#This Row],[20D EMA]])/Table2[[#This Row],[20D EMA]]</f>
        <v>0.10534293292913986</v>
      </c>
      <c r="T420" s="2">
        <f>(Table2[[#This Row],[Close Price]]-Table2[[#This Row],[50D EMA]])/Table2[[#This Row],[50D EMA]]</f>
        <v>9.4920699598493849E-2</v>
      </c>
      <c r="U420" s="2">
        <f>(Table2[[#This Row],[Close Price]]-Table2[[#This Row],[200D EMA]])/Table2[[#This Row],[200D EMA]]</f>
        <v>0.14108410179961134</v>
      </c>
      <c r="V420">
        <v>2.3737432721832601</v>
      </c>
      <c r="W420">
        <v>27.88</v>
      </c>
      <c r="X420">
        <v>29.5</v>
      </c>
      <c r="Y420">
        <v>25.14</v>
      </c>
      <c r="Z420">
        <v>29.5</v>
      </c>
      <c r="AA420">
        <v>24.48</v>
      </c>
      <c r="AB420">
        <v>29.5</v>
      </c>
      <c r="AC420" s="2">
        <f>(Table2[[#This Row],[Close Price]]/Table2[[#This Row],[Day Low]])-1</f>
        <v>4.6269727403156491E-2</v>
      </c>
      <c r="AD420" s="2">
        <f>(Table2[[#This Row],[Day High]]/Table2[[#This Row],[Close Price]])-1</f>
        <v>1.1312992800822652E-2</v>
      </c>
      <c r="AE420" s="2">
        <f>(Table2[[#This Row],[Close Price]]/Table2[[#This Row],[Current Week Low]])-1</f>
        <v>0.16030230708034998</v>
      </c>
      <c r="AF420" s="2">
        <f>(Table2[[#This Row],[Current Week High]]/Table2[[#This Row],[Close Price]])-1</f>
        <v>1.1312992800822652E-2</v>
      </c>
      <c r="AG420" s="2">
        <f>(Table2[[#This Row],[Close Price]]/Table2[[#This Row],[Current Month Low]])-1</f>
        <v>0.19158496732026142</v>
      </c>
      <c r="AH420" s="2">
        <f>(Table2[[#This Row],[Current Month High]]/Table2[[#This Row],[Close Price]])-1</f>
        <v>1.1312992800822652E-2</v>
      </c>
      <c r="AI420">
        <v>33.870414809735998</v>
      </c>
      <c r="AJ420">
        <v>81.180124223602405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0.01</v>
      </c>
      <c r="AM420" t="s">
        <v>10332</v>
      </c>
      <c r="AN420">
        <v>17.100000000000001</v>
      </c>
      <c r="AO420" t="s">
        <v>10332</v>
      </c>
      <c r="AP420">
        <v>2.3180678749127E-2</v>
      </c>
      <c r="AQ420">
        <f>(Table2[[#This Row],[Sharpe Ratio]]-AVERAGE(Table2[Sharpe Ratio]))/_xlfn.STDEV.P(Table2[Sharpe Ratio])</f>
        <v>-0.49783222033613184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>
        <f>_xlfn.RANK.AVG(Table2[[#This Row],[1Y Return vs Nifty Z-Score]],Table2[1Y Return vs Nifty Z-Score])</f>
        <v>249</v>
      </c>
      <c r="AT420">
        <f>_xlfn.RANK.AVG(Table2[[#This Row],[6M Return vs Nifty Z-Score]],Table2[6M Return vs Nifty Z-Score])</f>
        <v>525</v>
      </c>
      <c r="AU420">
        <f>_xlfn.RANK.AVG(Table2[[#This Row],[Sharpe Ratio Z-Score]],Table2[Sharpe Ratio Z-Score])</f>
        <v>472</v>
      </c>
      <c r="AV420">
        <f>(Table2[[#This Row],[Rank 1Y]]+Table2[[#This Row],[Rank 6M]]+Table2[[#This Row],[Rank Sharpe]])/3</f>
        <v>415.33333333333331</v>
      </c>
    </row>
    <row r="421" spans="1:48" x14ac:dyDescent="0.3">
      <c r="A421" t="s">
        <v>1115</v>
      </c>
      <c r="B421" t="s">
        <v>1116</v>
      </c>
      <c r="C421" t="s">
        <v>10295</v>
      </c>
      <c r="D421" t="s">
        <v>887</v>
      </c>
      <c r="E421">
        <v>11408.893384248</v>
      </c>
      <c r="F421">
        <v>82.62</v>
      </c>
      <c r="G421">
        <v>34.720057751455997</v>
      </c>
      <c r="H421">
        <f>(Table2[[#This Row],[1Y Return vs Nifty]]-AVERAGE(Table2[1Y Return vs Nifty]))/_xlfn.STDEV.P(Table2[1Y Return vs Nifty])</f>
        <v>3.3122199004451701E-2</v>
      </c>
      <c r="I421">
        <v>11.045568367669199</v>
      </c>
      <c r="J421">
        <f>(Table2[[#This Row],[1M Return vs Nifty]]-AVERAGE(Table2[1M Return vs Nifty]))/_xlfn.STDEV.P(Table2[1M Return vs Nifty])</f>
        <v>0.56216631737678002</v>
      </c>
      <c r="K421">
        <v>-13.9005844345309</v>
      </c>
      <c r="L421">
        <f>(Table2[[#This Row],[6M Return vs Nifty]]-AVERAGE(Table2[6M Return vs Nifty]))/_xlfn.STDEV.P(Table2[6M Return vs Nifty])</f>
        <v>-0.76024818686980444</v>
      </c>
      <c r="M421">
        <v>-7.5918686943141402</v>
      </c>
      <c r="N421">
        <f>(Table2[[#This Row],[1W Return vs Nifty]]-AVERAGE(Table2[1W Return vs Nifty]))/_xlfn.STDEV.P(Table2[1W Return vs Nifty])</f>
        <v>-1.9086065106704839</v>
      </c>
      <c r="O421">
        <v>79.37</v>
      </c>
      <c r="P421">
        <v>78.354313189514698</v>
      </c>
      <c r="Q421">
        <v>73.408340057984802</v>
      </c>
      <c r="R421">
        <v>61.256617321550799</v>
      </c>
      <c r="S421" s="2">
        <f>(Table2[[#This Row],[Close Price]]-Table2[[#This Row],[20D EMA]])/Table2[[#This Row],[20D EMA]]</f>
        <v>4.0947461257402042E-2</v>
      </c>
      <c r="T421" s="2">
        <f>(Table2[[#This Row],[Close Price]]-Table2[[#This Row],[50D EMA]])/Table2[[#This Row],[50D EMA]]</f>
        <v>5.4440995483783228E-2</v>
      </c>
      <c r="U421" s="2">
        <f>(Table2[[#This Row],[Close Price]]-Table2[[#This Row],[200D EMA]])/Table2[[#This Row],[200D EMA]]</f>
        <v>0.12548519602457933</v>
      </c>
      <c r="V421">
        <v>2.7743318797720802</v>
      </c>
      <c r="W421">
        <v>81.8</v>
      </c>
      <c r="X421">
        <v>84.8</v>
      </c>
      <c r="Y421">
        <v>78.36</v>
      </c>
      <c r="Z421">
        <v>84.8</v>
      </c>
      <c r="AA421">
        <v>71</v>
      </c>
      <c r="AB421">
        <v>92.1</v>
      </c>
      <c r="AC421" s="2">
        <f>(Table2[[#This Row],[Close Price]]/Table2[[#This Row],[Day Low]])-1</f>
        <v>1.0024449877750641E-2</v>
      </c>
      <c r="AD421" s="2">
        <f>(Table2[[#This Row],[Day High]]/Table2[[#This Row],[Close Price]])-1</f>
        <v>2.638586298717005E-2</v>
      </c>
      <c r="AE421" s="2">
        <f>(Table2[[#This Row],[Close Price]]/Table2[[#This Row],[Current Week Low]])-1</f>
        <v>5.4364471669219094E-2</v>
      </c>
      <c r="AF421" s="2">
        <f>(Table2[[#This Row],[Current Week High]]/Table2[[#This Row],[Close Price]])-1</f>
        <v>2.638586298717005E-2</v>
      </c>
      <c r="AG421" s="2">
        <f>(Table2[[#This Row],[Close Price]]/Table2[[#This Row],[Current Month Low]])-1</f>
        <v>0.16366197183098596</v>
      </c>
      <c r="AH421" s="2">
        <f>(Table2[[#This Row],[Current Month High]]/Table2[[#This Row],[Close Price]])-1</f>
        <v>0.11474219317356549</v>
      </c>
      <c r="AI421">
        <v>14.8027112079399</v>
      </c>
      <c r="AJ421">
        <v>71.055900621117999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</v>
      </c>
      <c r="AM421">
        <v>0</v>
      </c>
      <c r="AN421">
        <v>14.83</v>
      </c>
      <c r="AO421" t="s">
        <v>10332</v>
      </c>
      <c r="AP421">
        <v>5.2285319024520001E-2</v>
      </c>
      <c r="AQ421">
        <f>(Table2[[#This Row],[Sharpe Ratio]]-AVERAGE(Table2[Sharpe Ratio]))/_xlfn.STDEV.P(Table2[Sharpe Ratio])</f>
        <v>-0.16273663532022795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-2.2363028164792844</v>
      </c>
      <c r="AS421">
        <f>_xlfn.RANK.AVG(Table2[[#This Row],[1Y Return vs Nifty Z-Score]],Table2[1Y Return vs Nifty Z-Score])</f>
        <v>285</v>
      </c>
      <c r="AT421">
        <f>_xlfn.RANK.AVG(Table2[[#This Row],[6M Return vs Nifty Z-Score]],Table2[6M Return vs Nifty Z-Score])</f>
        <v>575</v>
      </c>
      <c r="AU421">
        <f>_xlfn.RANK.AVG(Table2[[#This Row],[Sharpe Ratio Z-Score]],Table2[Sharpe Ratio Z-Score])</f>
        <v>387</v>
      </c>
      <c r="AV421">
        <f>(Table2[[#This Row],[Rank 1Y]]+Table2[[#This Row],[Rank 6M]]+Table2[[#This Row],[Rank Sharpe]])/3</f>
        <v>415.66666666666669</v>
      </c>
    </row>
    <row r="422" spans="1:48" x14ac:dyDescent="0.3">
      <c r="A422" t="s">
        <v>1818</v>
      </c>
      <c r="B422" t="s">
        <v>1819</v>
      </c>
      <c r="C422" t="s">
        <v>10291</v>
      </c>
      <c r="D422" t="s">
        <v>51</v>
      </c>
      <c r="E422">
        <v>4138.7094644500003</v>
      </c>
      <c r="F422">
        <v>166.1</v>
      </c>
      <c r="G422">
        <v>59.448308725160402</v>
      </c>
      <c r="H422">
        <f>(Table2[[#This Row],[1Y Return vs Nifty]]-AVERAGE(Table2[1Y Return vs Nifty]))/_xlfn.STDEV.P(Table2[1Y Return vs Nifty])</f>
        <v>0.41588629137593758</v>
      </c>
      <c r="I422">
        <v>19.0421544483427</v>
      </c>
      <c r="J422">
        <f>(Table2[[#This Row],[1M Return vs Nifty]]-AVERAGE(Table2[1M Return vs Nifty]))/_xlfn.STDEV.P(Table2[1M Return vs Nifty])</f>
        <v>1.2274419781619468</v>
      </c>
      <c r="K422">
        <v>0.44036618524306798</v>
      </c>
      <c r="L422">
        <f>(Table2[[#This Row],[6M Return vs Nifty]]-AVERAGE(Table2[6M Return vs Nifty]))/_xlfn.STDEV.P(Table2[6M Return vs Nifty])</f>
        <v>-0.2723674325361426</v>
      </c>
      <c r="M422">
        <v>8.9301016058412408</v>
      </c>
      <c r="N422">
        <f>(Table2[[#This Row],[1W Return vs Nifty]]-AVERAGE(Table2[1W Return vs Nifty]))/_xlfn.STDEV.P(Table2[1W Return vs Nifty])</f>
        <v>1.911018722847023</v>
      </c>
      <c r="O422">
        <v>146.72</v>
      </c>
      <c r="P422">
        <v>137.536546938225</v>
      </c>
      <c r="Q422">
        <v>123.475960691373</v>
      </c>
      <c r="R422">
        <v>79.378127040704399</v>
      </c>
      <c r="S422" s="2">
        <f>(Table2[[#This Row],[Close Price]]-Table2[[#This Row],[20D EMA]])/Table2[[#This Row],[20D EMA]]</f>
        <v>0.1320883315158124</v>
      </c>
      <c r="T422" s="2">
        <f>(Table2[[#This Row],[Close Price]]-Table2[[#This Row],[50D EMA]])/Table2[[#This Row],[50D EMA]]</f>
        <v>0.20767900385491256</v>
      </c>
      <c r="U422" s="2">
        <f>(Table2[[#This Row],[Close Price]]-Table2[[#This Row],[200D EMA]])/Table2[[#This Row],[200D EMA]]</f>
        <v>0.34520111501837492</v>
      </c>
      <c r="V422">
        <v>2.2454154156514199</v>
      </c>
      <c r="W422">
        <v>161.66</v>
      </c>
      <c r="X422">
        <v>167.8</v>
      </c>
      <c r="Y422">
        <v>142.37</v>
      </c>
      <c r="Z422">
        <v>175</v>
      </c>
      <c r="AA422">
        <v>130.03</v>
      </c>
      <c r="AB422">
        <v>175</v>
      </c>
      <c r="AC422" s="2">
        <f>(Table2[[#This Row],[Close Price]]/Table2[[#This Row],[Day Low]])-1</f>
        <v>2.7465050105158983E-2</v>
      </c>
      <c r="AD422" s="2">
        <f>(Table2[[#This Row],[Day High]]/Table2[[#This Row],[Close Price]])-1</f>
        <v>1.0234798314268545E-2</v>
      </c>
      <c r="AE422" s="2">
        <f>(Table2[[#This Row],[Close Price]]/Table2[[#This Row],[Current Week Low]])-1</f>
        <v>0.16667837325279189</v>
      </c>
      <c r="AF422" s="2">
        <f>(Table2[[#This Row],[Current Week High]]/Table2[[#This Row],[Close Price]])-1</f>
        <v>5.3582179409993991E-2</v>
      </c>
      <c r="AG422" s="2">
        <f>(Table2[[#This Row],[Close Price]]/Table2[[#This Row],[Current Month Low]])-1</f>
        <v>0.27739752364838877</v>
      </c>
      <c r="AH422" s="2">
        <f>(Table2[[#This Row],[Current Month High]]/Table2[[#This Row],[Close Price]])-1</f>
        <v>5.3582179409993991E-2</v>
      </c>
      <c r="AI422">
        <v>5.3582179409993902</v>
      </c>
      <c r="AJ422">
        <v>92.245370370370296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0.33</v>
      </c>
      <c r="AM422" t="s">
        <v>10332</v>
      </c>
      <c r="AN422">
        <v>24.04</v>
      </c>
      <c r="AO422" t="s">
        <v>10332</v>
      </c>
      <c r="AP422">
        <v>-3.7727424133520003E-2</v>
      </c>
      <c r="AQ422">
        <f>(Table2[[#This Row],[Sharpe Ratio]]-AVERAGE(Table2[Sharpe Ratio]))/_xlfn.STDEV.P(Table2[Sharpe Ratio])</f>
        <v>-1.1990962172296258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2.0828833426191391</v>
      </c>
      <c r="AS422">
        <f>_xlfn.RANK.AVG(Table2[[#This Row],[1Y Return vs Nifty Z-Score]],Table2[1Y Return vs Nifty Z-Score])</f>
        <v>191</v>
      </c>
      <c r="AT422">
        <f>_xlfn.RANK.AVG(Table2[[#This Row],[6M Return vs Nifty Z-Score]],Table2[6M Return vs Nifty Z-Score])</f>
        <v>407</v>
      </c>
      <c r="AU422">
        <f>_xlfn.RANK.AVG(Table2[[#This Row],[Sharpe Ratio Z-Score]],Table2[Sharpe Ratio Z-Score])</f>
        <v>650</v>
      </c>
      <c r="AV422">
        <f>(Table2[[#This Row],[Rank 1Y]]+Table2[[#This Row],[Rank 6M]]+Table2[[#This Row],[Rank Sharpe]])/3</f>
        <v>416</v>
      </c>
    </row>
    <row r="423" spans="1:48" x14ac:dyDescent="0.3">
      <c r="A423" t="s">
        <v>1447</v>
      </c>
      <c r="B423" t="s">
        <v>1448</v>
      </c>
      <c r="C423" t="s">
        <v>10303</v>
      </c>
      <c r="D423" t="s">
        <v>1449</v>
      </c>
      <c r="E423">
        <v>7285.2332951999997</v>
      </c>
      <c r="F423">
        <v>951.8</v>
      </c>
      <c r="G423">
        <v>7.9178554543155402</v>
      </c>
      <c r="H423">
        <f>(Table2[[#This Row],[1Y Return vs Nifty]]-AVERAGE(Table2[1Y Return vs Nifty]))/_xlfn.STDEV.P(Table2[1Y Return vs Nifty])</f>
        <v>-0.38174420811552939</v>
      </c>
      <c r="I423">
        <v>8.6577136156968706</v>
      </c>
      <c r="J423">
        <f>(Table2[[#This Row],[1M Return vs Nifty]]-AVERAGE(Table2[1M Return vs Nifty]))/_xlfn.STDEV.P(Table2[1M Return vs Nifty])</f>
        <v>0.36350883630285702</v>
      </c>
      <c r="K423">
        <v>9.3953100584045899</v>
      </c>
      <c r="L423">
        <f>(Table2[[#This Row],[6M Return vs Nifty]]-AVERAGE(Table2[6M Return vs Nifty]))/_xlfn.STDEV.P(Table2[6M Return vs Nifty])</f>
        <v>3.2280766016995373E-2</v>
      </c>
      <c r="M423">
        <v>1.46425555946407</v>
      </c>
      <c r="N423">
        <f>(Table2[[#This Row],[1W Return vs Nifty]]-AVERAGE(Table2[1W Return vs Nifty]))/_xlfn.STDEV.P(Table2[1W Return vs Nifty])</f>
        <v>0.18503002838538413</v>
      </c>
      <c r="O423">
        <v>930.57</v>
      </c>
      <c r="P423">
        <v>886.89726267142498</v>
      </c>
      <c r="Q423">
        <v>799.29082566047202</v>
      </c>
      <c r="R423">
        <v>57.055765293515897</v>
      </c>
      <c r="S423" s="2">
        <f>(Table2[[#This Row],[Close Price]]-Table2[[#This Row],[20D EMA]])/Table2[[#This Row],[20D EMA]]</f>
        <v>2.2813974230847658E-2</v>
      </c>
      <c r="T423" s="2">
        <f>(Table2[[#This Row],[Close Price]]-Table2[[#This Row],[50D EMA]])/Table2[[#This Row],[50D EMA]]</f>
        <v>7.3179544080541309E-2</v>
      </c>
      <c r="U423" s="2">
        <f>(Table2[[#This Row],[Close Price]]-Table2[[#This Row],[200D EMA]])/Table2[[#This Row],[200D EMA]]</f>
        <v>0.19080561097833965</v>
      </c>
      <c r="V423">
        <v>0.73977944943505802</v>
      </c>
      <c r="W423">
        <v>946.1</v>
      </c>
      <c r="X423">
        <v>976.45</v>
      </c>
      <c r="Y423">
        <v>925.3</v>
      </c>
      <c r="Z423">
        <v>997.9</v>
      </c>
      <c r="AA423">
        <v>895.15</v>
      </c>
      <c r="AB423">
        <v>1034.9000000000001</v>
      </c>
      <c r="AC423" s="2">
        <f>(Table2[[#This Row],[Close Price]]/Table2[[#This Row],[Day Low]])-1</f>
        <v>6.0247331148925998E-3</v>
      </c>
      <c r="AD423" s="2">
        <f>(Table2[[#This Row],[Day High]]/Table2[[#This Row],[Close Price]])-1</f>
        <v>2.58982979617568E-2</v>
      </c>
      <c r="AE423" s="2">
        <f>(Table2[[#This Row],[Close Price]]/Table2[[#This Row],[Current Week Low]])-1</f>
        <v>2.8639360207500353E-2</v>
      </c>
      <c r="AF423" s="2">
        <f>(Table2[[#This Row],[Current Week High]]/Table2[[#This Row],[Close Price]])-1</f>
        <v>4.8434545072494339E-2</v>
      </c>
      <c r="AG423" s="2">
        <f>(Table2[[#This Row],[Close Price]]/Table2[[#This Row],[Current Month Low]])-1</f>
        <v>6.3285482879964272E-2</v>
      </c>
      <c r="AH423" s="2">
        <f>(Table2[[#This Row],[Current Month High]]/Table2[[#This Row],[Close Price]])-1</f>
        <v>8.7308258037402942E-2</v>
      </c>
      <c r="AI423">
        <v>8.7308258037402897</v>
      </c>
      <c r="AJ423">
        <v>60.912933220625497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-0.05</v>
      </c>
      <c r="AM423" t="s">
        <v>10331</v>
      </c>
      <c r="AN423">
        <v>4.6500000000000004</v>
      </c>
      <c r="AO423" t="s">
        <v>10332</v>
      </c>
      <c r="AP423">
        <v>3.4586706691680002E-3</v>
      </c>
      <c r="AQ423">
        <f>(Table2[[#This Row],[Sharpe Ratio]]-AVERAGE(Table2[Sharpe Ratio]))/_xlfn.STDEV.P(Table2[Sharpe Ratio])</f>
        <v>-0.7249010922654554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-0.5258256696757484</v>
      </c>
      <c r="AS423">
        <f>_xlfn.RANK.AVG(Table2[[#This Row],[1Y Return vs Nifty Z-Score]],Table2[1Y Return vs Nifty Z-Score])</f>
        <v>423</v>
      </c>
      <c r="AT423">
        <f>_xlfn.RANK.AVG(Table2[[#This Row],[6M Return vs Nifty Z-Score]],Table2[6M Return vs Nifty Z-Score])</f>
        <v>306</v>
      </c>
      <c r="AU423">
        <f>_xlfn.RANK.AVG(Table2[[#This Row],[Sharpe Ratio Z-Score]],Table2[Sharpe Ratio Z-Score])</f>
        <v>524</v>
      </c>
      <c r="AV423">
        <f>(Table2[[#This Row],[Rank 1Y]]+Table2[[#This Row],[Rank 6M]]+Table2[[#This Row],[Rank Sharpe]])/3</f>
        <v>417.66666666666669</v>
      </c>
    </row>
    <row r="424" spans="1:48" x14ac:dyDescent="0.3">
      <c r="A424" t="s">
        <v>590</v>
      </c>
      <c r="B424" t="s">
        <v>591</v>
      </c>
      <c r="C424" t="s">
        <v>10292</v>
      </c>
      <c r="D424" t="s">
        <v>405</v>
      </c>
      <c r="E424">
        <v>32237.7240189599</v>
      </c>
      <c r="F424">
        <v>507.6</v>
      </c>
      <c r="G424">
        <v>0.93110116097777096</v>
      </c>
      <c r="H424">
        <f>(Table2[[#This Row],[1Y Return vs Nifty]]-AVERAGE(Table2[1Y Return vs Nifty]))/_xlfn.STDEV.P(Table2[1Y Return vs Nifty])</f>
        <v>-0.48989090512842348</v>
      </c>
      <c r="I424">
        <v>-4.2504492498082103</v>
      </c>
      <c r="J424">
        <f>(Table2[[#This Row],[1M Return vs Nifty]]-AVERAGE(Table2[1M Return vs Nifty]))/_xlfn.STDEV.P(Table2[1M Return vs Nifty])</f>
        <v>-0.71038525965717503</v>
      </c>
      <c r="K424">
        <v>-14.592438875909099</v>
      </c>
      <c r="L424">
        <f>(Table2[[#This Row],[6M Return vs Nifty]]-AVERAGE(Table2[6M Return vs Nifty]))/_xlfn.STDEV.P(Table2[6M Return vs Nifty])</f>
        <v>-0.78378515284214878</v>
      </c>
      <c r="M424">
        <v>0.51898264302752195</v>
      </c>
      <c r="N424">
        <f>(Table2[[#This Row],[1W Return vs Nifty]]-AVERAGE(Table2[1W Return vs Nifty]))/_xlfn.STDEV.P(Table2[1W Return vs Nifty])</f>
        <v>-3.3502520613797215E-2</v>
      </c>
      <c r="O424">
        <v>509.35</v>
      </c>
      <c r="P424">
        <v>511.68546967996701</v>
      </c>
      <c r="Q424">
        <v>479.84292414438403</v>
      </c>
      <c r="R424">
        <v>52.748312825565499</v>
      </c>
      <c r="S424" s="2">
        <f>(Table2[[#This Row],[Close Price]]-Table2[[#This Row],[20D EMA]])/Table2[[#This Row],[20D EMA]]</f>
        <v>-3.4357514479238242E-3</v>
      </c>
      <c r="T424" s="2">
        <f>(Table2[[#This Row],[Close Price]]-Table2[[#This Row],[50D EMA]])/Table2[[#This Row],[50D EMA]]</f>
        <v>-7.9843378834310898E-3</v>
      </c>
      <c r="U424" s="2">
        <f>(Table2[[#This Row],[Close Price]]-Table2[[#This Row],[200D EMA]])/Table2[[#This Row],[200D EMA]]</f>
        <v>5.7846171025883318E-2</v>
      </c>
      <c r="V424">
        <v>0.72756219268893296</v>
      </c>
      <c r="W424">
        <v>500.5</v>
      </c>
      <c r="X424">
        <v>510.85</v>
      </c>
      <c r="Y424">
        <v>482.2</v>
      </c>
      <c r="Z424">
        <v>510.85</v>
      </c>
      <c r="AA424">
        <v>477.15</v>
      </c>
      <c r="AB424">
        <v>560</v>
      </c>
      <c r="AC424" s="2">
        <f>(Table2[[#This Row],[Close Price]]/Table2[[#This Row],[Day Low]])-1</f>
        <v>1.4185814185814216E-2</v>
      </c>
      <c r="AD424" s="2">
        <f>(Table2[[#This Row],[Day High]]/Table2[[#This Row],[Close Price]])-1</f>
        <v>6.4026792750198069E-3</v>
      </c>
      <c r="AE424" s="2">
        <f>(Table2[[#This Row],[Close Price]]/Table2[[#This Row],[Current Week Low]])-1</f>
        <v>5.2675238490253129E-2</v>
      </c>
      <c r="AF424" s="2">
        <f>(Table2[[#This Row],[Current Week High]]/Table2[[#This Row],[Close Price]])-1</f>
        <v>6.4026792750198069E-3</v>
      </c>
      <c r="AG424" s="2">
        <f>(Table2[[#This Row],[Close Price]]/Table2[[#This Row],[Current Month Low]])-1</f>
        <v>6.3816409933983076E-2</v>
      </c>
      <c r="AH424" s="2">
        <f>(Table2[[#This Row],[Current Month High]]/Table2[[#This Row],[Close Price]])-1</f>
        <v>0.10323089046493306</v>
      </c>
      <c r="AI424">
        <v>11.908983451536599</v>
      </c>
      <c r="AJ424">
        <v>39.068493150684901</v>
      </c>
      <c r="AK424" t="str">
        <f>IF(AND(Table2[[#This Row],[20D EMA]]&gt;Table2[[#This Row],[50D EMA]],Table2[[#This Row],[50D EMA]]&gt;Table2[[#This Row],[200D EMA]]),"Uptrend","Downtrend/NoTrend")</f>
        <v>Downtrend/NoTrend</v>
      </c>
      <c r="AL424">
        <v>0</v>
      </c>
      <c r="AM424" t="s">
        <v>10333</v>
      </c>
      <c r="AN424">
        <v>-3.07</v>
      </c>
      <c r="AO424" t="s">
        <v>10331</v>
      </c>
      <c r="AP424">
        <v>0.116615367686925</v>
      </c>
      <c r="AQ424">
        <f>(Table2[[#This Row],[Sharpe Ratio]]-AVERAGE(Table2[Sharpe Ratio]))/_xlfn.STDEV.P(Table2[Sharpe Ratio])</f>
        <v>0.57792585308907396</v>
      </c>
      <c r="AR4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4">
        <f>_xlfn.RANK.AVG(Table2[[#This Row],[1Y Return vs Nifty Z-Score]],Table2[1Y Return vs Nifty Z-Score])</f>
        <v>469</v>
      </c>
      <c r="AT424">
        <f>_xlfn.RANK.AVG(Table2[[#This Row],[6M Return vs Nifty Z-Score]],Table2[6M Return vs Nifty Z-Score])</f>
        <v>584</v>
      </c>
      <c r="AU424">
        <f>_xlfn.RANK.AVG(Table2[[#This Row],[Sharpe Ratio Z-Score]],Table2[Sharpe Ratio Z-Score])</f>
        <v>201</v>
      </c>
      <c r="AV424">
        <f>(Table2[[#This Row],[Rank 1Y]]+Table2[[#This Row],[Rank 6M]]+Table2[[#This Row],[Rank Sharpe]])/3</f>
        <v>418</v>
      </c>
    </row>
    <row r="425" spans="1:48" x14ac:dyDescent="0.3">
      <c r="A425" t="s">
        <v>1147</v>
      </c>
      <c r="B425" t="s">
        <v>1148</v>
      </c>
      <c r="C425" t="s">
        <v>10292</v>
      </c>
      <c r="D425" t="s">
        <v>405</v>
      </c>
      <c r="E425">
        <v>10833.066784950001</v>
      </c>
      <c r="F425">
        <v>415.5</v>
      </c>
      <c r="G425">
        <v>25.149125618248899</v>
      </c>
      <c r="H425">
        <f>(Table2[[#This Row],[1Y Return vs Nifty]]-AVERAGE(Table2[1Y Return vs Nifty]))/_xlfn.STDEV.P(Table2[1Y Return vs Nifty])</f>
        <v>-0.11502451606293054</v>
      </c>
      <c r="I425">
        <v>-5.8580794018442202</v>
      </c>
      <c r="J425">
        <f>(Table2[[#This Row],[1M Return vs Nifty]]-AVERAGE(Table2[1M Return vs Nifty]))/_xlfn.STDEV.P(Table2[1M Return vs Nifty])</f>
        <v>-0.84413198618573326</v>
      </c>
      <c r="K425">
        <v>-29.038500859945099</v>
      </c>
      <c r="L425">
        <f>(Table2[[#This Row],[6M Return vs Nifty]]-AVERAGE(Table2[6M Return vs Nifty]))/_xlfn.STDEV.P(Table2[6M Return vs Nifty])</f>
        <v>-1.2752418076195715</v>
      </c>
      <c r="M425">
        <v>2.01410075281632</v>
      </c>
      <c r="N425">
        <f>(Table2[[#This Row],[1W Return vs Nifty]]-AVERAGE(Table2[1W Return vs Nifty]))/_xlfn.STDEV.P(Table2[1W Return vs Nifty])</f>
        <v>0.31214577408048533</v>
      </c>
      <c r="O425">
        <v>416.2</v>
      </c>
      <c r="P425">
        <v>422.13412395359302</v>
      </c>
      <c r="Q425">
        <v>398.08991889075401</v>
      </c>
      <c r="R425">
        <v>53.521724103366097</v>
      </c>
      <c r="S425" s="2">
        <f>(Table2[[#This Row],[Close Price]]-Table2[[#This Row],[20D EMA]])/Table2[[#This Row],[20D EMA]]</f>
        <v>-1.6818837097548982E-3</v>
      </c>
      <c r="T425" s="2">
        <f>(Table2[[#This Row],[Close Price]]-Table2[[#This Row],[50D EMA]])/Table2[[#This Row],[50D EMA]]</f>
        <v>-1.5715677973293474E-2</v>
      </c>
      <c r="U425" s="2">
        <f>(Table2[[#This Row],[Close Price]]-Table2[[#This Row],[200D EMA]])/Table2[[#This Row],[200D EMA]]</f>
        <v>4.3734041690273909E-2</v>
      </c>
      <c r="V425">
        <v>0.48187494671560599</v>
      </c>
      <c r="W425">
        <v>414.6</v>
      </c>
      <c r="X425">
        <v>422</v>
      </c>
      <c r="Y425">
        <v>398.8</v>
      </c>
      <c r="Z425">
        <v>422</v>
      </c>
      <c r="AA425">
        <v>389.45</v>
      </c>
      <c r="AB425">
        <v>448.25</v>
      </c>
      <c r="AC425" s="2">
        <f>(Table2[[#This Row],[Close Price]]/Table2[[#This Row],[Day Low]])-1</f>
        <v>2.1707670043413785E-3</v>
      </c>
      <c r="AD425" s="2">
        <f>(Table2[[#This Row],[Day High]]/Table2[[#This Row],[Close Price]])-1</f>
        <v>1.564380264741283E-2</v>
      </c>
      <c r="AE425" s="2">
        <f>(Table2[[#This Row],[Close Price]]/Table2[[#This Row],[Current Week Low]])-1</f>
        <v>4.1875626880641947E-2</v>
      </c>
      <c r="AF425" s="2">
        <f>(Table2[[#This Row],[Current Week High]]/Table2[[#This Row],[Close Price]])-1</f>
        <v>1.564380264741283E-2</v>
      </c>
      <c r="AG425" s="2">
        <f>(Table2[[#This Row],[Close Price]]/Table2[[#This Row],[Current Month Low]])-1</f>
        <v>6.6889202721787111E-2</v>
      </c>
      <c r="AH425" s="2">
        <f>(Table2[[#This Row],[Current Month High]]/Table2[[#This Row],[Close Price]])-1</f>
        <v>7.8820697954272045E-2</v>
      </c>
      <c r="AI425">
        <v>33.321299638989103</v>
      </c>
      <c r="AJ425">
        <v>68.902439024390205</v>
      </c>
      <c r="AK425" t="str">
        <f>IF(AND(Table2[[#This Row],[20D EMA]]&gt;Table2[[#This Row],[50D EMA]],Table2[[#This Row],[50D EMA]]&gt;Table2[[#This Row],[200D EMA]]),"Uptrend","Downtrend/NoTrend")</f>
        <v>Downtrend/NoTrend</v>
      </c>
      <c r="AL425">
        <v>-0.05</v>
      </c>
      <c r="AM425" t="s">
        <v>10331</v>
      </c>
      <c r="AN425">
        <v>0.54</v>
      </c>
      <c r="AO425" t="s">
        <v>10332</v>
      </c>
      <c r="AP425">
        <v>0.107439930802762</v>
      </c>
      <c r="AQ425">
        <f>(Table2[[#This Row],[Sharpe Ratio]]-AVERAGE(Table2[Sharpe Ratio]))/_xlfn.STDEV.P(Table2[Sharpe Ratio])</f>
        <v>0.47228467830105858</v>
      </c>
      <c r="AR4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5">
        <f>_xlfn.RANK.AVG(Table2[[#This Row],[1Y Return vs Nifty Z-Score]],Table2[1Y Return vs Nifty Z-Score])</f>
        <v>328</v>
      </c>
      <c r="AT425">
        <f>_xlfn.RANK.AVG(Table2[[#This Row],[6M Return vs Nifty Z-Score]],Table2[6M Return vs Nifty Z-Score])</f>
        <v>703</v>
      </c>
      <c r="AU425">
        <f>_xlfn.RANK.AVG(Table2[[#This Row],[Sharpe Ratio Z-Score]],Table2[Sharpe Ratio Z-Score])</f>
        <v>224</v>
      </c>
      <c r="AV425">
        <f>(Table2[[#This Row],[Rank 1Y]]+Table2[[#This Row],[Rank 6M]]+Table2[[#This Row],[Rank Sharpe]])/3</f>
        <v>418.33333333333331</v>
      </c>
    </row>
    <row r="426" spans="1:48" x14ac:dyDescent="0.3">
      <c r="A426" t="s">
        <v>1314</v>
      </c>
      <c r="B426" t="s">
        <v>1315</v>
      </c>
      <c r="C426" t="s">
        <v>10295</v>
      </c>
      <c r="D426" t="s">
        <v>75</v>
      </c>
      <c r="E426">
        <v>8698.7251753349992</v>
      </c>
      <c r="F426">
        <v>790.95</v>
      </c>
      <c r="G426">
        <v>-27.772131041480701</v>
      </c>
      <c r="H426">
        <f>(Table2[[#This Row],[1Y Return vs Nifty]]-AVERAGE(Table2[1Y Return vs Nifty]))/_xlfn.STDEV.P(Table2[1Y Return vs Nifty])</f>
        <v>-0.93418300786488251</v>
      </c>
      <c r="I426">
        <v>3.3292357433698898</v>
      </c>
      <c r="J426">
        <f>(Table2[[#This Row],[1M Return vs Nifty]]-AVERAGE(Table2[1M Return vs Nifty]))/_xlfn.STDEV.P(Table2[1M Return vs Nifty])</f>
        <v>-7.9793668257052308E-2</v>
      </c>
      <c r="K426">
        <v>-3.9535668885505899</v>
      </c>
      <c r="L426">
        <f>(Table2[[#This Row],[6M Return vs Nifty]]-AVERAGE(Table2[6M Return vs Nifty]))/_xlfn.STDEV.P(Table2[6M Return vs Nifty])</f>
        <v>-0.42184953029737621</v>
      </c>
      <c r="M426">
        <v>5.3859768731386097</v>
      </c>
      <c r="N426">
        <f>(Table2[[#This Row],[1W Return vs Nifty]]-AVERAGE(Table2[1W Return vs Nifty]))/_xlfn.STDEV.P(Table2[1W Return vs Nifty])</f>
        <v>1.0916716344651276</v>
      </c>
      <c r="O426">
        <v>766.9</v>
      </c>
      <c r="P426">
        <v>763.19541097700198</v>
      </c>
      <c r="Q426">
        <v>739.67293068147103</v>
      </c>
      <c r="R426">
        <v>59.7815132224463</v>
      </c>
      <c r="S426" s="2">
        <f>(Table2[[#This Row],[Close Price]]-Table2[[#This Row],[20D EMA]])/Table2[[#This Row],[20D EMA]]</f>
        <v>3.1360020863215633E-2</v>
      </c>
      <c r="T426" s="2">
        <f>(Table2[[#This Row],[Close Price]]-Table2[[#This Row],[50D EMA]])/Table2[[#This Row],[50D EMA]]</f>
        <v>3.6366294429716395E-2</v>
      </c>
      <c r="U426" s="2">
        <f>(Table2[[#This Row],[Close Price]]-Table2[[#This Row],[200D EMA]])/Table2[[#This Row],[200D EMA]]</f>
        <v>6.9323977114164145E-2</v>
      </c>
      <c r="V426">
        <v>0.84786562202891003</v>
      </c>
      <c r="W426">
        <v>789.45</v>
      </c>
      <c r="X426">
        <v>820</v>
      </c>
      <c r="Y426">
        <v>757.15</v>
      </c>
      <c r="Z426">
        <v>826.4</v>
      </c>
      <c r="AA426">
        <v>697</v>
      </c>
      <c r="AB426">
        <v>826.4</v>
      </c>
      <c r="AC426" s="2">
        <f>(Table2[[#This Row],[Close Price]]/Table2[[#This Row],[Day Low]])-1</f>
        <v>1.9000570017100316E-3</v>
      </c>
      <c r="AD426" s="2">
        <f>(Table2[[#This Row],[Day High]]/Table2[[#This Row],[Close Price]])-1</f>
        <v>3.6727985334091828E-2</v>
      </c>
      <c r="AE426" s="2">
        <f>(Table2[[#This Row],[Close Price]]/Table2[[#This Row],[Current Week Low]])-1</f>
        <v>4.4641088291619946E-2</v>
      </c>
      <c r="AF426" s="2">
        <f>(Table2[[#This Row],[Current Week High]]/Table2[[#This Row],[Close Price]])-1</f>
        <v>4.4819520829382231E-2</v>
      </c>
      <c r="AG426" s="2">
        <f>(Table2[[#This Row],[Close Price]]/Table2[[#This Row],[Current Month Low]])-1</f>
        <v>0.13479196556671447</v>
      </c>
      <c r="AH426" s="2">
        <f>(Table2[[#This Row],[Current Month High]]/Table2[[#This Row],[Close Price]])-1</f>
        <v>4.4819520829382231E-2</v>
      </c>
      <c r="AI426">
        <v>16.315822744800499</v>
      </c>
      <c r="AJ426">
        <v>28.400974025974001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-0.03</v>
      </c>
      <c r="AM426" t="s">
        <v>10331</v>
      </c>
      <c r="AN426">
        <v>11.88</v>
      </c>
      <c r="AO426" t="s">
        <v>10332</v>
      </c>
      <c r="AP426">
        <v>0.13939201002596299</v>
      </c>
      <c r="AQ426">
        <f>(Table2[[#This Row],[Sharpe Ratio]]-AVERAGE(Table2[Sharpe Ratio]))/_xlfn.STDEV.P(Table2[Sharpe Ratio])</f>
        <v>0.84016418405895843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0.49600961210477501</v>
      </c>
      <c r="AS426">
        <f>_xlfn.RANK.AVG(Table2[[#This Row],[1Y Return vs Nifty Z-Score]],Table2[1Y Return vs Nifty Z-Score])</f>
        <v>648</v>
      </c>
      <c r="AT426">
        <f>_xlfn.RANK.AVG(Table2[[#This Row],[6M Return vs Nifty Z-Score]],Table2[6M Return vs Nifty Z-Score])</f>
        <v>465</v>
      </c>
      <c r="AU426">
        <f>_xlfn.RANK.AVG(Table2[[#This Row],[Sharpe Ratio Z-Score]],Table2[Sharpe Ratio Z-Score])</f>
        <v>147</v>
      </c>
      <c r="AV426">
        <f>(Table2[[#This Row],[Rank 1Y]]+Table2[[#This Row],[Rank 6M]]+Table2[[#This Row],[Rank Sharpe]])/3</f>
        <v>420</v>
      </c>
    </row>
    <row r="427" spans="1:48" x14ac:dyDescent="0.3">
      <c r="A427" t="s">
        <v>998</v>
      </c>
      <c r="B427" t="s">
        <v>999</v>
      </c>
      <c r="C427" t="s">
        <v>10287</v>
      </c>
      <c r="D427" t="s">
        <v>248</v>
      </c>
      <c r="E427">
        <v>14416.878287310001</v>
      </c>
      <c r="F427">
        <v>1131.7</v>
      </c>
      <c r="G427">
        <v>22.774672595705599</v>
      </c>
      <c r="H427">
        <f>(Table2[[#This Row],[1Y Return vs Nifty]]-AVERAGE(Table2[1Y Return vs Nifty]))/_xlfn.STDEV.P(Table2[1Y Return vs Nifty])</f>
        <v>-0.15177824187309716</v>
      </c>
      <c r="I427">
        <v>15.125097659782099</v>
      </c>
      <c r="J427">
        <f>(Table2[[#This Row],[1M Return vs Nifty]]-AVERAGE(Table2[1M Return vs Nifty]))/_xlfn.STDEV.P(Table2[1M Return vs Nifty])</f>
        <v>0.90156259450336462</v>
      </c>
      <c r="K427">
        <v>11.468990160958001</v>
      </c>
      <c r="L427">
        <f>(Table2[[#This Row],[6M Return vs Nifty]]-AVERAGE(Table2[6M Return vs Nifty]))/_xlfn.STDEV.P(Table2[6M Return vs Nifty])</f>
        <v>0.10282759652385678</v>
      </c>
      <c r="M427">
        <v>5.8456078114187804</v>
      </c>
      <c r="N427">
        <f>(Table2[[#This Row],[1W Return vs Nifty]]-AVERAGE(Table2[1W Return vs Nifty]))/_xlfn.STDEV.P(Table2[1W Return vs Nifty])</f>
        <v>1.1979312329310416</v>
      </c>
      <c r="O427">
        <v>1051.8599999999999</v>
      </c>
      <c r="P427">
        <v>1020.99062582011</v>
      </c>
      <c r="Q427">
        <v>926.34470433562899</v>
      </c>
      <c r="R427">
        <v>75.565085975899393</v>
      </c>
      <c r="S427" s="2">
        <f>(Table2[[#This Row],[Close Price]]-Table2[[#This Row],[20D EMA]])/Table2[[#This Row],[20D EMA]]</f>
        <v>7.5903637366189561E-2</v>
      </c>
      <c r="T427" s="2">
        <f>(Table2[[#This Row],[Close Price]]-Table2[[#This Row],[50D EMA]])/Table2[[#This Row],[50D EMA]]</f>
        <v>0.10843329153092153</v>
      </c>
      <c r="U427" s="2">
        <f>(Table2[[#This Row],[Close Price]]-Table2[[#This Row],[200D EMA]])/Table2[[#This Row],[200D EMA]]</f>
        <v>0.2216834561726686</v>
      </c>
      <c r="V427">
        <v>1.49814637734319</v>
      </c>
      <c r="W427">
        <v>1126.5</v>
      </c>
      <c r="X427">
        <v>1164</v>
      </c>
      <c r="Y427">
        <v>1043.2</v>
      </c>
      <c r="Z427">
        <v>1164</v>
      </c>
      <c r="AA427">
        <v>970</v>
      </c>
      <c r="AB427">
        <v>1164</v>
      </c>
      <c r="AC427" s="2">
        <f>(Table2[[#This Row],[Close Price]]/Table2[[#This Row],[Day Low]])-1</f>
        <v>4.6160674656015033E-3</v>
      </c>
      <c r="AD427" s="2">
        <f>(Table2[[#This Row],[Day High]]/Table2[[#This Row],[Close Price]])-1</f>
        <v>2.8541132809048353E-2</v>
      </c>
      <c r="AE427" s="2">
        <f>(Table2[[#This Row],[Close Price]]/Table2[[#This Row],[Current Week Low]])-1</f>
        <v>8.4835122699386423E-2</v>
      </c>
      <c r="AF427" s="2">
        <f>(Table2[[#This Row],[Current Week High]]/Table2[[#This Row],[Close Price]])-1</f>
        <v>2.8541132809048353E-2</v>
      </c>
      <c r="AG427" s="2">
        <f>(Table2[[#This Row],[Close Price]]/Table2[[#This Row],[Current Month Low]])-1</f>
        <v>0.16670103092783517</v>
      </c>
      <c r="AH427" s="2">
        <f>(Table2[[#This Row],[Current Month High]]/Table2[[#This Row],[Close Price]])-1</f>
        <v>2.8541132809048353E-2</v>
      </c>
      <c r="AI427">
        <v>2.85411328090483</v>
      </c>
      <c r="AJ427">
        <v>53.326107573499499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0.19</v>
      </c>
      <c r="AM427" t="s">
        <v>10332</v>
      </c>
      <c r="AN427">
        <v>15.01</v>
      </c>
      <c r="AO427" t="s">
        <v>10332</v>
      </c>
      <c r="AP427">
        <v>-2.9849300371965998E-2</v>
      </c>
      <c r="AQ427">
        <f>(Table2[[#This Row],[Sharpe Ratio]]-AVERAGE(Table2[Sharpe Ratio]))/_xlfn.STDEV.P(Table2[Sharpe Ratio])</f>
        <v>-1.1083916262872118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0.94215155579795418</v>
      </c>
      <c r="AS427">
        <f>_xlfn.RANK.AVG(Table2[[#This Row],[1Y Return vs Nifty Z-Score]],Table2[1Y Return vs Nifty Z-Score])</f>
        <v>336</v>
      </c>
      <c r="AT427">
        <f>_xlfn.RANK.AVG(Table2[[#This Row],[6M Return vs Nifty Z-Score]],Table2[6M Return vs Nifty Z-Score])</f>
        <v>285</v>
      </c>
      <c r="AU427">
        <f>_xlfn.RANK.AVG(Table2[[#This Row],[Sharpe Ratio Z-Score]],Table2[Sharpe Ratio Z-Score])</f>
        <v>640</v>
      </c>
      <c r="AV427">
        <f>(Table2[[#This Row],[Rank 1Y]]+Table2[[#This Row],[Rank 6M]]+Table2[[#This Row],[Rank Sharpe]])/3</f>
        <v>420.33333333333331</v>
      </c>
    </row>
    <row r="428" spans="1:48" x14ac:dyDescent="0.3">
      <c r="A428" t="s">
        <v>28</v>
      </c>
      <c r="B428" t="s">
        <v>29</v>
      </c>
      <c r="C428" t="s">
        <v>10287</v>
      </c>
      <c r="D428" t="s">
        <v>24</v>
      </c>
      <c r="E428">
        <v>838836.93284895003</v>
      </c>
      <c r="F428">
        <v>1191.0999999999999</v>
      </c>
      <c r="G428">
        <v>-2.8021913056471699</v>
      </c>
      <c r="H428">
        <f>(Table2[[#This Row],[1Y Return vs Nifty]]-AVERAGE(Table2[1Y Return vs Nifty]))/_xlfn.STDEV.P(Table2[1Y Return vs Nifty])</f>
        <v>-0.54767785916995859</v>
      </c>
      <c r="I428">
        <v>-6.4795987084686901</v>
      </c>
      <c r="J428">
        <f>(Table2[[#This Row],[1M Return vs Nifty]]-AVERAGE(Table2[1M Return vs Nifty]))/_xlfn.STDEV.P(Table2[1M Return vs Nifty])</f>
        <v>-0.89583926016914661</v>
      </c>
      <c r="K428">
        <v>0.40669917877284101</v>
      </c>
      <c r="L428">
        <f>(Table2[[#This Row],[6M Return vs Nifty]]-AVERAGE(Table2[6M Return vs Nifty]))/_xlfn.STDEV.P(Table2[6M Return vs Nifty])</f>
        <v>-0.27351278788589206</v>
      </c>
      <c r="M428">
        <v>-2.6336200938568002</v>
      </c>
      <c r="N428">
        <f>(Table2[[#This Row],[1W Return vs Nifty]]-AVERAGE(Table2[1W Return vs Nifty]))/_xlfn.STDEV.P(Table2[1W Return vs Nifty])</f>
        <v>-0.76233574972004148</v>
      </c>
      <c r="O428">
        <v>1185.96</v>
      </c>
      <c r="P428">
        <v>1181.9403143037</v>
      </c>
      <c r="Q428">
        <v>1098.29821402938</v>
      </c>
      <c r="R428">
        <v>56.896367202390699</v>
      </c>
      <c r="S428" s="2">
        <f>(Table2[[#This Row],[Close Price]]-Table2[[#This Row],[20D EMA]])/Table2[[#This Row],[20D EMA]]</f>
        <v>4.3340416202906273E-3</v>
      </c>
      <c r="T428" s="2">
        <f>(Table2[[#This Row],[Close Price]]-Table2[[#This Row],[50D EMA]])/Table2[[#This Row],[50D EMA]]</f>
        <v>7.7497024049780552E-3</v>
      </c>
      <c r="U428" s="2">
        <f>(Table2[[#This Row],[Close Price]]-Table2[[#This Row],[200D EMA]])/Table2[[#This Row],[200D EMA]]</f>
        <v>8.4495981861022501E-2</v>
      </c>
      <c r="V428">
        <v>0.65854706345223102</v>
      </c>
      <c r="W428">
        <v>1176.5999999999999</v>
      </c>
      <c r="X428">
        <v>1192.5999999999999</v>
      </c>
      <c r="Y428">
        <v>1165.0999999999999</v>
      </c>
      <c r="Z428">
        <v>1195.75</v>
      </c>
      <c r="AA428">
        <v>1153</v>
      </c>
      <c r="AB428">
        <v>1222.6500000000001</v>
      </c>
      <c r="AC428" s="2">
        <f>(Table2[[#This Row],[Close Price]]/Table2[[#This Row],[Day Low]])-1</f>
        <v>1.2323644399116152E-2</v>
      </c>
      <c r="AD428" s="2">
        <f>(Table2[[#This Row],[Day High]]/Table2[[#This Row],[Close Price]])-1</f>
        <v>1.2593401057845455E-3</v>
      </c>
      <c r="AE428" s="2">
        <f>(Table2[[#This Row],[Close Price]]/Table2[[#This Row],[Current Week Low]])-1</f>
        <v>2.2315681057419878E-2</v>
      </c>
      <c r="AF428" s="2">
        <f>(Table2[[#This Row],[Current Week High]]/Table2[[#This Row],[Close Price]])-1</f>
        <v>3.9039543279322242E-3</v>
      </c>
      <c r="AG428" s="2">
        <f>(Table2[[#This Row],[Close Price]]/Table2[[#This Row],[Current Month Low]])-1</f>
        <v>3.3044232437120513E-2</v>
      </c>
      <c r="AH428" s="2">
        <f>(Table2[[#This Row],[Current Month High]]/Table2[[#This Row],[Close Price]])-1</f>
        <v>2.6488120225002243E-2</v>
      </c>
      <c r="AI428">
        <v>5.59986567038872</v>
      </c>
      <c r="AJ428">
        <v>32.491657397107801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0.03</v>
      </c>
      <c r="AM428" t="s">
        <v>10332</v>
      </c>
      <c r="AN428">
        <v>1.58</v>
      </c>
      <c r="AO428" t="s">
        <v>10332</v>
      </c>
      <c r="AP428">
        <v>6.6638047003578005E-2</v>
      </c>
      <c r="AQ428">
        <f>(Table2[[#This Row],[Sharpe Ratio]]-AVERAGE(Table2[Sharpe Ratio]))/_xlfn.STDEV.P(Table2[Sharpe Ratio])</f>
        <v>2.5131576065334817E-3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-2.4768524993385053</v>
      </c>
      <c r="AS428">
        <f>_xlfn.RANK.AVG(Table2[[#This Row],[1Y Return vs Nifty Z-Score]],Table2[1Y Return vs Nifty Z-Score])</f>
        <v>498</v>
      </c>
      <c r="AT428">
        <f>_xlfn.RANK.AVG(Table2[[#This Row],[6M Return vs Nifty Z-Score]],Table2[6M Return vs Nifty Z-Score])</f>
        <v>408</v>
      </c>
      <c r="AU428">
        <f>_xlfn.RANK.AVG(Table2[[#This Row],[Sharpe Ratio Z-Score]],Table2[Sharpe Ratio Z-Score])</f>
        <v>357</v>
      </c>
      <c r="AV428">
        <f>(Table2[[#This Row],[Rank 1Y]]+Table2[[#This Row],[Rank 6M]]+Table2[[#This Row],[Rank Sharpe]])/3</f>
        <v>421</v>
      </c>
    </row>
    <row r="429" spans="1:48" x14ac:dyDescent="0.3">
      <c r="A429" t="s">
        <v>492</v>
      </c>
      <c r="B429" t="s">
        <v>493</v>
      </c>
      <c r="C429" t="s">
        <v>10291</v>
      </c>
      <c r="D429" t="s">
        <v>494</v>
      </c>
      <c r="E429">
        <v>42682.091909499999</v>
      </c>
      <c r="F429">
        <v>356.5</v>
      </c>
      <c r="G429">
        <v>9.1976470912500492</v>
      </c>
      <c r="H429">
        <f>(Table2[[#This Row],[1Y Return vs Nifty]]-AVERAGE(Table2[1Y Return vs Nifty]))/_xlfn.STDEV.P(Table2[1Y Return vs Nifty])</f>
        <v>-0.36193454649179541</v>
      </c>
      <c r="I429">
        <v>5.7267198185651003</v>
      </c>
      <c r="J429">
        <f>(Table2[[#This Row],[1M Return vs Nifty]]-AVERAGE(Table2[1M Return vs Nifty]))/_xlfn.STDEV.P(Table2[1M Return vs Nifty])</f>
        <v>0.1196649239792327</v>
      </c>
      <c r="K429">
        <v>19.9712395714823</v>
      </c>
      <c r="L429">
        <f>(Table2[[#This Row],[6M Return vs Nifty]]-AVERAGE(Table2[6M Return vs Nifty]))/_xlfn.STDEV.P(Table2[6M Return vs Nifty])</f>
        <v>0.39207507850179185</v>
      </c>
      <c r="M429">
        <v>4.6147941465865197</v>
      </c>
      <c r="N429">
        <f>(Table2[[#This Row],[1W Return vs Nifty]]-AVERAGE(Table2[1W Return vs Nifty]))/_xlfn.STDEV.P(Table2[1W Return vs Nifty])</f>
        <v>0.91338605783729099</v>
      </c>
      <c r="O429">
        <v>346.43</v>
      </c>
      <c r="P429">
        <v>341.45024773521499</v>
      </c>
      <c r="Q429">
        <v>303.85815038019803</v>
      </c>
      <c r="R429">
        <v>64.189356509478799</v>
      </c>
      <c r="S429" s="2">
        <f>(Table2[[#This Row],[Close Price]]-Table2[[#This Row],[20D EMA]])/Table2[[#This Row],[20D EMA]]</f>
        <v>2.9067921369396395E-2</v>
      </c>
      <c r="T429" s="2">
        <f>(Table2[[#This Row],[Close Price]]-Table2[[#This Row],[50D EMA]])/Table2[[#This Row],[50D EMA]]</f>
        <v>4.4075974068279691E-2</v>
      </c>
      <c r="U429" s="2">
        <f>(Table2[[#This Row],[Close Price]]-Table2[[#This Row],[200D EMA]])/Table2[[#This Row],[200D EMA]]</f>
        <v>0.17324481687897672</v>
      </c>
      <c r="V429">
        <v>0.67217737001938904</v>
      </c>
      <c r="W429">
        <v>353.7</v>
      </c>
      <c r="X429">
        <v>359.05</v>
      </c>
      <c r="Y429">
        <v>340.65</v>
      </c>
      <c r="Z429">
        <v>359.05</v>
      </c>
      <c r="AA429">
        <v>323.35000000000002</v>
      </c>
      <c r="AB429">
        <v>370.45</v>
      </c>
      <c r="AC429" s="2">
        <f>(Table2[[#This Row],[Close Price]]/Table2[[#This Row],[Day Low]])-1</f>
        <v>7.916313259824781E-3</v>
      </c>
      <c r="AD429" s="2">
        <f>(Table2[[#This Row],[Day High]]/Table2[[#This Row],[Close Price]])-1</f>
        <v>7.1528751753155984E-3</v>
      </c>
      <c r="AE429" s="2">
        <f>(Table2[[#This Row],[Close Price]]/Table2[[#This Row],[Current Week Low]])-1</f>
        <v>4.6528695141641041E-2</v>
      </c>
      <c r="AF429" s="2">
        <f>(Table2[[#This Row],[Current Week High]]/Table2[[#This Row],[Close Price]])-1</f>
        <v>7.1528751753155984E-3</v>
      </c>
      <c r="AG429" s="2">
        <f>(Table2[[#This Row],[Close Price]]/Table2[[#This Row],[Current Month Low]])-1</f>
        <v>0.10252048863460628</v>
      </c>
      <c r="AH429" s="2">
        <f>(Table2[[#This Row],[Current Month High]]/Table2[[#This Row],[Close Price]])-1</f>
        <v>3.9130434782608692E-2</v>
      </c>
      <c r="AI429">
        <v>5.6942496493688601</v>
      </c>
      <c r="AJ429">
        <v>63.908045977011497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-0.04</v>
      </c>
      <c r="AM429" t="s">
        <v>10331</v>
      </c>
      <c r="AN429">
        <v>4.7300000000000004</v>
      </c>
      <c r="AO429" t="s">
        <v>10332</v>
      </c>
      <c r="AP429">
        <v>-3.0690068019421E-2</v>
      </c>
      <c r="AQ429">
        <f>(Table2[[#This Row],[Sharpe Ratio]]-AVERAGE(Table2[Sharpe Ratio]))/_xlfn.STDEV.P(Table2[Sharpe Ratio])</f>
        <v>-1.1180717846406747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-5.4880270814154475E-2</v>
      </c>
      <c r="AS429">
        <f>_xlfn.RANK.AVG(Table2[[#This Row],[1Y Return vs Nifty Z-Score]],Table2[1Y Return vs Nifty Z-Score])</f>
        <v>410</v>
      </c>
      <c r="AT429">
        <f>_xlfn.RANK.AVG(Table2[[#This Row],[6M Return vs Nifty Z-Score]],Table2[6M Return vs Nifty Z-Score])</f>
        <v>211</v>
      </c>
      <c r="AU429">
        <f>_xlfn.RANK.AVG(Table2[[#This Row],[Sharpe Ratio Z-Score]],Table2[Sharpe Ratio Z-Score])</f>
        <v>642</v>
      </c>
      <c r="AV429">
        <f>(Table2[[#This Row],[Rank 1Y]]+Table2[[#This Row],[Rank 6M]]+Table2[[#This Row],[Rank Sharpe]])/3</f>
        <v>421</v>
      </c>
    </row>
    <row r="430" spans="1:48" x14ac:dyDescent="0.3">
      <c r="A430" t="s">
        <v>2010</v>
      </c>
      <c r="B430" t="s">
        <v>2011</v>
      </c>
      <c r="C430" t="s">
        <v>10287</v>
      </c>
      <c r="D430" t="s">
        <v>527</v>
      </c>
      <c r="E430">
        <v>3260.1115500239998</v>
      </c>
      <c r="F430">
        <v>56.84</v>
      </c>
      <c r="G430">
        <v>8.2259750507157499</v>
      </c>
      <c r="H430">
        <f>(Table2[[#This Row],[1Y Return vs Nifty]]-AVERAGE(Table2[1Y Return vs Nifty]))/_xlfn.STDEV.P(Table2[1Y Return vs Nifty])</f>
        <v>-0.37697488100932169</v>
      </c>
      <c r="I430">
        <v>4.8420809852606101</v>
      </c>
      <c r="J430">
        <f>(Table2[[#This Row],[1M Return vs Nifty]]-AVERAGE(Table2[1M Return vs Nifty]))/_xlfn.STDEV.P(Table2[1M Return vs Nifty])</f>
        <v>4.6067431443606074E-2</v>
      </c>
      <c r="K430">
        <v>25.618953626813099</v>
      </c>
      <c r="L430">
        <f>(Table2[[#This Row],[6M Return vs Nifty]]-AVERAGE(Table2[6M Return vs Nifty]))/_xlfn.STDEV.P(Table2[6M Return vs Nifty])</f>
        <v>0.58421094638326454</v>
      </c>
      <c r="M430">
        <v>8.7109679657935608</v>
      </c>
      <c r="N430">
        <f>(Table2[[#This Row],[1W Return vs Nifty]]-AVERAGE(Table2[1W Return vs Nifty]))/_xlfn.STDEV.P(Table2[1W Return vs Nifty])</f>
        <v>1.8603583980895824</v>
      </c>
      <c r="O430">
        <v>53.81</v>
      </c>
      <c r="P430">
        <v>52.663174385964403</v>
      </c>
      <c r="Q430">
        <v>46.952427487591898</v>
      </c>
      <c r="R430">
        <v>68.110643480122206</v>
      </c>
      <c r="S430" s="2">
        <f>(Table2[[#This Row],[Close Price]]-Table2[[#This Row],[20D EMA]])/Table2[[#This Row],[20D EMA]]</f>
        <v>5.6309236201449564E-2</v>
      </c>
      <c r="T430" s="2">
        <f>(Table2[[#This Row],[Close Price]]-Table2[[#This Row],[50D EMA]])/Table2[[#This Row],[50D EMA]]</f>
        <v>7.9312074570817986E-2</v>
      </c>
      <c r="U430" s="2">
        <f>(Table2[[#This Row],[Close Price]]-Table2[[#This Row],[200D EMA]])/Table2[[#This Row],[200D EMA]]</f>
        <v>0.21058703546309915</v>
      </c>
      <c r="V430">
        <v>0.56730117564287597</v>
      </c>
      <c r="W430">
        <v>56.27</v>
      </c>
      <c r="X430">
        <v>58.38</v>
      </c>
      <c r="Y430">
        <v>50.7</v>
      </c>
      <c r="Z430">
        <v>58.38</v>
      </c>
      <c r="AA430">
        <v>49.2</v>
      </c>
      <c r="AB430">
        <v>58.38</v>
      </c>
      <c r="AC430" s="2">
        <f>(Table2[[#This Row],[Close Price]]/Table2[[#This Row],[Day Low]])-1</f>
        <v>1.0129731650968532E-2</v>
      </c>
      <c r="AD430" s="2">
        <f>(Table2[[#This Row],[Day High]]/Table2[[#This Row],[Close Price]])-1</f>
        <v>2.7093596059113212E-2</v>
      </c>
      <c r="AE430" s="2">
        <f>(Table2[[#This Row],[Close Price]]/Table2[[#This Row],[Current Week Low]])-1</f>
        <v>0.12110453648915187</v>
      </c>
      <c r="AF430" s="2">
        <f>(Table2[[#This Row],[Current Week High]]/Table2[[#This Row],[Close Price]])-1</f>
        <v>2.7093596059113212E-2</v>
      </c>
      <c r="AG430" s="2">
        <f>(Table2[[#This Row],[Close Price]]/Table2[[#This Row],[Current Month Low]])-1</f>
        <v>0.15528455284552845</v>
      </c>
      <c r="AH430" s="2">
        <f>(Table2[[#This Row],[Current Month High]]/Table2[[#This Row],[Close Price]])-1</f>
        <v>2.7093596059113212E-2</v>
      </c>
      <c r="AI430">
        <v>9.5355383532723401</v>
      </c>
      <c r="AJ430">
        <v>70.947368421052602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0.19</v>
      </c>
      <c r="AM430" t="s">
        <v>10332</v>
      </c>
      <c r="AN430">
        <v>14.69</v>
      </c>
      <c r="AO430" t="s">
        <v>10332</v>
      </c>
      <c r="AP430">
        <v>-4.9958938752383997E-2</v>
      </c>
      <c r="AQ430">
        <f>(Table2[[#This Row],[Sharpe Ratio]]-AVERAGE(Table2[Sharpe Ratio]))/_xlfn.STDEV.P(Table2[Sharpe Ratio])</f>
        <v>-1.3399234704805154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0.77373842442661589</v>
      </c>
      <c r="AS430">
        <f>_xlfn.RANK.AVG(Table2[[#This Row],[1Y Return vs Nifty Z-Score]],Table2[1Y Return vs Nifty Z-Score])</f>
        <v>421</v>
      </c>
      <c r="AT430">
        <f>_xlfn.RANK.AVG(Table2[[#This Row],[6M Return vs Nifty Z-Score]],Table2[6M Return vs Nifty Z-Score])</f>
        <v>175</v>
      </c>
      <c r="AU430">
        <f>_xlfn.RANK.AVG(Table2[[#This Row],[Sharpe Ratio Z-Score]],Table2[Sharpe Ratio Z-Score])</f>
        <v>668</v>
      </c>
      <c r="AV430">
        <f>(Table2[[#This Row],[Rank 1Y]]+Table2[[#This Row],[Rank 6M]]+Table2[[#This Row],[Rank Sharpe]])/3</f>
        <v>421.33333333333331</v>
      </c>
    </row>
    <row r="431" spans="1:48" x14ac:dyDescent="0.3">
      <c r="A431" t="s">
        <v>78</v>
      </c>
      <c r="B431" t="s">
        <v>79</v>
      </c>
      <c r="C431" t="s">
        <v>6577</v>
      </c>
      <c r="D431" t="s">
        <v>80</v>
      </c>
      <c r="E431">
        <v>325936.45336212002</v>
      </c>
      <c r="F431">
        <v>11309.4</v>
      </c>
      <c r="G431">
        <v>9.9429317024150699</v>
      </c>
      <c r="H431">
        <f>(Table2[[#This Row],[1Y Return vs Nifty]]-AVERAGE(Table2[1Y Return vs Nifty]))/_xlfn.STDEV.P(Table2[1Y Return vs Nifty])</f>
        <v>-0.35039842175517877</v>
      </c>
      <c r="I431">
        <v>-1.6647845253565601</v>
      </c>
      <c r="J431">
        <f>(Table2[[#This Row],[1M Return vs Nifty]]-AVERAGE(Table2[1M Return vs Nifty]))/_xlfn.STDEV.P(Table2[1M Return vs Nifty])</f>
        <v>-0.49527098579399814</v>
      </c>
      <c r="K431">
        <v>1.85878155046119</v>
      </c>
      <c r="L431">
        <f>(Table2[[#This Row],[6M Return vs Nifty]]-AVERAGE(Table2[6M Return vs Nifty]))/_xlfn.STDEV.P(Table2[6M Return vs Nifty])</f>
        <v>-0.22411278215146813</v>
      </c>
      <c r="M431">
        <v>-1.30829858336428</v>
      </c>
      <c r="N431">
        <f>(Table2[[#This Row],[1W Return vs Nifty]]-AVERAGE(Table2[1W Return vs Nifty]))/_xlfn.STDEV.P(Table2[1W Return vs Nifty])</f>
        <v>-0.45594181533842842</v>
      </c>
      <c r="O431">
        <v>11379.37</v>
      </c>
      <c r="P431">
        <v>11224.7226282092</v>
      </c>
      <c r="Q431">
        <v>10162.2257419283</v>
      </c>
      <c r="R431">
        <v>47.755556663480696</v>
      </c>
      <c r="S431" s="2">
        <f>(Table2[[#This Row],[Close Price]]-Table2[[#This Row],[20D EMA]])/Table2[[#This Row],[20D EMA]]</f>
        <v>-6.1488465530166571E-3</v>
      </c>
      <c r="T431" s="2">
        <f>(Table2[[#This Row],[Close Price]]-Table2[[#This Row],[50D EMA]])/Table2[[#This Row],[50D EMA]]</f>
        <v>7.5438275488424649E-3</v>
      </c>
      <c r="U431" s="2">
        <f>(Table2[[#This Row],[Close Price]]-Table2[[#This Row],[200D EMA]])/Table2[[#This Row],[200D EMA]]</f>
        <v>0.11288612231261276</v>
      </c>
      <c r="V431">
        <v>0.680067022461466</v>
      </c>
      <c r="W431">
        <v>11205</v>
      </c>
      <c r="X431">
        <v>11377.4</v>
      </c>
      <c r="Y431">
        <v>11161.55</v>
      </c>
      <c r="Z431">
        <v>11525</v>
      </c>
      <c r="AA431">
        <v>10950.2</v>
      </c>
      <c r="AB431">
        <v>12032.3</v>
      </c>
      <c r="AC431" s="2">
        <f>(Table2[[#This Row],[Close Price]]/Table2[[#This Row],[Day Low]])-1</f>
        <v>9.3172690763052568E-3</v>
      </c>
      <c r="AD431" s="2">
        <f>(Table2[[#This Row],[Day High]]/Table2[[#This Row],[Close Price]])-1</f>
        <v>6.012697402161038E-3</v>
      </c>
      <c r="AE431" s="2">
        <f>(Table2[[#This Row],[Close Price]]/Table2[[#This Row],[Current Week Low]])-1</f>
        <v>1.3246368111955897E-2</v>
      </c>
      <c r="AF431" s="2">
        <f>(Table2[[#This Row],[Current Week High]]/Table2[[#This Row],[Close Price]])-1</f>
        <v>1.9063787645675401E-2</v>
      </c>
      <c r="AG431" s="2">
        <f>(Table2[[#This Row],[Close Price]]/Table2[[#This Row],[Current Month Low]])-1</f>
        <v>3.2803053825500861E-2</v>
      </c>
      <c r="AH431" s="2">
        <f>(Table2[[#This Row],[Current Month High]]/Table2[[#This Row],[Close Price]])-1</f>
        <v>6.3920278706208977E-2</v>
      </c>
      <c r="AI431">
        <v>6.7961165048543597</v>
      </c>
      <c r="AJ431">
        <v>40.575882064126297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7.0000000000000007E-2</v>
      </c>
      <c r="AM431" t="s">
        <v>10332</v>
      </c>
      <c r="AN431">
        <v>-0.94</v>
      </c>
      <c r="AO431" t="s">
        <v>10331</v>
      </c>
      <c r="AP431">
        <v>2.3599822914784001E-2</v>
      </c>
      <c r="AQ431">
        <f>(Table2[[#This Row],[Sharpe Ratio]]-AVERAGE(Table2[Sharpe Ratio]))/_xlfn.STDEV.P(Table2[Sharpe Ratio])</f>
        <v>-0.49300641393317191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-2.0187304189722455</v>
      </c>
      <c r="AS431">
        <f>_xlfn.RANK.AVG(Table2[[#This Row],[1Y Return vs Nifty Z-Score]],Table2[1Y Return vs Nifty Z-Score])</f>
        <v>407</v>
      </c>
      <c r="AT431">
        <f>_xlfn.RANK.AVG(Table2[[#This Row],[6M Return vs Nifty Z-Score]],Table2[6M Return vs Nifty Z-Score])</f>
        <v>391</v>
      </c>
      <c r="AU431">
        <f>_xlfn.RANK.AVG(Table2[[#This Row],[Sharpe Ratio Z-Score]],Table2[Sharpe Ratio Z-Score])</f>
        <v>467</v>
      </c>
      <c r="AV431">
        <f>(Table2[[#This Row],[Rank 1Y]]+Table2[[#This Row],[Rank 6M]]+Table2[[#This Row],[Rank Sharpe]])/3</f>
        <v>421.66666666666669</v>
      </c>
    </row>
    <row r="432" spans="1:48" x14ac:dyDescent="0.3">
      <c r="A432" t="s">
        <v>1023</v>
      </c>
      <c r="B432" t="s">
        <v>1024</v>
      </c>
      <c r="C432" t="s">
        <v>10286</v>
      </c>
      <c r="D432" t="s">
        <v>290</v>
      </c>
      <c r="E432">
        <v>13542.27147528</v>
      </c>
      <c r="F432">
        <v>982.2</v>
      </c>
      <c r="G432">
        <v>15.1662452859754</v>
      </c>
      <c r="H432">
        <f>(Table2[[#This Row],[1Y Return vs Nifty]]-AVERAGE(Table2[1Y Return vs Nifty]))/_xlfn.STDEV.P(Table2[1Y Return vs Nifty])</f>
        <v>-0.26954770226397251</v>
      </c>
      <c r="I432">
        <v>-9.5459612370697808</v>
      </c>
      <c r="J432">
        <f>(Table2[[#This Row],[1M Return vs Nifty]]-AVERAGE(Table2[1M Return vs Nifty]))/_xlfn.STDEV.P(Table2[1M Return vs Nifty])</f>
        <v>-1.1509451687208307</v>
      </c>
      <c r="K432">
        <v>-1.7730804669154601</v>
      </c>
      <c r="L432">
        <f>(Table2[[#This Row],[6M Return vs Nifty]]-AVERAGE(Table2[6M Return vs Nifty]))/_xlfn.STDEV.P(Table2[6M Return vs Nifty])</f>
        <v>-0.34766913679300043</v>
      </c>
      <c r="M432">
        <v>1.01591945002408</v>
      </c>
      <c r="N432">
        <f>(Table2[[#This Row],[1W Return vs Nifty]]-AVERAGE(Table2[1W Return vs Nifty]))/_xlfn.STDEV.P(Table2[1W Return vs Nifty])</f>
        <v>8.1381620501613308E-2</v>
      </c>
      <c r="O432">
        <v>973.72</v>
      </c>
      <c r="P432">
        <v>991.16201837973904</v>
      </c>
      <c r="Q432">
        <v>926.02211064953701</v>
      </c>
      <c r="R432">
        <v>58.475802826059301</v>
      </c>
      <c r="S432" s="2">
        <f>(Table2[[#This Row],[Close Price]]-Table2[[#This Row],[20D EMA]])/Table2[[#This Row],[20D EMA]]</f>
        <v>8.7088690794068294E-3</v>
      </c>
      <c r="T432" s="2">
        <f>(Table2[[#This Row],[Close Price]]-Table2[[#This Row],[50D EMA]])/Table2[[#This Row],[50D EMA]]</f>
        <v>-9.0419307979428837E-3</v>
      </c>
      <c r="U432" s="2">
        <f>(Table2[[#This Row],[Close Price]]-Table2[[#This Row],[200D EMA]])/Table2[[#This Row],[200D EMA]]</f>
        <v>6.066581856350961E-2</v>
      </c>
      <c r="V432">
        <v>0.44543158248207099</v>
      </c>
      <c r="W432">
        <v>978</v>
      </c>
      <c r="X432">
        <v>992.1</v>
      </c>
      <c r="Y432">
        <v>958.5</v>
      </c>
      <c r="Z432">
        <v>1014.85</v>
      </c>
      <c r="AA432">
        <v>890.1</v>
      </c>
      <c r="AB432">
        <v>1014.85</v>
      </c>
      <c r="AC432" s="2">
        <f>(Table2[[#This Row],[Close Price]]/Table2[[#This Row],[Day Low]])-1</f>
        <v>4.2944785276073372E-3</v>
      </c>
      <c r="AD432" s="2">
        <f>(Table2[[#This Row],[Day High]]/Table2[[#This Row],[Close Price]])-1</f>
        <v>1.0079413561392858E-2</v>
      </c>
      <c r="AE432" s="2">
        <f>(Table2[[#This Row],[Close Price]]/Table2[[#This Row],[Current Week Low]])-1</f>
        <v>2.4726134585289605E-2</v>
      </c>
      <c r="AF432" s="2">
        <f>(Table2[[#This Row],[Current Week High]]/Table2[[#This Row],[Close Price]])-1</f>
        <v>3.3241702300957021E-2</v>
      </c>
      <c r="AG432" s="2">
        <f>(Table2[[#This Row],[Close Price]]/Table2[[#This Row],[Current Month Low]])-1</f>
        <v>0.10347152005392646</v>
      </c>
      <c r="AH432" s="2">
        <f>(Table2[[#This Row],[Current Month High]]/Table2[[#This Row],[Close Price]])-1</f>
        <v>3.3241702300957021E-2</v>
      </c>
      <c r="AI432">
        <v>22.072897576868201</v>
      </c>
      <c r="AJ432">
        <v>57.152000000000001</v>
      </c>
      <c r="AK432" t="str">
        <f>IF(AND(Table2[[#This Row],[20D EMA]]&gt;Table2[[#This Row],[50D EMA]],Table2[[#This Row],[50D EMA]]&gt;Table2[[#This Row],[200D EMA]]),"Uptrend","Downtrend/NoTrend")</f>
        <v>Downtrend/NoTrend</v>
      </c>
      <c r="AL432">
        <v>-0.15</v>
      </c>
      <c r="AM432" t="s">
        <v>10331</v>
      </c>
      <c r="AN432">
        <v>9.0399999999999991</v>
      </c>
      <c r="AO432" t="s">
        <v>10332</v>
      </c>
      <c r="AP432">
        <v>3.1718212633047999E-2</v>
      </c>
      <c r="AQ432">
        <f>(Table2[[#This Row],[Sharpe Ratio]]-AVERAGE(Table2[Sharpe Ratio]))/_xlfn.STDEV.P(Table2[Sharpe Ratio])</f>
        <v>-0.39953552660085845</v>
      </c>
      <c r="AR4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2">
        <f>_xlfn.RANK.AVG(Table2[[#This Row],[1Y Return vs Nifty Z-Score]],Table2[1Y Return vs Nifty Z-Score])</f>
        <v>378</v>
      </c>
      <c r="AT432">
        <f>_xlfn.RANK.AVG(Table2[[#This Row],[6M Return vs Nifty Z-Score]],Table2[6M Return vs Nifty Z-Score])</f>
        <v>437</v>
      </c>
      <c r="AU432">
        <f>_xlfn.RANK.AVG(Table2[[#This Row],[Sharpe Ratio Z-Score]],Table2[Sharpe Ratio Z-Score])</f>
        <v>450</v>
      </c>
      <c r="AV432">
        <f>(Table2[[#This Row],[Rank 1Y]]+Table2[[#This Row],[Rank 6M]]+Table2[[#This Row],[Rank Sharpe]])/3</f>
        <v>421.66666666666669</v>
      </c>
    </row>
    <row r="433" spans="1:48" x14ac:dyDescent="0.3">
      <c r="A433" t="s">
        <v>1218</v>
      </c>
      <c r="B433" t="s">
        <v>1219</v>
      </c>
      <c r="C433" t="s">
        <v>10297</v>
      </c>
      <c r="D433" t="s">
        <v>116</v>
      </c>
      <c r="E433">
        <v>9701.7733800000005</v>
      </c>
      <c r="F433">
        <v>702</v>
      </c>
      <c r="G433">
        <v>22.693719244799102</v>
      </c>
      <c r="H433">
        <f>(Table2[[#This Row],[1Y Return vs Nifty]]-AVERAGE(Table2[1Y Return vs Nifty]))/_xlfn.STDEV.P(Table2[1Y Return vs Nifty])</f>
        <v>-0.15303130404547263</v>
      </c>
      <c r="I433">
        <v>-4.3610569482733199</v>
      </c>
      <c r="J433">
        <f>(Table2[[#This Row],[1M Return vs Nifty]]-AVERAGE(Table2[1M Return vs Nifty]))/_xlfn.STDEV.P(Table2[1M Return vs Nifty])</f>
        <v>-0.71958726272972939</v>
      </c>
      <c r="K433">
        <v>3.27432494775706</v>
      </c>
      <c r="L433">
        <f>(Table2[[#This Row],[6M Return vs Nifty]]-AVERAGE(Table2[6M Return vs Nifty]))/_xlfn.STDEV.P(Table2[6M Return vs Nifty])</f>
        <v>-0.17595583643878365</v>
      </c>
      <c r="M433">
        <v>4.6197982526342596</v>
      </c>
      <c r="N433">
        <f>(Table2[[#This Row],[1W Return vs Nifty]]-AVERAGE(Table2[1W Return vs Nifty]))/_xlfn.STDEV.P(Table2[1W Return vs Nifty])</f>
        <v>0.91454293013423271</v>
      </c>
      <c r="O433">
        <v>694.45</v>
      </c>
      <c r="P433">
        <v>711.39073172880103</v>
      </c>
      <c r="Q433">
        <v>633.60002108302001</v>
      </c>
      <c r="R433">
        <v>59.313962565770403</v>
      </c>
      <c r="S433" s="2">
        <f>(Table2[[#This Row],[Close Price]]-Table2[[#This Row],[20D EMA]])/Table2[[#This Row],[20D EMA]]</f>
        <v>1.0871913024695735E-2</v>
      </c>
      <c r="T433" s="2">
        <f>(Table2[[#This Row],[Close Price]]-Table2[[#This Row],[50D EMA]])/Table2[[#This Row],[50D EMA]]</f>
        <v>-1.3200525829145885E-2</v>
      </c>
      <c r="U433" s="2">
        <f>(Table2[[#This Row],[Close Price]]-Table2[[#This Row],[200D EMA]])/Table2[[#This Row],[200D EMA]]</f>
        <v>0.10795450858739414</v>
      </c>
      <c r="V433">
        <v>1.21412124827793</v>
      </c>
      <c r="W433">
        <v>688.65</v>
      </c>
      <c r="X433">
        <v>709</v>
      </c>
      <c r="Y433">
        <v>640</v>
      </c>
      <c r="Z433">
        <v>709</v>
      </c>
      <c r="AA433">
        <v>606.04999999999995</v>
      </c>
      <c r="AB433">
        <v>734.5</v>
      </c>
      <c r="AC433" s="2">
        <f>(Table2[[#This Row],[Close Price]]/Table2[[#This Row],[Day Low]])-1</f>
        <v>1.9385754737530014E-2</v>
      </c>
      <c r="AD433" s="2">
        <f>(Table2[[#This Row],[Day High]]/Table2[[#This Row],[Close Price]])-1</f>
        <v>9.9715099715098621E-3</v>
      </c>
      <c r="AE433" s="2">
        <f>(Table2[[#This Row],[Close Price]]/Table2[[#This Row],[Current Week Low]])-1</f>
        <v>9.6875000000000044E-2</v>
      </c>
      <c r="AF433" s="2">
        <f>(Table2[[#This Row],[Current Week High]]/Table2[[#This Row],[Close Price]])-1</f>
        <v>9.9715099715098621E-3</v>
      </c>
      <c r="AG433" s="2">
        <f>(Table2[[#This Row],[Close Price]]/Table2[[#This Row],[Current Month Low]])-1</f>
        <v>0.15832027060473575</v>
      </c>
      <c r="AH433" s="2">
        <f>(Table2[[#This Row],[Current Month High]]/Table2[[#This Row],[Close Price]])-1</f>
        <v>4.629629629629628E-2</v>
      </c>
      <c r="AI433">
        <v>15.391737891737799</v>
      </c>
      <c r="AJ433">
        <v>70.782143291570307</v>
      </c>
      <c r="AK433" t="str">
        <f>IF(AND(Table2[[#This Row],[20D EMA]]&gt;Table2[[#This Row],[50D EMA]],Table2[[#This Row],[50D EMA]]&gt;Table2[[#This Row],[200D EMA]]),"Uptrend","Downtrend/NoTrend")</f>
        <v>Downtrend/NoTrend</v>
      </c>
      <c r="AL433">
        <v>-0.13</v>
      </c>
      <c r="AM433" t="s">
        <v>10331</v>
      </c>
      <c r="AN433">
        <v>1.2</v>
      </c>
      <c r="AO433" t="s">
        <v>10332</v>
      </c>
      <c r="AQ433">
        <f>(Table2[[#This Row],[Sharpe Ratio]]-AVERAGE(Table2[Sharpe Ratio]))/_xlfn.STDEV.P(Table2[Sharpe Ratio])</f>
        <v>-0.76472241492382476</v>
      </c>
      <c r="AR4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3">
        <f>_xlfn.RANK.AVG(Table2[[#This Row],[1Y Return vs Nifty Z-Score]],Table2[1Y Return vs Nifty Z-Score])</f>
        <v>337</v>
      </c>
      <c r="AT433">
        <f>_xlfn.RANK.AVG(Table2[[#This Row],[6M Return vs Nifty Z-Score]],Table2[6M Return vs Nifty Z-Score])</f>
        <v>371</v>
      </c>
      <c r="AU433">
        <f>_xlfn.RANK.AVG(Table2[[#This Row],[Sharpe Ratio Z-Score]],Table2[Sharpe Ratio Z-Score])</f>
        <v>557.5</v>
      </c>
      <c r="AV433">
        <f>(Table2[[#This Row],[Rank 1Y]]+Table2[[#This Row],[Rank 6M]]+Table2[[#This Row],[Rank Sharpe]])/3</f>
        <v>421.83333333333331</v>
      </c>
    </row>
    <row r="434" spans="1:48" x14ac:dyDescent="0.3">
      <c r="A434" t="s">
        <v>498</v>
      </c>
      <c r="B434" t="s">
        <v>499</v>
      </c>
      <c r="C434" t="s">
        <v>10287</v>
      </c>
      <c r="D434" t="s">
        <v>54</v>
      </c>
      <c r="E434">
        <v>42106.569345183998</v>
      </c>
      <c r="F434">
        <v>168.92</v>
      </c>
      <c r="G434">
        <v>8.6384467927611404</v>
      </c>
      <c r="H434">
        <f>(Table2[[#This Row],[1Y Return vs Nifty]]-AVERAGE(Table2[1Y Return vs Nifty]))/_xlfn.STDEV.P(Table2[1Y Return vs Nifty])</f>
        <v>-0.3705903060492578</v>
      </c>
      <c r="I434">
        <v>-4.0918357291257204</v>
      </c>
      <c r="J434">
        <f>(Table2[[#This Row],[1M Return vs Nifty]]-AVERAGE(Table2[1M Return vs Nifty]))/_xlfn.STDEV.P(Table2[1M Return vs Nifty])</f>
        <v>-0.69718941411547142</v>
      </c>
      <c r="K434">
        <v>-13.2375039252966</v>
      </c>
      <c r="L434">
        <f>(Table2[[#This Row],[6M Return vs Nifty]]-AVERAGE(Table2[6M Return vs Nifty]))/_xlfn.STDEV.P(Table2[6M Return vs Nifty])</f>
        <v>-0.73769011330785272</v>
      </c>
      <c r="M434">
        <v>0.97795218310521304</v>
      </c>
      <c r="N434">
        <f>(Table2[[#This Row],[1W Return vs Nifty]]-AVERAGE(Table2[1W Return vs Nifty]))/_xlfn.STDEV.P(Table2[1W Return vs Nifty])</f>
        <v>7.2604172767692918E-2</v>
      </c>
      <c r="O434">
        <v>169.71</v>
      </c>
      <c r="P434">
        <v>171.91835774253499</v>
      </c>
      <c r="Q434">
        <v>160.693650638576</v>
      </c>
      <c r="R434">
        <v>52.3623419179943</v>
      </c>
      <c r="S434" s="2">
        <f>(Table2[[#This Row],[Close Price]]-Table2[[#This Row],[20D EMA]])/Table2[[#This Row],[20D EMA]]</f>
        <v>-4.6549997053798855E-3</v>
      </c>
      <c r="T434" s="2">
        <f>(Table2[[#This Row],[Close Price]]-Table2[[#This Row],[50D EMA]])/Table2[[#This Row],[50D EMA]]</f>
        <v>-1.7440590882245095E-2</v>
      </c>
      <c r="U434" s="2">
        <f>(Table2[[#This Row],[Close Price]]-Table2[[#This Row],[200D EMA]])/Table2[[#This Row],[200D EMA]]</f>
        <v>5.1192746749691265E-2</v>
      </c>
      <c r="V434">
        <v>0.40710325689044602</v>
      </c>
      <c r="W434">
        <v>168</v>
      </c>
      <c r="X434">
        <v>171.9</v>
      </c>
      <c r="Y434">
        <v>163.61000000000001</v>
      </c>
      <c r="Z434">
        <v>171.9</v>
      </c>
      <c r="AA434">
        <v>159.5</v>
      </c>
      <c r="AB434">
        <v>182.06</v>
      </c>
      <c r="AC434" s="2">
        <f>(Table2[[#This Row],[Close Price]]/Table2[[#This Row],[Day Low]])-1</f>
        <v>5.4761904761904123E-3</v>
      </c>
      <c r="AD434" s="2">
        <f>(Table2[[#This Row],[Day High]]/Table2[[#This Row],[Close Price]])-1</f>
        <v>1.7641487094482766E-2</v>
      </c>
      <c r="AE434" s="2">
        <f>(Table2[[#This Row],[Close Price]]/Table2[[#This Row],[Current Week Low]])-1</f>
        <v>3.2455228897988908E-2</v>
      </c>
      <c r="AF434" s="2">
        <f>(Table2[[#This Row],[Current Week High]]/Table2[[#This Row],[Close Price]])-1</f>
        <v>1.7641487094482766E-2</v>
      </c>
      <c r="AG434" s="2">
        <f>(Table2[[#This Row],[Close Price]]/Table2[[#This Row],[Current Month Low]])-1</f>
        <v>5.9059561128526505E-2</v>
      </c>
      <c r="AH434" s="2">
        <f>(Table2[[#This Row],[Current Month High]]/Table2[[#This Row],[Close Price]])-1</f>
        <v>7.7788302154866207E-2</v>
      </c>
      <c r="AI434">
        <v>14.995264030310199</v>
      </c>
      <c r="AJ434">
        <v>41.001669449081703</v>
      </c>
      <c r="AK434" t="str">
        <f>IF(AND(Table2[[#This Row],[20D EMA]]&gt;Table2[[#This Row],[50D EMA]],Table2[[#This Row],[50D EMA]]&gt;Table2[[#This Row],[200D EMA]]),"Uptrend","Downtrend/NoTrend")</f>
        <v>Downtrend/NoTrend</v>
      </c>
      <c r="AL434">
        <v>0.03</v>
      </c>
      <c r="AM434" t="s">
        <v>10332</v>
      </c>
      <c r="AN434">
        <v>0.23</v>
      </c>
      <c r="AO434" t="s">
        <v>10332</v>
      </c>
      <c r="AP434">
        <v>8.4761336550725E-2</v>
      </c>
      <c r="AQ434">
        <f>(Table2[[#This Row],[Sharpe Ratio]]-AVERAGE(Table2[Sharpe Ratio]))/_xlfn.STDEV.P(Table2[Sharpe Ratio])</f>
        <v>0.21117522165370142</v>
      </c>
      <c r="AR4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4">
        <f>_xlfn.RANK.AVG(Table2[[#This Row],[1Y Return vs Nifty Z-Score]],Table2[1Y Return vs Nifty Z-Score])</f>
        <v>415</v>
      </c>
      <c r="AT434">
        <f>_xlfn.RANK.AVG(Table2[[#This Row],[6M Return vs Nifty Z-Score]],Table2[6M Return vs Nifty Z-Score])</f>
        <v>569</v>
      </c>
      <c r="AU434">
        <f>_xlfn.RANK.AVG(Table2[[#This Row],[Sharpe Ratio Z-Score]],Table2[Sharpe Ratio Z-Score])</f>
        <v>282</v>
      </c>
      <c r="AV434">
        <f>(Table2[[#This Row],[Rank 1Y]]+Table2[[#This Row],[Rank 6M]]+Table2[[#This Row],[Rank Sharpe]])/3</f>
        <v>422</v>
      </c>
    </row>
    <row r="435" spans="1:48" x14ac:dyDescent="0.3">
      <c r="A435" t="s">
        <v>1719</v>
      </c>
      <c r="B435" t="s">
        <v>1720</v>
      </c>
      <c r="C435" t="s">
        <v>10295</v>
      </c>
      <c r="D435" t="s">
        <v>1449</v>
      </c>
      <c r="E435">
        <v>4723.0235367149999</v>
      </c>
      <c r="F435">
        <v>834.85</v>
      </c>
      <c r="G435">
        <v>2.95700773374285</v>
      </c>
      <c r="H435">
        <f>(Table2[[#This Row],[1Y Return vs Nifty]]-AVERAGE(Table2[1Y Return vs Nifty]))/_xlfn.STDEV.P(Table2[1Y Return vs Nifty])</f>
        <v>-0.45853226632382516</v>
      </c>
      <c r="I435">
        <v>-8.8311921930062702</v>
      </c>
      <c r="J435">
        <f>(Table2[[#This Row],[1M Return vs Nifty]]-AVERAGE(Table2[1M Return vs Nifty]))/_xlfn.STDEV.P(Table2[1M Return vs Nifty])</f>
        <v>-1.0914799865417273</v>
      </c>
      <c r="K435">
        <v>-24.064230631968702</v>
      </c>
      <c r="L435">
        <f>(Table2[[#This Row],[6M Return vs Nifty]]-AVERAGE(Table2[6M Return vs Nifty]))/_xlfn.STDEV.P(Table2[6M Return vs Nifty])</f>
        <v>-1.106016574549014</v>
      </c>
      <c r="M435">
        <v>-0.79464356892885102</v>
      </c>
      <c r="N435">
        <f>(Table2[[#This Row],[1W Return vs Nifty]]-AVERAGE(Table2[1W Return vs Nifty]))/_xlfn.STDEV.P(Table2[1W Return vs Nifty])</f>
        <v>-0.33719268198343672</v>
      </c>
      <c r="O435">
        <v>830.51</v>
      </c>
      <c r="P435">
        <v>861.44211474418398</v>
      </c>
      <c r="Q435">
        <v>850.79735596291903</v>
      </c>
      <c r="R435">
        <v>59.853330375513004</v>
      </c>
      <c r="S435" s="2">
        <f>(Table2[[#This Row],[Close Price]]-Table2[[#This Row],[20D EMA]])/Table2[[#This Row],[20D EMA]]</f>
        <v>5.225704687481225E-3</v>
      </c>
      <c r="T435" s="2">
        <f>(Table2[[#This Row],[Close Price]]-Table2[[#This Row],[50D EMA]])/Table2[[#This Row],[50D EMA]]</f>
        <v>-3.0869299618675853E-2</v>
      </c>
      <c r="U435" s="2">
        <f>(Table2[[#This Row],[Close Price]]-Table2[[#This Row],[200D EMA]])/Table2[[#This Row],[200D EMA]]</f>
        <v>-1.8744012133030244E-2</v>
      </c>
      <c r="V435">
        <v>0.90302056497689898</v>
      </c>
      <c r="W435">
        <v>823.4</v>
      </c>
      <c r="X435">
        <v>847.1</v>
      </c>
      <c r="Y435">
        <v>790.45</v>
      </c>
      <c r="Z435">
        <v>847.1</v>
      </c>
      <c r="AA435">
        <v>770.05</v>
      </c>
      <c r="AB435">
        <v>850</v>
      </c>
      <c r="AC435" s="2">
        <f>(Table2[[#This Row],[Close Price]]/Table2[[#This Row],[Day Low]])-1</f>
        <v>1.3905756618897369E-2</v>
      </c>
      <c r="AD435" s="2">
        <f>(Table2[[#This Row],[Day High]]/Table2[[#This Row],[Close Price]])-1</f>
        <v>1.4673294603821052E-2</v>
      </c>
      <c r="AE435" s="2">
        <f>(Table2[[#This Row],[Close Price]]/Table2[[#This Row],[Current Week Low]])-1</f>
        <v>5.6170535770763363E-2</v>
      </c>
      <c r="AF435" s="2">
        <f>(Table2[[#This Row],[Current Week High]]/Table2[[#This Row],[Close Price]])-1</f>
        <v>1.4673294603821052E-2</v>
      </c>
      <c r="AG435" s="2">
        <f>(Table2[[#This Row],[Close Price]]/Table2[[#This Row],[Current Month Low]])-1</f>
        <v>8.4150379845464585E-2</v>
      </c>
      <c r="AH435" s="2">
        <f>(Table2[[#This Row],[Current Month High]]/Table2[[#This Row],[Close Price]])-1</f>
        <v>1.8146972510031611E-2</v>
      </c>
      <c r="AI435">
        <v>32.466910223393398</v>
      </c>
      <c r="AJ435">
        <v>38.783143545839899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-0.1</v>
      </c>
      <c r="AM435" t="s">
        <v>10331</v>
      </c>
      <c r="AN435">
        <v>3.74</v>
      </c>
      <c r="AO435" t="s">
        <v>10332</v>
      </c>
      <c r="AP435">
        <v>0.14078176100647299</v>
      </c>
      <c r="AQ435">
        <f>(Table2[[#This Row],[Sharpe Ratio]]-AVERAGE(Table2[Sharpe Ratio]))/_xlfn.STDEV.P(Table2[Sharpe Ratio])</f>
        <v>0.85616504898750245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5">
        <f>_xlfn.RANK.AVG(Table2[[#This Row],[1Y Return vs Nifty Z-Score]],Table2[1Y Return vs Nifty Z-Score])</f>
        <v>455</v>
      </c>
      <c r="AT435">
        <f>_xlfn.RANK.AVG(Table2[[#This Row],[6M Return vs Nifty Z-Score]],Table2[6M Return vs Nifty Z-Score])</f>
        <v>670</v>
      </c>
      <c r="AU435">
        <f>_xlfn.RANK.AVG(Table2[[#This Row],[Sharpe Ratio Z-Score]],Table2[Sharpe Ratio Z-Score])</f>
        <v>141</v>
      </c>
      <c r="AV435">
        <f>(Table2[[#This Row],[Rank 1Y]]+Table2[[#This Row],[Rank 6M]]+Table2[[#This Row],[Rank Sharpe]])/3</f>
        <v>422</v>
      </c>
    </row>
    <row r="436" spans="1:48" x14ac:dyDescent="0.3">
      <c r="A436" t="s">
        <v>199</v>
      </c>
      <c r="B436" t="s">
        <v>200</v>
      </c>
      <c r="C436" t="s">
        <v>10291</v>
      </c>
      <c r="D436" t="s">
        <v>201</v>
      </c>
      <c r="E436">
        <v>130383.5657241</v>
      </c>
      <c r="F436">
        <v>4911.45</v>
      </c>
      <c r="G436">
        <v>6.5228290946295404</v>
      </c>
      <c r="H436">
        <f>(Table2[[#This Row],[1Y Return vs Nifty]]-AVERAGE(Table2[1Y Return vs Nifty]))/_xlfn.STDEV.P(Table2[1Y Return vs Nifty])</f>
        <v>-0.40333756702179901</v>
      </c>
      <c r="I436">
        <v>9.1091352832019403</v>
      </c>
      <c r="J436">
        <f>(Table2[[#This Row],[1M Return vs Nifty]]-AVERAGE(Table2[1M Return vs Nifty]))/_xlfn.STDEV.P(Table2[1M Return vs Nifty])</f>
        <v>0.40106484396817849</v>
      </c>
      <c r="K436">
        <v>23.054338410601201</v>
      </c>
      <c r="L436">
        <f>(Table2[[#This Row],[6M Return vs Nifty]]-AVERAGE(Table2[6M Return vs Nifty]))/_xlfn.STDEV.P(Table2[6M Return vs Nifty])</f>
        <v>0.49696244804900491</v>
      </c>
      <c r="M436">
        <v>2.3745810974294899</v>
      </c>
      <c r="N436">
        <f>(Table2[[#This Row],[1W Return vs Nifty]]-AVERAGE(Table2[1W Return vs Nifty]))/_xlfn.STDEV.P(Table2[1W Return vs Nifty])</f>
        <v>0.39548328137878869</v>
      </c>
      <c r="O436">
        <v>4778.13</v>
      </c>
      <c r="P436">
        <v>4630.73109165801</v>
      </c>
      <c r="Q436">
        <v>4122.2376283261901</v>
      </c>
      <c r="R436">
        <v>62.524922275560399</v>
      </c>
      <c r="S436" s="2">
        <f>(Table2[[#This Row],[Close Price]]-Table2[[#This Row],[20D EMA]])/Table2[[#This Row],[20D EMA]]</f>
        <v>2.7902129075600645E-2</v>
      </c>
      <c r="T436" s="2">
        <f>(Table2[[#This Row],[Close Price]]-Table2[[#This Row],[50D EMA]])/Table2[[#This Row],[50D EMA]]</f>
        <v>6.0620861541212892E-2</v>
      </c>
      <c r="U436" s="2">
        <f>(Table2[[#This Row],[Close Price]]-Table2[[#This Row],[200D EMA]])/Table2[[#This Row],[200D EMA]]</f>
        <v>0.19145242046472333</v>
      </c>
      <c r="V436">
        <v>0.80587802459213098</v>
      </c>
      <c r="W436">
        <v>4869</v>
      </c>
      <c r="X436">
        <v>4929.95</v>
      </c>
      <c r="Y436">
        <v>4615.55</v>
      </c>
      <c r="Z436">
        <v>4963.3500000000004</v>
      </c>
      <c r="AA436">
        <v>4615.55</v>
      </c>
      <c r="AB436">
        <v>5024.8500000000004</v>
      </c>
      <c r="AC436" s="2">
        <f>(Table2[[#This Row],[Close Price]]/Table2[[#This Row],[Day Low]])-1</f>
        <v>8.718422674060422E-3</v>
      </c>
      <c r="AD436" s="2">
        <f>(Table2[[#This Row],[Day High]]/Table2[[#This Row],[Close Price]])-1</f>
        <v>3.7667084058679023E-3</v>
      </c>
      <c r="AE436" s="2">
        <f>(Table2[[#This Row],[Close Price]]/Table2[[#This Row],[Current Week Low]])-1</f>
        <v>6.4109369414262485E-2</v>
      </c>
      <c r="AF436" s="2">
        <f>(Table2[[#This Row],[Current Week High]]/Table2[[#This Row],[Close Price]])-1</f>
        <v>1.0567144122408001E-2</v>
      </c>
      <c r="AG436" s="2">
        <f>(Table2[[#This Row],[Close Price]]/Table2[[#This Row],[Current Month Low]])-1</f>
        <v>6.4109369414262485E-2</v>
      </c>
      <c r="AH436" s="2">
        <f>(Table2[[#This Row],[Current Month High]]/Table2[[#This Row],[Close Price]])-1</f>
        <v>2.3088904498671514E-2</v>
      </c>
      <c r="AI436">
        <v>2.3088904498671501</v>
      </c>
      <c r="AJ436">
        <v>49.044093102297197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-0.05</v>
      </c>
      <c r="AM436" t="s">
        <v>10331</v>
      </c>
      <c r="AN436">
        <v>1.75</v>
      </c>
      <c r="AO436" t="s">
        <v>10332</v>
      </c>
      <c r="AP436">
        <v>-3.9764330484770002E-2</v>
      </c>
      <c r="AQ436">
        <f>(Table2[[#This Row],[Sharpe Ratio]]-AVERAGE(Table2[Sharpe Ratio]))/_xlfn.STDEV.P(Table2[Sharpe Ratio])</f>
        <v>-1.2225480901590366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-0.33237508378486363</v>
      </c>
      <c r="AS436">
        <f>_xlfn.RANK.AVG(Table2[[#This Row],[1Y Return vs Nifty Z-Score]],Table2[1Y Return vs Nifty Z-Score])</f>
        <v>430</v>
      </c>
      <c r="AT436">
        <f>_xlfn.RANK.AVG(Table2[[#This Row],[6M Return vs Nifty Z-Score]],Table2[6M Return vs Nifty Z-Score])</f>
        <v>187</v>
      </c>
      <c r="AU436">
        <f>_xlfn.RANK.AVG(Table2[[#This Row],[Sharpe Ratio Z-Score]],Table2[Sharpe Ratio Z-Score])</f>
        <v>651</v>
      </c>
      <c r="AV436">
        <f>(Table2[[#This Row],[Rank 1Y]]+Table2[[#This Row],[Rank 6M]]+Table2[[#This Row],[Rank Sharpe]])/3</f>
        <v>422.66666666666669</v>
      </c>
    </row>
    <row r="437" spans="1:48" x14ac:dyDescent="0.3">
      <c r="A437" t="s">
        <v>1395</v>
      </c>
      <c r="B437" t="s">
        <v>1396</v>
      </c>
      <c r="C437" t="s">
        <v>10287</v>
      </c>
      <c r="D437" t="s">
        <v>248</v>
      </c>
      <c r="E437">
        <v>7906.8188558399997</v>
      </c>
      <c r="F437">
        <v>7125.15</v>
      </c>
      <c r="G437">
        <v>34.482545103389697</v>
      </c>
      <c r="H437">
        <f>(Table2[[#This Row],[1Y Return vs Nifty]]-AVERAGE(Table2[1Y Return vs Nifty]))/_xlfn.STDEV.P(Table2[1Y Return vs Nifty])</f>
        <v>2.9445783989879137E-2</v>
      </c>
      <c r="I437">
        <v>0.67535101757820304</v>
      </c>
      <c r="J437">
        <f>(Table2[[#This Row],[1M Return vs Nifty]]-AVERAGE(Table2[1M Return vs Nifty]))/_xlfn.STDEV.P(Table2[1M Return vs Nifty])</f>
        <v>-0.30058350241713472</v>
      </c>
      <c r="K437">
        <v>-6.2007719620625101</v>
      </c>
      <c r="L437">
        <f>(Table2[[#This Row],[6M Return vs Nifty]]-AVERAGE(Table2[6M Return vs Nifty]))/_xlfn.STDEV.P(Table2[6M Return vs Nifty])</f>
        <v>-0.49829969984859862</v>
      </c>
      <c r="M437">
        <v>2.8033857324802098</v>
      </c>
      <c r="N437">
        <f>(Table2[[#This Row],[1W Return vs Nifty]]-AVERAGE(Table2[1W Return vs Nifty]))/_xlfn.STDEV.P(Table2[1W Return vs Nifty])</f>
        <v>0.49461631300478015</v>
      </c>
      <c r="O437">
        <v>6818.24</v>
      </c>
      <c r="P437">
        <v>6846.4909506939903</v>
      </c>
      <c r="Q437">
        <v>6283.0400236729802</v>
      </c>
      <c r="R437">
        <v>72.928592352383106</v>
      </c>
      <c r="S437" s="2">
        <f>(Table2[[#This Row],[Close Price]]-Table2[[#This Row],[20D EMA]])/Table2[[#This Row],[20D EMA]]</f>
        <v>4.5013082555028845E-2</v>
      </c>
      <c r="T437" s="2">
        <f>(Table2[[#This Row],[Close Price]]-Table2[[#This Row],[50D EMA]])/Table2[[#This Row],[50D EMA]]</f>
        <v>4.0701003085056774E-2</v>
      </c>
      <c r="U437" s="2">
        <f>(Table2[[#This Row],[Close Price]]-Table2[[#This Row],[200D EMA]])/Table2[[#This Row],[200D EMA]]</f>
        <v>0.13402906445831192</v>
      </c>
      <c r="V437">
        <v>0.52888897770494803</v>
      </c>
      <c r="W437">
        <v>7000</v>
      </c>
      <c r="X437">
        <v>7168.95</v>
      </c>
      <c r="Y437">
        <v>6563.1</v>
      </c>
      <c r="Z437">
        <v>7243.1</v>
      </c>
      <c r="AA437">
        <v>6455</v>
      </c>
      <c r="AB437">
        <v>7243.1</v>
      </c>
      <c r="AC437" s="2">
        <f>(Table2[[#This Row],[Close Price]]/Table2[[#This Row],[Day Low]])-1</f>
        <v>1.787857142857141E-2</v>
      </c>
      <c r="AD437" s="2">
        <f>(Table2[[#This Row],[Day High]]/Table2[[#This Row],[Close Price]])-1</f>
        <v>6.1472390054946313E-3</v>
      </c>
      <c r="AE437" s="2">
        <f>(Table2[[#This Row],[Close Price]]/Table2[[#This Row],[Current Week Low]])-1</f>
        <v>8.5637884536270859E-2</v>
      </c>
      <c r="AF437" s="2">
        <f>(Table2[[#This Row],[Current Week High]]/Table2[[#This Row],[Close Price]])-1</f>
        <v>1.6554037458860638E-2</v>
      </c>
      <c r="AG437" s="2">
        <f>(Table2[[#This Row],[Close Price]]/Table2[[#This Row],[Current Month Low]])-1</f>
        <v>0.10381874515879153</v>
      </c>
      <c r="AH437" s="2">
        <f>(Table2[[#This Row],[Current Month High]]/Table2[[#This Row],[Close Price]])-1</f>
        <v>1.6554037458860638E-2</v>
      </c>
      <c r="AI437">
        <v>9.8222493561539004</v>
      </c>
      <c r="AJ437">
        <v>65.2361958210616</v>
      </c>
      <c r="AK437" t="str">
        <f>IF(AND(Table2[[#This Row],[20D EMA]]&gt;Table2[[#This Row],[50D EMA]],Table2[[#This Row],[50D EMA]]&gt;Table2[[#This Row],[200D EMA]]),"Uptrend","Downtrend/NoTrend")</f>
        <v>Downtrend/NoTrend</v>
      </c>
      <c r="AL437">
        <v>0.04</v>
      </c>
      <c r="AM437" t="s">
        <v>10332</v>
      </c>
      <c r="AN437">
        <v>7.08</v>
      </c>
      <c r="AO437" t="s">
        <v>10332</v>
      </c>
      <c r="AP437">
        <v>2.0103658260569E-2</v>
      </c>
      <c r="AQ437">
        <f>(Table2[[#This Row],[Sharpe Ratio]]-AVERAGE(Table2[Sharpe Ratio]))/_xlfn.STDEV.P(Table2[Sharpe Ratio])</f>
        <v>-0.53325942269846516</v>
      </c>
      <c r="AR4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7">
        <f>_xlfn.RANK.AVG(Table2[[#This Row],[1Y Return vs Nifty Z-Score]],Table2[1Y Return vs Nifty Z-Score])</f>
        <v>287</v>
      </c>
      <c r="AT437">
        <f>_xlfn.RANK.AVG(Table2[[#This Row],[6M Return vs Nifty Z-Score]],Table2[6M Return vs Nifty Z-Score])</f>
        <v>495</v>
      </c>
      <c r="AU437">
        <f>_xlfn.RANK.AVG(Table2[[#This Row],[Sharpe Ratio Z-Score]],Table2[Sharpe Ratio Z-Score])</f>
        <v>486</v>
      </c>
      <c r="AV437">
        <f>(Table2[[#This Row],[Rank 1Y]]+Table2[[#This Row],[Rank 6M]]+Table2[[#This Row],[Rank Sharpe]])/3</f>
        <v>422.66666666666669</v>
      </c>
    </row>
    <row r="438" spans="1:48" x14ac:dyDescent="0.3">
      <c r="A438" t="s">
        <v>1428</v>
      </c>
      <c r="B438" t="s">
        <v>1429</v>
      </c>
      <c r="C438" t="s">
        <v>10290</v>
      </c>
      <c r="D438" t="s">
        <v>46</v>
      </c>
      <c r="E438">
        <v>7622.9175130849999</v>
      </c>
      <c r="F438">
        <v>521.35</v>
      </c>
      <c r="G438">
        <v>41.654550652804701</v>
      </c>
      <c r="H438">
        <f>(Table2[[#This Row],[1Y Return vs Nifty]]-AVERAGE(Table2[1Y Return vs Nifty]))/_xlfn.STDEV.P(Table2[1Y Return vs Nifty])</f>
        <v>0.14045995145058138</v>
      </c>
      <c r="I438">
        <v>3.9251271225313902</v>
      </c>
      <c r="J438">
        <f>(Table2[[#This Row],[1M Return vs Nifty]]-AVERAGE(Table2[1M Return vs Nifty]))/_xlfn.STDEV.P(Table2[1M Return vs Nifty])</f>
        <v>-3.0218508679146199E-2</v>
      </c>
      <c r="K438">
        <v>0.310090856322428</v>
      </c>
      <c r="L438">
        <f>(Table2[[#This Row],[6M Return vs Nifty]]-AVERAGE(Table2[6M Return vs Nifty]))/_xlfn.STDEV.P(Table2[6M Return vs Nifty])</f>
        <v>-0.27679941389010038</v>
      </c>
      <c r="M438">
        <v>-0.62818864014942299</v>
      </c>
      <c r="N438">
        <f>(Table2[[#This Row],[1W Return vs Nifty]]-AVERAGE(Table2[1W Return vs Nifty]))/_xlfn.STDEV.P(Table2[1W Return vs Nifty])</f>
        <v>-0.29871086446054218</v>
      </c>
      <c r="O438">
        <v>522.82000000000005</v>
      </c>
      <c r="P438">
        <v>511.43643299057902</v>
      </c>
      <c r="Q438">
        <v>442.60139450239302</v>
      </c>
      <c r="R438">
        <v>48.628917238798898</v>
      </c>
      <c r="S438" s="2">
        <f>(Table2[[#This Row],[Close Price]]-Table2[[#This Row],[20D EMA]])/Table2[[#This Row],[20D EMA]]</f>
        <v>-2.8116751463219216E-3</v>
      </c>
      <c r="T438" s="2">
        <f>(Table2[[#This Row],[Close Price]]-Table2[[#This Row],[50D EMA]])/Table2[[#This Row],[50D EMA]]</f>
        <v>1.9383771608628468E-2</v>
      </c>
      <c r="U438" s="2">
        <f>(Table2[[#This Row],[Close Price]]-Table2[[#This Row],[200D EMA]])/Table2[[#This Row],[200D EMA]]</f>
        <v>0.17792218116741887</v>
      </c>
      <c r="V438">
        <v>0.896576126228255</v>
      </c>
      <c r="W438">
        <v>517.20000000000005</v>
      </c>
      <c r="X438">
        <v>534.1</v>
      </c>
      <c r="Y438">
        <v>506.25</v>
      </c>
      <c r="Z438">
        <v>536.04999999999995</v>
      </c>
      <c r="AA438">
        <v>493.25</v>
      </c>
      <c r="AB438">
        <v>584.15</v>
      </c>
      <c r="AC438" s="2">
        <f>(Table2[[#This Row],[Close Price]]/Table2[[#This Row],[Day Low]])-1</f>
        <v>8.0239752513533436E-3</v>
      </c>
      <c r="AD438" s="2">
        <f>(Table2[[#This Row],[Day High]]/Table2[[#This Row],[Close Price]])-1</f>
        <v>2.4455739906013241E-2</v>
      </c>
      <c r="AE438" s="2">
        <f>(Table2[[#This Row],[Close Price]]/Table2[[#This Row],[Current Week Low]])-1</f>
        <v>2.9827160493827165E-2</v>
      </c>
      <c r="AF438" s="2">
        <f>(Table2[[#This Row],[Current Week High]]/Table2[[#This Row],[Close Price]])-1</f>
        <v>2.8196029538697376E-2</v>
      </c>
      <c r="AG438" s="2">
        <f>(Table2[[#This Row],[Close Price]]/Table2[[#This Row],[Current Month Low]])-1</f>
        <v>5.6969082615306643E-2</v>
      </c>
      <c r="AH438" s="2">
        <f>(Table2[[#This Row],[Current Month High]]/Table2[[#This Row],[Close Price]])-1</f>
        <v>0.12045650714491218</v>
      </c>
      <c r="AI438">
        <v>12.045650714491201</v>
      </c>
      <c r="AJ438">
        <v>82.131004366812206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0.21</v>
      </c>
      <c r="AM438" t="s">
        <v>10332</v>
      </c>
      <c r="AN438">
        <v>3.65</v>
      </c>
      <c r="AO438" t="s">
        <v>10332</v>
      </c>
      <c r="AP438">
        <v>-1.0687875131117E-2</v>
      </c>
      <c r="AQ438">
        <f>(Table2[[#This Row],[Sharpe Ratio]]-AVERAGE(Table2[Sharpe Ratio]))/_xlfn.STDEV.P(Table2[Sharpe Ratio])</f>
        <v>-0.88777701157062094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-1.3530458471498283</v>
      </c>
      <c r="AS438">
        <f>_xlfn.RANK.AVG(Table2[[#This Row],[1Y Return vs Nifty Z-Score]],Table2[1Y Return vs Nifty Z-Score])</f>
        <v>258</v>
      </c>
      <c r="AT438">
        <f>_xlfn.RANK.AVG(Table2[[#This Row],[6M Return vs Nifty Z-Score]],Table2[6M Return vs Nifty Z-Score])</f>
        <v>409</v>
      </c>
      <c r="AU438">
        <f>_xlfn.RANK.AVG(Table2[[#This Row],[Sharpe Ratio Z-Score]],Table2[Sharpe Ratio Z-Score])</f>
        <v>601</v>
      </c>
      <c r="AV438">
        <f>(Table2[[#This Row],[Rank 1Y]]+Table2[[#This Row],[Rank 6M]]+Table2[[#This Row],[Rank Sharpe]])/3</f>
        <v>422.66666666666669</v>
      </c>
    </row>
    <row r="439" spans="1:48" x14ac:dyDescent="0.3">
      <c r="A439" t="s">
        <v>1789</v>
      </c>
      <c r="B439" t="s">
        <v>1790</v>
      </c>
      <c r="C439" t="s">
        <v>10292</v>
      </c>
      <c r="D439" t="s">
        <v>198</v>
      </c>
      <c r="E439">
        <v>4320.9882476189996</v>
      </c>
      <c r="F439">
        <v>169.93</v>
      </c>
      <c r="G439">
        <v>-1.48172561937265</v>
      </c>
      <c r="H439">
        <f>(Table2[[#This Row],[1Y Return vs Nifty]]-AVERAGE(Table2[1Y Return vs Nifty]))/_xlfn.STDEV.P(Table2[1Y Return vs Nifty])</f>
        <v>-0.5272386113455968</v>
      </c>
      <c r="I439">
        <v>-15.6453254469825</v>
      </c>
      <c r="J439">
        <f>(Table2[[#This Row],[1M Return vs Nifty]]-AVERAGE(Table2[1M Return vs Nifty]))/_xlfn.STDEV.P(Table2[1M Return vs Nifty])</f>
        <v>-1.6583815314614323</v>
      </c>
      <c r="K439">
        <v>4.1987988332018302</v>
      </c>
      <c r="L439">
        <f>(Table2[[#This Row],[6M Return vs Nifty]]-AVERAGE(Table2[6M Return vs Nifty]))/_xlfn.STDEV.P(Table2[6M Return vs Nifty])</f>
        <v>-0.14450513079513821</v>
      </c>
      <c r="M439">
        <v>-3.2944270259405699</v>
      </c>
      <c r="N439">
        <f>(Table2[[#This Row],[1W Return vs Nifty]]-AVERAGE(Table2[1W Return vs Nifty]))/_xlfn.STDEV.P(Table2[1W Return vs Nifty])</f>
        <v>-0.91510414152902075</v>
      </c>
      <c r="O439">
        <v>183.5</v>
      </c>
      <c r="P439">
        <v>189.21480477937899</v>
      </c>
      <c r="Q439">
        <v>171.51596356958601</v>
      </c>
      <c r="R439">
        <v>19.904541499678</v>
      </c>
      <c r="S439" s="2">
        <f>(Table2[[#This Row],[Close Price]]-Table2[[#This Row],[20D EMA]])/Table2[[#This Row],[20D EMA]]</f>
        <v>-7.3950953678474082E-2</v>
      </c>
      <c r="T439" s="2">
        <f>(Table2[[#This Row],[Close Price]]-Table2[[#This Row],[50D EMA]])/Table2[[#This Row],[50D EMA]]</f>
        <v>-0.10192016846601785</v>
      </c>
      <c r="U439" s="2">
        <f>(Table2[[#This Row],[Close Price]]-Table2[[#This Row],[200D EMA]])/Table2[[#This Row],[200D EMA]]</f>
        <v>-9.2467402834054899E-3</v>
      </c>
      <c r="V439">
        <v>0.59580452882555301</v>
      </c>
      <c r="W439">
        <v>169.45</v>
      </c>
      <c r="X439">
        <v>175</v>
      </c>
      <c r="Y439">
        <v>169.45</v>
      </c>
      <c r="Z439">
        <v>179</v>
      </c>
      <c r="AA439">
        <v>169.2</v>
      </c>
      <c r="AB439">
        <v>220</v>
      </c>
      <c r="AC439" s="2">
        <f>(Table2[[#This Row],[Close Price]]/Table2[[#This Row],[Day Low]])-1</f>
        <v>2.8326940100324993E-3</v>
      </c>
      <c r="AD439" s="2">
        <f>(Table2[[#This Row],[Day High]]/Table2[[#This Row],[Close Price]])-1</f>
        <v>2.9835814747248834E-2</v>
      </c>
      <c r="AE439" s="2">
        <f>(Table2[[#This Row],[Close Price]]/Table2[[#This Row],[Current Week Low]])-1</f>
        <v>2.8326940100324993E-3</v>
      </c>
      <c r="AF439" s="2">
        <f>(Table2[[#This Row],[Current Week High]]/Table2[[#This Row],[Close Price]])-1</f>
        <v>5.3374919084328898E-2</v>
      </c>
      <c r="AG439" s="2">
        <f>(Table2[[#This Row],[Close Price]]/Table2[[#This Row],[Current Month Low]])-1</f>
        <v>4.314420803782637E-3</v>
      </c>
      <c r="AH439" s="2">
        <f>(Table2[[#This Row],[Current Month High]]/Table2[[#This Row],[Close Price]])-1</f>
        <v>0.2946507385393986</v>
      </c>
      <c r="AI439">
        <v>32.819396221973697</v>
      </c>
      <c r="AJ439">
        <v>34.811582705275598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-7.0000000000000007E-2</v>
      </c>
      <c r="AM439" t="s">
        <v>10331</v>
      </c>
      <c r="AN439">
        <v>-8.7799999999999994</v>
      </c>
      <c r="AO439" t="s">
        <v>10331</v>
      </c>
      <c r="AP439">
        <v>4.2889606905775E-2</v>
      </c>
      <c r="AQ439">
        <f>(Table2[[#This Row],[Sharpe Ratio]]-AVERAGE(Table2[Sharpe Ratio]))/_xlfn.STDEV.P(Table2[Sharpe Ratio])</f>
        <v>-0.27091394379339923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9">
        <f>_xlfn.RANK.AVG(Table2[[#This Row],[1Y Return vs Nifty Z-Score]],Table2[1Y Return vs Nifty Z-Score])</f>
        <v>485</v>
      </c>
      <c r="AT439">
        <f>_xlfn.RANK.AVG(Table2[[#This Row],[6M Return vs Nifty Z-Score]],Table2[6M Return vs Nifty Z-Score])</f>
        <v>364</v>
      </c>
      <c r="AU439">
        <f>_xlfn.RANK.AVG(Table2[[#This Row],[Sharpe Ratio Z-Score]],Table2[Sharpe Ratio Z-Score])</f>
        <v>419</v>
      </c>
      <c r="AV439">
        <f>(Table2[[#This Row],[Rank 1Y]]+Table2[[#This Row],[Rank 6M]]+Table2[[#This Row],[Rank Sharpe]])/3</f>
        <v>422.66666666666669</v>
      </c>
    </row>
    <row r="440" spans="1:48" x14ac:dyDescent="0.3">
      <c r="A440" t="s">
        <v>1988</v>
      </c>
      <c r="B440" t="s">
        <v>1989</v>
      </c>
      <c r="C440" t="s">
        <v>10298</v>
      </c>
      <c r="D440" t="s">
        <v>508</v>
      </c>
      <c r="E440">
        <v>3353.6487814000002</v>
      </c>
      <c r="F440">
        <v>3881.75</v>
      </c>
      <c r="G440">
        <v>-1.8398188207225701</v>
      </c>
      <c r="H440">
        <f>(Table2[[#This Row],[1Y Return vs Nifty]]-AVERAGE(Table2[1Y Return vs Nifty]))/_xlfn.STDEV.P(Table2[1Y Return vs Nifty])</f>
        <v>-0.5327814707797256</v>
      </c>
      <c r="I440">
        <v>-5.2615531995678797</v>
      </c>
      <c r="J440">
        <f>(Table2[[#This Row],[1M Return vs Nifty]]-AVERAGE(Table2[1M Return vs Nifty]))/_xlfn.STDEV.P(Table2[1M Return vs Nifty])</f>
        <v>-0.79450401252404868</v>
      </c>
      <c r="K440">
        <v>7.1103196278454099</v>
      </c>
      <c r="L440">
        <f>(Table2[[#This Row],[6M Return vs Nifty]]-AVERAGE(Table2[6M Return vs Nifty]))/_xlfn.STDEV.P(Table2[6M Return vs Nifty])</f>
        <v>-4.5454865634177714E-2</v>
      </c>
      <c r="M440">
        <v>0.91673650227454295</v>
      </c>
      <c r="N440">
        <f>(Table2[[#This Row],[1W Return vs Nifty]]-AVERAGE(Table2[1W Return vs Nifty]))/_xlfn.STDEV.P(Table2[1W Return vs Nifty])</f>
        <v>5.8452049568101988E-2</v>
      </c>
      <c r="O440">
        <v>3962.29</v>
      </c>
      <c r="P440">
        <v>3942.8721594835101</v>
      </c>
      <c r="Q440">
        <v>3607.4536430581202</v>
      </c>
      <c r="R440">
        <v>44.095908361139401</v>
      </c>
      <c r="S440" s="2">
        <f>(Table2[[#This Row],[Close Price]]-Table2[[#This Row],[20D EMA]])/Table2[[#This Row],[20D EMA]]</f>
        <v>-2.0326629297704096E-2</v>
      </c>
      <c r="T440" s="2">
        <f>(Table2[[#This Row],[Close Price]]-Table2[[#This Row],[50D EMA]])/Table2[[#This Row],[50D EMA]]</f>
        <v>-1.5501937930322531E-2</v>
      </c>
      <c r="U440" s="2">
        <f>(Table2[[#This Row],[Close Price]]-Table2[[#This Row],[200D EMA]])/Table2[[#This Row],[200D EMA]]</f>
        <v>7.6036003253905318E-2</v>
      </c>
      <c r="V440">
        <v>0.67740409830973403</v>
      </c>
      <c r="W440">
        <v>3850</v>
      </c>
      <c r="X440">
        <v>3914.95</v>
      </c>
      <c r="Y440">
        <v>3727</v>
      </c>
      <c r="Z440">
        <v>3918.7</v>
      </c>
      <c r="AA440">
        <v>3600</v>
      </c>
      <c r="AB440">
        <v>4339.95</v>
      </c>
      <c r="AC440" s="2">
        <f>(Table2[[#This Row],[Close Price]]/Table2[[#This Row],[Day Low]])-1</f>
        <v>8.246753246753169E-3</v>
      </c>
      <c r="AD440" s="2">
        <f>(Table2[[#This Row],[Day High]]/Table2[[#This Row],[Close Price]])-1</f>
        <v>8.5528434340180759E-3</v>
      </c>
      <c r="AE440" s="2">
        <f>(Table2[[#This Row],[Close Price]]/Table2[[#This Row],[Current Week Low]])-1</f>
        <v>4.1521330829085157E-2</v>
      </c>
      <c r="AF440" s="2">
        <f>(Table2[[#This Row],[Current Week High]]/Table2[[#This Row],[Close Price]])-1</f>
        <v>9.5189025568365171E-3</v>
      </c>
      <c r="AG440" s="2">
        <f>(Table2[[#This Row],[Close Price]]/Table2[[#This Row],[Current Month Low]])-1</f>
        <v>7.8263888888888911E-2</v>
      </c>
      <c r="AH440" s="2">
        <f>(Table2[[#This Row],[Current Month High]]/Table2[[#This Row],[Close Price]])-1</f>
        <v>0.11803954402009409</v>
      </c>
      <c r="AI440">
        <v>13.144844464481199</v>
      </c>
      <c r="AJ440">
        <v>29.547123214523999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0.06</v>
      </c>
      <c r="AM440" t="s">
        <v>10332</v>
      </c>
      <c r="AN440">
        <v>-3.92</v>
      </c>
      <c r="AO440" t="s">
        <v>10331</v>
      </c>
      <c r="AP440">
        <v>2.7650869104735E-2</v>
      </c>
      <c r="AQ440">
        <f>(Table2[[#This Row],[Sharpe Ratio]]-AVERAGE(Table2[Sharpe Ratio]))/_xlfn.STDEV.P(Table2[Sharpe Ratio])</f>
        <v>-0.44636478977622301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-1.760653089146073</v>
      </c>
      <c r="AS440">
        <f>_xlfn.RANK.AVG(Table2[[#This Row],[1Y Return vs Nifty Z-Score]],Table2[1Y Return vs Nifty Z-Score])</f>
        <v>487</v>
      </c>
      <c r="AT440">
        <f>_xlfn.RANK.AVG(Table2[[#This Row],[6M Return vs Nifty Z-Score]],Table2[6M Return vs Nifty Z-Score])</f>
        <v>328</v>
      </c>
      <c r="AU440">
        <f>_xlfn.RANK.AVG(Table2[[#This Row],[Sharpe Ratio Z-Score]],Table2[Sharpe Ratio Z-Score])</f>
        <v>460</v>
      </c>
      <c r="AV440">
        <f>(Table2[[#This Row],[Rank 1Y]]+Table2[[#This Row],[Rank 6M]]+Table2[[#This Row],[Rank Sharpe]])/3</f>
        <v>425</v>
      </c>
    </row>
    <row r="441" spans="1:48" x14ac:dyDescent="0.3">
      <c r="A441" t="s">
        <v>1045</v>
      </c>
      <c r="B441" t="s">
        <v>1046</v>
      </c>
      <c r="C441" t="s">
        <v>10292</v>
      </c>
      <c r="D441" t="s">
        <v>224</v>
      </c>
      <c r="E441">
        <v>13237.160455989901</v>
      </c>
      <c r="F441">
        <v>1612.7</v>
      </c>
      <c r="G441">
        <v>4.5259039163450403</v>
      </c>
      <c r="H441">
        <f>(Table2[[#This Row],[1Y Return vs Nifty]]-AVERAGE(Table2[1Y Return vs Nifty]))/_xlfn.STDEV.P(Table2[1Y Return vs Nifty])</f>
        <v>-0.43424760810042734</v>
      </c>
      <c r="I441">
        <v>-9.3991705748624401</v>
      </c>
      <c r="J441">
        <f>(Table2[[#This Row],[1M Return vs Nifty]]-AVERAGE(Table2[1M Return vs Nifty]))/_xlfn.STDEV.P(Table2[1M Return vs Nifty])</f>
        <v>-1.1387329254195173</v>
      </c>
      <c r="K441">
        <v>-34.935308856506197</v>
      </c>
      <c r="L441">
        <f>(Table2[[#This Row],[6M Return vs Nifty]]-AVERAGE(Table2[6M Return vs Nifty]))/_xlfn.STDEV.P(Table2[6M Return vs Nifty])</f>
        <v>-1.4758518794202609</v>
      </c>
      <c r="M441">
        <v>-5.9435510211411504</v>
      </c>
      <c r="N441">
        <f>(Table2[[#This Row],[1W Return vs Nifty]]-AVERAGE(Table2[1W Return vs Nifty]))/_xlfn.STDEV.P(Table2[1W Return vs Nifty])</f>
        <v>-1.5275408349111466</v>
      </c>
      <c r="O441">
        <v>1637.58</v>
      </c>
      <c r="P441">
        <v>1693.16665116687</v>
      </c>
      <c r="Q441">
        <v>1605.61151610313</v>
      </c>
      <c r="R441">
        <v>47.348825062052903</v>
      </c>
      <c r="S441" s="2">
        <f>(Table2[[#This Row],[Close Price]]-Table2[[#This Row],[20D EMA]])/Table2[[#This Row],[20D EMA]]</f>
        <v>-1.5193150868965109E-2</v>
      </c>
      <c r="T441" s="2">
        <f>(Table2[[#This Row],[Close Price]]-Table2[[#This Row],[50D EMA]])/Table2[[#This Row],[50D EMA]]</f>
        <v>-4.7524353914846607E-2</v>
      </c>
      <c r="U441" s="2">
        <f>(Table2[[#This Row],[Close Price]]-Table2[[#This Row],[200D EMA]])/Table2[[#This Row],[200D EMA]]</f>
        <v>4.4148187938225416E-3</v>
      </c>
      <c r="V441">
        <v>1.2094284789987799</v>
      </c>
      <c r="W441">
        <v>1600</v>
      </c>
      <c r="X441">
        <v>1631.95</v>
      </c>
      <c r="Y441">
        <v>1580.05</v>
      </c>
      <c r="Z441">
        <v>1639.95</v>
      </c>
      <c r="AA441">
        <v>1527.55</v>
      </c>
      <c r="AB441">
        <v>1742</v>
      </c>
      <c r="AC441" s="2">
        <f>(Table2[[#This Row],[Close Price]]/Table2[[#This Row],[Day Low]])-1</f>
        <v>7.9374999999999307E-3</v>
      </c>
      <c r="AD441" s="2">
        <f>(Table2[[#This Row],[Day High]]/Table2[[#This Row],[Close Price]])-1</f>
        <v>1.1936503999503856E-2</v>
      </c>
      <c r="AE441" s="2">
        <f>(Table2[[#This Row],[Close Price]]/Table2[[#This Row],[Current Week Low]])-1</f>
        <v>2.0663903041043152E-2</v>
      </c>
      <c r="AF441" s="2">
        <f>(Table2[[#This Row],[Current Week High]]/Table2[[#This Row],[Close Price]])-1</f>
        <v>1.6897129038258907E-2</v>
      </c>
      <c r="AG441" s="2">
        <f>(Table2[[#This Row],[Close Price]]/Table2[[#This Row],[Current Month Low]])-1</f>
        <v>5.5742856207652736E-2</v>
      </c>
      <c r="AH441" s="2">
        <f>(Table2[[#This Row],[Current Month High]]/Table2[[#This Row],[Close Price]])-1</f>
        <v>8.0176102188875831E-2</v>
      </c>
      <c r="AI441">
        <v>37.7782600607676</v>
      </c>
      <c r="AJ441">
        <v>58.418467583496998</v>
      </c>
      <c r="AK441" t="str">
        <f>IF(AND(Table2[[#This Row],[20D EMA]]&gt;Table2[[#This Row],[50D EMA]],Table2[[#This Row],[50D EMA]]&gt;Table2[[#This Row],[200D EMA]]),"Uptrend","Downtrend/NoTrend")</f>
        <v>Downtrend/NoTrend</v>
      </c>
      <c r="AL441">
        <v>-0.16</v>
      </c>
      <c r="AM441" t="s">
        <v>10331</v>
      </c>
      <c r="AN441">
        <v>1.25</v>
      </c>
      <c r="AO441" t="s">
        <v>10332</v>
      </c>
      <c r="AP441">
        <v>0.156410222856949</v>
      </c>
      <c r="AQ441">
        <f>(Table2[[#This Row],[Sharpe Ratio]]-AVERAGE(Table2[Sharpe Ratio]))/_xlfn.STDEV.P(Table2[Sharpe Ratio])</f>
        <v>1.0361029735634584</v>
      </c>
      <c r="AR4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1">
        <f>_xlfn.RANK.AVG(Table2[[#This Row],[1Y Return vs Nifty Z-Score]],Table2[1Y Return vs Nifty Z-Score])</f>
        <v>446</v>
      </c>
      <c r="AT441">
        <f>_xlfn.RANK.AVG(Table2[[#This Row],[6M Return vs Nifty Z-Score]],Table2[6M Return vs Nifty Z-Score])</f>
        <v>716</v>
      </c>
      <c r="AU441">
        <f>_xlfn.RANK.AVG(Table2[[#This Row],[Sharpe Ratio Z-Score]],Table2[Sharpe Ratio Z-Score])</f>
        <v>114</v>
      </c>
      <c r="AV441">
        <f>(Table2[[#This Row],[Rank 1Y]]+Table2[[#This Row],[Rank 6M]]+Table2[[#This Row],[Rank Sharpe]])/3</f>
        <v>425.33333333333331</v>
      </c>
    </row>
    <row r="442" spans="1:48" x14ac:dyDescent="0.3">
      <c r="A442" t="s">
        <v>905</v>
      </c>
      <c r="B442" t="s">
        <v>906</v>
      </c>
      <c r="C442" t="s">
        <v>10291</v>
      </c>
      <c r="D442" t="s">
        <v>51</v>
      </c>
      <c r="E442">
        <v>16723.946371440001</v>
      </c>
      <c r="F442">
        <v>1598.6</v>
      </c>
      <c r="G442">
        <v>32.939577831067602</v>
      </c>
      <c r="H442">
        <f>(Table2[[#This Row],[1Y Return vs Nifty]]-AVERAGE(Table2[1Y Return vs Nifty]))/_xlfn.STDEV.P(Table2[1Y Return vs Nifty])</f>
        <v>5.5624746455466313E-3</v>
      </c>
      <c r="I442">
        <v>-3.6817669177417298</v>
      </c>
      <c r="J442">
        <f>(Table2[[#This Row],[1M Return vs Nifty]]-AVERAGE(Table2[1M Return vs Nifty]))/_xlfn.STDEV.P(Table2[1M Return vs Nifty])</f>
        <v>-0.66307375566964932</v>
      </c>
      <c r="K442">
        <v>-0.89264158043428599</v>
      </c>
      <c r="L442">
        <f>(Table2[[#This Row],[6M Return vs Nifty]]-AVERAGE(Table2[6M Return vs Nifty]))/_xlfn.STDEV.P(Table2[6M Return vs Nifty])</f>
        <v>-0.3177165067707729</v>
      </c>
      <c r="M442">
        <v>-0.76959164983919004</v>
      </c>
      <c r="N442">
        <f>(Table2[[#This Row],[1W Return vs Nifty]]-AVERAGE(Table2[1W Return vs Nifty]))/_xlfn.STDEV.P(Table2[1W Return vs Nifty])</f>
        <v>-0.33140106387951074</v>
      </c>
      <c r="O442">
        <v>1608.6</v>
      </c>
      <c r="P442">
        <v>1597.31365230557</v>
      </c>
      <c r="Q442">
        <v>1448.3304171126899</v>
      </c>
      <c r="R442">
        <v>47.795462549099497</v>
      </c>
      <c r="S442" s="2">
        <f>(Table2[[#This Row],[Close Price]]-Table2[[#This Row],[20D EMA]])/Table2[[#This Row],[20D EMA]]</f>
        <v>-6.2165858510506034E-3</v>
      </c>
      <c r="T442" s="2">
        <f>(Table2[[#This Row],[Close Price]]-Table2[[#This Row],[50D EMA]])/Table2[[#This Row],[50D EMA]]</f>
        <v>8.0531941398807795E-4</v>
      </c>
      <c r="U442" s="2">
        <f>(Table2[[#This Row],[Close Price]]-Table2[[#This Row],[200D EMA]])/Table2[[#This Row],[200D EMA]]</f>
        <v>0.10375366084410419</v>
      </c>
      <c r="V442">
        <v>0.43129530431805801</v>
      </c>
      <c r="W442">
        <v>1592</v>
      </c>
      <c r="X442">
        <v>1641.35</v>
      </c>
      <c r="Y442">
        <v>1592</v>
      </c>
      <c r="Z442">
        <v>1686.95</v>
      </c>
      <c r="AA442">
        <v>1472.7</v>
      </c>
      <c r="AB442">
        <v>1686.95</v>
      </c>
      <c r="AC442" s="2">
        <f>(Table2[[#This Row],[Close Price]]/Table2[[#This Row],[Day Low]])-1</f>
        <v>4.1457286432160512E-3</v>
      </c>
      <c r="AD442" s="2">
        <f>(Table2[[#This Row],[Day High]]/Table2[[#This Row],[Close Price]])-1</f>
        <v>2.6742149380708069E-2</v>
      </c>
      <c r="AE442" s="2">
        <f>(Table2[[#This Row],[Close Price]]/Table2[[#This Row],[Current Week Low]])-1</f>
        <v>4.1457286432160512E-3</v>
      </c>
      <c r="AF442" s="2">
        <f>(Table2[[#This Row],[Current Week High]]/Table2[[#This Row],[Close Price]])-1</f>
        <v>5.5267108720130187E-2</v>
      </c>
      <c r="AG442" s="2">
        <f>(Table2[[#This Row],[Close Price]]/Table2[[#This Row],[Current Month Low]])-1</f>
        <v>8.5489237455014466E-2</v>
      </c>
      <c r="AH442" s="2">
        <f>(Table2[[#This Row],[Current Month High]]/Table2[[#This Row],[Close Price]])-1</f>
        <v>5.5267108720130187E-2</v>
      </c>
      <c r="AI442">
        <v>12.535968972851199</v>
      </c>
      <c r="AJ442">
        <v>70.790598290598197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-0.08</v>
      </c>
      <c r="AM442" t="s">
        <v>10331</v>
      </c>
      <c r="AN442">
        <v>3.56</v>
      </c>
      <c r="AO442" t="s">
        <v>10332</v>
      </c>
      <c r="AQ442">
        <f>(Table2[[#This Row],[Sharpe Ratio]]-AVERAGE(Table2[Sharpe Ratio]))/_xlfn.STDEV.P(Table2[Sharpe Ratio])</f>
        <v>-0.76472241492382476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-2.071351266598211</v>
      </c>
      <c r="AS442">
        <f>_xlfn.RANK.AVG(Table2[[#This Row],[1Y Return vs Nifty Z-Score]],Table2[1Y Return vs Nifty Z-Score])</f>
        <v>296</v>
      </c>
      <c r="AT442">
        <f>_xlfn.RANK.AVG(Table2[[#This Row],[6M Return vs Nifty Z-Score]],Table2[6M Return vs Nifty Z-Score])</f>
        <v>425</v>
      </c>
      <c r="AU442">
        <f>_xlfn.RANK.AVG(Table2[[#This Row],[Sharpe Ratio Z-Score]],Table2[Sharpe Ratio Z-Score])</f>
        <v>557.5</v>
      </c>
      <c r="AV442">
        <f>(Table2[[#This Row],[Rank 1Y]]+Table2[[#This Row],[Rank 6M]]+Table2[[#This Row],[Rank Sharpe]])/3</f>
        <v>426.16666666666669</v>
      </c>
    </row>
    <row r="443" spans="1:48" x14ac:dyDescent="0.3">
      <c r="A443" t="s">
        <v>1325</v>
      </c>
      <c r="B443" t="s">
        <v>1326</v>
      </c>
      <c r="C443" t="s">
        <v>10298</v>
      </c>
      <c r="D443" t="s">
        <v>444</v>
      </c>
      <c r="E443">
        <v>8657.0216754600006</v>
      </c>
      <c r="F443">
        <v>646.04999999999995</v>
      </c>
      <c r="G443">
        <v>5.9370226540483797</v>
      </c>
      <c r="H443">
        <f>(Table2[[#This Row],[1Y Return vs Nifty]]-AVERAGE(Table2[1Y Return vs Nifty]))/_xlfn.STDEV.P(Table2[1Y Return vs Nifty])</f>
        <v>-0.41240515820618384</v>
      </c>
      <c r="I443">
        <v>-0.65144686420855702</v>
      </c>
      <c r="J443">
        <f>(Table2[[#This Row],[1M Return vs Nifty]]-AVERAGE(Table2[1M Return vs Nifty]))/_xlfn.STDEV.P(Table2[1M Return vs Nifty])</f>
        <v>-0.41096639939705487</v>
      </c>
      <c r="K443">
        <v>-44.917788679722399</v>
      </c>
      <c r="L443">
        <f>(Table2[[#This Row],[6M Return vs Nifty]]-AVERAGE(Table2[6M Return vs Nifty]))/_xlfn.STDEV.P(Table2[6M Return vs Nifty])</f>
        <v>-1.8154569666559661</v>
      </c>
      <c r="M443">
        <v>7.3754584534066003</v>
      </c>
      <c r="N443">
        <f>(Table2[[#This Row],[1W Return vs Nifty]]-AVERAGE(Table2[1W Return vs Nifty]))/_xlfn.STDEV.P(Table2[1W Return vs Nifty])</f>
        <v>1.5516091544798221</v>
      </c>
      <c r="O443">
        <v>620.79</v>
      </c>
      <c r="P443">
        <v>652.28697859706995</v>
      </c>
      <c r="Q443">
        <v>728.11414827033798</v>
      </c>
      <c r="R443">
        <v>65.243268229664693</v>
      </c>
      <c r="S443" s="2">
        <f>(Table2[[#This Row],[Close Price]]-Table2[[#This Row],[20D EMA]])/Table2[[#This Row],[20D EMA]]</f>
        <v>4.0690088435702883E-2</v>
      </c>
      <c r="T443" s="2">
        <f>(Table2[[#This Row],[Close Price]]-Table2[[#This Row],[50D EMA]])/Table2[[#This Row],[50D EMA]]</f>
        <v>-9.5617094955419805E-3</v>
      </c>
      <c r="U443" s="2">
        <f>(Table2[[#This Row],[Close Price]]-Table2[[#This Row],[200D EMA]])/Table2[[#This Row],[200D EMA]]</f>
        <v>-0.11270780613902975</v>
      </c>
      <c r="V443">
        <v>1.3481318065421599</v>
      </c>
      <c r="W443">
        <v>637.1</v>
      </c>
      <c r="X443">
        <v>651.95000000000005</v>
      </c>
      <c r="Y443">
        <v>599.9</v>
      </c>
      <c r="Z443">
        <v>656</v>
      </c>
      <c r="AA443">
        <v>569.25</v>
      </c>
      <c r="AB443">
        <v>656</v>
      </c>
      <c r="AC443" s="2">
        <f>(Table2[[#This Row],[Close Price]]/Table2[[#This Row],[Day Low]])-1</f>
        <v>1.40480301365562E-2</v>
      </c>
      <c r="AD443" s="2">
        <f>(Table2[[#This Row],[Day High]]/Table2[[#This Row],[Close Price]])-1</f>
        <v>9.1324200913243114E-3</v>
      </c>
      <c r="AE443" s="2">
        <f>(Table2[[#This Row],[Close Price]]/Table2[[#This Row],[Current Week Low]])-1</f>
        <v>7.6929488248041356E-2</v>
      </c>
      <c r="AF443" s="2">
        <f>(Table2[[#This Row],[Current Week High]]/Table2[[#This Row],[Close Price]])-1</f>
        <v>1.5401284730284015E-2</v>
      </c>
      <c r="AG443" s="2">
        <f>(Table2[[#This Row],[Close Price]]/Table2[[#This Row],[Current Month Low]])-1</f>
        <v>0.13491436100131748</v>
      </c>
      <c r="AH443" s="2">
        <f>(Table2[[#This Row],[Current Month High]]/Table2[[#This Row],[Close Price]])-1</f>
        <v>1.5401284730284015E-2</v>
      </c>
      <c r="AI443">
        <v>69.801098986146599</v>
      </c>
      <c r="AJ443">
        <v>34.59375</v>
      </c>
      <c r="AK443" t="str">
        <f>IF(AND(Table2[[#This Row],[20D EMA]]&gt;Table2[[#This Row],[50D EMA]],Table2[[#This Row],[50D EMA]]&gt;Table2[[#This Row],[200D EMA]]),"Uptrend","Downtrend/NoTrend")</f>
        <v>Downtrend/NoTrend</v>
      </c>
      <c r="AL443">
        <v>0.03</v>
      </c>
      <c r="AM443" t="s">
        <v>10332</v>
      </c>
      <c r="AN443">
        <v>4.62</v>
      </c>
      <c r="AO443" t="s">
        <v>10332</v>
      </c>
      <c r="AP443">
        <v>0.15180338676972599</v>
      </c>
      <c r="AQ443">
        <f>(Table2[[#This Row],[Sharpe Ratio]]-AVERAGE(Table2[Sharpe Ratio]))/_xlfn.STDEV.P(Table2[Sharpe Ratio])</f>
        <v>0.98306227561586867</v>
      </c>
      <c r="AR4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3">
        <f>_xlfn.RANK.AVG(Table2[[#This Row],[1Y Return vs Nifty Z-Score]],Table2[1Y Return vs Nifty Z-Score])</f>
        <v>434</v>
      </c>
      <c r="AT443">
        <f>_xlfn.RANK.AVG(Table2[[#This Row],[6M Return vs Nifty Z-Score]],Table2[6M Return vs Nifty Z-Score])</f>
        <v>730</v>
      </c>
      <c r="AU443">
        <f>_xlfn.RANK.AVG(Table2[[#This Row],[Sharpe Ratio Z-Score]],Table2[Sharpe Ratio Z-Score])</f>
        <v>121</v>
      </c>
      <c r="AV443">
        <f>(Table2[[#This Row],[Rank 1Y]]+Table2[[#This Row],[Rank 6M]]+Table2[[#This Row],[Rank Sharpe]])/3</f>
        <v>428.33333333333331</v>
      </c>
    </row>
    <row r="444" spans="1:48" x14ac:dyDescent="0.3">
      <c r="A444" t="s">
        <v>1007</v>
      </c>
      <c r="B444" t="s">
        <v>1008</v>
      </c>
      <c r="C444" t="s">
        <v>10297</v>
      </c>
      <c r="D444" t="s">
        <v>335</v>
      </c>
      <c r="E444">
        <v>14170.012930035</v>
      </c>
      <c r="F444">
        <v>4199.8500000000004</v>
      </c>
      <c r="G444">
        <v>19.489383898043901</v>
      </c>
      <c r="H444">
        <f>(Table2[[#This Row],[1Y Return vs Nifty]]-AVERAGE(Table2[1Y Return vs Nifty]))/_xlfn.STDEV.P(Table2[1Y Return vs Nifty])</f>
        <v>-0.20263062718235234</v>
      </c>
      <c r="I444">
        <v>0.61377068700700399</v>
      </c>
      <c r="J444">
        <f>(Table2[[#This Row],[1M Return vs Nifty]]-AVERAGE(Table2[1M Return vs Nifty]))/_xlfn.STDEV.P(Table2[1M Return vs Nifty])</f>
        <v>-0.30570667556862952</v>
      </c>
      <c r="K444">
        <v>-3.68128656195907</v>
      </c>
      <c r="L444">
        <f>(Table2[[#This Row],[6M Return vs Nifty]]-AVERAGE(Table2[6M Return vs Nifty]))/_xlfn.STDEV.P(Table2[6M Return vs Nifty])</f>
        <v>-0.41258652293826009</v>
      </c>
      <c r="M444">
        <v>-0.451302277726021</v>
      </c>
      <c r="N444">
        <f>(Table2[[#This Row],[1W Return vs Nifty]]-AVERAGE(Table2[1W Return vs Nifty]))/_xlfn.STDEV.P(Table2[1W Return vs Nifty])</f>
        <v>-0.25781746003581718</v>
      </c>
      <c r="O444">
        <v>4238.34</v>
      </c>
      <c r="P444">
        <v>4206.4737187730898</v>
      </c>
      <c r="Q444">
        <v>3752.0740787734599</v>
      </c>
      <c r="R444">
        <v>47.384037137211799</v>
      </c>
      <c r="S444" s="2">
        <f>(Table2[[#This Row],[Close Price]]-Table2[[#This Row],[20D EMA]])/Table2[[#This Row],[20D EMA]]</f>
        <v>-9.0813856368294615E-3</v>
      </c>
      <c r="T444" s="2">
        <f>(Table2[[#This Row],[Close Price]]-Table2[[#This Row],[50D EMA]])/Table2[[#This Row],[50D EMA]]</f>
        <v>-1.5746487951483921E-3</v>
      </c>
      <c r="U444" s="2">
        <f>(Table2[[#This Row],[Close Price]]-Table2[[#This Row],[200D EMA]])/Table2[[#This Row],[200D EMA]]</f>
        <v>0.1193409063429038</v>
      </c>
      <c r="V444">
        <v>0.66543467495323105</v>
      </c>
      <c r="W444">
        <v>4146.6000000000004</v>
      </c>
      <c r="X444">
        <v>4220.55</v>
      </c>
      <c r="Y444">
        <v>4089.05</v>
      </c>
      <c r="Z444">
        <v>4256.8</v>
      </c>
      <c r="AA444">
        <v>3964</v>
      </c>
      <c r="AB444">
        <v>4615</v>
      </c>
      <c r="AC444" s="2">
        <f>(Table2[[#This Row],[Close Price]]/Table2[[#This Row],[Day Low]])-1</f>
        <v>1.2841846331934637E-2</v>
      </c>
      <c r="AD444" s="2">
        <f>(Table2[[#This Row],[Day High]]/Table2[[#This Row],[Close Price]])-1</f>
        <v>4.9287474552661692E-3</v>
      </c>
      <c r="AE444" s="2">
        <f>(Table2[[#This Row],[Close Price]]/Table2[[#This Row],[Current Week Low]])-1</f>
        <v>2.7096758415769084E-2</v>
      </c>
      <c r="AF444" s="2">
        <f>(Table2[[#This Row],[Current Week High]]/Table2[[#This Row],[Close Price]])-1</f>
        <v>1.3560008095527154E-2</v>
      </c>
      <c r="AG444" s="2">
        <f>(Table2[[#This Row],[Close Price]]/Table2[[#This Row],[Current Month Low]])-1</f>
        <v>5.9497981836528879E-2</v>
      </c>
      <c r="AH444" s="2">
        <f>(Table2[[#This Row],[Current Month High]]/Table2[[#This Row],[Close Price]])-1</f>
        <v>9.8848768408395404E-2</v>
      </c>
      <c r="AI444">
        <v>16.3851089919877</v>
      </c>
      <c r="AJ444">
        <v>54.346667646680501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</v>
      </c>
      <c r="AM444" t="s">
        <v>10333</v>
      </c>
      <c r="AN444">
        <v>-1.17</v>
      </c>
      <c r="AO444" t="s">
        <v>10331</v>
      </c>
      <c r="AP444">
        <v>2.3283413966909E-2</v>
      </c>
      <c r="AQ444">
        <f>(Table2[[#This Row],[Sharpe Ratio]]-AVERAGE(Table2[Sharpe Ratio]))/_xlfn.STDEV.P(Table2[Sharpe Ratio])</f>
        <v>-0.49664938084460575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-1.675390666569665</v>
      </c>
      <c r="AS444">
        <f>_xlfn.RANK.AVG(Table2[[#This Row],[1Y Return vs Nifty Z-Score]],Table2[1Y Return vs Nifty Z-Score])</f>
        <v>355</v>
      </c>
      <c r="AT444">
        <f>_xlfn.RANK.AVG(Table2[[#This Row],[6M Return vs Nifty Z-Score]],Table2[6M Return vs Nifty Z-Score])</f>
        <v>460</v>
      </c>
      <c r="AU444">
        <f>_xlfn.RANK.AVG(Table2[[#This Row],[Sharpe Ratio Z-Score]],Table2[Sharpe Ratio Z-Score])</f>
        <v>471</v>
      </c>
      <c r="AV444">
        <f>(Table2[[#This Row],[Rank 1Y]]+Table2[[#This Row],[Rank 6M]]+Table2[[#This Row],[Rank Sharpe]])/3</f>
        <v>428.66666666666669</v>
      </c>
    </row>
    <row r="445" spans="1:48" x14ac:dyDescent="0.3">
      <c r="A445" t="s">
        <v>1282</v>
      </c>
      <c r="B445" t="s">
        <v>1283</v>
      </c>
      <c r="C445" t="s">
        <v>10287</v>
      </c>
      <c r="D445" t="s">
        <v>527</v>
      </c>
      <c r="E445">
        <v>8947.6959656700001</v>
      </c>
      <c r="F445">
        <v>270.89999999999998</v>
      </c>
      <c r="G445">
        <v>-7.6246646999782604</v>
      </c>
      <c r="H445">
        <f>(Table2[[#This Row],[1Y Return vs Nifty]]-AVERAGE(Table2[1Y Return vs Nifty]))/_xlfn.STDEV.P(Table2[1Y Return vs Nifty])</f>
        <v>-0.62232404638836092</v>
      </c>
      <c r="I445">
        <v>7.5656161530216597</v>
      </c>
      <c r="J445">
        <f>(Table2[[#This Row],[1M Return vs Nifty]]-AVERAGE(Table2[1M Return vs Nifty]))/_xlfn.STDEV.P(Table2[1M Return vs Nifty])</f>
        <v>0.27265183135183135</v>
      </c>
      <c r="K445">
        <v>3.79741341652608</v>
      </c>
      <c r="L445">
        <f>(Table2[[#This Row],[6M Return vs Nifty]]-AVERAGE(Table2[6M Return vs Nifty]))/_xlfn.STDEV.P(Table2[6M Return vs Nifty])</f>
        <v>-0.15816030785127277</v>
      </c>
      <c r="M445">
        <v>5.5327688636814303</v>
      </c>
      <c r="N445">
        <f>(Table2[[#This Row],[1W Return vs Nifty]]-AVERAGE(Table2[1W Return vs Nifty]))/_xlfn.STDEV.P(Table2[1W Return vs Nifty])</f>
        <v>1.12560768331218</v>
      </c>
      <c r="O445">
        <v>246.48</v>
      </c>
      <c r="P445">
        <v>240.87810919492</v>
      </c>
      <c r="Q445">
        <v>226.08512036622801</v>
      </c>
      <c r="R445">
        <v>82.126752888656995</v>
      </c>
      <c r="S445" s="2">
        <f>(Table2[[#This Row],[Close Price]]-Table2[[#This Row],[20D EMA]])/Table2[[#This Row],[20D EMA]]</f>
        <v>9.9074975657254094E-2</v>
      </c>
      <c r="T445" s="2">
        <f>(Table2[[#This Row],[Close Price]]-Table2[[#This Row],[50D EMA]])/Table2[[#This Row],[50D EMA]]</f>
        <v>0.12463519788253603</v>
      </c>
      <c r="U445" s="2">
        <f>(Table2[[#This Row],[Close Price]]-Table2[[#This Row],[200D EMA]])/Table2[[#This Row],[200D EMA]]</f>
        <v>0.1982212697641392</v>
      </c>
      <c r="V445">
        <v>0.87340021956494196</v>
      </c>
      <c r="W445">
        <v>255</v>
      </c>
      <c r="X445">
        <v>273</v>
      </c>
      <c r="Y445">
        <v>237.9</v>
      </c>
      <c r="Z445">
        <v>273</v>
      </c>
      <c r="AA445">
        <v>233.05</v>
      </c>
      <c r="AB445">
        <v>273</v>
      </c>
      <c r="AC445" s="2">
        <f>(Table2[[#This Row],[Close Price]]/Table2[[#This Row],[Day Low]])-1</f>
        <v>6.23529411764705E-2</v>
      </c>
      <c r="AD445" s="2">
        <f>(Table2[[#This Row],[Day High]]/Table2[[#This Row],[Close Price]])-1</f>
        <v>7.7519379844961378E-3</v>
      </c>
      <c r="AE445" s="2">
        <f>(Table2[[#This Row],[Close Price]]/Table2[[#This Row],[Current Week Low]])-1</f>
        <v>0.13871374527112224</v>
      </c>
      <c r="AF445" s="2">
        <f>(Table2[[#This Row],[Current Week High]]/Table2[[#This Row],[Close Price]])-1</f>
        <v>7.7519379844961378E-3</v>
      </c>
      <c r="AG445" s="2">
        <f>(Table2[[#This Row],[Close Price]]/Table2[[#This Row],[Current Month Low]])-1</f>
        <v>0.16241149967818047</v>
      </c>
      <c r="AH445" s="2">
        <f>(Table2[[#This Row],[Current Month High]]/Table2[[#This Row],[Close Price]])-1</f>
        <v>7.7519379844961378E-3</v>
      </c>
      <c r="AI445">
        <v>3.5806570690291601</v>
      </c>
      <c r="AJ445">
        <v>34.375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0.2</v>
      </c>
      <c r="AM445" t="s">
        <v>10332</v>
      </c>
      <c r="AN445">
        <v>13.44</v>
      </c>
      <c r="AO445" t="s">
        <v>10332</v>
      </c>
      <c r="AP445">
        <v>5.2916401549729999E-2</v>
      </c>
      <c r="AQ445">
        <f>(Table2[[#This Row],[Sharpe Ratio]]-AVERAGE(Table2[Sharpe Ratio]))/_xlfn.STDEV.P(Table2[Sharpe Ratio])</f>
        <v>-0.15547068164488387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0.46230447877949377</v>
      </c>
      <c r="AS445">
        <f>_xlfn.RANK.AVG(Table2[[#This Row],[1Y Return vs Nifty Z-Score]],Table2[1Y Return vs Nifty Z-Score])</f>
        <v>536</v>
      </c>
      <c r="AT445">
        <f>_xlfn.RANK.AVG(Table2[[#This Row],[6M Return vs Nifty Z-Score]],Table2[6M Return vs Nifty Z-Score])</f>
        <v>367</v>
      </c>
      <c r="AU445">
        <f>_xlfn.RANK.AVG(Table2[[#This Row],[Sharpe Ratio Z-Score]],Table2[Sharpe Ratio Z-Score])</f>
        <v>383</v>
      </c>
      <c r="AV445">
        <f>(Table2[[#This Row],[Rank 1Y]]+Table2[[#This Row],[Rank 6M]]+Table2[[#This Row],[Rank Sharpe]])/3</f>
        <v>428.66666666666669</v>
      </c>
    </row>
    <row r="446" spans="1:48" x14ac:dyDescent="0.3">
      <c r="A446" t="s">
        <v>1830</v>
      </c>
      <c r="B446" t="s">
        <v>1831</v>
      </c>
      <c r="C446" t="s">
        <v>10294</v>
      </c>
      <c r="D446" t="s">
        <v>127</v>
      </c>
      <c r="E446">
        <v>4099.0913447599996</v>
      </c>
      <c r="F446">
        <v>227.45</v>
      </c>
      <c r="G446">
        <v>-12.343550532264601</v>
      </c>
      <c r="H446">
        <f>(Table2[[#This Row],[1Y Return vs Nifty]]-AVERAGE(Table2[1Y Return vs Nifty]))/_xlfn.STDEV.P(Table2[1Y Return vs Nifty])</f>
        <v>-0.69536682060318289</v>
      </c>
      <c r="I446">
        <v>-11.1110082778298</v>
      </c>
      <c r="J446">
        <f>(Table2[[#This Row],[1M Return vs Nifty]]-AVERAGE(Table2[1M Return vs Nifty]))/_xlfn.STDEV.P(Table2[1M Return vs Nifty])</f>
        <v>-1.2811491950012308</v>
      </c>
      <c r="K446">
        <v>-3.5207157206339601</v>
      </c>
      <c r="L446">
        <f>(Table2[[#This Row],[6M Return vs Nifty]]-AVERAGE(Table2[6M Return vs Nifty]))/_xlfn.STDEV.P(Table2[6M Return vs Nifty])</f>
        <v>-0.40712388484217271</v>
      </c>
      <c r="M446">
        <v>-1.1583782435915699</v>
      </c>
      <c r="N446">
        <f>(Table2[[#This Row],[1W Return vs Nifty]]-AVERAGE(Table2[1W Return vs Nifty]))/_xlfn.STDEV.P(Table2[1W Return vs Nifty])</f>
        <v>-0.42128254029978635</v>
      </c>
      <c r="O446">
        <v>231.38</v>
      </c>
      <c r="P446">
        <v>231.91422237459</v>
      </c>
      <c r="Q446">
        <v>213.75225554669299</v>
      </c>
      <c r="R446">
        <v>48.226863267968902</v>
      </c>
      <c r="S446" s="2">
        <f>(Table2[[#This Row],[Close Price]]-Table2[[#This Row],[20D EMA]])/Table2[[#This Row],[20D EMA]]</f>
        <v>-1.6985046244273518E-2</v>
      </c>
      <c r="T446" s="2">
        <f>(Table2[[#This Row],[Close Price]]-Table2[[#This Row],[50D EMA]])/Table2[[#This Row],[50D EMA]]</f>
        <v>-1.9249454944506833E-2</v>
      </c>
      <c r="U446" s="2">
        <f>(Table2[[#This Row],[Close Price]]-Table2[[#This Row],[200D EMA]])/Table2[[#This Row],[200D EMA]]</f>
        <v>6.4082338772396247E-2</v>
      </c>
      <c r="V446">
        <v>0.38337362811065601</v>
      </c>
      <c r="W446">
        <v>221.95</v>
      </c>
      <c r="X446">
        <v>232.9</v>
      </c>
      <c r="Y446">
        <v>215.3</v>
      </c>
      <c r="Z446">
        <v>232.9</v>
      </c>
      <c r="AA446">
        <v>213.05</v>
      </c>
      <c r="AB446">
        <v>274.95</v>
      </c>
      <c r="AC446" s="2">
        <f>(Table2[[#This Row],[Close Price]]/Table2[[#This Row],[Day Low]])-1</f>
        <v>2.478035593602157E-2</v>
      </c>
      <c r="AD446" s="2">
        <f>(Table2[[#This Row],[Day High]]/Table2[[#This Row],[Close Price]])-1</f>
        <v>2.3961310178061135E-2</v>
      </c>
      <c r="AE446" s="2">
        <f>(Table2[[#This Row],[Close Price]]/Table2[[#This Row],[Current Week Low]])-1</f>
        <v>5.6432884347421997E-2</v>
      </c>
      <c r="AF446" s="2">
        <f>(Table2[[#This Row],[Current Week High]]/Table2[[#This Row],[Close Price]])-1</f>
        <v>2.3961310178061135E-2</v>
      </c>
      <c r="AG446" s="2">
        <f>(Table2[[#This Row],[Close Price]]/Table2[[#This Row],[Current Month Low]])-1</f>
        <v>6.758976766017355E-2</v>
      </c>
      <c r="AH446" s="2">
        <f>(Table2[[#This Row],[Current Month High]]/Table2[[#This Row],[Close Price]])-1</f>
        <v>0.20883710705649605</v>
      </c>
      <c r="AI446">
        <v>20.883710705649602</v>
      </c>
      <c r="AJ446">
        <v>43.005344231373698</v>
      </c>
      <c r="AK446" t="str">
        <f>IF(AND(Table2[[#This Row],[20D EMA]]&gt;Table2[[#This Row],[50D EMA]],Table2[[#This Row],[50D EMA]]&gt;Table2[[#This Row],[200D EMA]]),"Uptrend","Downtrend/NoTrend")</f>
        <v>Downtrend/NoTrend</v>
      </c>
      <c r="AL446">
        <v>0.16</v>
      </c>
      <c r="AM446" t="s">
        <v>10332</v>
      </c>
      <c r="AN446">
        <v>-3.91</v>
      </c>
      <c r="AO446" t="s">
        <v>10331</v>
      </c>
      <c r="AP446">
        <v>9.0735204289733001E-2</v>
      </c>
      <c r="AQ446">
        <f>(Table2[[#This Row],[Sharpe Ratio]]-AVERAGE(Table2[Sharpe Ratio]))/_xlfn.STDEV.P(Table2[Sharpe Ratio])</f>
        <v>0.27995520607779995</v>
      </c>
      <c r="AR4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6">
        <f>_xlfn.RANK.AVG(Table2[[#This Row],[1Y Return vs Nifty Z-Score]],Table2[1Y Return vs Nifty Z-Score])</f>
        <v>562</v>
      </c>
      <c r="AT446">
        <f>_xlfn.RANK.AVG(Table2[[#This Row],[6M Return vs Nifty Z-Score]],Table2[6M Return vs Nifty Z-Score])</f>
        <v>458</v>
      </c>
      <c r="AU446">
        <f>_xlfn.RANK.AVG(Table2[[#This Row],[Sharpe Ratio Z-Score]],Table2[Sharpe Ratio Z-Score])</f>
        <v>266</v>
      </c>
      <c r="AV446">
        <f>(Table2[[#This Row],[Rank 1Y]]+Table2[[#This Row],[Rank 6M]]+Table2[[#This Row],[Rank Sharpe]])/3</f>
        <v>428.66666666666669</v>
      </c>
    </row>
    <row r="447" spans="1:48" x14ac:dyDescent="0.3">
      <c r="A447" t="s">
        <v>2065</v>
      </c>
      <c r="B447" t="s">
        <v>2066</v>
      </c>
      <c r="C447" t="s">
        <v>10292</v>
      </c>
      <c r="D447" t="s">
        <v>263</v>
      </c>
      <c r="E447">
        <v>3061.7849339999998</v>
      </c>
      <c r="F447">
        <v>315.89999999999998</v>
      </c>
      <c r="G447">
        <v>5.40152814372785</v>
      </c>
      <c r="H447">
        <f>(Table2[[#This Row],[1Y Return vs Nifty]]-AVERAGE(Table2[1Y Return vs Nifty]))/_xlfn.STDEV.P(Table2[1Y Return vs Nifty])</f>
        <v>-0.42069398018678855</v>
      </c>
      <c r="I447">
        <v>0.93268335363175903</v>
      </c>
      <c r="J447">
        <f>(Table2[[#This Row],[1M Return vs Nifty]]-AVERAGE(Table2[1M Return vs Nifty]))/_xlfn.STDEV.P(Table2[1M Return vs Nifty])</f>
        <v>-0.27917474895880878</v>
      </c>
      <c r="K447">
        <v>-14.2208503644505</v>
      </c>
      <c r="L447">
        <f>(Table2[[#This Row],[6M Return vs Nifty]]-AVERAGE(Table2[6M Return vs Nifty]))/_xlfn.STDEV.P(Table2[6M Return vs Nifty])</f>
        <v>-0.77114366985550686</v>
      </c>
      <c r="M447">
        <v>2.9623163841395099</v>
      </c>
      <c r="N447">
        <f>(Table2[[#This Row],[1W Return vs Nifty]]-AVERAGE(Table2[1W Return vs Nifty]))/_xlfn.STDEV.P(Table2[1W Return vs Nifty])</f>
        <v>0.5313586334683108</v>
      </c>
      <c r="O447">
        <v>317.18</v>
      </c>
      <c r="P447">
        <v>321.91084273505697</v>
      </c>
      <c r="Q447">
        <v>305.135969458815</v>
      </c>
      <c r="R447">
        <v>51.028943193084203</v>
      </c>
      <c r="S447" s="2">
        <f>(Table2[[#This Row],[Close Price]]-Table2[[#This Row],[20D EMA]])/Table2[[#This Row],[20D EMA]]</f>
        <v>-4.0355634024844865E-3</v>
      </c>
      <c r="T447" s="2">
        <f>(Table2[[#This Row],[Close Price]]-Table2[[#This Row],[50D EMA]])/Table2[[#This Row],[50D EMA]]</f>
        <v>-1.8672383582941675E-2</v>
      </c>
      <c r="U447" s="2">
        <f>(Table2[[#This Row],[Close Price]]-Table2[[#This Row],[200D EMA]])/Table2[[#This Row],[200D EMA]]</f>
        <v>3.5276177240840922E-2</v>
      </c>
      <c r="V447">
        <v>0.33381008780160398</v>
      </c>
      <c r="W447">
        <v>315</v>
      </c>
      <c r="X447">
        <v>321.5</v>
      </c>
      <c r="Y447">
        <v>308.39999999999998</v>
      </c>
      <c r="Z447">
        <v>322</v>
      </c>
      <c r="AA447">
        <v>297.10000000000002</v>
      </c>
      <c r="AB447">
        <v>335.6</v>
      </c>
      <c r="AC447" s="2">
        <f>(Table2[[#This Row],[Close Price]]/Table2[[#This Row],[Day Low]])-1</f>
        <v>2.8571428571428914E-3</v>
      </c>
      <c r="AD447" s="2">
        <f>(Table2[[#This Row],[Day High]]/Table2[[#This Row],[Close Price]])-1</f>
        <v>1.7727128838240125E-2</v>
      </c>
      <c r="AE447" s="2">
        <f>(Table2[[#This Row],[Close Price]]/Table2[[#This Row],[Current Week Low]])-1</f>
        <v>2.4319066147859836E-2</v>
      </c>
      <c r="AF447" s="2">
        <f>(Table2[[#This Row],[Current Week High]]/Table2[[#This Row],[Close Price]])-1</f>
        <v>1.9309908198797077E-2</v>
      </c>
      <c r="AG447" s="2">
        <f>(Table2[[#This Row],[Close Price]]/Table2[[#This Row],[Current Month Low]])-1</f>
        <v>6.3278357455402112E-2</v>
      </c>
      <c r="AH447" s="2">
        <f>(Table2[[#This Row],[Current Month High]]/Table2[[#This Row],[Close Price]])-1</f>
        <v>6.2361506805951317E-2</v>
      </c>
      <c r="AI447">
        <v>27.1130104463438</v>
      </c>
      <c r="AJ447">
        <v>39.439417347163896</v>
      </c>
      <c r="AK447" t="str">
        <f>IF(AND(Table2[[#This Row],[20D EMA]]&gt;Table2[[#This Row],[50D EMA]],Table2[[#This Row],[50D EMA]]&gt;Table2[[#This Row],[200D EMA]]),"Uptrend","Downtrend/NoTrend")</f>
        <v>Downtrend/NoTrend</v>
      </c>
      <c r="AL447">
        <v>-0.04</v>
      </c>
      <c r="AM447" t="s">
        <v>10331</v>
      </c>
      <c r="AN447">
        <v>0.99</v>
      </c>
      <c r="AO447" t="s">
        <v>10332</v>
      </c>
      <c r="AP447">
        <v>8.973185447484E-2</v>
      </c>
      <c r="AQ447">
        <f>(Table2[[#This Row],[Sharpe Ratio]]-AVERAGE(Table2[Sharpe Ratio]))/_xlfn.STDEV.P(Table2[Sharpe Ratio])</f>
        <v>0.26840316179840612</v>
      </c>
      <c r="AR4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7">
        <f>_xlfn.RANK.AVG(Table2[[#This Row],[1Y Return vs Nifty Z-Score]],Table2[1Y Return vs Nifty Z-Score])</f>
        <v>437</v>
      </c>
      <c r="AT447">
        <f>_xlfn.RANK.AVG(Table2[[#This Row],[6M Return vs Nifty Z-Score]],Table2[6M Return vs Nifty Z-Score])</f>
        <v>579</v>
      </c>
      <c r="AU447">
        <f>_xlfn.RANK.AVG(Table2[[#This Row],[Sharpe Ratio Z-Score]],Table2[Sharpe Ratio Z-Score])</f>
        <v>270</v>
      </c>
      <c r="AV447">
        <f>(Table2[[#This Row],[Rank 1Y]]+Table2[[#This Row],[Rank 6M]]+Table2[[#This Row],[Rank Sharpe]])/3</f>
        <v>428.66666666666669</v>
      </c>
    </row>
    <row r="448" spans="1:48" x14ac:dyDescent="0.3">
      <c r="A448" t="s">
        <v>1331</v>
      </c>
      <c r="B448" t="s">
        <v>1332</v>
      </c>
      <c r="C448" t="s">
        <v>10295</v>
      </c>
      <c r="D448" t="s">
        <v>335</v>
      </c>
      <c r="E448">
        <v>8613.3705348940002</v>
      </c>
      <c r="F448">
        <v>223.87</v>
      </c>
      <c r="G448">
        <v>33.0240309877274</v>
      </c>
      <c r="H448">
        <f>(Table2[[#This Row],[1Y Return vs Nifty]]-AVERAGE(Table2[1Y Return vs Nifty]))/_xlfn.STDEV.P(Table2[1Y Return vs Nifty])</f>
        <v>6.8697096736595777E-3</v>
      </c>
      <c r="I448">
        <v>4.4877549712875897</v>
      </c>
      <c r="J448">
        <f>(Table2[[#This Row],[1M Return vs Nifty]]-AVERAGE(Table2[1M Return vs Nifty]))/_xlfn.STDEV.P(Table2[1M Return vs Nifty])</f>
        <v>1.6589292810297963E-2</v>
      </c>
      <c r="K448">
        <v>-2.0966819474702398</v>
      </c>
      <c r="L448">
        <f>(Table2[[#This Row],[6M Return vs Nifty]]-AVERAGE(Table2[6M Return vs Nifty]))/_xlfn.STDEV.P(Table2[6M Return vs Nifty])</f>
        <v>-0.35867809558676861</v>
      </c>
      <c r="M448">
        <v>-7.4395292214167998</v>
      </c>
      <c r="N448">
        <f>(Table2[[#This Row],[1W Return vs Nifty]]-AVERAGE(Table2[1W Return vs Nifty]))/_xlfn.STDEV.P(Table2[1W Return vs Nifty])</f>
        <v>-1.8733879692878037</v>
      </c>
      <c r="O448">
        <v>224.32</v>
      </c>
      <c r="P448">
        <v>223.014506098975</v>
      </c>
      <c r="Q448">
        <v>202.605592697736</v>
      </c>
      <c r="R448">
        <v>48.280672003217397</v>
      </c>
      <c r="S448" s="2">
        <f>(Table2[[#This Row],[Close Price]]-Table2[[#This Row],[20D EMA]])/Table2[[#This Row],[20D EMA]]</f>
        <v>-2.0060627674749849E-3</v>
      </c>
      <c r="T448" s="2">
        <f>(Table2[[#This Row],[Close Price]]-Table2[[#This Row],[50D EMA]])/Table2[[#This Row],[50D EMA]]</f>
        <v>3.836045986377796E-3</v>
      </c>
      <c r="U448" s="2">
        <f>(Table2[[#This Row],[Close Price]]-Table2[[#This Row],[200D EMA]])/Table2[[#This Row],[200D EMA]]</f>
        <v>0.10495469063377746</v>
      </c>
      <c r="V448">
        <v>4.2726404957203599</v>
      </c>
      <c r="W448">
        <v>222.6</v>
      </c>
      <c r="X448">
        <v>228.71</v>
      </c>
      <c r="Y448">
        <v>220.34</v>
      </c>
      <c r="Z448">
        <v>245.85</v>
      </c>
      <c r="AA448">
        <v>204</v>
      </c>
      <c r="AB448">
        <v>247.5</v>
      </c>
      <c r="AC448" s="2">
        <f>(Table2[[#This Row],[Close Price]]/Table2[[#This Row],[Day Low]])-1</f>
        <v>5.7053009883198946E-3</v>
      </c>
      <c r="AD448" s="2">
        <f>(Table2[[#This Row],[Day High]]/Table2[[#This Row],[Close Price]])-1</f>
        <v>2.1619689998660041E-2</v>
      </c>
      <c r="AE448" s="2">
        <f>(Table2[[#This Row],[Close Price]]/Table2[[#This Row],[Current Week Low]])-1</f>
        <v>1.6020695289098663E-2</v>
      </c>
      <c r="AF448" s="2">
        <f>(Table2[[#This Row],[Current Week High]]/Table2[[#This Row],[Close Price]])-1</f>
        <v>9.8181980613748943E-2</v>
      </c>
      <c r="AG448" s="2">
        <f>(Table2[[#This Row],[Close Price]]/Table2[[#This Row],[Current Month Low]])-1</f>
        <v>9.7401960784313735E-2</v>
      </c>
      <c r="AH448" s="2">
        <f>(Table2[[#This Row],[Current Month High]]/Table2[[#This Row],[Close Price]])-1</f>
        <v>0.1055523294769285</v>
      </c>
      <c r="AI448">
        <v>17.032206191093</v>
      </c>
      <c r="AJ448">
        <v>79.815261044176694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-0.06</v>
      </c>
      <c r="AM448" t="s">
        <v>10331</v>
      </c>
      <c r="AN448">
        <v>8.14</v>
      </c>
      <c r="AO448" t="s">
        <v>10332</v>
      </c>
      <c r="AQ448">
        <f>(Table2[[#This Row],[Sharpe Ratio]]-AVERAGE(Table2[Sharpe Ratio]))/_xlfn.STDEV.P(Table2[Sharpe Ratio])</f>
        <v>-0.76472241492382476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-2.9733294773144392</v>
      </c>
      <c r="AS448">
        <f>_xlfn.RANK.AVG(Table2[[#This Row],[1Y Return vs Nifty Z-Score]],Table2[1Y Return vs Nifty Z-Score])</f>
        <v>295</v>
      </c>
      <c r="AT448">
        <f>_xlfn.RANK.AVG(Table2[[#This Row],[6M Return vs Nifty Z-Score]],Table2[6M Return vs Nifty Z-Score])</f>
        <v>439</v>
      </c>
      <c r="AU448">
        <f>_xlfn.RANK.AVG(Table2[[#This Row],[Sharpe Ratio Z-Score]],Table2[Sharpe Ratio Z-Score])</f>
        <v>557.5</v>
      </c>
      <c r="AV448">
        <f>(Table2[[#This Row],[Rank 1Y]]+Table2[[#This Row],[Rank 6M]]+Table2[[#This Row],[Rank Sharpe]])/3</f>
        <v>430.5</v>
      </c>
    </row>
    <row r="449" spans="1:48" x14ac:dyDescent="0.3">
      <c r="A449" t="s">
        <v>1068</v>
      </c>
      <c r="B449" t="s">
        <v>1069</v>
      </c>
      <c r="C449" t="s">
        <v>10287</v>
      </c>
      <c r="D449" t="s">
        <v>24</v>
      </c>
      <c r="E449">
        <v>12520.317865216</v>
      </c>
      <c r="F449">
        <v>169.04</v>
      </c>
      <c r="G449">
        <v>8.5148694169469401</v>
      </c>
      <c r="H449">
        <f>(Table2[[#This Row],[1Y Return vs Nifty]]-AVERAGE(Table2[1Y Return vs Nifty]))/_xlfn.STDEV.P(Table2[1Y Return vs Nifty])</f>
        <v>-0.37250313773886945</v>
      </c>
      <c r="I449">
        <v>8.7247073124092296</v>
      </c>
      <c r="J449">
        <f>(Table2[[#This Row],[1M Return vs Nifty]]-AVERAGE(Table2[1M Return vs Nifty]))/_xlfn.STDEV.P(Table2[1M Return vs Nifty])</f>
        <v>0.36908237423505946</v>
      </c>
      <c r="K449">
        <v>13.4001092938926</v>
      </c>
      <c r="L449">
        <f>(Table2[[#This Row],[6M Return vs Nifty]]-AVERAGE(Table2[6M Return vs Nifty]))/_xlfn.STDEV.P(Table2[6M Return vs Nifty])</f>
        <v>0.16852448679730986</v>
      </c>
      <c r="M449">
        <v>1.8996257847548801</v>
      </c>
      <c r="N449">
        <f>(Table2[[#This Row],[1W Return vs Nifty]]-AVERAGE(Table2[1W Return vs Nifty]))/_xlfn.STDEV.P(Table2[1W Return vs Nifty])</f>
        <v>0.28568092341981838</v>
      </c>
      <c r="O449">
        <v>165.36</v>
      </c>
      <c r="P449">
        <v>162.085297107602</v>
      </c>
      <c r="Q449">
        <v>151.64853999770099</v>
      </c>
      <c r="R449">
        <v>63.116443678616399</v>
      </c>
      <c r="S449" s="2">
        <f>(Table2[[#This Row],[Close Price]]-Table2[[#This Row],[20D EMA]])/Table2[[#This Row],[20D EMA]]</f>
        <v>2.2254475084663633E-2</v>
      </c>
      <c r="T449" s="2">
        <f>(Table2[[#This Row],[Close Price]]-Table2[[#This Row],[50D EMA]])/Table2[[#This Row],[50D EMA]]</f>
        <v>4.2907672790216365E-2</v>
      </c>
      <c r="U449" s="2">
        <f>(Table2[[#This Row],[Close Price]]-Table2[[#This Row],[200D EMA]])/Table2[[#This Row],[200D EMA]]</f>
        <v>0.114682673519723</v>
      </c>
      <c r="V449">
        <v>0.408851843684156</v>
      </c>
      <c r="W449">
        <v>168.8</v>
      </c>
      <c r="X449">
        <v>171.97</v>
      </c>
      <c r="Y449">
        <v>163.81</v>
      </c>
      <c r="Z449">
        <v>171.97</v>
      </c>
      <c r="AA449">
        <v>157.25</v>
      </c>
      <c r="AB449">
        <v>176.82</v>
      </c>
      <c r="AC449" s="2">
        <f>(Table2[[#This Row],[Close Price]]/Table2[[#This Row],[Day Low]])-1</f>
        <v>1.4218009478672577E-3</v>
      </c>
      <c r="AD449" s="2">
        <f>(Table2[[#This Row],[Day High]]/Table2[[#This Row],[Close Price]])-1</f>
        <v>1.7333175579744564E-2</v>
      </c>
      <c r="AE449" s="2">
        <f>(Table2[[#This Row],[Close Price]]/Table2[[#This Row],[Current Week Low]])-1</f>
        <v>3.192723276967202E-2</v>
      </c>
      <c r="AF449" s="2">
        <f>(Table2[[#This Row],[Current Week High]]/Table2[[#This Row],[Close Price]])-1</f>
        <v>1.7333175579744564E-2</v>
      </c>
      <c r="AG449" s="2">
        <f>(Table2[[#This Row],[Close Price]]/Table2[[#This Row],[Current Month Low]])-1</f>
        <v>7.4976152623211334E-2</v>
      </c>
      <c r="AH449" s="2">
        <f>(Table2[[#This Row],[Current Month High]]/Table2[[#This Row],[Close Price]])-1</f>
        <v>4.6024609559867535E-2</v>
      </c>
      <c r="AI449">
        <v>4.60246095598675</v>
      </c>
      <c r="AJ449">
        <v>40.807996668054898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0.15</v>
      </c>
      <c r="AM449" t="s">
        <v>10332</v>
      </c>
      <c r="AN449">
        <v>4.0199999999999996</v>
      </c>
      <c r="AO449" t="s">
        <v>10332</v>
      </c>
      <c r="AP449">
        <v>-1.5495073846157999E-2</v>
      </c>
      <c r="AQ449">
        <f>(Table2[[#This Row],[Sharpe Ratio]]-AVERAGE(Table2[Sharpe Ratio]))/_xlfn.STDEV.P(Table2[Sharpe Ratio])</f>
        <v>-0.94312457987801213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-0.49233993316469377</v>
      </c>
      <c r="AS449">
        <f>_xlfn.RANK.AVG(Table2[[#This Row],[1Y Return vs Nifty Z-Score]],Table2[1Y Return vs Nifty Z-Score])</f>
        <v>418</v>
      </c>
      <c r="AT449">
        <f>_xlfn.RANK.AVG(Table2[[#This Row],[6M Return vs Nifty Z-Score]],Table2[6M Return vs Nifty Z-Score])</f>
        <v>266</v>
      </c>
      <c r="AU449">
        <f>_xlfn.RANK.AVG(Table2[[#This Row],[Sharpe Ratio Z-Score]],Table2[Sharpe Ratio Z-Score])</f>
        <v>608</v>
      </c>
      <c r="AV449">
        <f>(Table2[[#This Row],[Rank 1Y]]+Table2[[#This Row],[Rank 6M]]+Table2[[#This Row],[Rank Sharpe]])/3</f>
        <v>430.66666666666669</v>
      </c>
    </row>
    <row r="450" spans="1:48" x14ac:dyDescent="0.3">
      <c r="A450" t="s">
        <v>184</v>
      </c>
      <c r="B450" t="s">
        <v>185</v>
      </c>
      <c r="C450" t="s">
        <v>10289</v>
      </c>
      <c r="D450" t="s">
        <v>186</v>
      </c>
      <c r="E450">
        <v>147327.55921641001</v>
      </c>
      <c r="F450">
        <v>1440.3</v>
      </c>
      <c r="G450">
        <v>10.9130495017461</v>
      </c>
      <c r="H450">
        <f>(Table2[[#This Row],[1Y Return vs Nifty]]-AVERAGE(Table2[1Y Return vs Nifty]))/_xlfn.STDEV.P(Table2[1Y Return vs Nifty])</f>
        <v>-0.33538214505412023</v>
      </c>
      <c r="I450">
        <v>-5.2054607694487203</v>
      </c>
      <c r="J450">
        <f>(Table2[[#This Row],[1M Return vs Nifty]]-AVERAGE(Table2[1M Return vs Nifty]))/_xlfn.STDEV.P(Table2[1M Return vs Nifty])</f>
        <v>-0.7898374050322895</v>
      </c>
      <c r="K450">
        <v>2.9658882039919501</v>
      </c>
      <c r="L450">
        <f>(Table2[[#This Row],[6M Return vs Nifty]]-AVERAGE(Table2[6M Return vs Nifty]))/_xlfn.STDEV.P(Table2[6M Return vs Nifty])</f>
        <v>-0.18644888917999114</v>
      </c>
      <c r="M450">
        <v>-1.5655078981013499</v>
      </c>
      <c r="N450">
        <f>(Table2[[#This Row],[1W Return vs Nifty]]-AVERAGE(Table2[1W Return vs Nifty]))/_xlfn.STDEV.P(Table2[1W Return vs Nifty])</f>
        <v>-0.51540465003776326</v>
      </c>
      <c r="O450">
        <v>1425.64</v>
      </c>
      <c r="P450">
        <v>1409.87156530069</v>
      </c>
      <c r="Q450">
        <v>1267.8387371229401</v>
      </c>
      <c r="R450">
        <v>56.882353172730198</v>
      </c>
      <c r="S450" s="2">
        <f>(Table2[[#This Row],[Close Price]]-Table2[[#This Row],[20D EMA]])/Table2[[#This Row],[20D EMA]]</f>
        <v>1.0283100923094087E-2</v>
      </c>
      <c r="T450" s="2">
        <f>(Table2[[#This Row],[Close Price]]-Table2[[#This Row],[50D EMA]])/Table2[[#This Row],[50D EMA]]</f>
        <v>2.1582416049947307E-2</v>
      </c>
      <c r="U450" s="2">
        <f>(Table2[[#This Row],[Close Price]]-Table2[[#This Row],[200D EMA]])/Table2[[#This Row],[200D EMA]]</f>
        <v>0.13602775954647031</v>
      </c>
      <c r="V450">
        <v>0.968634516689591</v>
      </c>
      <c r="W450">
        <v>1391.5</v>
      </c>
      <c r="X450">
        <v>1444.5</v>
      </c>
      <c r="Y450">
        <v>1378.55</v>
      </c>
      <c r="Z450">
        <v>1444.5</v>
      </c>
      <c r="AA450">
        <v>1358.15</v>
      </c>
      <c r="AB450">
        <v>1509</v>
      </c>
      <c r="AC450" s="2">
        <f>(Table2[[#This Row],[Close Price]]/Table2[[#This Row],[Day Low]])-1</f>
        <v>3.5070068271649157E-2</v>
      </c>
      <c r="AD450" s="2">
        <f>(Table2[[#This Row],[Day High]]/Table2[[#This Row],[Close Price]])-1</f>
        <v>2.9160591543428982E-3</v>
      </c>
      <c r="AE450" s="2">
        <f>(Table2[[#This Row],[Close Price]]/Table2[[#This Row],[Current Week Low]])-1</f>
        <v>4.4793442385114846E-2</v>
      </c>
      <c r="AF450" s="2">
        <f>(Table2[[#This Row],[Current Week High]]/Table2[[#This Row],[Close Price]])-1</f>
        <v>2.9160591543428982E-3</v>
      </c>
      <c r="AG450" s="2">
        <f>(Table2[[#This Row],[Close Price]]/Table2[[#This Row],[Current Month Low]])-1</f>
        <v>6.0486691455288399E-2</v>
      </c>
      <c r="AH450" s="2">
        <f>(Table2[[#This Row],[Current Month High]]/Table2[[#This Row],[Close Price]])-1</f>
        <v>4.7698396167465074E-2</v>
      </c>
      <c r="AI450">
        <v>5.88071929459141</v>
      </c>
      <c r="AJ450">
        <v>50.062513023546501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-0.05</v>
      </c>
      <c r="AM450" t="s">
        <v>10331</v>
      </c>
      <c r="AN450">
        <v>-1.49</v>
      </c>
      <c r="AO450" t="s">
        <v>10331</v>
      </c>
      <c r="AP450">
        <v>4.2655535524499999E-3</v>
      </c>
      <c r="AQ450">
        <f>(Table2[[#This Row],[Sharpe Ratio]]-AVERAGE(Table2[Sharpe Ratio]))/_xlfn.STDEV.P(Table2[Sharpe Ratio])</f>
        <v>-0.71561106534004781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-2.5426841546442116</v>
      </c>
      <c r="AS450">
        <f>_xlfn.RANK.AVG(Table2[[#This Row],[1Y Return vs Nifty Z-Score]],Table2[1Y Return vs Nifty Z-Score])</f>
        <v>400</v>
      </c>
      <c r="AT450">
        <f>_xlfn.RANK.AVG(Table2[[#This Row],[6M Return vs Nifty Z-Score]],Table2[6M Return vs Nifty Z-Score])</f>
        <v>373</v>
      </c>
      <c r="AU450">
        <f>_xlfn.RANK.AVG(Table2[[#This Row],[Sharpe Ratio Z-Score]],Table2[Sharpe Ratio Z-Score])</f>
        <v>521</v>
      </c>
      <c r="AV450">
        <f>(Table2[[#This Row],[Rank 1Y]]+Table2[[#This Row],[Rank 6M]]+Table2[[#This Row],[Rank Sharpe]])/3</f>
        <v>431.33333333333331</v>
      </c>
    </row>
    <row r="451" spans="1:48" x14ac:dyDescent="0.3">
      <c r="A451" t="s">
        <v>362</v>
      </c>
      <c r="B451" t="s">
        <v>363</v>
      </c>
      <c r="C451" t="s">
        <v>10291</v>
      </c>
      <c r="D451" t="s">
        <v>51</v>
      </c>
      <c r="E451">
        <v>68965.689824999994</v>
      </c>
      <c r="F451">
        <v>5768.05</v>
      </c>
      <c r="G451">
        <v>25.172302950950002</v>
      </c>
      <c r="H451">
        <f>(Table2[[#This Row],[1Y Return vs Nifty]]-AVERAGE(Table2[1Y Return vs Nifty]))/_xlfn.STDEV.P(Table2[1Y Return vs Nifty])</f>
        <v>-0.11466575835198838</v>
      </c>
      <c r="I451">
        <v>11.536665628581799</v>
      </c>
      <c r="J451">
        <f>(Table2[[#This Row],[1M Return vs Nifty]]-AVERAGE(Table2[1M Return vs Nifty]))/_xlfn.STDEV.P(Table2[1M Return vs Nifty])</f>
        <v>0.60302313445688804</v>
      </c>
      <c r="K451">
        <v>-5.3169405063189696</v>
      </c>
      <c r="L451">
        <f>(Table2[[#This Row],[6M Return vs Nifty]]-AVERAGE(Table2[6M Return vs Nifty]))/_xlfn.STDEV.P(Table2[6M Return vs Nifty])</f>
        <v>-0.46823165423819024</v>
      </c>
      <c r="M451">
        <v>0.156628829209285</v>
      </c>
      <c r="N451">
        <f>(Table2[[#This Row],[1W Return vs Nifty]]-AVERAGE(Table2[1W Return vs Nifty]))/_xlfn.STDEV.P(Table2[1W Return vs Nifty])</f>
        <v>-0.11727314515658714</v>
      </c>
      <c r="O451">
        <v>5560.5</v>
      </c>
      <c r="P451">
        <v>5358.6250387144</v>
      </c>
      <c r="Q451">
        <v>4913.3308967180301</v>
      </c>
      <c r="R451">
        <v>71.953273019109005</v>
      </c>
      <c r="S451" s="2">
        <f>(Table2[[#This Row],[Close Price]]-Table2[[#This Row],[20D EMA]])/Table2[[#This Row],[20D EMA]]</f>
        <v>3.7325780055750414E-2</v>
      </c>
      <c r="T451" s="2">
        <f>(Table2[[#This Row],[Close Price]]-Table2[[#This Row],[50D EMA]])/Table2[[#This Row],[50D EMA]]</f>
        <v>7.6404853545010532E-2</v>
      </c>
      <c r="U451" s="2">
        <f>(Table2[[#This Row],[Close Price]]-Table2[[#This Row],[200D EMA]])/Table2[[#This Row],[200D EMA]]</f>
        <v>0.1739591981995145</v>
      </c>
      <c r="V451">
        <v>1.4681946607748999</v>
      </c>
      <c r="W451">
        <v>5748.5</v>
      </c>
      <c r="X451">
        <v>5864.55</v>
      </c>
      <c r="Y451">
        <v>5677.35</v>
      </c>
      <c r="Z451">
        <v>5864.55</v>
      </c>
      <c r="AA451">
        <v>5164.75</v>
      </c>
      <c r="AB451">
        <v>5864.55</v>
      </c>
      <c r="AC451" s="2">
        <f>(Table2[[#This Row],[Close Price]]/Table2[[#This Row],[Day Low]])-1</f>
        <v>3.4008871879620539E-3</v>
      </c>
      <c r="AD451" s="2">
        <f>(Table2[[#This Row],[Day High]]/Table2[[#This Row],[Close Price]])-1</f>
        <v>1.6730090758575233E-2</v>
      </c>
      <c r="AE451" s="2">
        <f>(Table2[[#This Row],[Close Price]]/Table2[[#This Row],[Current Week Low]])-1</f>
        <v>1.5975763340290827E-2</v>
      </c>
      <c r="AF451" s="2">
        <f>(Table2[[#This Row],[Current Week High]]/Table2[[#This Row],[Close Price]])-1</f>
        <v>1.6730090758575233E-2</v>
      </c>
      <c r="AG451" s="2">
        <f>(Table2[[#This Row],[Close Price]]/Table2[[#This Row],[Current Month Low]])-1</f>
        <v>0.11681107507623789</v>
      </c>
      <c r="AH451" s="2">
        <f>(Table2[[#This Row],[Current Month High]]/Table2[[#This Row],[Close Price]])-1</f>
        <v>1.6730090758575233E-2</v>
      </c>
      <c r="AI451">
        <v>1.67300907585752</v>
      </c>
      <c r="AJ451">
        <v>67.335364084711301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</v>
      </c>
      <c r="AM451" t="s">
        <v>10333</v>
      </c>
      <c r="AN451">
        <v>8.5399999999999991</v>
      </c>
      <c r="AO451" t="s">
        <v>10332</v>
      </c>
      <c r="AP451">
        <v>1.8470020250465999E-2</v>
      </c>
      <c r="AQ451">
        <f>(Table2[[#This Row],[Sharpe Ratio]]-AVERAGE(Table2[Sharpe Ratio]))/_xlfn.STDEV.P(Table2[Sharpe Ratio])</f>
        <v>-0.55206827515360146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-0.64921569844347915</v>
      </c>
      <c r="AS451">
        <f>_xlfn.RANK.AVG(Table2[[#This Row],[1Y Return vs Nifty Z-Score]],Table2[1Y Return vs Nifty Z-Score])</f>
        <v>327</v>
      </c>
      <c r="AT451">
        <f>_xlfn.RANK.AVG(Table2[[#This Row],[6M Return vs Nifty Z-Score]],Table2[6M Return vs Nifty Z-Score])</f>
        <v>481</v>
      </c>
      <c r="AU451">
        <f>_xlfn.RANK.AVG(Table2[[#This Row],[Sharpe Ratio Z-Score]],Table2[Sharpe Ratio Z-Score])</f>
        <v>492</v>
      </c>
      <c r="AV451">
        <f>(Table2[[#This Row],[Rank 1Y]]+Table2[[#This Row],[Rank 6M]]+Table2[[#This Row],[Rank Sharpe]])/3</f>
        <v>433.33333333333331</v>
      </c>
    </row>
    <row r="452" spans="1:48" x14ac:dyDescent="0.3">
      <c r="A452" t="s">
        <v>344</v>
      </c>
      <c r="B452" t="s">
        <v>345</v>
      </c>
      <c r="C452" t="s">
        <v>10295</v>
      </c>
      <c r="D452" t="s">
        <v>130</v>
      </c>
      <c r="E452">
        <v>75152</v>
      </c>
      <c r="F452">
        <v>939.4</v>
      </c>
      <c r="G452">
        <v>16.228341960290699</v>
      </c>
      <c r="H452">
        <f>(Table2[[#This Row],[1Y Return vs Nifty]]-AVERAGE(Table2[1Y Return vs Nifty]))/_xlfn.STDEV.P(Table2[1Y Return vs Nifty])</f>
        <v>-0.25310770131172688</v>
      </c>
      <c r="I452">
        <v>-5.8795076613888799</v>
      </c>
      <c r="J452">
        <f>(Table2[[#This Row],[1M Return vs Nifty]]-AVERAGE(Table2[1M Return vs Nifty]))/_xlfn.STDEV.P(Table2[1M Return vs Nifty])</f>
        <v>-0.84591470938588786</v>
      </c>
      <c r="K452">
        <v>-11.274941469494101</v>
      </c>
      <c r="L452">
        <f>(Table2[[#This Row],[6M Return vs Nifty]]-AVERAGE(Table2[6M Return vs Nifty]))/_xlfn.STDEV.P(Table2[6M Return vs Nifty])</f>
        <v>-0.67092351765110414</v>
      </c>
      <c r="M452">
        <v>-0.81905509064149196</v>
      </c>
      <c r="N452">
        <f>(Table2[[#This Row],[1W Return vs Nifty]]-AVERAGE(Table2[1W Return vs Nifty]))/_xlfn.STDEV.P(Table2[1W Return vs Nifty])</f>
        <v>-0.34283625007054841</v>
      </c>
      <c r="O452">
        <v>946.39</v>
      </c>
      <c r="P452">
        <v>972.613227293769</v>
      </c>
      <c r="Q452">
        <v>925.11636331559805</v>
      </c>
      <c r="R452">
        <v>50.770931837100299</v>
      </c>
      <c r="S452" s="2">
        <f>(Table2[[#This Row],[Close Price]]-Table2[[#This Row],[20D EMA]])/Table2[[#This Row],[20D EMA]]</f>
        <v>-7.3859613901245888E-3</v>
      </c>
      <c r="T452" s="2">
        <f>(Table2[[#This Row],[Close Price]]-Table2[[#This Row],[50D EMA]])/Table2[[#This Row],[50D EMA]]</f>
        <v>-3.4148442938805798E-2</v>
      </c>
      <c r="U452" s="2">
        <f>(Table2[[#This Row],[Close Price]]-Table2[[#This Row],[200D EMA]])/Table2[[#This Row],[200D EMA]]</f>
        <v>1.5439827086410693E-2</v>
      </c>
      <c r="V452">
        <v>0.40859644818862301</v>
      </c>
      <c r="W452">
        <v>932.35</v>
      </c>
      <c r="X452">
        <v>942.3</v>
      </c>
      <c r="Y452">
        <v>925.15</v>
      </c>
      <c r="Z452">
        <v>942.4</v>
      </c>
      <c r="AA452">
        <v>906.3</v>
      </c>
      <c r="AB452">
        <v>995</v>
      </c>
      <c r="AC452" s="2">
        <f>(Table2[[#This Row],[Close Price]]/Table2[[#This Row],[Day Low]])-1</f>
        <v>7.5615380490159367E-3</v>
      </c>
      <c r="AD452" s="2">
        <f>(Table2[[#This Row],[Day High]]/Table2[[#This Row],[Close Price]])-1</f>
        <v>3.0870768575685936E-3</v>
      </c>
      <c r="AE452" s="2">
        <f>(Table2[[#This Row],[Close Price]]/Table2[[#This Row],[Current Week Low]])-1</f>
        <v>1.5402907636599572E-2</v>
      </c>
      <c r="AF452" s="2">
        <f>(Table2[[#This Row],[Current Week High]]/Table2[[#This Row],[Close Price]])-1</f>
        <v>3.1935277836916409E-3</v>
      </c>
      <c r="AG452" s="2">
        <f>(Table2[[#This Row],[Close Price]]/Table2[[#This Row],[Current Month Low]])-1</f>
        <v>3.6522122917356237E-2</v>
      </c>
      <c r="AH452" s="2">
        <f>(Table2[[#This Row],[Current Month High]]/Table2[[#This Row],[Close Price]])-1</f>
        <v>5.9186714924419848E-2</v>
      </c>
      <c r="AI452">
        <v>21.236959761549901</v>
      </c>
      <c r="AJ452">
        <v>47.808984344268701</v>
      </c>
      <c r="AK452" t="str">
        <f>IF(AND(Table2[[#This Row],[20D EMA]]&gt;Table2[[#This Row],[50D EMA]],Table2[[#This Row],[50D EMA]]&gt;Table2[[#This Row],[200D EMA]]),"Uptrend","Downtrend/NoTrend")</f>
        <v>Downtrend/NoTrend</v>
      </c>
      <c r="AL452">
        <v>-0.18</v>
      </c>
      <c r="AM452" t="s">
        <v>10331</v>
      </c>
      <c r="AN452">
        <v>1.5</v>
      </c>
      <c r="AO452" t="s">
        <v>10332</v>
      </c>
      <c r="AP452">
        <v>5.3666708732637999E-2</v>
      </c>
      <c r="AQ452">
        <f>(Table2[[#This Row],[Sharpe Ratio]]-AVERAGE(Table2[Sharpe Ratio]))/_xlfn.STDEV.P(Table2[Sharpe Ratio])</f>
        <v>-0.14683203770291556</v>
      </c>
      <c r="AR4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2">
        <f>_xlfn.RANK.AVG(Table2[[#This Row],[1Y Return vs Nifty Z-Score]],Table2[1Y Return vs Nifty Z-Score])</f>
        <v>373</v>
      </c>
      <c r="AT452">
        <f>_xlfn.RANK.AVG(Table2[[#This Row],[6M Return vs Nifty Z-Score]],Table2[6M Return vs Nifty Z-Score])</f>
        <v>549</v>
      </c>
      <c r="AU452">
        <f>_xlfn.RANK.AVG(Table2[[#This Row],[Sharpe Ratio Z-Score]],Table2[Sharpe Ratio Z-Score])</f>
        <v>379</v>
      </c>
      <c r="AV452">
        <f>(Table2[[#This Row],[Rank 1Y]]+Table2[[#This Row],[Rank 6M]]+Table2[[#This Row],[Rank Sharpe]])/3</f>
        <v>433.66666666666669</v>
      </c>
    </row>
    <row r="453" spans="1:48" x14ac:dyDescent="0.3">
      <c r="A453" t="s">
        <v>863</v>
      </c>
      <c r="B453" t="s">
        <v>864</v>
      </c>
      <c r="C453" t="s">
        <v>10302</v>
      </c>
      <c r="D453" t="s">
        <v>166</v>
      </c>
      <c r="E453">
        <v>17972.765340529899</v>
      </c>
      <c r="F453">
        <v>1162.7</v>
      </c>
      <c r="G453">
        <v>0.80631451018595202</v>
      </c>
      <c r="H453">
        <f>(Table2[[#This Row],[1Y Return vs Nifty]]-AVERAGE(Table2[1Y Return vs Nifty]))/_xlfn.STDEV.P(Table2[1Y Return vs Nifty])</f>
        <v>-0.49182245496513449</v>
      </c>
      <c r="I453">
        <v>16.864573559247301</v>
      </c>
      <c r="J453">
        <f>(Table2[[#This Row],[1M Return vs Nifty]]-AVERAGE(Table2[1M Return vs Nifty]))/_xlfn.STDEV.P(Table2[1M Return vs Nifty])</f>
        <v>1.0462782227429495</v>
      </c>
      <c r="K453">
        <v>7.8513814889550204</v>
      </c>
      <c r="L453">
        <f>(Table2[[#This Row],[6M Return vs Nifty]]-AVERAGE(Table2[6M Return vs Nifty]))/_xlfn.STDEV.P(Table2[6M Return vs Nifty])</f>
        <v>-2.0243857703675362E-2</v>
      </c>
      <c r="M453">
        <v>2.1813348515611901</v>
      </c>
      <c r="N453">
        <f>(Table2[[#This Row],[1W Return vs Nifty]]-AVERAGE(Table2[1W Return vs Nifty]))/_xlfn.STDEV.P(Table2[1W Return vs Nifty])</f>
        <v>0.35080772370670255</v>
      </c>
      <c r="O453">
        <v>1099.3900000000001</v>
      </c>
      <c r="P453">
        <v>1053.63517855138</v>
      </c>
      <c r="Q453">
        <v>993.11959925420399</v>
      </c>
      <c r="R453">
        <v>70.944388151376899</v>
      </c>
      <c r="S453" s="2">
        <f>(Table2[[#This Row],[Close Price]]-Table2[[#This Row],[20D EMA]])/Table2[[#This Row],[20D EMA]]</f>
        <v>5.7586479775147983E-2</v>
      </c>
      <c r="T453" s="2">
        <f>(Table2[[#This Row],[Close Price]]-Table2[[#This Row],[50D EMA]])/Table2[[#This Row],[50D EMA]]</f>
        <v>0.10351288915634999</v>
      </c>
      <c r="U453" s="2">
        <f>(Table2[[#This Row],[Close Price]]-Table2[[#This Row],[200D EMA]])/Table2[[#This Row],[200D EMA]]</f>
        <v>0.17075526540121114</v>
      </c>
      <c r="V453">
        <v>2.0861408651211999</v>
      </c>
      <c r="W453">
        <v>1147.5999999999999</v>
      </c>
      <c r="X453">
        <v>1188</v>
      </c>
      <c r="Y453">
        <v>1085.3</v>
      </c>
      <c r="Z453">
        <v>1198.7</v>
      </c>
      <c r="AA453">
        <v>1006.15</v>
      </c>
      <c r="AB453">
        <v>1198.7</v>
      </c>
      <c r="AC453" s="2">
        <f>(Table2[[#This Row],[Close Price]]/Table2[[#This Row],[Day Low]])-1</f>
        <v>1.3157894736842257E-2</v>
      </c>
      <c r="AD453" s="2">
        <f>(Table2[[#This Row],[Day High]]/Table2[[#This Row],[Close Price]])-1</f>
        <v>2.1759697256386046E-2</v>
      </c>
      <c r="AE453" s="2">
        <f>(Table2[[#This Row],[Close Price]]/Table2[[#This Row],[Current Week Low]])-1</f>
        <v>7.1316686630424897E-2</v>
      </c>
      <c r="AF453" s="2">
        <f>(Table2[[#This Row],[Current Week High]]/Table2[[#This Row],[Close Price]])-1</f>
        <v>3.0962415068375382E-2</v>
      </c>
      <c r="AG453" s="2">
        <f>(Table2[[#This Row],[Close Price]]/Table2[[#This Row],[Current Month Low]])-1</f>
        <v>0.15559310242011626</v>
      </c>
      <c r="AH453" s="2">
        <f>(Table2[[#This Row],[Current Month High]]/Table2[[#This Row],[Close Price]])-1</f>
        <v>3.0962415068375382E-2</v>
      </c>
      <c r="AI453">
        <v>3.0962415068375302</v>
      </c>
      <c r="AJ453">
        <v>39.680442095146503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</v>
      </c>
      <c r="AM453">
        <v>0</v>
      </c>
      <c r="AN453">
        <v>10.93</v>
      </c>
      <c r="AO453" t="s">
        <v>10332</v>
      </c>
      <c r="AP453">
        <v>7.1559883230829999E-3</v>
      </c>
      <c r="AQ453">
        <f>(Table2[[#This Row],[Sharpe Ratio]]-AVERAGE(Table2[Sharpe Ratio]))/_xlfn.STDEV.P(Table2[Sharpe Ratio])</f>
        <v>-0.68233211321245635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0.20268752056838574</v>
      </c>
      <c r="AS453">
        <f>_xlfn.RANK.AVG(Table2[[#This Row],[1Y Return vs Nifty Z-Score]],Table2[1Y Return vs Nifty Z-Score])</f>
        <v>472</v>
      </c>
      <c r="AT453">
        <f>_xlfn.RANK.AVG(Table2[[#This Row],[6M Return vs Nifty Z-Score]],Table2[6M Return vs Nifty Z-Score])</f>
        <v>317</v>
      </c>
      <c r="AU453">
        <f>_xlfn.RANK.AVG(Table2[[#This Row],[Sharpe Ratio Z-Score]],Table2[Sharpe Ratio Z-Score])</f>
        <v>512</v>
      </c>
      <c r="AV453">
        <f>(Table2[[#This Row],[Rank 1Y]]+Table2[[#This Row],[Rank 6M]]+Table2[[#This Row],[Rank Sharpe]])/3</f>
        <v>433.66666666666669</v>
      </c>
    </row>
    <row r="454" spans="1:48" x14ac:dyDescent="0.3">
      <c r="A454" t="s">
        <v>1149</v>
      </c>
      <c r="B454" t="s">
        <v>1150</v>
      </c>
      <c r="C454" t="s">
        <v>10291</v>
      </c>
      <c r="D454" t="s">
        <v>281</v>
      </c>
      <c r="E454">
        <v>10759.461049275</v>
      </c>
      <c r="F454">
        <v>2099.75</v>
      </c>
      <c r="G454">
        <v>30.112668135532701</v>
      </c>
      <c r="H454">
        <f>(Table2[[#This Row],[1Y Return vs Nifty]]-AVERAGE(Table2[1Y Return vs Nifty]))/_xlfn.STDEV.P(Table2[1Y Return vs Nifty])</f>
        <v>-3.8194745587222446E-2</v>
      </c>
      <c r="I454">
        <v>5.2442986705136301</v>
      </c>
      <c r="J454">
        <f>(Table2[[#This Row],[1M Return vs Nifty]]-AVERAGE(Table2[1M Return vs Nifty]))/_xlfn.STDEV.P(Table2[1M Return vs Nifty])</f>
        <v>7.9529915763370457E-2</v>
      </c>
      <c r="K454">
        <v>8.3820165715502597</v>
      </c>
      <c r="L454">
        <f>(Table2[[#This Row],[6M Return vs Nifty]]-AVERAGE(Table2[6M Return vs Nifty]))/_xlfn.STDEV.P(Table2[6M Return vs Nifty])</f>
        <v>-2.1915924643330412E-3</v>
      </c>
      <c r="M454">
        <v>1.4302519062061001</v>
      </c>
      <c r="N454">
        <f>(Table2[[#This Row],[1W Return vs Nifty]]-AVERAGE(Table2[1W Return vs Nifty]))/_xlfn.STDEV.P(Table2[1W Return vs Nifty])</f>
        <v>0.17716890712343028</v>
      </c>
      <c r="O454">
        <v>2067.17</v>
      </c>
      <c r="P454">
        <v>2025.3935097953199</v>
      </c>
      <c r="Q454">
        <v>1818.6455283509099</v>
      </c>
      <c r="R454">
        <v>57.515440443280198</v>
      </c>
      <c r="S454" s="2">
        <f>(Table2[[#This Row],[Close Price]]-Table2[[#This Row],[20D EMA]])/Table2[[#This Row],[20D EMA]]</f>
        <v>1.5760677641413104E-2</v>
      </c>
      <c r="T454" s="2">
        <f>(Table2[[#This Row],[Close Price]]-Table2[[#This Row],[50D EMA]])/Table2[[#This Row],[50D EMA]]</f>
        <v>3.6712120309003227E-2</v>
      </c>
      <c r="U454" s="2">
        <f>(Table2[[#This Row],[Close Price]]-Table2[[#This Row],[200D EMA]])/Table2[[#This Row],[200D EMA]]</f>
        <v>0.15456803828285698</v>
      </c>
      <c r="V454">
        <v>0.72862408483825902</v>
      </c>
      <c r="W454">
        <v>2083.3000000000002</v>
      </c>
      <c r="X454">
        <v>2111.4499999999998</v>
      </c>
      <c r="Y454">
        <v>2064.65</v>
      </c>
      <c r="Z454">
        <v>2169.6999999999998</v>
      </c>
      <c r="AA454">
        <v>1965.1</v>
      </c>
      <c r="AB454">
        <v>2169.6999999999998</v>
      </c>
      <c r="AC454" s="2">
        <f>(Table2[[#This Row],[Close Price]]/Table2[[#This Row],[Day Low]])-1</f>
        <v>7.8961263380212809E-3</v>
      </c>
      <c r="AD454" s="2">
        <f>(Table2[[#This Row],[Day High]]/Table2[[#This Row],[Close Price]])-1</f>
        <v>5.5720919157040694E-3</v>
      </c>
      <c r="AE454" s="2">
        <f>(Table2[[#This Row],[Close Price]]/Table2[[#This Row],[Current Week Low]])-1</f>
        <v>1.7000460126413541E-2</v>
      </c>
      <c r="AF454" s="2">
        <f>(Table2[[#This Row],[Current Week High]]/Table2[[#This Row],[Close Price]])-1</f>
        <v>3.3313489701154886E-2</v>
      </c>
      <c r="AG454" s="2">
        <f>(Table2[[#This Row],[Close Price]]/Table2[[#This Row],[Current Month Low]])-1</f>
        <v>6.8520685970179684E-2</v>
      </c>
      <c r="AH454" s="2">
        <f>(Table2[[#This Row],[Current Month High]]/Table2[[#This Row],[Close Price]])-1</f>
        <v>3.3313489701154886E-2</v>
      </c>
      <c r="AI454">
        <v>3.3313489701154801</v>
      </c>
      <c r="AJ454">
        <v>62.017746913580197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-0.09</v>
      </c>
      <c r="AM454" t="s">
        <v>10331</v>
      </c>
      <c r="AN454">
        <v>2.2400000000000002</v>
      </c>
      <c r="AO454" t="s">
        <v>10332</v>
      </c>
      <c r="AP454">
        <v>-5.9433640344906002E-2</v>
      </c>
      <c r="AQ454">
        <f>(Table2[[#This Row],[Sharpe Ratio]]-AVERAGE(Table2[Sharpe Ratio]))/_xlfn.STDEV.P(Table2[Sharpe Ratio])</f>
        <v>-1.4490102223852137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-1.2326977375499684</v>
      </c>
      <c r="AS454">
        <f>_xlfn.RANK.AVG(Table2[[#This Row],[1Y Return vs Nifty Z-Score]],Table2[1Y Return vs Nifty Z-Score])</f>
        <v>307</v>
      </c>
      <c r="AT454">
        <f>_xlfn.RANK.AVG(Table2[[#This Row],[6M Return vs Nifty Z-Score]],Table2[6M Return vs Nifty Z-Score])</f>
        <v>314</v>
      </c>
      <c r="AU454">
        <f>_xlfn.RANK.AVG(Table2[[#This Row],[Sharpe Ratio Z-Score]],Table2[Sharpe Ratio Z-Score])</f>
        <v>680</v>
      </c>
      <c r="AV454">
        <f>(Table2[[#This Row],[Rank 1Y]]+Table2[[#This Row],[Rank 6M]]+Table2[[#This Row],[Rank Sharpe]])/3</f>
        <v>433.66666666666669</v>
      </c>
    </row>
    <row r="455" spans="1:48" x14ac:dyDescent="0.3">
      <c r="A455" t="s">
        <v>1761</v>
      </c>
      <c r="B455" t="s">
        <v>1762</v>
      </c>
      <c r="C455" t="s">
        <v>10298</v>
      </c>
      <c r="D455" t="s">
        <v>1763</v>
      </c>
      <c r="E455">
        <v>4507.275729944</v>
      </c>
      <c r="F455">
        <v>66.66</v>
      </c>
      <c r="G455">
        <v>-14.742864858599701</v>
      </c>
      <c r="H455">
        <f>(Table2[[#This Row],[1Y Return vs Nifty]]-AVERAGE(Table2[1Y Return vs Nifty]))/_xlfn.STDEV.P(Table2[1Y Return vs Nifty])</f>
        <v>-0.73250537000605576</v>
      </c>
      <c r="I455">
        <v>-3.5868244032188801</v>
      </c>
      <c r="J455">
        <f>(Table2[[#This Row],[1M Return vs Nifty]]-AVERAGE(Table2[1M Return vs Nifty]))/_xlfn.STDEV.P(Table2[1M Return vs Nifty])</f>
        <v>-0.65517501695182956</v>
      </c>
      <c r="K455">
        <v>2.4681032529132798</v>
      </c>
      <c r="L455">
        <f>(Table2[[#This Row],[6M Return vs Nifty]]-AVERAGE(Table2[6M Return vs Nifty]))/_xlfn.STDEV.P(Table2[6M Return vs Nifty])</f>
        <v>-0.2033835892474567</v>
      </c>
      <c r="M455">
        <v>-2.3376818391533498</v>
      </c>
      <c r="N455">
        <f>(Table2[[#This Row],[1W Return vs Nifty]]-AVERAGE(Table2[1W Return vs Nifty]))/_xlfn.STDEV.P(Table2[1W Return vs Nifty])</f>
        <v>-0.69391938020158284</v>
      </c>
      <c r="O455">
        <v>68.78</v>
      </c>
      <c r="P455">
        <v>69.613601935794406</v>
      </c>
      <c r="Q455">
        <v>63.798933563685601</v>
      </c>
      <c r="R455">
        <v>39.871108059783602</v>
      </c>
      <c r="S455" s="2">
        <f>(Table2[[#This Row],[Close Price]]-Table2[[#This Row],[20D EMA]])/Table2[[#This Row],[20D EMA]]</f>
        <v>-3.082291363768544E-2</v>
      </c>
      <c r="T455" s="2">
        <f>(Table2[[#This Row],[Close Price]]-Table2[[#This Row],[50D EMA]])/Table2[[#This Row],[50D EMA]]</f>
        <v>-4.2428517612384975E-2</v>
      </c>
      <c r="U455" s="2">
        <f>(Table2[[#This Row],[Close Price]]-Table2[[#This Row],[200D EMA]])/Table2[[#This Row],[200D EMA]]</f>
        <v>4.4845051108235397E-2</v>
      </c>
      <c r="V455">
        <v>0.35573784292865701</v>
      </c>
      <c r="W455">
        <v>66.03</v>
      </c>
      <c r="X455">
        <v>69.91</v>
      </c>
      <c r="Y455">
        <v>66.03</v>
      </c>
      <c r="Z455">
        <v>69.91</v>
      </c>
      <c r="AA455">
        <v>63.95</v>
      </c>
      <c r="AB455">
        <v>73.260000000000005</v>
      </c>
      <c r="AC455" s="2">
        <f>(Table2[[#This Row],[Close Price]]/Table2[[#This Row],[Day Low]])-1</f>
        <v>9.541117673784516E-3</v>
      </c>
      <c r="AD455" s="2">
        <f>(Table2[[#This Row],[Day High]]/Table2[[#This Row],[Close Price]])-1</f>
        <v>4.8754875487548865E-2</v>
      </c>
      <c r="AE455" s="2">
        <f>(Table2[[#This Row],[Close Price]]/Table2[[#This Row],[Current Week Low]])-1</f>
        <v>9.541117673784516E-3</v>
      </c>
      <c r="AF455" s="2">
        <f>(Table2[[#This Row],[Current Week High]]/Table2[[#This Row],[Close Price]])-1</f>
        <v>4.8754875487548865E-2</v>
      </c>
      <c r="AG455" s="2">
        <f>(Table2[[#This Row],[Close Price]]/Table2[[#This Row],[Current Month Low]])-1</f>
        <v>4.2376856919468242E-2</v>
      </c>
      <c r="AH455" s="2">
        <f>(Table2[[#This Row],[Current Month High]]/Table2[[#This Row],[Close Price]])-1</f>
        <v>9.9009900990099098E-2</v>
      </c>
      <c r="AI455">
        <v>26.2976297629762</v>
      </c>
      <c r="AJ455">
        <v>52.889908256880702</v>
      </c>
      <c r="AK455" t="str">
        <f>IF(AND(Table2[[#This Row],[20D EMA]]&gt;Table2[[#This Row],[50D EMA]],Table2[[#This Row],[50D EMA]]&gt;Table2[[#This Row],[200D EMA]]),"Uptrend","Downtrend/NoTrend")</f>
        <v>Downtrend/NoTrend</v>
      </c>
      <c r="AL455">
        <v>-0.06</v>
      </c>
      <c r="AM455" t="s">
        <v>10331</v>
      </c>
      <c r="AN455">
        <v>0.83</v>
      </c>
      <c r="AO455" t="s">
        <v>10332</v>
      </c>
      <c r="AP455">
        <v>6.9485735784644995E-2</v>
      </c>
      <c r="AQ455">
        <f>(Table2[[#This Row],[Sharpe Ratio]]-AVERAGE(Table2[Sharpe Ratio]))/_xlfn.STDEV.P(Table2[Sharpe Ratio])</f>
        <v>3.5299954797827202E-2</v>
      </c>
      <c r="AR4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5">
        <f>_xlfn.RANK.AVG(Table2[[#This Row],[1Y Return vs Nifty Z-Score]],Table2[1Y Return vs Nifty Z-Score])</f>
        <v>581</v>
      </c>
      <c r="AT455">
        <f>_xlfn.RANK.AVG(Table2[[#This Row],[6M Return vs Nifty Z-Score]],Table2[6M Return vs Nifty Z-Score])</f>
        <v>378</v>
      </c>
      <c r="AU455">
        <f>_xlfn.RANK.AVG(Table2[[#This Row],[Sharpe Ratio Z-Score]],Table2[Sharpe Ratio Z-Score])</f>
        <v>344</v>
      </c>
      <c r="AV455">
        <f>(Table2[[#This Row],[Rank 1Y]]+Table2[[#This Row],[Rank 6M]]+Table2[[#This Row],[Rank Sharpe]])/3</f>
        <v>434.33333333333331</v>
      </c>
    </row>
    <row r="456" spans="1:48" x14ac:dyDescent="0.3">
      <c r="A456" t="s">
        <v>1365</v>
      </c>
      <c r="B456" t="s">
        <v>1366</v>
      </c>
      <c r="C456" t="s">
        <v>10291</v>
      </c>
      <c r="D456" t="s">
        <v>51</v>
      </c>
      <c r="E456">
        <v>8250.8829401250005</v>
      </c>
      <c r="F456">
        <v>475.65</v>
      </c>
      <c r="G456">
        <v>-12.8596823717397</v>
      </c>
      <c r="H456">
        <f>(Table2[[#This Row],[1Y Return vs Nifty]]-AVERAGE(Table2[1Y Return vs Nifty]))/_xlfn.STDEV.P(Table2[1Y Return vs Nifty])</f>
        <v>-0.703355931328838</v>
      </c>
      <c r="I456">
        <v>14.349954594825901</v>
      </c>
      <c r="J456">
        <f>(Table2[[#This Row],[1M Return vs Nifty]]-AVERAGE(Table2[1M Return vs Nifty]))/_xlfn.STDEV.P(Table2[1M Return vs Nifty])</f>
        <v>0.83707459805846918</v>
      </c>
      <c r="K456">
        <v>24.321408451342599</v>
      </c>
      <c r="L456">
        <f>(Table2[[#This Row],[6M Return vs Nifty]]-AVERAGE(Table2[6M Return vs Nifty]))/_xlfn.STDEV.P(Table2[6M Return vs Nifty])</f>
        <v>0.54006831345921857</v>
      </c>
      <c r="M456">
        <v>0.321623277994185</v>
      </c>
      <c r="N456">
        <f>(Table2[[#This Row],[1W Return vs Nifty]]-AVERAGE(Table2[1W Return vs Nifty]))/_xlfn.STDEV.P(Table2[1W Return vs Nifty])</f>
        <v>-7.9128968129275265E-2</v>
      </c>
      <c r="O456">
        <v>467.11</v>
      </c>
      <c r="P456">
        <v>443.21456164068098</v>
      </c>
      <c r="Q456">
        <v>387.42372976535199</v>
      </c>
      <c r="R456">
        <v>53.613243723157098</v>
      </c>
      <c r="S456" s="2">
        <f>(Table2[[#This Row],[Close Price]]-Table2[[#This Row],[20D EMA]])/Table2[[#This Row],[20D EMA]]</f>
        <v>1.828263150007485E-2</v>
      </c>
      <c r="T456" s="2">
        <f>(Table2[[#This Row],[Close Price]]-Table2[[#This Row],[50D EMA]])/Table2[[#This Row],[50D EMA]]</f>
        <v>7.3182248884716847E-2</v>
      </c>
      <c r="U456" s="2">
        <f>(Table2[[#This Row],[Close Price]]-Table2[[#This Row],[200D EMA]])/Table2[[#This Row],[200D EMA]]</f>
        <v>0.22772551977671404</v>
      </c>
      <c r="V456">
        <v>0.71877019494958905</v>
      </c>
      <c r="W456">
        <v>470.2</v>
      </c>
      <c r="X456">
        <v>485</v>
      </c>
      <c r="Y456">
        <v>460</v>
      </c>
      <c r="Z456">
        <v>485</v>
      </c>
      <c r="AA456">
        <v>453.15</v>
      </c>
      <c r="AB456">
        <v>538.5</v>
      </c>
      <c r="AC456" s="2">
        <f>(Table2[[#This Row],[Close Price]]/Table2[[#This Row],[Day Low]])-1</f>
        <v>1.1590812420246621E-2</v>
      </c>
      <c r="AD456" s="2">
        <f>(Table2[[#This Row],[Day High]]/Table2[[#This Row],[Close Price]])-1</f>
        <v>1.9657311048039583E-2</v>
      </c>
      <c r="AE456" s="2">
        <f>(Table2[[#This Row],[Close Price]]/Table2[[#This Row],[Current Week Low]])-1</f>
        <v>3.4021739130434714E-2</v>
      </c>
      <c r="AF456" s="2">
        <f>(Table2[[#This Row],[Current Week High]]/Table2[[#This Row],[Close Price]])-1</f>
        <v>1.9657311048039583E-2</v>
      </c>
      <c r="AG456" s="2">
        <f>(Table2[[#This Row],[Close Price]]/Table2[[#This Row],[Current Month Low]])-1</f>
        <v>4.9652432969215399E-2</v>
      </c>
      <c r="AH456" s="2">
        <f>(Table2[[#This Row],[Current Month High]]/Table2[[#This Row],[Close Price]])-1</f>
        <v>0.13213497319457579</v>
      </c>
      <c r="AI456">
        <v>13.213497319457501</v>
      </c>
      <c r="AJ456">
        <v>48.873239436619698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0.03</v>
      </c>
      <c r="AM456" t="s">
        <v>10332</v>
      </c>
      <c r="AN456">
        <v>-8.2899999999999991</v>
      </c>
      <c r="AO456" t="s">
        <v>10331</v>
      </c>
      <c r="AQ456">
        <f>(Table2[[#This Row],[Sharpe Ratio]]-AVERAGE(Table2[Sharpe Ratio]))/_xlfn.STDEV.P(Table2[Sharpe Ratio])</f>
        <v>-0.76472241492382476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-0.17006440286425029</v>
      </c>
      <c r="AS456">
        <f>_xlfn.RANK.AVG(Table2[[#This Row],[1Y Return vs Nifty Z-Score]],Table2[1Y Return vs Nifty Z-Score])</f>
        <v>568</v>
      </c>
      <c r="AT456">
        <f>_xlfn.RANK.AVG(Table2[[#This Row],[6M Return vs Nifty Z-Score]],Table2[6M Return vs Nifty Z-Score])</f>
        <v>179</v>
      </c>
      <c r="AU456">
        <f>_xlfn.RANK.AVG(Table2[[#This Row],[Sharpe Ratio Z-Score]],Table2[Sharpe Ratio Z-Score])</f>
        <v>557.5</v>
      </c>
      <c r="AV456">
        <f>(Table2[[#This Row],[Rank 1Y]]+Table2[[#This Row],[Rank 6M]]+Table2[[#This Row],[Rank Sharpe]])/3</f>
        <v>434.83333333333331</v>
      </c>
    </row>
    <row r="457" spans="1:48" x14ac:dyDescent="0.3">
      <c r="A457" t="s">
        <v>1828</v>
      </c>
      <c r="B457" t="s">
        <v>1829</v>
      </c>
      <c r="C457" t="s">
        <v>10298</v>
      </c>
      <c r="D457" t="s">
        <v>303</v>
      </c>
      <c r="E457">
        <v>4104.7213688100001</v>
      </c>
      <c r="F457">
        <v>1307.55</v>
      </c>
      <c r="G457">
        <v>-10.895318407474599</v>
      </c>
      <c r="H457">
        <f>(Table2[[#This Row],[1Y Return vs Nifty]]-AVERAGE(Table2[1Y Return vs Nifty]))/_xlfn.STDEV.P(Table2[1Y Return vs Nifty])</f>
        <v>-0.67294989935072802</v>
      </c>
      <c r="I457">
        <v>27.996414395903699</v>
      </c>
      <c r="J457">
        <f>(Table2[[#This Row],[1M Return vs Nifty]]-AVERAGE(Table2[1M Return vs Nifty]))/_xlfn.STDEV.P(Table2[1M Return vs Nifty])</f>
        <v>1.9723912781955022</v>
      </c>
      <c r="K457">
        <v>33.438301263909601</v>
      </c>
      <c r="L457">
        <f>(Table2[[#This Row],[6M Return vs Nifty]]-AVERAGE(Table2[6M Return vs Nifty]))/_xlfn.STDEV.P(Table2[6M Return vs Nifty])</f>
        <v>0.85022603316025991</v>
      </c>
      <c r="M457">
        <v>9.4468516055374804E-2</v>
      </c>
      <c r="N457">
        <f>(Table2[[#This Row],[1W Return vs Nifty]]-AVERAGE(Table2[1W Return vs Nifty]))/_xlfn.STDEV.P(Table2[1W Return vs Nifty])</f>
        <v>-0.13164365280989002</v>
      </c>
      <c r="O457">
        <v>1191.96</v>
      </c>
      <c r="P457">
        <v>1092.9146066025601</v>
      </c>
      <c r="Q457">
        <v>1037.17213981758</v>
      </c>
      <c r="R457">
        <v>72.921497347228595</v>
      </c>
      <c r="S457" s="2">
        <f>(Table2[[#This Row],[Close Price]]-Table2[[#This Row],[20D EMA]])/Table2[[#This Row],[20D EMA]]</f>
        <v>9.6974730695660857E-2</v>
      </c>
      <c r="T457" s="2">
        <f>(Table2[[#This Row],[Close Price]]-Table2[[#This Row],[50D EMA]])/Table2[[#This Row],[50D EMA]]</f>
        <v>0.19638807286568943</v>
      </c>
      <c r="U457" s="2">
        <f>(Table2[[#This Row],[Close Price]]-Table2[[#This Row],[200D EMA]])/Table2[[#This Row],[200D EMA]]</f>
        <v>0.26068754626399288</v>
      </c>
      <c r="V457">
        <v>1.7991696875779799</v>
      </c>
      <c r="W457">
        <v>1301</v>
      </c>
      <c r="X457">
        <v>1330.7</v>
      </c>
      <c r="Y457">
        <v>1276.8</v>
      </c>
      <c r="Z457">
        <v>1361.05</v>
      </c>
      <c r="AA457">
        <v>1085.05</v>
      </c>
      <c r="AB457">
        <v>1361.05</v>
      </c>
      <c r="AC457" s="2">
        <f>(Table2[[#This Row],[Close Price]]/Table2[[#This Row],[Day Low]])-1</f>
        <v>5.0345887778631138E-3</v>
      </c>
      <c r="AD457" s="2">
        <f>(Table2[[#This Row],[Day High]]/Table2[[#This Row],[Close Price]])-1</f>
        <v>1.7704867882681441E-2</v>
      </c>
      <c r="AE457" s="2">
        <f>(Table2[[#This Row],[Close Price]]/Table2[[#This Row],[Current Week Low]])-1</f>
        <v>2.4083646616541277E-2</v>
      </c>
      <c r="AF457" s="2">
        <f>(Table2[[#This Row],[Current Week High]]/Table2[[#This Row],[Close Price]])-1</f>
        <v>4.0916217353064832E-2</v>
      </c>
      <c r="AG457" s="2">
        <f>(Table2[[#This Row],[Close Price]]/Table2[[#This Row],[Current Month Low]])-1</f>
        <v>0.20505967466937003</v>
      </c>
      <c r="AH457" s="2">
        <f>(Table2[[#This Row],[Current Month High]]/Table2[[#This Row],[Close Price]])-1</f>
        <v>4.0916217353064832E-2</v>
      </c>
      <c r="AI457">
        <v>4.0916217353064797</v>
      </c>
      <c r="AJ457">
        <v>73.957293953302695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0.44</v>
      </c>
      <c r="AM457" t="s">
        <v>10332</v>
      </c>
      <c r="AN457">
        <v>18.309999999999999</v>
      </c>
      <c r="AO457" t="s">
        <v>10332</v>
      </c>
      <c r="AP457">
        <v>-2.4914670219011E-2</v>
      </c>
      <c r="AQ457">
        <f>(Table2[[#This Row],[Sharpe Ratio]]-AVERAGE(Table2[Sharpe Ratio]))/_xlfn.STDEV.P(Table2[Sharpe Ratio])</f>
        <v>-1.0515768791439664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0.96644688005117774</v>
      </c>
      <c r="AS457">
        <f>_xlfn.RANK.AVG(Table2[[#This Row],[1Y Return vs Nifty Z-Score]],Table2[1Y Return vs Nifty Z-Score])</f>
        <v>551</v>
      </c>
      <c r="AT457">
        <f>_xlfn.RANK.AVG(Table2[[#This Row],[6M Return vs Nifty Z-Score]],Table2[6M Return vs Nifty Z-Score])</f>
        <v>130</v>
      </c>
      <c r="AU457">
        <f>_xlfn.RANK.AVG(Table2[[#This Row],[Sharpe Ratio Z-Score]],Table2[Sharpe Ratio Z-Score])</f>
        <v>625</v>
      </c>
      <c r="AV457">
        <f>(Table2[[#This Row],[Rank 1Y]]+Table2[[#This Row],[Rank 6M]]+Table2[[#This Row],[Rank Sharpe]])/3</f>
        <v>435.33333333333331</v>
      </c>
    </row>
    <row r="458" spans="1:48" x14ac:dyDescent="0.3">
      <c r="A458" t="s">
        <v>187</v>
      </c>
      <c r="B458" t="s">
        <v>188</v>
      </c>
      <c r="C458" t="s">
        <v>10289</v>
      </c>
      <c r="D458" t="s">
        <v>119</v>
      </c>
      <c r="E458">
        <v>140590.00700928</v>
      </c>
      <c r="F458">
        <v>5836.8</v>
      </c>
      <c r="G458">
        <v>1.45400008849054</v>
      </c>
      <c r="H458">
        <f>(Table2[[#This Row],[1Y Return vs Nifty]]-AVERAGE(Table2[1Y Return vs Nifty]))/_xlfn.STDEV.P(Table2[1Y Return vs Nifty])</f>
        <v>-0.48179704787971306</v>
      </c>
      <c r="I458">
        <v>-1.8732133173527299</v>
      </c>
      <c r="J458">
        <f>(Table2[[#This Row],[1M Return vs Nifty]]-AVERAGE(Table2[1M Return vs Nifty]))/_xlfn.STDEV.P(Table2[1M Return vs Nifty])</f>
        <v>-0.51261121085041716</v>
      </c>
      <c r="K458">
        <v>6.0740936383510897</v>
      </c>
      <c r="L458">
        <f>(Table2[[#This Row],[6M Return vs Nifty]]-AVERAGE(Table2[6M Return vs Nifty]))/_xlfn.STDEV.P(Table2[6M Return vs Nifty])</f>
        <v>-8.0707390436651538E-2</v>
      </c>
      <c r="M458">
        <v>0.22391731095131301</v>
      </c>
      <c r="N458">
        <f>(Table2[[#This Row],[1W Return vs Nifty]]-AVERAGE(Table2[1W Return vs Nifty]))/_xlfn.STDEV.P(Table2[1W Return vs Nifty])</f>
        <v>-0.1017170838565305</v>
      </c>
      <c r="O458">
        <v>5754.36</v>
      </c>
      <c r="P458">
        <v>5635.7916107423198</v>
      </c>
      <c r="Q458">
        <v>5201.33736526143</v>
      </c>
      <c r="R458">
        <v>64.548724329011606</v>
      </c>
      <c r="S458" s="2">
        <f>(Table2[[#This Row],[Close Price]]-Table2[[#This Row],[20D EMA]])/Table2[[#This Row],[20D EMA]]</f>
        <v>1.4326528058724256E-2</v>
      </c>
      <c r="T458" s="2">
        <f>(Table2[[#This Row],[Close Price]]-Table2[[#This Row],[50D EMA]])/Table2[[#This Row],[50D EMA]]</f>
        <v>3.5666398465575011E-2</v>
      </c>
      <c r="U458" s="2">
        <f>(Table2[[#This Row],[Close Price]]-Table2[[#This Row],[200D EMA]])/Table2[[#This Row],[200D EMA]]</f>
        <v>0.12217293171227137</v>
      </c>
      <c r="V458">
        <v>0.68448116655846203</v>
      </c>
      <c r="W458">
        <v>5808.65</v>
      </c>
      <c r="X458">
        <v>5858</v>
      </c>
      <c r="Y458">
        <v>5718.1</v>
      </c>
      <c r="Z458">
        <v>5858</v>
      </c>
      <c r="AA458">
        <v>5594.15</v>
      </c>
      <c r="AB458">
        <v>5924.8</v>
      </c>
      <c r="AC458" s="2">
        <f>(Table2[[#This Row],[Close Price]]/Table2[[#This Row],[Day Low]])-1</f>
        <v>4.8462207225432596E-3</v>
      </c>
      <c r="AD458" s="2">
        <f>(Table2[[#This Row],[Day High]]/Table2[[#This Row],[Close Price]])-1</f>
        <v>3.6321271929824483E-3</v>
      </c>
      <c r="AE458" s="2">
        <f>(Table2[[#This Row],[Close Price]]/Table2[[#This Row],[Current Week Low]])-1</f>
        <v>2.0758643605393257E-2</v>
      </c>
      <c r="AF458" s="2">
        <f>(Table2[[#This Row],[Current Week High]]/Table2[[#This Row],[Close Price]])-1</f>
        <v>3.6321271929824483E-3</v>
      </c>
      <c r="AG458" s="2">
        <f>(Table2[[#This Row],[Close Price]]/Table2[[#This Row],[Current Month Low]])-1</f>
        <v>4.3375669225887759E-2</v>
      </c>
      <c r="AH458" s="2">
        <f>(Table2[[#This Row],[Current Month High]]/Table2[[#This Row],[Close Price]])-1</f>
        <v>1.5076754385964897E-2</v>
      </c>
      <c r="AI458">
        <v>2.8817160087719098</v>
      </c>
      <c r="AJ458">
        <v>34.250293258504499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-0.03</v>
      </c>
      <c r="AM458" t="s">
        <v>10331</v>
      </c>
      <c r="AN458">
        <v>2.44</v>
      </c>
      <c r="AO458" t="s">
        <v>10332</v>
      </c>
      <c r="AP458">
        <v>1.3683252143354E-2</v>
      </c>
      <c r="AQ458">
        <f>(Table2[[#This Row],[Sharpe Ratio]]-AVERAGE(Table2[Sharpe Ratio]))/_xlfn.STDEV.P(Table2[Sharpe Ratio])</f>
        <v>-0.60718061614151986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-1.7840133491648322</v>
      </c>
      <c r="AS458">
        <f>_xlfn.RANK.AVG(Table2[[#This Row],[1Y Return vs Nifty Z-Score]],Table2[1Y Return vs Nifty Z-Score])</f>
        <v>464</v>
      </c>
      <c r="AT458">
        <f>_xlfn.RANK.AVG(Table2[[#This Row],[6M Return vs Nifty Z-Score]],Table2[6M Return vs Nifty Z-Score])</f>
        <v>340</v>
      </c>
      <c r="AU458">
        <f>_xlfn.RANK.AVG(Table2[[#This Row],[Sharpe Ratio Z-Score]],Table2[Sharpe Ratio Z-Score])</f>
        <v>503</v>
      </c>
      <c r="AV458">
        <f>(Table2[[#This Row],[Rank 1Y]]+Table2[[#This Row],[Rank 6M]]+Table2[[#This Row],[Rank Sharpe]])/3</f>
        <v>435.66666666666669</v>
      </c>
    </row>
    <row r="459" spans="1:48" x14ac:dyDescent="0.3">
      <c r="A459" t="s">
        <v>631</v>
      </c>
      <c r="B459" t="s">
        <v>632</v>
      </c>
      <c r="C459" t="s">
        <v>10292</v>
      </c>
      <c r="D459" t="s">
        <v>198</v>
      </c>
      <c r="E459">
        <v>29601.00126624</v>
      </c>
      <c r="F459">
        <v>15606.1</v>
      </c>
      <c r="G459">
        <v>-11.2858848114487</v>
      </c>
      <c r="H459">
        <f>(Table2[[#This Row],[1Y Return vs Nifty]]-AVERAGE(Table2[1Y Return vs Nifty]))/_xlfn.STDEV.P(Table2[1Y Return vs Nifty])</f>
        <v>-0.67899540557302063</v>
      </c>
      <c r="I459">
        <v>3.96517814160703</v>
      </c>
      <c r="J459">
        <f>(Table2[[#This Row],[1M Return vs Nifty]]-AVERAGE(Table2[1M Return vs Nifty]))/_xlfn.STDEV.P(Table2[1M Return vs Nifty])</f>
        <v>-2.6886465740840026E-2</v>
      </c>
      <c r="K459">
        <v>-2.5410211602606898</v>
      </c>
      <c r="L459">
        <f>(Table2[[#This Row],[6M Return vs Nifty]]-AVERAGE(Table2[6M Return vs Nifty]))/_xlfn.STDEV.P(Table2[6M Return vs Nifty])</f>
        <v>-0.37379456562169905</v>
      </c>
      <c r="M459">
        <v>-3.6973224996064298</v>
      </c>
      <c r="N459">
        <f>(Table2[[#This Row],[1W Return vs Nifty]]-AVERAGE(Table2[1W Return vs Nifty]))/_xlfn.STDEV.P(Table2[1W Return vs Nifty])</f>
        <v>-1.0082473738267834</v>
      </c>
      <c r="O459">
        <v>15696.26</v>
      </c>
      <c r="P459">
        <v>15658.400246339401</v>
      </c>
      <c r="Q459">
        <v>15007.108152299999</v>
      </c>
      <c r="R459">
        <v>46.342735071753602</v>
      </c>
      <c r="S459" s="2">
        <f>(Table2[[#This Row],[Close Price]]-Table2[[#This Row],[20D EMA]])/Table2[[#This Row],[20D EMA]]</f>
        <v>-5.7440434855181967E-3</v>
      </c>
      <c r="T459" s="2">
        <f>(Table2[[#This Row],[Close Price]]-Table2[[#This Row],[50D EMA]])/Table2[[#This Row],[50D EMA]]</f>
        <v>-3.3400759666765544E-3</v>
      </c>
      <c r="U459" s="2">
        <f>(Table2[[#This Row],[Close Price]]-Table2[[#This Row],[200D EMA]])/Table2[[#This Row],[200D EMA]]</f>
        <v>3.9913875586230059E-2</v>
      </c>
      <c r="V459">
        <v>0.21109850237985001</v>
      </c>
      <c r="W459">
        <v>15512</v>
      </c>
      <c r="X459">
        <v>15734.3</v>
      </c>
      <c r="Y459">
        <v>15470</v>
      </c>
      <c r="Z459">
        <v>16136.9</v>
      </c>
      <c r="AA459">
        <v>15050.2</v>
      </c>
      <c r="AB459">
        <v>16359.8</v>
      </c>
      <c r="AC459" s="2">
        <f>(Table2[[#This Row],[Close Price]]/Table2[[#This Row],[Day Low]])-1</f>
        <v>6.0662712738526192E-3</v>
      </c>
      <c r="AD459" s="2">
        <f>(Table2[[#This Row],[Day High]]/Table2[[#This Row],[Close Price]])-1</f>
        <v>8.2147365453251187E-3</v>
      </c>
      <c r="AE459" s="2">
        <f>(Table2[[#This Row],[Close Price]]/Table2[[#This Row],[Current Week Low]])-1</f>
        <v>8.7976729153200761E-3</v>
      </c>
      <c r="AF459" s="2">
        <f>(Table2[[#This Row],[Current Week High]]/Table2[[#This Row],[Close Price]])-1</f>
        <v>3.4012341328070406E-2</v>
      </c>
      <c r="AG459" s="2">
        <f>(Table2[[#This Row],[Close Price]]/Table2[[#This Row],[Current Month Low]])-1</f>
        <v>3.6936386227425455E-2</v>
      </c>
      <c r="AH459" s="2">
        <f>(Table2[[#This Row],[Current Month High]]/Table2[[#This Row],[Close Price]])-1</f>
        <v>4.8295217895566456E-2</v>
      </c>
      <c r="AI459">
        <v>16.941452380799799</v>
      </c>
      <c r="AJ459">
        <v>22.882677165354298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-0.16</v>
      </c>
      <c r="AM459" t="s">
        <v>10331</v>
      </c>
      <c r="AN459">
        <v>-1.76</v>
      </c>
      <c r="AO459" t="s">
        <v>10331</v>
      </c>
      <c r="AP459">
        <v>7.8021821605122998E-2</v>
      </c>
      <c r="AQ459">
        <f>(Table2[[#This Row],[Sharpe Ratio]]-AVERAGE(Table2[Sharpe Ratio]))/_xlfn.STDEV.P(Table2[Sharpe Ratio])</f>
        <v>0.13357997628901927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-1.9543438344733237</v>
      </c>
      <c r="AS459">
        <f>_xlfn.RANK.AVG(Table2[[#This Row],[1Y Return vs Nifty Z-Score]],Table2[1Y Return vs Nifty Z-Score])</f>
        <v>553</v>
      </c>
      <c r="AT459">
        <f>_xlfn.RANK.AVG(Table2[[#This Row],[6M Return vs Nifty Z-Score]],Table2[6M Return vs Nifty Z-Score])</f>
        <v>445</v>
      </c>
      <c r="AU459">
        <f>_xlfn.RANK.AVG(Table2[[#This Row],[Sharpe Ratio Z-Score]],Table2[Sharpe Ratio Z-Score])</f>
        <v>309</v>
      </c>
      <c r="AV459">
        <f>(Table2[[#This Row],[Rank 1Y]]+Table2[[#This Row],[Rank 6M]]+Table2[[#This Row],[Rank Sharpe]])/3</f>
        <v>435.66666666666669</v>
      </c>
    </row>
    <row r="460" spans="1:48" x14ac:dyDescent="0.3">
      <c r="A460" t="s">
        <v>824</v>
      </c>
      <c r="B460" t="s">
        <v>825</v>
      </c>
      <c r="C460" t="s">
        <v>10291</v>
      </c>
      <c r="D460" t="s">
        <v>281</v>
      </c>
      <c r="E460">
        <v>19542.785585400001</v>
      </c>
      <c r="F460">
        <v>2442</v>
      </c>
      <c r="G460">
        <v>-4.7088576048610999</v>
      </c>
      <c r="H460">
        <f>(Table2[[#This Row],[1Y Return vs Nifty]]-AVERAGE(Table2[1Y Return vs Nifty]))/_xlfn.STDEV.P(Table2[1Y Return vs Nifty])</f>
        <v>-0.57719079950083685</v>
      </c>
      <c r="I460">
        <v>14.743447679764101</v>
      </c>
      <c r="J460">
        <f>(Table2[[#This Row],[1M Return vs Nifty]]-AVERAGE(Table2[1M Return vs Nifty]))/_xlfn.STDEV.P(Table2[1M Return vs Nifty])</f>
        <v>0.8698112396022073</v>
      </c>
      <c r="K460">
        <v>-1.34523786423665</v>
      </c>
      <c r="L460">
        <f>(Table2[[#This Row],[6M Return vs Nifty]]-AVERAGE(Table2[6M Return vs Nifty]))/_xlfn.STDEV.P(Table2[6M Return vs Nifty])</f>
        <v>-0.3331138832909627</v>
      </c>
      <c r="M460">
        <v>5.0944391476893296</v>
      </c>
      <c r="N460">
        <f>(Table2[[#This Row],[1W Return vs Nifty]]-AVERAGE(Table2[1W Return vs Nifty]))/_xlfn.STDEV.P(Table2[1W Return vs Nifty])</f>
        <v>1.0242725995789619</v>
      </c>
      <c r="O460">
        <v>2255.75</v>
      </c>
      <c r="P460">
        <v>2161.2120551627199</v>
      </c>
      <c r="Q460">
        <v>2027.1738322767701</v>
      </c>
      <c r="R460">
        <v>87.270308993186902</v>
      </c>
      <c r="S460" s="2">
        <f>(Table2[[#This Row],[Close Price]]-Table2[[#This Row],[20D EMA]])/Table2[[#This Row],[20D EMA]]</f>
        <v>8.2566773800288151E-2</v>
      </c>
      <c r="T460" s="2">
        <f>(Table2[[#This Row],[Close Price]]-Table2[[#This Row],[50D EMA]])/Table2[[#This Row],[50D EMA]]</f>
        <v>0.12992151518243278</v>
      </c>
      <c r="U460" s="2">
        <f>(Table2[[#This Row],[Close Price]]-Table2[[#This Row],[200D EMA]])/Table2[[#This Row],[200D EMA]]</f>
        <v>0.204632755769804</v>
      </c>
      <c r="V460">
        <v>1.2795844069646201</v>
      </c>
      <c r="W460">
        <v>2425.4499999999998</v>
      </c>
      <c r="X460">
        <v>2474.85</v>
      </c>
      <c r="Y460">
        <v>2308.15</v>
      </c>
      <c r="Z460">
        <v>2488</v>
      </c>
      <c r="AA460">
        <v>2060</v>
      </c>
      <c r="AB460">
        <v>2488</v>
      </c>
      <c r="AC460" s="2">
        <f>(Table2[[#This Row],[Close Price]]/Table2[[#This Row],[Day Low]])-1</f>
        <v>6.8234760559897634E-3</v>
      </c>
      <c r="AD460" s="2">
        <f>(Table2[[#This Row],[Day High]]/Table2[[#This Row],[Close Price]])-1</f>
        <v>1.345208845208834E-2</v>
      </c>
      <c r="AE460" s="2">
        <f>(Table2[[#This Row],[Close Price]]/Table2[[#This Row],[Current Week Low]])-1</f>
        <v>5.7990165283885231E-2</v>
      </c>
      <c r="AF460" s="2">
        <f>(Table2[[#This Row],[Current Week High]]/Table2[[#This Row],[Close Price]])-1</f>
        <v>1.8837018837018826E-2</v>
      </c>
      <c r="AG460" s="2">
        <f>(Table2[[#This Row],[Close Price]]/Table2[[#This Row],[Current Month Low]])-1</f>
        <v>0.18543689320388346</v>
      </c>
      <c r="AH460" s="2">
        <f>(Table2[[#This Row],[Current Month High]]/Table2[[#This Row],[Close Price]])-1</f>
        <v>1.8837018837018826E-2</v>
      </c>
      <c r="AI460">
        <v>1.88370188370188</v>
      </c>
      <c r="AJ460">
        <v>39.542857142857102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0.11</v>
      </c>
      <c r="AM460" t="s">
        <v>10332</v>
      </c>
      <c r="AN460">
        <v>17.190000000000001</v>
      </c>
      <c r="AO460" t="s">
        <v>10332</v>
      </c>
      <c r="AP460">
        <v>6.1981855710964998E-2</v>
      </c>
      <c r="AQ460">
        <f>(Table2[[#This Row],[Sharpe Ratio]]-AVERAGE(Table2[Sharpe Ratio]))/_xlfn.STDEV.P(Table2[Sharpe Ratio])</f>
        <v>-5.1095790326874536E-2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0.93268336606249513</v>
      </c>
      <c r="AS460">
        <f>_xlfn.RANK.AVG(Table2[[#This Row],[1Y Return vs Nifty Z-Score]],Table2[1Y Return vs Nifty Z-Score])</f>
        <v>511</v>
      </c>
      <c r="AT460">
        <f>_xlfn.RANK.AVG(Table2[[#This Row],[6M Return vs Nifty Z-Score]],Table2[6M Return vs Nifty Z-Score])</f>
        <v>431</v>
      </c>
      <c r="AU460">
        <f>_xlfn.RANK.AVG(Table2[[#This Row],[Sharpe Ratio Z-Score]],Table2[Sharpe Ratio Z-Score])</f>
        <v>365</v>
      </c>
      <c r="AV460">
        <f>(Table2[[#This Row],[Rank 1Y]]+Table2[[#This Row],[Rank 6M]]+Table2[[#This Row],[Rank Sharpe]])/3</f>
        <v>435.66666666666669</v>
      </c>
    </row>
    <row r="461" spans="1:48" x14ac:dyDescent="0.3">
      <c r="A461" t="s">
        <v>1800</v>
      </c>
      <c r="B461" t="s">
        <v>1801</v>
      </c>
      <c r="C461" t="s">
        <v>10300</v>
      </c>
      <c r="D461" t="s">
        <v>571</v>
      </c>
      <c r="E461">
        <v>4254.9611615100002</v>
      </c>
      <c r="F461">
        <v>371.45</v>
      </c>
      <c r="G461">
        <v>4.6482867442451603</v>
      </c>
      <c r="H461">
        <f>(Table2[[#This Row],[1Y Return vs Nifty]]-AVERAGE(Table2[1Y Return vs Nifty]))/_xlfn.STDEV.P(Table2[1Y Return vs Nifty])</f>
        <v>-0.43235326660038115</v>
      </c>
      <c r="I461">
        <v>0.262429852809141</v>
      </c>
      <c r="J461">
        <f>(Table2[[#This Row],[1M Return vs Nifty]]-AVERAGE(Table2[1M Return vs Nifty]))/_xlfn.STDEV.P(Table2[1M Return vs Nifty])</f>
        <v>-0.33493646228932833</v>
      </c>
      <c r="K461">
        <v>-29.0945851870021</v>
      </c>
      <c r="L461">
        <f>(Table2[[#This Row],[6M Return vs Nifty]]-AVERAGE(Table2[6M Return vs Nifty]))/_xlfn.STDEV.P(Table2[6M Return vs Nifty])</f>
        <v>-1.2771498027390258</v>
      </c>
      <c r="M461">
        <v>2.5297723321079098E-2</v>
      </c>
      <c r="N461">
        <f>(Table2[[#This Row],[1W Return vs Nifty]]-AVERAGE(Table2[1W Return vs Nifty]))/_xlfn.STDEV.P(Table2[1W Return vs Nifty])</f>
        <v>-0.14763487543954459</v>
      </c>
      <c r="O461">
        <v>368.68</v>
      </c>
      <c r="P461">
        <v>370.43661044543597</v>
      </c>
      <c r="Q461">
        <v>358.18834891992901</v>
      </c>
      <c r="R461">
        <v>54.642210279674799</v>
      </c>
      <c r="S461" s="2">
        <f>(Table2[[#This Row],[Close Price]]-Table2[[#This Row],[20D EMA]])/Table2[[#This Row],[20D EMA]]</f>
        <v>7.5132906585656445E-3</v>
      </c>
      <c r="T461" s="2">
        <f>(Table2[[#This Row],[Close Price]]-Table2[[#This Row],[50D EMA]])/Table2[[#This Row],[50D EMA]]</f>
        <v>2.7356625289963964E-3</v>
      </c>
      <c r="U461" s="2">
        <f>(Table2[[#This Row],[Close Price]]-Table2[[#This Row],[200D EMA]])/Table2[[#This Row],[200D EMA]]</f>
        <v>3.7024239119055051E-2</v>
      </c>
      <c r="V461">
        <v>0.96545728928361696</v>
      </c>
      <c r="W461">
        <v>367</v>
      </c>
      <c r="X461">
        <v>377.9</v>
      </c>
      <c r="Y461">
        <v>356.45</v>
      </c>
      <c r="Z461">
        <v>377.9</v>
      </c>
      <c r="AA461">
        <v>346.75</v>
      </c>
      <c r="AB461">
        <v>397</v>
      </c>
      <c r="AC461" s="2">
        <f>(Table2[[#This Row],[Close Price]]/Table2[[#This Row],[Day Low]])-1</f>
        <v>1.2125340599455026E-2</v>
      </c>
      <c r="AD461" s="2">
        <f>(Table2[[#This Row],[Day High]]/Table2[[#This Row],[Close Price]])-1</f>
        <v>1.7364382824067714E-2</v>
      </c>
      <c r="AE461" s="2">
        <f>(Table2[[#This Row],[Close Price]]/Table2[[#This Row],[Current Week Low]])-1</f>
        <v>4.2081638378454134E-2</v>
      </c>
      <c r="AF461" s="2">
        <f>(Table2[[#This Row],[Current Week High]]/Table2[[#This Row],[Close Price]])-1</f>
        <v>1.7364382824067714E-2</v>
      </c>
      <c r="AG461" s="2">
        <f>(Table2[[#This Row],[Close Price]]/Table2[[#This Row],[Current Month Low]])-1</f>
        <v>7.1232876712328697E-2</v>
      </c>
      <c r="AH461" s="2">
        <f>(Table2[[#This Row],[Current Month High]]/Table2[[#This Row],[Close Price]])-1</f>
        <v>6.8784493202315389E-2</v>
      </c>
      <c r="AI461">
        <v>23.529411764705799</v>
      </c>
      <c r="AJ461">
        <v>33.831742028463303</v>
      </c>
      <c r="AK461" t="str">
        <f>IF(AND(Table2[[#This Row],[20D EMA]]&gt;Table2[[#This Row],[50D EMA]],Table2[[#This Row],[50D EMA]]&gt;Table2[[#This Row],[200D EMA]]),"Uptrend","Downtrend/NoTrend")</f>
        <v>Downtrend/NoTrend</v>
      </c>
      <c r="AL461">
        <v>0.04</v>
      </c>
      <c r="AM461" t="s">
        <v>10332</v>
      </c>
      <c r="AN461">
        <v>3.89</v>
      </c>
      <c r="AO461" t="s">
        <v>10332</v>
      </c>
      <c r="AP461">
        <v>0.13214144728598501</v>
      </c>
      <c r="AQ461">
        <f>(Table2[[#This Row],[Sharpe Ratio]]-AVERAGE(Table2[Sharpe Ratio]))/_xlfn.STDEV.P(Table2[Sharpe Ratio])</f>
        <v>0.75668500204338107</v>
      </c>
      <c r="AR4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1">
        <f>_xlfn.RANK.AVG(Table2[[#This Row],[1Y Return vs Nifty Z-Score]],Table2[1Y Return vs Nifty Z-Score])</f>
        <v>444</v>
      </c>
      <c r="AT461">
        <f>_xlfn.RANK.AVG(Table2[[#This Row],[6M Return vs Nifty Z-Score]],Table2[6M Return vs Nifty Z-Score])</f>
        <v>704</v>
      </c>
      <c r="AU461">
        <f>_xlfn.RANK.AVG(Table2[[#This Row],[Sharpe Ratio Z-Score]],Table2[Sharpe Ratio Z-Score])</f>
        <v>162</v>
      </c>
      <c r="AV461">
        <f>(Table2[[#This Row],[Rank 1Y]]+Table2[[#This Row],[Rank 6M]]+Table2[[#This Row],[Rank Sharpe]])/3</f>
        <v>436.66666666666669</v>
      </c>
    </row>
    <row r="462" spans="1:48" x14ac:dyDescent="0.3">
      <c r="A462" t="s">
        <v>438</v>
      </c>
      <c r="B462" t="s">
        <v>439</v>
      </c>
      <c r="C462" t="s">
        <v>10289</v>
      </c>
      <c r="D462" t="s">
        <v>266</v>
      </c>
      <c r="E462">
        <v>53530.144440794997</v>
      </c>
      <c r="F462">
        <v>2024.55</v>
      </c>
      <c r="G462">
        <v>4.2201079870751599</v>
      </c>
      <c r="H462">
        <f>(Table2[[#This Row],[1Y Return vs Nifty]]-AVERAGE(Table2[1Y Return vs Nifty]))/_xlfn.STDEV.P(Table2[1Y Return vs Nifty])</f>
        <v>-0.43898096758639932</v>
      </c>
      <c r="I462">
        <v>-2.7325463976182598</v>
      </c>
      <c r="J462">
        <f>(Table2[[#This Row],[1M Return vs Nifty]]-AVERAGE(Table2[1M Return vs Nifty]))/_xlfn.STDEV.P(Table2[1M Return vs Nifty])</f>
        <v>-0.58410339226892238</v>
      </c>
      <c r="K462">
        <v>5.1611789938156498</v>
      </c>
      <c r="L462">
        <f>(Table2[[#This Row],[6M Return vs Nifty]]-AVERAGE(Table2[6M Return vs Nifty]))/_xlfn.STDEV.P(Table2[6M Return vs Nifty])</f>
        <v>-0.11176484940342798</v>
      </c>
      <c r="M462">
        <v>2.5986702220270299</v>
      </c>
      <c r="N462">
        <f>(Table2[[#This Row],[1W Return vs Nifty]]-AVERAGE(Table2[1W Return vs Nifty]))/_xlfn.STDEV.P(Table2[1W Return vs Nifty])</f>
        <v>0.44728923789122493</v>
      </c>
      <c r="O462">
        <v>1982.34</v>
      </c>
      <c r="P462">
        <v>1989.3987672634601</v>
      </c>
      <c r="Q462">
        <v>1859.8276795034899</v>
      </c>
      <c r="R462">
        <v>61.333949746045597</v>
      </c>
      <c r="S462" s="2">
        <f>(Table2[[#This Row],[Close Price]]-Table2[[#This Row],[20D EMA]])/Table2[[#This Row],[20D EMA]]</f>
        <v>2.1293017343139944E-2</v>
      </c>
      <c r="T462" s="2">
        <f>(Table2[[#This Row],[Close Price]]-Table2[[#This Row],[50D EMA]])/Table2[[#This Row],[50D EMA]]</f>
        <v>1.766927441344129E-2</v>
      </c>
      <c r="U462" s="2">
        <f>(Table2[[#This Row],[Close Price]]-Table2[[#This Row],[200D EMA]])/Table2[[#This Row],[200D EMA]]</f>
        <v>8.8568592838926485E-2</v>
      </c>
      <c r="V462">
        <v>0.91902578480315</v>
      </c>
      <c r="W462">
        <v>2010.3</v>
      </c>
      <c r="X462">
        <v>2053.8000000000002</v>
      </c>
      <c r="Y462">
        <v>1934.25</v>
      </c>
      <c r="Z462">
        <v>2053.8000000000002</v>
      </c>
      <c r="AA462">
        <v>1888</v>
      </c>
      <c r="AB462">
        <v>2053.8000000000002</v>
      </c>
      <c r="AC462" s="2">
        <f>(Table2[[#This Row],[Close Price]]/Table2[[#This Row],[Day Low]])-1</f>
        <v>7.0884942545887952E-3</v>
      </c>
      <c r="AD462" s="2">
        <f>(Table2[[#This Row],[Day High]]/Table2[[#This Row],[Close Price]])-1</f>
        <v>1.4447655034452112E-2</v>
      </c>
      <c r="AE462" s="2">
        <f>(Table2[[#This Row],[Close Price]]/Table2[[#This Row],[Current Week Low]])-1</f>
        <v>4.6684761535478847E-2</v>
      </c>
      <c r="AF462" s="2">
        <f>(Table2[[#This Row],[Current Week High]]/Table2[[#This Row],[Close Price]])-1</f>
        <v>1.4447655034452112E-2</v>
      </c>
      <c r="AG462" s="2">
        <f>(Table2[[#This Row],[Close Price]]/Table2[[#This Row],[Current Month Low]])-1</f>
        <v>7.2325211864406658E-2</v>
      </c>
      <c r="AH462" s="2">
        <f>(Table2[[#This Row],[Current Month High]]/Table2[[#This Row],[Close Price]])-1</f>
        <v>1.4447655034452112E-2</v>
      </c>
      <c r="AI462">
        <v>7.7992640339828503</v>
      </c>
      <c r="AJ462">
        <v>34.521594684385299</v>
      </c>
      <c r="AK462" t="str">
        <f>IF(AND(Table2[[#This Row],[20D EMA]]&gt;Table2[[#This Row],[50D EMA]],Table2[[#This Row],[50D EMA]]&gt;Table2[[#This Row],[200D EMA]]),"Uptrend","Downtrend/NoTrend")</f>
        <v>Downtrend/NoTrend</v>
      </c>
      <c r="AL462">
        <v>-0.04</v>
      </c>
      <c r="AM462" t="s">
        <v>10331</v>
      </c>
      <c r="AN462">
        <v>3.67</v>
      </c>
      <c r="AO462" t="s">
        <v>10332</v>
      </c>
      <c r="AP462">
        <v>7.7249211752080001E-3</v>
      </c>
      <c r="AQ462">
        <f>(Table2[[#This Row],[Sharpe Ratio]]-AVERAGE(Table2[Sharpe Ratio]))/_xlfn.STDEV.P(Table2[Sharpe Ratio])</f>
        <v>-0.67578171832306211</v>
      </c>
      <c r="AR4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2">
        <f>_xlfn.RANK.AVG(Table2[[#This Row],[1Y Return vs Nifty Z-Score]],Table2[1Y Return vs Nifty Z-Score])</f>
        <v>448</v>
      </c>
      <c r="AT462">
        <f>_xlfn.RANK.AVG(Table2[[#This Row],[6M Return vs Nifty Z-Score]],Table2[6M Return vs Nifty Z-Score])</f>
        <v>354</v>
      </c>
      <c r="AU462">
        <f>_xlfn.RANK.AVG(Table2[[#This Row],[Sharpe Ratio Z-Score]],Table2[Sharpe Ratio Z-Score])</f>
        <v>509</v>
      </c>
      <c r="AV462">
        <f>(Table2[[#This Row],[Rank 1Y]]+Table2[[#This Row],[Rank 6M]]+Table2[[#This Row],[Rank Sharpe]])/3</f>
        <v>437</v>
      </c>
    </row>
    <row r="463" spans="1:48" x14ac:dyDescent="0.3">
      <c r="A463" t="s">
        <v>489</v>
      </c>
      <c r="B463" t="s">
        <v>490</v>
      </c>
      <c r="C463" t="s">
        <v>10295</v>
      </c>
      <c r="D463" t="s">
        <v>491</v>
      </c>
      <c r="E463">
        <v>43237.239719040001</v>
      </c>
      <c r="F463">
        <v>657.6</v>
      </c>
      <c r="G463">
        <v>5.7272172568836197</v>
      </c>
      <c r="H463">
        <f>(Table2[[#This Row],[1Y Return vs Nifty]]-AVERAGE(Table2[1Y Return vs Nifty]))/_xlfn.STDEV.P(Table2[1Y Return vs Nifty])</f>
        <v>-0.41565269773115082</v>
      </c>
      <c r="I463">
        <v>15.120124863153199</v>
      </c>
      <c r="J463">
        <f>(Table2[[#This Row],[1M Return vs Nifty]]-AVERAGE(Table2[1M Return vs Nifty]))/_xlfn.STDEV.P(Table2[1M Return vs Nifty])</f>
        <v>0.90114888288569861</v>
      </c>
      <c r="K463">
        <v>22.146001458208701</v>
      </c>
      <c r="L463">
        <f>(Table2[[#This Row],[6M Return vs Nifty]]-AVERAGE(Table2[6M Return vs Nifty]))/_xlfn.STDEV.P(Table2[6M Return vs Nifty])</f>
        <v>0.4660607226842064</v>
      </c>
      <c r="M463">
        <v>-2.6728684240146401</v>
      </c>
      <c r="N463">
        <f>(Table2[[#This Row],[1W Return vs Nifty]]-AVERAGE(Table2[1W Return vs Nifty]))/_xlfn.STDEV.P(Table2[1W Return vs Nifty])</f>
        <v>-0.77140935955717471</v>
      </c>
      <c r="O463">
        <v>617.72</v>
      </c>
      <c r="P463">
        <v>583.51540402102603</v>
      </c>
      <c r="Q463">
        <v>529.42770374733504</v>
      </c>
      <c r="R463">
        <v>68.850736417331007</v>
      </c>
      <c r="S463" s="2">
        <f>(Table2[[#This Row],[Close Price]]-Table2[[#This Row],[20D EMA]])/Table2[[#This Row],[20D EMA]]</f>
        <v>6.4559994819659378E-2</v>
      </c>
      <c r="T463" s="2">
        <f>(Table2[[#This Row],[Close Price]]-Table2[[#This Row],[50D EMA]])/Table2[[#This Row],[50D EMA]]</f>
        <v>0.12696253683870953</v>
      </c>
      <c r="U463" s="2">
        <f>(Table2[[#This Row],[Close Price]]-Table2[[#This Row],[200D EMA]])/Table2[[#This Row],[200D EMA]]</f>
        <v>0.24209593745368893</v>
      </c>
      <c r="V463">
        <v>1.20061099495737</v>
      </c>
      <c r="W463">
        <v>647.4</v>
      </c>
      <c r="X463">
        <v>663.1</v>
      </c>
      <c r="Y463">
        <v>624.1</v>
      </c>
      <c r="Z463">
        <v>663.1</v>
      </c>
      <c r="AA463">
        <v>582</v>
      </c>
      <c r="AB463">
        <v>663.1</v>
      </c>
      <c r="AC463" s="2">
        <f>(Table2[[#This Row],[Close Price]]/Table2[[#This Row],[Day Low]])-1</f>
        <v>1.5755329008341201E-2</v>
      </c>
      <c r="AD463" s="2">
        <f>(Table2[[#This Row],[Day High]]/Table2[[#This Row],[Close Price]])-1</f>
        <v>8.3637469586375079E-3</v>
      </c>
      <c r="AE463" s="2">
        <f>(Table2[[#This Row],[Close Price]]/Table2[[#This Row],[Current Week Low]])-1</f>
        <v>5.367729530523957E-2</v>
      </c>
      <c r="AF463" s="2">
        <f>(Table2[[#This Row],[Current Week High]]/Table2[[#This Row],[Close Price]])-1</f>
        <v>8.3637469586375079E-3</v>
      </c>
      <c r="AG463" s="2">
        <f>(Table2[[#This Row],[Close Price]]/Table2[[#This Row],[Current Month Low]])-1</f>
        <v>0.12989690721649483</v>
      </c>
      <c r="AH463" s="2">
        <f>(Table2[[#This Row],[Current Month High]]/Table2[[#This Row],[Close Price]])-1</f>
        <v>8.3637469586375079E-3</v>
      </c>
      <c r="AI463">
        <v>0.83637469586375002</v>
      </c>
      <c r="AJ463">
        <v>56.180976131100799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0.14000000000000001</v>
      </c>
      <c r="AM463" t="s">
        <v>10332</v>
      </c>
      <c r="AN463">
        <v>12.33</v>
      </c>
      <c r="AO463" t="s">
        <v>10332</v>
      </c>
      <c r="AP463">
        <v>-6.6846678602167003E-2</v>
      </c>
      <c r="AQ463">
        <f>(Table2[[#This Row],[Sharpe Ratio]]-AVERAGE(Table2[Sharpe Ratio]))/_xlfn.STDEV.P(Table2[Sharpe Ratio])</f>
        <v>-1.5343600624126936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-1.3542125141311141</v>
      </c>
      <c r="AS463">
        <f>_xlfn.RANK.AVG(Table2[[#This Row],[1Y Return vs Nifty Z-Score]],Table2[1Y Return vs Nifty Z-Score])</f>
        <v>435</v>
      </c>
      <c r="AT463">
        <f>_xlfn.RANK.AVG(Table2[[#This Row],[6M Return vs Nifty Z-Score]],Table2[6M Return vs Nifty Z-Score])</f>
        <v>194</v>
      </c>
      <c r="AU463">
        <f>_xlfn.RANK.AVG(Table2[[#This Row],[Sharpe Ratio Z-Score]],Table2[Sharpe Ratio Z-Score])</f>
        <v>687</v>
      </c>
      <c r="AV463">
        <f>(Table2[[#This Row],[Rank 1Y]]+Table2[[#This Row],[Rank 6M]]+Table2[[#This Row],[Rank Sharpe]])/3</f>
        <v>438.66666666666669</v>
      </c>
    </row>
    <row r="464" spans="1:48" x14ac:dyDescent="0.3">
      <c r="A464" t="s">
        <v>562</v>
      </c>
      <c r="B464" t="s">
        <v>563</v>
      </c>
      <c r="C464" t="s">
        <v>10291</v>
      </c>
      <c r="D464" t="s">
        <v>51</v>
      </c>
      <c r="E464">
        <v>35593.433264309999</v>
      </c>
      <c r="F464">
        <v>1402.95</v>
      </c>
      <c r="G464">
        <v>30.616642949338502</v>
      </c>
      <c r="H464">
        <f>(Table2[[#This Row],[1Y Return vs Nifty]]-AVERAGE(Table2[1Y Return vs Nifty]))/_xlfn.STDEV.P(Table2[1Y Return vs Nifty])</f>
        <v>-3.0393811247402123E-2</v>
      </c>
      <c r="I464">
        <v>17.848079174379301</v>
      </c>
      <c r="J464">
        <f>(Table2[[#This Row],[1M Return vs Nifty]]-AVERAGE(Table2[1M Return vs Nifty]))/_xlfn.STDEV.P(Table2[1M Return vs Nifty])</f>
        <v>1.1281009332586542</v>
      </c>
      <c r="K464">
        <v>2.3203674170875899</v>
      </c>
      <c r="L464">
        <f>(Table2[[#This Row],[6M Return vs Nifty]]-AVERAGE(Table2[6M Return vs Nifty]))/_xlfn.STDEV.P(Table2[6M Return vs Nifty])</f>
        <v>-0.20840957901171736</v>
      </c>
      <c r="M464">
        <v>1.48170725944834</v>
      </c>
      <c r="N464">
        <f>(Table2[[#This Row],[1W Return vs Nifty]]-AVERAGE(Table2[1W Return vs Nifty]))/_xlfn.STDEV.P(Table2[1W Return vs Nifty])</f>
        <v>0.1890645928118235</v>
      </c>
      <c r="O464">
        <v>1336.32</v>
      </c>
      <c r="P464">
        <v>1282.5016558791599</v>
      </c>
      <c r="Q464">
        <v>1180.0902135333699</v>
      </c>
      <c r="R464">
        <v>70.461950923985</v>
      </c>
      <c r="S464" s="2">
        <f>(Table2[[#This Row],[Close Price]]-Table2[[#This Row],[20D EMA]])/Table2[[#This Row],[20D EMA]]</f>
        <v>4.9860811781609282E-2</v>
      </c>
      <c r="T464" s="2">
        <f>(Table2[[#This Row],[Close Price]]-Table2[[#This Row],[50D EMA]])/Table2[[#This Row],[50D EMA]]</f>
        <v>9.3916716262071681E-2</v>
      </c>
      <c r="U464" s="2">
        <f>(Table2[[#This Row],[Close Price]]-Table2[[#This Row],[200D EMA]])/Table2[[#This Row],[200D EMA]]</f>
        <v>0.18884978784745104</v>
      </c>
      <c r="V464">
        <v>1.16367089342687</v>
      </c>
      <c r="W464">
        <v>1392</v>
      </c>
      <c r="X464">
        <v>1415.1</v>
      </c>
      <c r="Y464">
        <v>1338.05</v>
      </c>
      <c r="Z464">
        <v>1430.05</v>
      </c>
      <c r="AA464">
        <v>1276.05</v>
      </c>
      <c r="AB464">
        <v>1430.05</v>
      </c>
      <c r="AC464" s="2">
        <f>(Table2[[#This Row],[Close Price]]/Table2[[#This Row],[Day Low]])-1</f>
        <v>7.8663793103448398E-3</v>
      </c>
      <c r="AD464" s="2">
        <f>(Table2[[#This Row],[Day High]]/Table2[[#This Row],[Close Price]])-1</f>
        <v>8.6603228910508978E-3</v>
      </c>
      <c r="AE464" s="2">
        <f>(Table2[[#This Row],[Close Price]]/Table2[[#This Row],[Current Week Low]])-1</f>
        <v>4.8503419154740213E-2</v>
      </c>
      <c r="AF464" s="2">
        <f>(Table2[[#This Row],[Current Week High]]/Table2[[#This Row],[Close Price]])-1</f>
        <v>1.9316440357817433E-2</v>
      </c>
      <c r="AG464" s="2">
        <f>(Table2[[#This Row],[Close Price]]/Table2[[#This Row],[Current Month Low]])-1</f>
        <v>9.9447513812154664E-2</v>
      </c>
      <c r="AH464" s="2">
        <f>(Table2[[#This Row],[Current Month High]]/Table2[[#This Row],[Close Price]])-1</f>
        <v>1.9316440357817433E-2</v>
      </c>
      <c r="AI464">
        <v>1.9316440357817399</v>
      </c>
      <c r="AJ464">
        <v>63.7429971988795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0.04</v>
      </c>
      <c r="AM464" t="s">
        <v>10332</v>
      </c>
      <c r="AN464">
        <v>9.31</v>
      </c>
      <c r="AO464" t="s">
        <v>10332</v>
      </c>
      <c r="AP464">
        <v>-2.8406426743686999E-2</v>
      </c>
      <c r="AQ464">
        <f>(Table2[[#This Row],[Sharpe Ratio]]-AVERAGE(Table2[Sharpe Ratio]))/_xlfn.STDEV.P(Table2[Sharpe Ratio])</f>
        <v>-1.0917791350144386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-1.3416999203080232E-2</v>
      </c>
      <c r="AS464">
        <f>_xlfn.RANK.AVG(Table2[[#This Row],[1Y Return vs Nifty Z-Score]],Table2[1Y Return vs Nifty Z-Score])</f>
        <v>305</v>
      </c>
      <c r="AT464">
        <f>_xlfn.RANK.AVG(Table2[[#This Row],[6M Return vs Nifty Z-Score]],Table2[6M Return vs Nifty Z-Score])</f>
        <v>380</v>
      </c>
      <c r="AU464">
        <f>_xlfn.RANK.AVG(Table2[[#This Row],[Sharpe Ratio Z-Score]],Table2[Sharpe Ratio Z-Score])</f>
        <v>633</v>
      </c>
      <c r="AV464">
        <f>(Table2[[#This Row],[Rank 1Y]]+Table2[[#This Row],[Rank 6M]]+Table2[[#This Row],[Rank Sharpe]])/3</f>
        <v>439.33333333333331</v>
      </c>
    </row>
    <row r="465" spans="1:48" x14ac:dyDescent="0.3">
      <c r="A465" t="s">
        <v>1228</v>
      </c>
      <c r="B465" t="s">
        <v>1229</v>
      </c>
      <c r="C465" t="s">
        <v>10289</v>
      </c>
      <c r="D465" t="s">
        <v>219</v>
      </c>
      <c r="E465">
        <v>9557.2608739999996</v>
      </c>
      <c r="F465">
        <v>715.75</v>
      </c>
      <c r="G465">
        <v>-10.907765315535499</v>
      </c>
      <c r="H465">
        <f>(Table2[[#This Row],[1Y Return vs Nifty]]-AVERAGE(Table2[1Y Return vs Nifty]))/_xlfn.STDEV.P(Table2[1Y Return vs Nifty])</f>
        <v>-0.67314256277329787</v>
      </c>
      <c r="I465">
        <v>19.240034432953902</v>
      </c>
      <c r="J465">
        <f>(Table2[[#This Row],[1M Return vs Nifty]]-AVERAGE(Table2[1M Return vs Nifty]))/_xlfn.STDEV.P(Table2[1M Return vs Nifty])</f>
        <v>1.2439045956077266</v>
      </c>
      <c r="K465">
        <v>0.47563084550031198</v>
      </c>
      <c r="L465">
        <f>(Table2[[#This Row],[6M Return vs Nifty]]-AVERAGE(Table2[6M Return vs Nifty]))/_xlfn.STDEV.P(Table2[6M Return vs Nifty])</f>
        <v>-0.27116772482472346</v>
      </c>
      <c r="M465">
        <v>2.8633637078874701</v>
      </c>
      <c r="N465">
        <f>(Table2[[#This Row],[1W Return vs Nifty]]-AVERAGE(Table2[1W Return vs Nifty]))/_xlfn.STDEV.P(Table2[1W Return vs Nifty])</f>
        <v>0.50848229776076959</v>
      </c>
      <c r="O465">
        <v>665</v>
      </c>
      <c r="P465">
        <v>633.62363736120994</v>
      </c>
      <c r="Q465">
        <v>613.00135810533504</v>
      </c>
      <c r="R465">
        <v>83.639238244550697</v>
      </c>
      <c r="S465" s="2">
        <f>(Table2[[#This Row],[Close Price]]-Table2[[#This Row],[20D EMA]])/Table2[[#This Row],[20D EMA]]</f>
        <v>7.6315789473684212E-2</v>
      </c>
      <c r="T465" s="2">
        <f>(Table2[[#This Row],[Close Price]]-Table2[[#This Row],[50D EMA]])/Table2[[#This Row],[50D EMA]]</f>
        <v>0.12961379247278976</v>
      </c>
      <c r="U465" s="2">
        <f>(Table2[[#This Row],[Close Price]]-Table2[[#This Row],[200D EMA]])/Table2[[#This Row],[200D EMA]]</f>
        <v>0.16761568393949489</v>
      </c>
      <c r="V465">
        <v>1.24192973114497</v>
      </c>
      <c r="W465">
        <v>707</v>
      </c>
      <c r="X465">
        <v>718.4</v>
      </c>
      <c r="Y465">
        <v>687.1</v>
      </c>
      <c r="Z465">
        <v>721.15</v>
      </c>
      <c r="AA465">
        <v>622.04999999999995</v>
      </c>
      <c r="AB465">
        <v>721.15</v>
      </c>
      <c r="AC465" s="2">
        <f>(Table2[[#This Row],[Close Price]]/Table2[[#This Row],[Day Low]])-1</f>
        <v>1.2376237623762387E-2</v>
      </c>
      <c r="AD465" s="2">
        <f>(Table2[[#This Row],[Day High]]/Table2[[#This Row],[Close Price]])-1</f>
        <v>3.7024100593783249E-3</v>
      </c>
      <c r="AE465" s="2">
        <f>(Table2[[#This Row],[Close Price]]/Table2[[#This Row],[Current Week Low]])-1</f>
        <v>4.1696987338087688E-2</v>
      </c>
      <c r="AF465" s="2">
        <f>(Table2[[#This Row],[Current Week High]]/Table2[[#This Row],[Close Price]])-1</f>
        <v>7.5445337059028006E-3</v>
      </c>
      <c r="AG465" s="2">
        <f>(Table2[[#This Row],[Close Price]]/Table2[[#This Row],[Current Month Low]])-1</f>
        <v>0.1506309782171853</v>
      </c>
      <c r="AH465" s="2">
        <f>(Table2[[#This Row],[Current Month High]]/Table2[[#This Row],[Close Price]])-1</f>
        <v>7.5445337059028006E-3</v>
      </c>
      <c r="AI465">
        <v>0.75445337059027995</v>
      </c>
      <c r="AJ465">
        <v>29.7588832487309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7.0000000000000007E-2</v>
      </c>
      <c r="AM465" t="s">
        <v>10332</v>
      </c>
      <c r="AN465">
        <v>13.3</v>
      </c>
      <c r="AO465" t="s">
        <v>10332</v>
      </c>
      <c r="AP465">
        <v>6.2482010162548E-2</v>
      </c>
      <c r="AQ465">
        <f>(Table2[[#This Row],[Sharpe Ratio]]-AVERAGE(Table2[Sharpe Ratio]))/_xlfn.STDEV.P(Table2[Sharpe Ratio])</f>
        <v>-4.5337273919674181E-2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0.76273933185080067</v>
      </c>
      <c r="AS465">
        <f>_xlfn.RANK.AVG(Table2[[#This Row],[1Y Return vs Nifty Z-Score]],Table2[1Y Return vs Nifty Z-Score])</f>
        <v>552</v>
      </c>
      <c r="AT465">
        <f>_xlfn.RANK.AVG(Table2[[#This Row],[6M Return vs Nifty Z-Score]],Table2[6M Return vs Nifty Z-Score])</f>
        <v>405</v>
      </c>
      <c r="AU465">
        <f>_xlfn.RANK.AVG(Table2[[#This Row],[Sharpe Ratio Z-Score]],Table2[Sharpe Ratio Z-Score])</f>
        <v>364</v>
      </c>
      <c r="AV465">
        <f>(Table2[[#This Row],[Rank 1Y]]+Table2[[#This Row],[Rank 6M]]+Table2[[#This Row],[Rank Sharpe]])/3</f>
        <v>440.33333333333331</v>
      </c>
    </row>
    <row r="466" spans="1:48" x14ac:dyDescent="0.3">
      <c r="A466" t="s">
        <v>1611</v>
      </c>
      <c r="B466" t="s">
        <v>1612</v>
      </c>
      <c r="C466" t="s">
        <v>10296</v>
      </c>
      <c r="D466" t="s">
        <v>139</v>
      </c>
      <c r="E466">
        <v>5749.3050000000003</v>
      </c>
      <c r="F466">
        <v>201.73</v>
      </c>
      <c r="G466">
        <v>39.493050857608097</v>
      </c>
      <c r="H466">
        <f>(Table2[[#This Row],[1Y Return vs Nifty]]-AVERAGE(Table2[1Y Return vs Nifty]))/_xlfn.STDEV.P(Table2[1Y Return vs Nifty])</f>
        <v>0.10700248985536526</v>
      </c>
      <c r="I466">
        <v>-6.3955961842122298</v>
      </c>
      <c r="J466">
        <f>(Table2[[#This Row],[1M Return vs Nifty]]-AVERAGE(Table2[1M Return vs Nifty]))/_xlfn.STDEV.P(Table2[1M Return vs Nifty])</f>
        <v>-0.88885067350622005</v>
      </c>
      <c r="K466">
        <v>-19.582602941018799</v>
      </c>
      <c r="L466">
        <f>(Table2[[#This Row],[6M Return vs Nifty]]-AVERAGE(Table2[6M Return vs Nifty]))/_xlfn.STDEV.P(Table2[6M Return vs Nifty])</f>
        <v>-0.95355109604102617</v>
      </c>
      <c r="M466">
        <v>-2.0073132617357801</v>
      </c>
      <c r="N466">
        <f>(Table2[[#This Row],[1W Return vs Nifty]]-AVERAGE(Table2[1W Return vs Nifty]))/_xlfn.STDEV.P(Table2[1W Return vs Nifty])</f>
        <v>-0.6175432500100424</v>
      </c>
      <c r="O466">
        <v>203.65</v>
      </c>
      <c r="P466">
        <v>204.51386115040799</v>
      </c>
      <c r="Q466">
        <v>186.65149191044199</v>
      </c>
      <c r="R466">
        <v>47.931265373367602</v>
      </c>
      <c r="S466" s="2">
        <f>(Table2[[#This Row],[Close Price]]-Table2[[#This Row],[20D EMA]])/Table2[[#This Row],[20D EMA]]</f>
        <v>-9.427940093297402E-3</v>
      </c>
      <c r="T466" s="2">
        <f>(Table2[[#This Row],[Close Price]]-Table2[[#This Row],[50D EMA]])/Table2[[#This Row],[50D EMA]]</f>
        <v>-1.3612090323602239E-2</v>
      </c>
      <c r="U466" s="2">
        <f>(Table2[[#This Row],[Close Price]]-Table2[[#This Row],[200D EMA]])/Table2[[#This Row],[200D EMA]]</f>
        <v>8.0784289132780573E-2</v>
      </c>
      <c r="V466">
        <v>0.339320046286607</v>
      </c>
      <c r="W466">
        <v>201</v>
      </c>
      <c r="X466">
        <v>204.9</v>
      </c>
      <c r="Y466">
        <v>198.2</v>
      </c>
      <c r="Z466">
        <v>204.9</v>
      </c>
      <c r="AA466">
        <v>194.11</v>
      </c>
      <c r="AB466">
        <v>219.03</v>
      </c>
      <c r="AC466" s="2">
        <f>(Table2[[#This Row],[Close Price]]/Table2[[#This Row],[Day Low]])-1</f>
        <v>3.6318407960198584E-3</v>
      </c>
      <c r="AD466" s="2">
        <f>(Table2[[#This Row],[Day High]]/Table2[[#This Row],[Close Price]])-1</f>
        <v>1.5714073266247075E-2</v>
      </c>
      <c r="AE466" s="2">
        <f>(Table2[[#This Row],[Close Price]]/Table2[[#This Row],[Current Week Low]])-1</f>
        <v>1.7810292633703373E-2</v>
      </c>
      <c r="AF466" s="2">
        <f>(Table2[[#This Row],[Current Week High]]/Table2[[#This Row],[Close Price]])-1</f>
        <v>1.5714073266247075E-2</v>
      </c>
      <c r="AG466" s="2">
        <f>(Table2[[#This Row],[Close Price]]/Table2[[#This Row],[Current Month Low]])-1</f>
        <v>3.9256091906650692E-2</v>
      </c>
      <c r="AH466" s="2">
        <f>(Table2[[#This Row],[Current Month High]]/Table2[[#This Row],[Close Price]])-1</f>
        <v>8.5758191642294257E-2</v>
      </c>
      <c r="AI466">
        <v>31.338918356218699</v>
      </c>
      <c r="AJ466">
        <v>84.0602189781021</v>
      </c>
      <c r="AK466" t="str">
        <f>IF(AND(Table2[[#This Row],[20D EMA]]&gt;Table2[[#This Row],[50D EMA]],Table2[[#This Row],[50D EMA]]&gt;Table2[[#This Row],[200D EMA]]),"Uptrend","Downtrend/NoTrend")</f>
        <v>Downtrend/NoTrend</v>
      </c>
      <c r="AL466">
        <v>0.03</v>
      </c>
      <c r="AM466" t="s">
        <v>10332</v>
      </c>
      <c r="AN466">
        <v>0.56000000000000005</v>
      </c>
      <c r="AO466" t="s">
        <v>10332</v>
      </c>
      <c r="AP466">
        <v>3.8414380921176002E-2</v>
      </c>
      <c r="AQ466">
        <f>(Table2[[#This Row],[Sharpe Ratio]]-AVERAGE(Table2[Sharpe Ratio]))/_xlfn.STDEV.P(Table2[Sharpe Ratio])</f>
        <v>-0.32243935194817591</v>
      </c>
      <c r="AR4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6">
        <f>_xlfn.RANK.AVG(Table2[[#This Row],[1Y Return vs Nifty Z-Score]],Table2[1Y Return vs Nifty Z-Score])</f>
        <v>266</v>
      </c>
      <c r="AT466">
        <f>_xlfn.RANK.AVG(Table2[[#This Row],[6M Return vs Nifty Z-Score]],Table2[6M Return vs Nifty Z-Score])</f>
        <v>628</v>
      </c>
      <c r="AU466">
        <f>_xlfn.RANK.AVG(Table2[[#This Row],[Sharpe Ratio Z-Score]],Table2[Sharpe Ratio Z-Score])</f>
        <v>427</v>
      </c>
      <c r="AV466">
        <f>(Table2[[#This Row],[Rank 1Y]]+Table2[[#This Row],[Rank 6M]]+Table2[[#This Row],[Rank Sharpe]])/3</f>
        <v>440.33333333333331</v>
      </c>
    </row>
    <row r="467" spans="1:48" x14ac:dyDescent="0.3">
      <c r="A467" t="s">
        <v>209</v>
      </c>
      <c r="B467" t="s">
        <v>210</v>
      </c>
      <c r="C467" t="s">
        <v>10291</v>
      </c>
      <c r="D467" t="s">
        <v>51</v>
      </c>
      <c r="E467">
        <v>128062.85211360001</v>
      </c>
      <c r="F467">
        <v>1585.8</v>
      </c>
      <c r="G467">
        <v>1.9594123530153</v>
      </c>
      <c r="H467">
        <f>(Table2[[#This Row],[1Y Return vs Nifty]]-AVERAGE(Table2[1Y Return vs Nifty]))/_xlfn.STDEV.P(Table2[1Y Return vs Nifty])</f>
        <v>-0.47397386350205722</v>
      </c>
      <c r="I467">
        <v>6.7471544115403796</v>
      </c>
      <c r="J467">
        <f>(Table2[[#This Row],[1M Return vs Nifty]]-AVERAGE(Table2[1M Return vs Nifty]))/_xlfn.STDEV.P(Table2[1M Return vs Nifty])</f>
        <v>0.20455993933714839</v>
      </c>
      <c r="K467">
        <v>-2.55855077679142</v>
      </c>
      <c r="L467">
        <f>(Table2[[#This Row],[6M Return vs Nifty]]-AVERAGE(Table2[6M Return vs Nifty]))/_xlfn.STDEV.P(Table2[6M Return vs Nifty])</f>
        <v>-0.37439092514924671</v>
      </c>
      <c r="M467">
        <v>-1.08875105105061</v>
      </c>
      <c r="N467">
        <f>(Table2[[#This Row],[1W Return vs Nifty]]-AVERAGE(Table2[1W Return vs Nifty]))/_xlfn.STDEV.P(Table2[1W Return vs Nifty])</f>
        <v>-0.40518580505956309</v>
      </c>
      <c r="O467">
        <v>1558.3</v>
      </c>
      <c r="P467">
        <v>1527.9565802827301</v>
      </c>
      <c r="Q467">
        <v>1410.18989108556</v>
      </c>
      <c r="R467">
        <v>60.559165396840903</v>
      </c>
      <c r="S467" s="2">
        <f>(Table2[[#This Row],[Close Price]]-Table2[[#This Row],[20D EMA]])/Table2[[#This Row],[20D EMA]]</f>
        <v>1.7647436308798049E-2</v>
      </c>
      <c r="T467" s="2">
        <f>(Table2[[#This Row],[Close Price]]-Table2[[#This Row],[50D EMA]])/Table2[[#This Row],[50D EMA]]</f>
        <v>3.7856716914407749E-2</v>
      </c>
      <c r="U467" s="2">
        <f>(Table2[[#This Row],[Close Price]]-Table2[[#This Row],[200D EMA]])/Table2[[#This Row],[200D EMA]]</f>
        <v>0.12452940559604762</v>
      </c>
      <c r="V467">
        <v>0.80007091124670504</v>
      </c>
      <c r="W467">
        <v>1576.05</v>
      </c>
      <c r="X467">
        <v>1599</v>
      </c>
      <c r="Y467">
        <v>1558.2</v>
      </c>
      <c r="Z467">
        <v>1599</v>
      </c>
      <c r="AA467">
        <v>1472</v>
      </c>
      <c r="AB467">
        <v>1606.7</v>
      </c>
      <c r="AC467" s="2">
        <f>(Table2[[#This Row],[Close Price]]/Table2[[#This Row],[Day Low]])-1</f>
        <v>6.1863519558389424E-3</v>
      </c>
      <c r="AD467" s="2">
        <f>(Table2[[#This Row],[Day High]]/Table2[[#This Row],[Close Price]])-1</f>
        <v>8.3238743851683505E-3</v>
      </c>
      <c r="AE467" s="2">
        <f>(Table2[[#This Row],[Close Price]]/Table2[[#This Row],[Current Week Low]])-1</f>
        <v>1.7712745475548575E-2</v>
      </c>
      <c r="AF467" s="2">
        <f>(Table2[[#This Row],[Current Week High]]/Table2[[#This Row],[Close Price]])-1</f>
        <v>8.3238743851683505E-3</v>
      </c>
      <c r="AG467" s="2">
        <f>(Table2[[#This Row],[Close Price]]/Table2[[#This Row],[Current Month Low]])-1</f>
        <v>7.7309782608695699E-2</v>
      </c>
      <c r="AH467" s="2">
        <f>(Table2[[#This Row],[Current Month High]]/Table2[[#This Row],[Close Price]])-1</f>
        <v>1.3179467776516685E-2</v>
      </c>
      <c r="AI467">
        <v>1.31794677765166</v>
      </c>
      <c r="AJ467">
        <v>40.088339222614799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-0.09</v>
      </c>
      <c r="AM467" t="s">
        <v>10331</v>
      </c>
      <c r="AN467">
        <v>4.67</v>
      </c>
      <c r="AO467" t="s">
        <v>10332</v>
      </c>
      <c r="AP467">
        <v>4.3042414942341997E-2</v>
      </c>
      <c r="AQ467">
        <f>(Table2[[#This Row],[Sharpe Ratio]]-AVERAGE(Table2[Sharpe Ratio]))/_xlfn.STDEV.P(Table2[Sharpe Ratio])</f>
        <v>-0.26915459209126391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-1.3181452464649825</v>
      </c>
      <c r="AS467">
        <f>_xlfn.RANK.AVG(Table2[[#This Row],[1Y Return vs Nifty Z-Score]],Table2[1Y Return vs Nifty Z-Score])</f>
        <v>459</v>
      </c>
      <c r="AT467">
        <f>_xlfn.RANK.AVG(Table2[[#This Row],[6M Return vs Nifty Z-Score]],Table2[6M Return vs Nifty Z-Score])</f>
        <v>446</v>
      </c>
      <c r="AU467">
        <f>_xlfn.RANK.AVG(Table2[[#This Row],[Sharpe Ratio Z-Score]],Table2[Sharpe Ratio Z-Score])</f>
        <v>418</v>
      </c>
      <c r="AV467">
        <f>(Table2[[#This Row],[Rank 1Y]]+Table2[[#This Row],[Rank 6M]]+Table2[[#This Row],[Rank Sharpe]])/3</f>
        <v>441</v>
      </c>
    </row>
    <row r="468" spans="1:48" x14ac:dyDescent="0.3">
      <c r="A468" t="s">
        <v>656</v>
      </c>
      <c r="B468" t="s">
        <v>657</v>
      </c>
      <c r="C468" t="s">
        <v>10292</v>
      </c>
      <c r="D468" t="s">
        <v>198</v>
      </c>
      <c r="E468">
        <v>28186.619551799999</v>
      </c>
      <c r="F468">
        <v>1341.4</v>
      </c>
      <c r="G468">
        <v>-21.982890534993299</v>
      </c>
      <c r="H468">
        <f>(Table2[[#This Row],[1Y Return vs Nifty]]-AVERAGE(Table2[1Y Return vs Nifty]))/_xlfn.STDEV.P(Table2[1Y Return vs Nifty])</f>
        <v>-0.84457240862184446</v>
      </c>
      <c r="I468">
        <v>-2.65921979049494</v>
      </c>
      <c r="J468">
        <f>(Table2[[#This Row],[1M Return vs Nifty]]-AVERAGE(Table2[1M Return vs Nifty]))/_xlfn.STDEV.P(Table2[1M Return vs Nifty])</f>
        <v>-0.57800298810707629</v>
      </c>
      <c r="K468">
        <v>9.2746305596975205</v>
      </c>
      <c r="L468">
        <f>(Table2[[#This Row],[6M Return vs Nifty]]-AVERAGE(Table2[6M Return vs Nifty]))/_xlfn.STDEV.P(Table2[6M Return vs Nifty])</f>
        <v>2.8175235887031004E-2</v>
      </c>
      <c r="M468">
        <v>-4.8682753243314396</v>
      </c>
      <c r="N468">
        <f>(Table2[[#This Row],[1W Return vs Nifty]]-AVERAGE(Table2[1W Return vs Nifty]))/_xlfn.STDEV.P(Table2[1W Return vs Nifty])</f>
        <v>-1.2789536440430049</v>
      </c>
      <c r="O468">
        <v>1363.1</v>
      </c>
      <c r="P468">
        <v>1340.3713753041</v>
      </c>
      <c r="Q468">
        <v>1237.7288241353699</v>
      </c>
      <c r="R468">
        <v>39.8045791413508</v>
      </c>
      <c r="S468" s="2">
        <f>(Table2[[#This Row],[Close Price]]-Table2[[#This Row],[20D EMA]])/Table2[[#This Row],[20D EMA]]</f>
        <v>-1.5919595040715884E-2</v>
      </c>
      <c r="T468" s="2">
        <f>(Table2[[#This Row],[Close Price]]-Table2[[#This Row],[50D EMA]])/Table2[[#This Row],[50D EMA]]</f>
        <v>7.6741768352577878E-4</v>
      </c>
      <c r="U468" s="2">
        <f>(Table2[[#This Row],[Close Price]]-Table2[[#This Row],[200D EMA]])/Table2[[#This Row],[200D EMA]]</f>
        <v>8.3759199788411579E-2</v>
      </c>
      <c r="V468">
        <v>0.36819021179225497</v>
      </c>
      <c r="W468">
        <v>1318</v>
      </c>
      <c r="X468">
        <v>1349.2</v>
      </c>
      <c r="Y468">
        <v>1318</v>
      </c>
      <c r="Z468">
        <v>1374.85</v>
      </c>
      <c r="AA468">
        <v>1318</v>
      </c>
      <c r="AB468">
        <v>1450</v>
      </c>
      <c r="AC468" s="2">
        <f>(Table2[[#This Row],[Close Price]]/Table2[[#This Row],[Day Low]])-1</f>
        <v>1.7754172989377981E-2</v>
      </c>
      <c r="AD468" s="2">
        <f>(Table2[[#This Row],[Day High]]/Table2[[#This Row],[Close Price]])-1</f>
        <v>5.8148203369614571E-3</v>
      </c>
      <c r="AE468" s="2">
        <f>(Table2[[#This Row],[Close Price]]/Table2[[#This Row],[Current Week Low]])-1</f>
        <v>1.7754172989377981E-2</v>
      </c>
      <c r="AF468" s="2">
        <f>(Table2[[#This Row],[Current Week High]]/Table2[[#This Row],[Close Price]])-1</f>
        <v>2.4936633368122685E-2</v>
      </c>
      <c r="AG468" s="2">
        <f>(Table2[[#This Row],[Close Price]]/Table2[[#This Row],[Current Month Low]])-1</f>
        <v>1.7754172989377981E-2</v>
      </c>
      <c r="AH468" s="2">
        <f>(Table2[[#This Row],[Current Month High]]/Table2[[#This Row],[Close Price]])-1</f>
        <v>8.0960190845385416E-2</v>
      </c>
      <c r="AI468">
        <v>12.2670344416281</v>
      </c>
      <c r="AJ468">
        <v>33.732117043018803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0.03</v>
      </c>
      <c r="AM468" t="s">
        <v>10332</v>
      </c>
      <c r="AN468">
        <v>-2.02</v>
      </c>
      <c r="AO468" t="s">
        <v>10331</v>
      </c>
      <c r="AP468">
        <v>5.0618591613078003E-2</v>
      </c>
      <c r="AQ468">
        <f>(Table2[[#This Row],[Sharpe Ratio]]-AVERAGE(Table2[Sharpe Ratio]))/_xlfn.STDEV.P(Table2[Sharpe Ratio])</f>
        <v>-0.18192646181230809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-2.8552802666972026</v>
      </c>
      <c r="AS468">
        <f>_xlfn.RANK.AVG(Table2[[#This Row],[1Y Return vs Nifty Z-Score]],Table2[1Y Return vs Nifty Z-Score])</f>
        <v>619</v>
      </c>
      <c r="AT468">
        <f>_xlfn.RANK.AVG(Table2[[#This Row],[6M Return vs Nifty Z-Score]],Table2[6M Return vs Nifty Z-Score])</f>
        <v>310</v>
      </c>
      <c r="AU468">
        <f>_xlfn.RANK.AVG(Table2[[#This Row],[Sharpe Ratio Z-Score]],Table2[Sharpe Ratio Z-Score])</f>
        <v>394</v>
      </c>
      <c r="AV468">
        <f>(Table2[[#This Row],[Rank 1Y]]+Table2[[#This Row],[Rank 6M]]+Table2[[#This Row],[Rank Sharpe]])/3</f>
        <v>441</v>
      </c>
    </row>
    <row r="469" spans="1:48" x14ac:dyDescent="0.3">
      <c r="A469" t="s">
        <v>1248</v>
      </c>
      <c r="B469" t="s">
        <v>1249</v>
      </c>
      <c r="C469" t="s">
        <v>10287</v>
      </c>
      <c r="D469" t="s">
        <v>545</v>
      </c>
      <c r="E469">
        <v>9331.8372883800002</v>
      </c>
      <c r="F469">
        <v>1048.2</v>
      </c>
      <c r="G469">
        <v>-5.6715424107168699</v>
      </c>
      <c r="H469">
        <f>(Table2[[#This Row],[1Y Return vs Nifty]]-AVERAGE(Table2[1Y Return vs Nifty]))/_xlfn.STDEV.P(Table2[1Y Return vs Nifty])</f>
        <v>-0.59209202224987145</v>
      </c>
      <c r="I469">
        <v>-4.0286867299797002</v>
      </c>
      <c r="J469">
        <f>(Table2[[#This Row],[1M Return vs Nifty]]-AVERAGE(Table2[1M Return vs Nifty]))/_xlfn.STDEV.P(Table2[1M Return vs Nifty])</f>
        <v>-0.69193573564431421</v>
      </c>
      <c r="K469">
        <v>-0.97766498576605199</v>
      </c>
      <c r="L469">
        <f>(Table2[[#This Row],[6M Return vs Nifty]]-AVERAGE(Table2[6M Return vs Nifty]))/_xlfn.STDEV.P(Table2[6M Return vs Nifty])</f>
        <v>-0.32060901259058117</v>
      </c>
      <c r="M469">
        <v>0.89498816611812604</v>
      </c>
      <c r="N469">
        <f>(Table2[[#This Row],[1W Return vs Nifty]]-AVERAGE(Table2[1W Return vs Nifty]))/_xlfn.STDEV.P(Table2[1W Return vs Nifty])</f>
        <v>5.3424168990850861E-2</v>
      </c>
      <c r="O469">
        <v>1031.22</v>
      </c>
      <c r="P469">
        <v>1015.1655961686801</v>
      </c>
      <c r="Q469">
        <v>942.28485314307295</v>
      </c>
      <c r="R469">
        <v>58.868699408612898</v>
      </c>
      <c r="S469" s="2">
        <f>(Table2[[#This Row],[Close Price]]-Table2[[#This Row],[20D EMA]])/Table2[[#This Row],[20D EMA]]</f>
        <v>1.6465933554430691E-2</v>
      </c>
      <c r="T469" s="2">
        <f>(Table2[[#This Row],[Close Price]]-Table2[[#This Row],[50D EMA]])/Table2[[#This Row],[50D EMA]]</f>
        <v>3.2540901657812871E-2</v>
      </c>
      <c r="U469" s="2">
        <f>(Table2[[#This Row],[Close Price]]-Table2[[#This Row],[200D EMA]])/Table2[[#This Row],[200D EMA]]</f>
        <v>0.11240247203766242</v>
      </c>
      <c r="V469">
        <v>0.54364973056385002</v>
      </c>
      <c r="W469">
        <v>1043.95</v>
      </c>
      <c r="X469">
        <v>1071</v>
      </c>
      <c r="Y469">
        <v>1012.5</v>
      </c>
      <c r="Z469">
        <v>1088.2</v>
      </c>
      <c r="AA469">
        <v>977.15</v>
      </c>
      <c r="AB469">
        <v>1088.2</v>
      </c>
      <c r="AC469" s="2">
        <f>(Table2[[#This Row],[Close Price]]/Table2[[#This Row],[Day Low]])-1</f>
        <v>4.0710762009674717E-3</v>
      </c>
      <c r="AD469" s="2">
        <f>(Table2[[#This Row],[Day High]]/Table2[[#This Row],[Close Price]])-1</f>
        <v>2.1751574127074846E-2</v>
      </c>
      <c r="AE469" s="2">
        <f>(Table2[[#This Row],[Close Price]]/Table2[[#This Row],[Current Week Low]])-1</f>
        <v>3.5259259259259323E-2</v>
      </c>
      <c r="AF469" s="2">
        <f>(Table2[[#This Row],[Current Week High]]/Table2[[#This Row],[Close Price]])-1</f>
        <v>3.8160656363289469E-2</v>
      </c>
      <c r="AG469" s="2">
        <f>(Table2[[#This Row],[Close Price]]/Table2[[#This Row],[Current Month Low]])-1</f>
        <v>7.2711456787596607E-2</v>
      </c>
      <c r="AH469" s="2">
        <f>(Table2[[#This Row],[Current Month High]]/Table2[[#This Row],[Close Price]])-1</f>
        <v>3.8160656363289469E-2</v>
      </c>
      <c r="AI469">
        <v>14.004960885327201</v>
      </c>
      <c r="AJ469">
        <v>34.964269619519698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0.25</v>
      </c>
      <c r="AM469" t="s">
        <v>10332</v>
      </c>
      <c r="AN469">
        <v>6.83</v>
      </c>
      <c r="AO469" t="s">
        <v>10332</v>
      </c>
      <c r="AP469">
        <v>5.4906936720426999E-2</v>
      </c>
      <c r="AQ469">
        <f>(Table2[[#This Row],[Sharpe Ratio]]-AVERAGE(Table2[Sharpe Ratio]))/_xlfn.STDEV.P(Table2[Sharpe Ratio])</f>
        <v>-0.13255270220215612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-1.683765303696072</v>
      </c>
      <c r="AS469">
        <f>_xlfn.RANK.AVG(Table2[[#This Row],[1Y Return vs Nifty Z-Score]],Table2[1Y Return vs Nifty Z-Score])</f>
        <v>518</v>
      </c>
      <c r="AT469">
        <f>_xlfn.RANK.AVG(Table2[[#This Row],[6M Return vs Nifty Z-Score]],Table2[6M Return vs Nifty Z-Score])</f>
        <v>429</v>
      </c>
      <c r="AU469">
        <f>_xlfn.RANK.AVG(Table2[[#This Row],[Sharpe Ratio Z-Score]],Table2[Sharpe Ratio Z-Score])</f>
        <v>376</v>
      </c>
      <c r="AV469">
        <f>(Table2[[#This Row],[Rank 1Y]]+Table2[[#This Row],[Rank 6M]]+Table2[[#This Row],[Rank Sharpe]])/3</f>
        <v>441</v>
      </c>
    </row>
    <row r="470" spans="1:48" x14ac:dyDescent="0.3">
      <c r="A470" t="s">
        <v>64</v>
      </c>
      <c r="B470" t="s">
        <v>65</v>
      </c>
      <c r="C470" t="s">
        <v>10292</v>
      </c>
      <c r="D470" t="s">
        <v>60</v>
      </c>
      <c r="E470">
        <v>385971.60393248999</v>
      </c>
      <c r="F470">
        <v>12276.35</v>
      </c>
      <c r="G470">
        <v>1.41727443342926</v>
      </c>
      <c r="H470">
        <f>(Table2[[#This Row],[1Y Return vs Nifty]]-AVERAGE(Table2[1Y Return vs Nifty]))/_xlfn.STDEV.P(Table2[1Y Return vs Nifty])</f>
        <v>-0.48236551760453211</v>
      </c>
      <c r="I470">
        <v>-3.1910899402932902</v>
      </c>
      <c r="J470">
        <f>(Table2[[#This Row],[1M Return vs Nifty]]-AVERAGE(Table2[1M Return vs Nifty]))/_xlfn.STDEV.P(Table2[1M Return vs Nifty])</f>
        <v>-0.62225190405561837</v>
      </c>
      <c r="K470">
        <v>-6.3698427445574897</v>
      </c>
      <c r="L470">
        <f>(Table2[[#This Row],[6M Return vs Nifty]]-AVERAGE(Table2[6M Return vs Nifty]))/_xlfn.STDEV.P(Table2[6M Return vs Nifty])</f>
        <v>-0.50405150690005707</v>
      </c>
      <c r="M470">
        <v>-3.1646698762689902</v>
      </c>
      <c r="N470">
        <f>(Table2[[#This Row],[1W Return vs Nifty]]-AVERAGE(Table2[1W Return vs Nifty]))/_xlfn.STDEV.P(Table2[1W Return vs Nifty])</f>
        <v>-0.88510628569761229</v>
      </c>
      <c r="O470">
        <v>12350.61</v>
      </c>
      <c r="P470">
        <v>12416.947154522</v>
      </c>
      <c r="Q470">
        <v>11718.011476285201</v>
      </c>
      <c r="R470">
        <v>47.445612828340302</v>
      </c>
      <c r="S470" s="2">
        <f>(Table2[[#This Row],[Close Price]]-Table2[[#This Row],[20D EMA]])/Table2[[#This Row],[20D EMA]]</f>
        <v>-6.0126584840748927E-3</v>
      </c>
      <c r="T470" s="2">
        <f>(Table2[[#This Row],[Close Price]]-Table2[[#This Row],[50D EMA]])/Table2[[#This Row],[50D EMA]]</f>
        <v>-1.1323004984425447E-2</v>
      </c>
      <c r="U470" s="2">
        <f>(Table2[[#This Row],[Close Price]]-Table2[[#This Row],[200D EMA]])/Table2[[#This Row],[200D EMA]]</f>
        <v>4.7647890159926848E-2</v>
      </c>
      <c r="V470">
        <v>0.64339191762310399</v>
      </c>
      <c r="W470">
        <v>12181</v>
      </c>
      <c r="X470">
        <v>12325</v>
      </c>
      <c r="Y470">
        <v>12126.8</v>
      </c>
      <c r="Z470">
        <v>12325</v>
      </c>
      <c r="AA470">
        <v>12027.65</v>
      </c>
      <c r="AB470">
        <v>13680</v>
      </c>
      <c r="AC470" s="2">
        <f>(Table2[[#This Row],[Close Price]]/Table2[[#This Row],[Day Low]])-1</f>
        <v>7.8277645513504801E-3</v>
      </c>
      <c r="AD470" s="2">
        <f>(Table2[[#This Row],[Day High]]/Table2[[#This Row],[Close Price]])-1</f>
        <v>3.9629042834392614E-3</v>
      </c>
      <c r="AE470" s="2">
        <f>(Table2[[#This Row],[Close Price]]/Table2[[#This Row],[Current Week Low]])-1</f>
        <v>1.2332189860474463E-2</v>
      </c>
      <c r="AF470" s="2">
        <f>(Table2[[#This Row],[Current Week High]]/Table2[[#This Row],[Close Price]])-1</f>
        <v>3.9629042834392614E-3</v>
      </c>
      <c r="AG470" s="2">
        <f>(Table2[[#This Row],[Close Price]]/Table2[[#This Row],[Current Month Low]])-1</f>
        <v>2.0677355925721175E-2</v>
      </c>
      <c r="AH470" s="2">
        <f>(Table2[[#This Row],[Current Month High]]/Table2[[#This Row],[Close Price]])-1</f>
        <v>0.11433773067727793</v>
      </c>
      <c r="AI470">
        <v>11.433773067727699</v>
      </c>
      <c r="AJ470">
        <v>30.4648394741596</v>
      </c>
      <c r="AK470" t="str">
        <f>IF(AND(Table2[[#This Row],[20D EMA]]&gt;Table2[[#This Row],[50D EMA]],Table2[[#This Row],[50D EMA]]&gt;Table2[[#This Row],[200D EMA]]),"Uptrend","Downtrend/NoTrend")</f>
        <v>Downtrend/NoTrend</v>
      </c>
      <c r="AL470">
        <v>-0.08</v>
      </c>
      <c r="AM470" t="s">
        <v>10331</v>
      </c>
      <c r="AN470">
        <v>0.62</v>
      </c>
      <c r="AO470" t="s">
        <v>10332</v>
      </c>
      <c r="AP470">
        <v>6.4650951453934999E-2</v>
      </c>
      <c r="AQ470">
        <f>(Table2[[#This Row],[Sharpe Ratio]]-AVERAGE(Table2[Sharpe Ratio]))/_xlfn.STDEV.P(Table2[Sharpe Ratio])</f>
        <v>-2.0365219840828078E-2</v>
      </c>
      <c r="AR4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0">
        <f>_xlfn.RANK.AVG(Table2[[#This Row],[1Y Return vs Nifty Z-Score]],Table2[1Y Return vs Nifty Z-Score])</f>
        <v>465</v>
      </c>
      <c r="AT470">
        <f>_xlfn.RANK.AVG(Table2[[#This Row],[6M Return vs Nifty Z-Score]],Table2[6M Return vs Nifty Z-Score])</f>
        <v>499</v>
      </c>
      <c r="AU470">
        <f>_xlfn.RANK.AVG(Table2[[#This Row],[Sharpe Ratio Z-Score]],Table2[Sharpe Ratio Z-Score])</f>
        <v>360</v>
      </c>
      <c r="AV470">
        <f>(Table2[[#This Row],[Rank 1Y]]+Table2[[#This Row],[Rank 6M]]+Table2[[#This Row],[Rank Sharpe]])/3</f>
        <v>441.33333333333331</v>
      </c>
    </row>
    <row r="471" spans="1:48" x14ac:dyDescent="0.3">
      <c r="A471" t="s">
        <v>725</v>
      </c>
      <c r="B471" t="s">
        <v>726</v>
      </c>
      <c r="C471" t="s">
        <v>10287</v>
      </c>
      <c r="D471" t="s">
        <v>527</v>
      </c>
      <c r="E471">
        <v>23580.0104985</v>
      </c>
      <c r="F471">
        <v>2616.75</v>
      </c>
      <c r="G471">
        <v>20.617767953529</v>
      </c>
      <c r="H471">
        <f>(Table2[[#This Row],[1Y Return vs Nifty]]-AVERAGE(Table2[1Y Return vs Nifty]))/_xlfn.STDEV.P(Table2[1Y Return vs Nifty])</f>
        <v>-0.18516457593176083</v>
      </c>
      <c r="I471">
        <v>27.667988090448301</v>
      </c>
      <c r="J471">
        <f>(Table2[[#This Row],[1M Return vs Nifty]]-AVERAGE(Table2[1M Return vs Nifty]))/_xlfn.STDEV.P(Table2[1M Return vs Nifty])</f>
        <v>1.9450678647817283</v>
      </c>
      <c r="K471">
        <v>-26.261513797132501</v>
      </c>
      <c r="L471">
        <f>(Table2[[#This Row],[6M Return vs Nifty]]-AVERAGE(Table2[6M Return vs Nifty]))/_xlfn.STDEV.P(Table2[6M Return vs Nifty])</f>
        <v>-1.1807683951589139</v>
      </c>
      <c r="M471">
        <v>23.253550876366401</v>
      </c>
      <c r="N471">
        <f>(Table2[[#This Row],[1W Return vs Nifty]]-AVERAGE(Table2[1W Return vs Nifty]))/_xlfn.STDEV.P(Table2[1W Return vs Nifty])</f>
        <v>5.2223797331129296</v>
      </c>
      <c r="O471">
        <v>2311.54</v>
      </c>
      <c r="P471">
        <v>2345.9616016821901</v>
      </c>
      <c r="Q471">
        <v>2495.2728365652802</v>
      </c>
      <c r="R471">
        <v>74.124114601487605</v>
      </c>
      <c r="S471" s="2">
        <f>(Table2[[#This Row],[Close Price]]-Table2[[#This Row],[20D EMA]])/Table2[[#This Row],[20D EMA]]</f>
        <v>0.13203751611479794</v>
      </c>
      <c r="T471" s="2">
        <f>(Table2[[#This Row],[Close Price]]-Table2[[#This Row],[50D EMA]])/Table2[[#This Row],[50D EMA]]</f>
        <v>0.11542746399755177</v>
      </c>
      <c r="U471" s="2">
        <f>(Table2[[#This Row],[Close Price]]-Table2[[#This Row],[200D EMA]])/Table2[[#This Row],[200D EMA]]</f>
        <v>4.8682918218246635E-2</v>
      </c>
      <c r="V471">
        <v>2.6710211034488398</v>
      </c>
      <c r="W471">
        <v>2600</v>
      </c>
      <c r="X471">
        <v>2730</v>
      </c>
      <c r="Y471">
        <v>2175.25</v>
      </c>
      <c r="Z471">
        <v>2855</v>
      </c>
      <c r="AA471">
        <v>2030</v>
      </c>
      <c r="AB471">
        <v>2855</v>
      </c>
      <c r="AC471" s="2">
        <f>(Table2[[#This Row],[Close Price]]/Table2[[#This Row],[Day Low]])-1</f>
        <v>6.4423076923076916E-3</v>
      </c>
      <c r="AD471" s="2">
        <f>(Table2[[#This Row],[Day High]]/Table2[[#This Row],[Close Price]])-1</f>
        <v>4.3278876468902272E-2</v>
      </c>
      <c r="AE471" s="2">
        <f>(Table2[[#This Row],[Close Price]]/Table2[[#This Row],[Current Week Low]])-1</f>
        <v>0.20296517641650391</v>
      </c>
      <c r="AF471" s="2">
        <f>(Table2[[#This Row],[Current Week High]]/Table2[[#This Row],[Close Price]])-1</f>
        <v>9.1048055794401561E-2</v>
      </c>
      <c r="AG471" s="2">
        <f>(Table2[[#This Row],[Close Price]]/Table2[[#This Row],[Current Month Low]])-1</f>
        <v>0.28903940886699497</v>
      </c>
      <c r="AH471" s="2">
        <f>(Table2[[#This Row],[Current Month High]]/Table2[[#This Row],[Close Price]])-1</f>
        <v>9.1048055794401561E-2</v>
      </c>
      <c r="AI471">
        <v>48.886978121715799</v>
      </c>
      <c r="AJ471">
        <v>56.593159989228297</v>
      </c>
      <c r="AK471" t="str">
        <f>IF(AND(Table2[[#This Row],[20D EMA]]&gt;Table2[[#This Row],[50D EMA]],Table2[[#This Row],[50D EMA]]&gt;Table2[[#This Row],[200D EMA]]),"Uptrend","Downtrend/NoTrend")</f>
        <v>Downtrend/NoTrend</v>
      </c>
      <c r="AL471">
        <v>-0.01</v>
      </c>
      <c r="AM471" t="s">
        <v>10331</v>
      </c>
      <c r="AN471">
        <v>23.33</v>
      </c>
      <c r="AO471" t="s">
        <v>10332</v>
      </c>
      <c r="AP471">
        <v>8.4081037818224999E-2</v>
      </c>
      <c r="AQ471">
        <f>(Table2[[#This Row],[Sharpe Ratio]]-AVERAGE(Table2[Sharpe Ratio]))/_xlfn.STDEV.P(Table2[Sharpe Ratio])</f>
        <v>0.20334261834386419</v>
      </c>
      <c r="AR4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1">
        <f>_xlfn.RANK.AVG(Table2[[#This Row],[1Y Return vs Nifty Z-Score]],Table2[1Y Return vs Nifty Z-Score])</f>
        <v>347</v>
      </c>
      <c r="AT471">
        <f>_xlfn.RANK.AVG(Table2[[#This Row],[6M Return vs Nifty Z-Score]],Table2[6M Return vs Nifty Z-Score])</f>
        <v>688</v>
      </c>
      <c r="AU471">
        <f>_xlfn.RANK.AVG(Table2[[#This Row],[Sharpe Ratio Z-Score]],Table2[Sharpe Ratio Z-Score])</f>
        <v>289</v>
      </c>
      <c r="AV471">
        <f>(Table2[[#This Row],[Rank 1Y]]+Table2[[#This Row],[Rank 6M]]+Table2[[#This Row],[Rank Sharpe]])/3</f>
        <v>441.33333333333331</v>
      </c>
    </row>
    <row r="472" spans="1:48" x14ac:dyDescent="0.3">
      <c r="A472" t="s">
        <v>690</v>
      </c>
      <c r="B472" t="s">
        <v>691</v>
      </c>
      <c r="C472" t="s">
        <v>10291</v>
      </c>
      <c r="D472" t="s">
        <v>281</v>
      </c>
      <c r="E472">
        <v>25772.353562324999</v>
      </c>
      <c r="F472">
        <v>1268.95</v>
      </c>
      <c r="G472">
        <v>0.110310702672688</v>
      </c>
      <c r="H472">
        <f>(Table2[[#This Row],[1Y Return vs Nifty]]-AVERAGE(Table2[1Y Return vs Nifty]))/_xlfn.STDEV.P(Table2[1Y Return vs Nifty])</f>
        <v>-0.50259577111892173</v>
      </c>
      <c r="I472">
        <v>0.93354687563000605</v>
      </c>
      <c r="J472">
        <f>(Table2[[#This Row],[1M Return vs Nifty]]-AVERAGE(Table2[1M Return vs Nifty]))/_xlfn.STDEV.P(Table2[1M Return vs Nifty])</f>
        <v>-0.27910290828052547</v>
      </c>
      <c r="K472">
        <v>-19.0753018165844</v>
      </c>
      <c r="L472">
        <f>(Table2[[#This Row],[6M Return vs Nifty]]-AVERAGE(Table2[6M Return vs Nifty]))/_xlfn.STDEV.P(Table2[6M Return vs Nifty])</f>
        <v>-0.93629265468483736</v>
      </c>
      <c r="M472">
        <v>3.2854174368220699</v>
      </c>
      <c r="N472">
        <f>(Table2[[#This Row],[1W Return vs Nifty]]-AVERAGE(Table2[1W Return vs Nifty]))/_xlfn.STDEV.P(Table2[1W Return vs Nifty])</f>
        <v>0.60605462380009156</v>
      </c>
      <c r="O472">
        <v>1224.07</v>
      </c>
      <c r="P472">
        <v>1230.7092425942999</v>
      </c>
      <c r="Q472">
        <v>1200.48672894785</v>
      </c>
      <c r="R472">
        <v>70.500447603713795</v>
      </c>
      <c r="S472" s="2">
        <f>(Table2[[#This Row],[Close Price]]-Table2[[#This Row],[20D EMA]])/Table2[[#This Row],[20D EMA]]</f>
        <v>3.6664569836692439E-2</v>
      </c>
      <c r="T472" s="2">
        <f>(Table2[[#This Row],[Close Price]]-Table2[[#This Row],[50D EMA]])/Table2[[#This Row],[50D EMA]]</f>
        <v>3.10721298599251E-2</v>
      </c>
      <c r="U472" s="2">
        <f>(Table2[[#This Row],[Close Price]]-Table2[[#This Row],[200D EMA]])/Table2[[#This Row],[200D EMA]]</f>
        <v>5.7029594248121124E-2</v>
      </c>
      <c r="V472">
        <v>0.74822673810183304</v>
      </c>
      <c r="W472">
        <v>1238.05</v>
      </c>
      <c r="X472">
        <v>1280.05</v>
      </c>
      <c r="Y472">
        <v>1171</v>
      </c>
      <c r="Z472">
        <v>1280.05</v>
      </c>
      <c r="AA472">
        <v>1171</v>
      </c>
      <c r="AB472">
        <v>1280.05</v>
      </c>
      <c r="AC472" s="2">
        <f>(Table2[[#This Row],[Close Price]]/Table2[[#This Row],[Day Low]])-1</f>
        <v>2.495860425669405E-2</v>
      </c>
      <c r="AD472" s="2">
        <f>(Table2[[#This Row],[Day High]]/Table2[[#This Row],[Close Price]])-1</f>
        <v>8.747389574057296E-3</v>
      </c>
      <c r="AE472" s="2">
        <f>(Table2[[#This Row],[Close Price]]/Table2[[#This Row],[Current Week Low]])-1</f>
        <v>8.3646456020495252E-2</v>
      </c>
      <c r="AF472" s="2">
        <f>(Table2[[#This Row],[Current Week High]]/Table2[[#This Row],[Close Price]])-1</f>
        <v>8.747389574057296E-3</v>
      </c>
      <c r="AG472" s="2">
        <f>(Table2[[#This Row],[Close Price]]/Table2[[#This Row],[Current Month Low]])-1</f>
        <v>8.3646456020495252E-2</v>
      </c>
      <c r="AH472" s="2">
        <f>(Table2[[#This Row],[Current Month High]]/Table2[[#This Row],[Close Price]])-1</f>
        <v>8.747389574057296E-3</v>
      </c>
      <c r="AI472">
        <v>13.865794554552901</v>
      </c>
      <c r="AJ472">
        <v>29.49130057656</v>
      </c>
      <c r="AK472" t="str">
        <f>IF(AND(Table2[[#This Row],[20D EMA]]&gt;Table2[[#This Row],[50D EMA]],Table2[[#This Row],[50D EMA]]&gt;Table2[[#This Row],[200D EMA]]),"Uptrend","Downtrend/NoTrend")</f>
        <v>Downtrend/NoTrend</v>
      </c>
      <c r="AL472">
        <v>-0.1</v>
      </c>
      <c r="AM472" t="s">
        <v>10331</v>
      </c>
      <c r="AN472">
        <v>3.84</v>
      </c>
      <c r="AO472" t="s">
        <v>10332</v>
      </c>
      <c r="AP472">
        <v>0.10659182622053801</v>
      </c>
      <c r="AQ472">
        <f>(Table2[[#This Row],[Sharpe Ratio]]-AVERAGE(Table2[Sharpe Ratio]))/_xlfn.STDEV.P(Table2[Sharpe Ratio])</f>
        <v>0.46252004632327404</v>
      </c>
      <c r="AR4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2">
        <f>_xlfn.RANK.AVG(Table2[[#This Row],[1Y Return vs Nifty Z-Score]],Table2[1Y Return vs Nifty Z-Score])</f>
        <v>476</v>
      </c>
      <c r="AT472">
        <f>_xlfn.RANK.AVG(Table2[[#This Row],[6M Return vs Nifty Z-Score]],Table2[6M Return vs Nifty Z-Score])</f>
        <v>623</v>
      </c>
      <c r="AU472">
        <f>_xlfn.RANK.AVG(Table2[[#This Row],[Sharpe Ratio Z-Score]],Table2[Sharpe Ratio Z-Score])</f>
        <v>226</v>
      </c>
      <c r="AV472">
        <f>(Table2[[#This Row],[Rank 1Y]]+Table2[[#This Row],[Rank 6M]]+Table2[[#This Row],[Rank Sharpe]])/3</f>
        <v>441.66666666666669</v>
      </c>
    </row>
    <row r="473" spans="1:48" x14ac:dyDescent="0.3">
      <c r="A473" t="s">
        <v>1386</v>
      </c>
      <c r="B473" t="s">
        <v>1387</v>
      </c>
      <c r="C473" t="s">
        <v>10298</v>
      </c>
      <c r="D473" t="s">
        <v>1388</v>
      </c>
      <c r="E473">
        <v>8026.9328485100004</v>
      </c>
      <c r="F473">
        <v>252.1</v>
      </c>
      <c r="G473">
        <v>-4.7919743983714396</v>
      </c>
      <c r="H473">
        <f>(Table2[[#This Row],[1Y Return vs Nifty]]-AVERAGE(Table2[1Y Return vs Nifty]))/_xlfn.STDEV.P(Table2[1Y Return vs Nifty])</f>
        <v>-0.57847734920718852</v>
      </c>
      <c r="I473">
        <v>14.1732107086371</v>
      </c>
      <c r="J473">
        <f>(Table2[[#This Row],[1M Return vs Nifty]]-AVERAGE(Table2[1M Return vs Nifty]))/_xlfn.STDEV.P(Table2[1M Return vs Nifty])</f>
        <v>0.82237039747990293</v>
      </c>
      <c r="K473">
        <v>21.393679090684401</v>
      </c>
      <c r="L473">
        <f>(Table2[[#This Row],[6M Return vs Nifty]]-AVERAGE(Table2[6M Return vs Nifty]))/_xlfn.STDEV.P(Table2[6M Return vs Nifty])</f>
        <v>0.4404666310579689</v>
      </c>
      <c r="M473">
        <v>-0.122805081944709</v>
      </c>
      <c r="N473">
        <f>(Table2[[#This Row],[1W Return vs Nifty]]-AVERAGE(Table2[1W Return vs Nifty]))/_xlfn.STDEV.P(Table2[1W Return vs Nifty])</f>
        <v>-0.18187396447498566</v>
      </c>
      <c r="O473">
        <v>232.86</v>
      </c>
      <c r="P473">
        <v>220.408004924842</v>
      </c>
      <c r="Q473">
        <v>201.84899900796199</v>
      </c>
      <c r="R473">
        <v>74.653700899569799</v>
      </c>
      <c r="S473" s="2">
        <f>(Table2[[#This Row],[Close Price]]-Table2[[#This Row],[20D EMA]])/Table2[[#This Row],[20D EMA]]</f>
        <v>8.2624753070514381E-2</v>
      </c>
      <c r="T473" s="2">
        <f>(Table2[[#This Row],[Close Price]]-Table2[[#This Row],[50D EMA]])/Table2[[#This Row],[50D EMA]]</f>
        <v>0.14378785873028885</v>
      </c>
      <c r="U473" s="2">
        <f>(Table2[[#This Row],[Close Price]]-Table2[[#This Row],[200D EMA]])/Table2[[#This Row],[200D EMA]]</f>
        <v>0.24895343171880599</v>
      </c>
      <c r="V473">
        <v>2.81762112768113</v>
      </c>
      <c r="W473">
        <v>250</v>
      </c>
      <c r="X473">
        <v>263</v>
      </c>
      <c r="Y473">
        <v>245.5</v>
      </c>
      <c r="Z473">
        <v>263</v>
      </c>
      <c r="AA473">
        <v>207.4</v>
      </c>
      <c r="AB473">
        <v>263</v>
      </c>
      <c r="AC473" s="2">
        <f>(Table2[[#This Row],[Close Price]]/Table2[[#This Row],[Day Low]])-1</f>
        <v>8.3999999999999631E-3</v>
      </c>
      <c r="AD473" s="2">
        <f>(Table2[[#This Row],[Day High]]/Table2[[#This Row],[Close Price]])-1</f>
        <v>4.3236810789369251E-2</v>
      </c>
      <c r="AE473" s="2">
        <f>(Table2[[#This Row],[Close Price]]/Table2[[#This Row],[Current Week Low]])-1</f>
        <v>2.688391038696536E-2</v>
      </c>
      <c r="AF473" s="2">
        <f>(Table2[[#This Row],[Current Week High]]/Table2[[#This Row],[Close Price]])-1</f>
        <v>4.3236810789369251E-2</v>
      </c>
      <c r="AG473" s="2">
        <f>(Table2[[#This Row],[Close Price]]/Table2[[#This Row],[Current Month Low]])-1</f>
        <v>0.21552555448408861</v>
      </c>
      <c r="AH473" s="2">
        <f>(Table2[[#This Row],[Current Month High]]/Table2[[#This Row],[Close Price]])-1</f>
        <v>4.3236810789369251E-2</v>
      </c>
      <c r="AI473">
        <v>4.3236810789369198</v>
      </c>
      <c r="AJ473">
        <v>48.643867924528301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0.23</v>
      </c>
      <c r="AM473" t="s">
        <v>10332</v>
      </c>
      <c r="AN473">
        <v>20.85</v>
      </c>
      <c r="AO473" t="s">
        <v>10332</v>
      </c>
      <c r="AP473">
        <v>-2.2208526056685E-2</v>
      </c>
      <c r="AQ473">
        <f>(Table2[[#This Row],[Sharpe Ratio]]-AVERAGE(Table2[Sharpe Ratio]))/_xlfn.STDEV.P(Table2[Sharpe Ratio])</f>
        <v>-1.0204197525610039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-0.51793403770530633</v>
      </c>
      <c r="AS473">
        <f>_xlfn.RANK.AVG(Table2[[#This Row],[1Y Return vs Nifty Z-Score]],Table2[1Y Return vs Nifty Z-Score])</f>
        <v>512</v>
      </c>
      <c r="AT473">
        <f>_xlfn.RANK.AVG(Table2[[#This Row],[6M Return vs Nifty Z-Score]],Table2[6M Return vs Nifty Z-Score])</f>
        <v>199</v>
      </c>
      <c r="AU473">
        <f>_xlfn.RANK.AVG(Table2[[#This Row],[Sharpe Ratio Z-Score]],Table2[Sharpe Ratio Z-Score])</f>
        <v>616</v>
      </c>
      <c r="AV473">
        <f>(Table2[[#This Row],[Rank 1Y]]+Table2[[#This Row],[Rank 6M]]+Table2[[#This Row],[Rank Sharpe]])/3</f>
        <v>442.33333333333331</v>
      </c>
    </row>
    <row r="474" spans="1:48" x14ac:dyDescent="0.3">
      <c r="A474" t="s">
        <v>669</v>
      </c>
      <c r="B474" t="s">
        <v>670</v>
      </c>
      <c r="C474" t="s">
        <v>10298</v>
      </c>
      <c r="D474" t="s">
        <v>263</v>
      </c>
      <c r="E474">
        <v>27337.875199999999</v>
      </c>
      <c r="F474">
        <v>2469.1</v>
      </c>
      <c r="G474">
        <v>-19.6784722412728</v>
      </c>
      <c r="H474">
        <f>(Table2[[#This Row],[1Y Return vs Nifty]]-AVERAGE(Table2[1Y Return vs Nifty]))/_xlfn.STDEV.P(Table2[1Y Return vs Nifty])</f>
        <v>-0.80890273762173492</v>
      </c>
      <c r="I474">
        <v>-4.5234039489292401</v>
      </c>
      <c r="J474">
        <f>(Table2[[#This Row],[1M Return vs Nifty]]-AVERAGE(Table2[1M Return vs Nifty]))/_xlfn.STDEV.P(Table2[1M Return vs Nifty])</f>
        <v>-0.73309371498926168</v>
      </c>
      <c r="K474">
        <v>4.14386094744897</v>
      </c>
      <c r="L474">
        <f>(Table2[[#This Row],[6M Return vs Nifty]]-AVERAGE(Table2[6M Return vs Nifty]))/_xlfn.STDEV.P(Table2[6M Return vs Nifty])</f>
        <v>-0.1463741238523798</v>
      </c>
      <c r="M474">
        <v>-0.94071270037985799</v>
      </c>
      <c r="N474">
        <f>(Table2[[#This Row],[1W Return vs Nifty]]-AVERAGE(Table2[1W Return vs Nifty]))/_xlfn.STDEV.P(Table2[1W Return vs Nifty])</f>
        <v>-0.37096161693443375</v>
      </c>
      <c r="O474">
        <v>2493.27</v>
      </c>
      <c r="P474">
        <v>2529.9634007854002</v>
      </c>
      <c r="Q474">
        <v>2350.0673480804599</v>
      </c>
      <c r="R474">
        <v>49.690245999539698</v>
      </c>
      <c r="S474" s="2">
        <f>(Table2[[#This Row],[Close Price]]-Table2[[#This Row],[20D EMA]])/Table2[[#This Row],[20D EMA]]</f>
        <v>-9.6940965077990243E-3</v>
      </c>
      <c r="T474" s="2">
        <f>(Table2[[#This Row],[Close Price]]-Table2[[#This Row],[50D EMA]])/Table2[[#This Row],[50D EMA]]</f>
        <v>-2.4057028163532269E-2</v>
      </c>
      <c r="U474" s="2">
        <f>(Table2[[#This Row],[Close Price]]-Table2[[#This Row],[200D EMA]])/Table2[[#This Row],[200D EMA]]</f>
        <v>5.0650740718884583E-2</v>
      </c>
      <c r="V474">
        <v>0.48437373087714403</v>
      </c>
      <c r="W474">
        <v>2453.3000000000002</v>
      </c>
      <c r="X474">
        <v>2509</v>
      </c>
      <c r="Y474">
        <v>2420.3000000000002</v>
      </c>
      <c r="Z474">
        <v>2509</v>
      </c>
      <c r="AA474">
        <v>2367.8000000000002</v>
      </c>
      <c r="AB474">
        <v>2615</v>
      </c>
      <c r="AC474" s="2">
        <f>(Table2[[#This Row],[Close Price]]/Table2[[#This Row],[Day Low]])-1</f>
        <v>6.4403048954468911E-3</v>
      </c>
      <c r="AD474" s="2">
        <f>(Table2[[#This Row],[Day High]]/Table2[[#This Row],[Close Price]])-1</f>
        <v>1.61597343161477E-2</v>
      </c>
      <c r="AE474" s="2">
        <f>(Table2[[#This Row],[Close Price]]/Table2[[#This Row],[Current Week Low]])-1</f>
        <v>2.0162789736809295E-2</v>
      </c>
      <c r="AF474" s="2">
        <f>(Table2[[#This Row],[Current Week High]]/Table2[[#This Row],[Close Price]])-1</f>
        <v>1.61597343161477E-2</v>
      </c>
      <c r="AG474" s="2">
        <f>(Table2[[#This Row],[Close Price]]/Table2[[#This Row],[Current Month Low]])-1</f>
        <v>4.2782329588647583E-2</v>
      </c>
      <c r="AH474" s="2">
        <f>(Table2[[#This Row],[Current Month High]]/Table2[[#This Row],[Close Price]])-1</f>
        <v>5.9090356810173716E-2</v>
      </c>
      <c r="AI474">
        <v>19.881738285205099</v>
      </c>
      <c r="AJ474">
        <v>31.671288395904401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-0.05</v>
      </c>
      <c r="AM474" t="s">
        <v>10331</v>
      </c>
      <c r="AN474">
        <v>1.6</v>
      </c>
      <c r="AO474" t="s">
        <v>10332</v>
      </c>
      <c r="AP474">
        <v>6.7401610532602005E-2</v>
      </c>
      <c r="AQ474">
        <f>(Table2[[#This Row],[Sharpe Ratio]]-AVERAGE(Table2[Sharpe Ratio]))/_xlfn.STDEV.P(Table2[Sharpe Ratio])</f>
        <v>1.1304428174870731E-2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608</v>
      </c>
      <c r="AT474">
        <f>_xlfn.RANK.AVG(Table2[[#This Row],[6M Return vs Nifty Z-Score]],Table2[6M Return vs Nifty Z-Score])</f>
        <v>365</v>
      </c>
      <c r="AU474">
        <f>_xlfn.RANK.AVG(Table2[[#This Row],[Sharpe Ratio Z-Score]],Table2[Sharpe Ratio Z-Score])</f>
        <v>355</v>
      </c>
      <c r="AV474">
        <f>(Table2[[#This Row],[Rank 1Y]]+Table2[[#This Row],[Rank 6M]]+Table2[[#This Row],[Rank Sharpe]])/3</f>
        <v>442.66666666666669</v>
      </c>
    </row>
    <row r="475" spans="1:48" x14ac:dyDescent="0.3">
      <c r="A475" t="s">
        <v>938</v>
      </c>
      <c r="B475" t="s">
        <v>939</v>
      </c>
      <c r="C475" t="s">
        <v>10290</v>
      </c>
      <c r="D475" t="s">
        <v>568</v>
      </c>
      <c r="E475">
        <v>15781.826428725</v>
      </c>
      <c r="F475">
        <v>656.75</v>
      </c>
      <c r="G475">
        <v>10.739498831824401</v>
      </c>
      <c r="H475">
        <f>(Table2[[#This Row],[1Y Return vs Nifty]]-AVERAGE(Table2[1Y Return vs Nifty]))/_xlfn.STDEV.P(Table2[1Y Return vs Nifty])</f>
        <v>-0.33806850426018309</v>
      </c>
      <c r="I475">
        <v>-9.6855723137096295</v>
      </c>
      <c r="J475">
        <f>(Table2[[#This Row],[1M Return vs Nifty]]-AVERAGE(Table2[1M Return vs Nifty]))/_xlfn.STDEV.P(Table2[1M Return vs Nifty])</f>
        <v>-1.1625601066865434</v>
      </c>
      <c r="K475">
        <v>-23.6218341266141</v>
      </c>
      <c r="L475">
        <f>(Table2[[#This Row],[6M Return vs Nifty]]-AVERAGE(Table2[6M Return vs Nifty]))/_xlfn.STDEV.P(Table2[6M Return vs Nifty])</f>
        <v>-1.090966195639727</v>
      </c>
      <c r="M475">
        <v>-2.9169777266444901</v>
      </c>
      <c r="N475">
        <f>(Table2[[#This Row],[1W Return vs Nifty]]-AVERAGE(Table2[1W Return vs Nifty]))/_xlfn.STDEV.P(Table2[1W Return vs Nifty])</f>
        <v>-0.82784367308772056</v>
      </c>
      <c r="O475">
        <v>682.61</v>
      </c>
      <c r="P475">
        <v>694.49004690560798</v>
      </c>
      <c r="Q475">
        <v>640.30595307960505</v>
      </c>
      <c r="R475">
        <v>33.752361634969503</v>
      </c>
      <c r="S475" s="2">
        <f>(Table2[[#This Row],[Close Price]]-Table2[[#This Row],[20D EMA]])/Table2[[#This Row],[20D EMA]]</f>
        <v>-3.7884004043304394E-2</v>
      </c>
      <c r="T475" s="2">
        <f>(Table2[[#This Row],[Close Price]]-Table2[[#This Row],[50D EMA]])/Table2[[#This Row],[50D EMA]]</f>
        <v>-5.434209903189216E-2</v>
      </c>
      <c r="U475" s="2">
        <f>(Table2[[#This Row],[Close Price]]-Table2[[#This Row],[200D EMA]])/Table2[[#This Row],[200D EMA]]</f>
        <v>2.5681546206631274E-2</v>
      </c>
      <c r="V475">
        <v>0.27105153185220199</v>
      </c>
      <c r="W475">
        <v>655.04999999999995</v>
      </c>
      <c r="X475">
        <v>663.3</v>
      </c>
      <c r="Y475">
        <v>655.04999999999995</v>
      </c>
      <c r="Z475">
        <v>673.55</v>
      </c>
      <c r="AA475">
        <v>651.25</v>
      </c>
      <c r="AB475">
        <v>733.8</v>
      </c>
      <c r="AC475" s="2">
        <f>(Table2[[#This Row],[Close Price]]/Table2[[#This Row],[Day Low]])-1</f>
        <v>2.5952217387985588E-3</v>
      </c>
      <c r="AD475" s="2">
        <f>(Table2[[#This Row],[Day High]]/Table2[[#This Row],[Close Price]])-1</f>
        <v>9.973353635325477E-3</v>
      </c>
      <c r="AE475" s="2">
        <f>(Table2[[#This Row],[Close Price]]/Table2[[#This Row],[Current Week Low]])-1</f>
        <v>2.5952217387985588E-3</v>
      </c>
      <c r="AF475" s="2">
        <f>(Table2[[#This Row],[Current Week High]]/Table2[[#This Row],[Close Price]])-1</f>
        <v>2.5580510087552355E-2</v>
      </c>
      <c r="AG475" s="2">
        <f>(Table2[[#This Row],[Close Price]]/Table2[[#This Row],[Current Month Low]])-1</f>
        <v>8.445297504798388E-3</v>
      </c>
      <c r="AH475" s="2">
        <f>(Table2[[#This Row],[Current Month High]]/Table2[[#This Row],[Close Price]])-1</f>
        <v>0.1173201370384469</v>
      </c>
      <c r="AI475">
        <v>25.7632280167491</v>
      </c>
      <c r="AJ475">
        <v>51.919962988665198</v>
      </c>
      <c r="AK475" t="str">
        <f>IF(AND(Table2[[#This Row],[20D EMA]]&gt;Table2[[#This Row],[50D EMA]],Table2[[#This Row],[50D EMA]]&gt;Table2[[#This Row],[200D EMA]]),"Uptrend","Downtrend/NoTrend")</f>
        <v>Downtrend/NoTrend</v>
      </c>
      <c r="AL475">
        <v>-0.11</v>
      </c>
      <c r="AM475" t="s">
        <v>10331</v>
      </c>
      <c r="AN475">
        <v>-4.45</v>
      </c>
      <c r="AO475" t="s">
        <v>10331</v>
      </c>
      <c r="AP475">
        <v>9.2255504084261003E-2</v>
      </c>
      <c r="AQ475">
        <f>(Table2[[#This Row],[Sharpe Ratio]]-AVERAGE(Table2[Sharpe Ratio]))/_xlfn.STDEV.P(Table2[Sharpe Ratio])</f>
        <v>0.29745914167798115</v>
      </c>
      <c r="AR4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5">
        <f>_xlfn.RANK.AVG(Table2[[#This Row],[1Y Return vs Nifty Z-Score]],Table2[1Y Return vs Nifty Z-Score])</f>
        <v>402</v>
      </c>
      <c r="AT475">
        <f>_xlfn.RANK.AVG(Table2[[#This Row],[6M Return vs Nifty Z-Score]],Table2[6M Return vs Nifty Z-Score])</f>
        <v>667</v>
      </c>
      <c r="AU475">
        <f>_xlfn.RANK.AVG(Table2[[#This Row],[Sharpe Ratio Z-Score]],Table2[Sharpe Ratio Z-Score])</f>
        <v>259</v>
      </c>
      <c r="AV475">
        <f>(Table2[[#This Row],[Rank 1Y]]+Table2[[#This Row],[Rank 6M]]+Table2[[#This Row],[Rank Sharpe]])/3</f>
        <v>442.66666666666669</v>
      </c>
    </row>
    <row r="476" spans="1:48" x14ac:dyDescent="0.3">
      <c r="A476" t="s">
        <v>1222</v>
      </c>
      <c r="B476" t="s">
        <v>1223</v>
      </c>
      <c r="C476" t="s">
        <v>10290</v>
      </c>
      <c r="D476" t="s">
        <v>46</v>
      </c>
      <c r="E476">
        <v>9656.1899909999993</v>
      </c>
      <c r="F476">
        <v>343.35</v>
      </c>
      <c r="G476">
        <v>-0.89221033212568202</v>
      </c>
      <c r="H476">
        <f>(Table2[[#This Row],[1Y Return vs Nifty]]-AVERAGE(Table2[1Y Return vs Nifty]))/_xlfn.STDEV.P(Table2[1Y Return vs Nifty])</f>
        <v>-0.51811361159926828</v>
      </c>
      <c r="I476">
        <v>-2.5857643508783501</v>
      </c>
      <c r="J476">
        <f>(Table2[[#This Row],[1M Return vs Nifty]]-AVERAGE(Table2[1M Return vs Nifty]))/_xlfn.STDEV.P(Table2[1M Return vs Nifty])</f>
        <v>-0.57189186573107909</v>
      </c>
      <c r="K476">
        <v>18.652603184017099</v>
      </c>
      <c r="L476">
        <f>(Table2[[#This Row],[6M Return vs Nifty]]-AVERAGE(Table2[6M Return vs Nifty]))/_xlfn.STDEV.P(Table2[6M Return vs Nifty])</f>
        <v>0.34721492017161298</v>
      </c>
      <c r="M476">
        <v>-9.0095458681482103</v>
      </c>
      <c r="N476">
        <f>(Table2[[#This Row],[1W Return vs Nifty]]-AVERAGE(Table2[1W Return vs Nifty]))/_xlfn.STDEV.P(Table2[1W Return vs Nifty])</f>
        <v>-2.2363516529134446</v>
      </c>
      <c r="O476">
        <v>354.03</v>
      </c>
      <c r="P476">
        <v>349.43776411469003</v>
      </c>
      <c r="Q476">
        <v>305.240938680574</v>
      </c>
      <c r="R476">
        <v>43.055145013360097</v>
      </c>
      <c r="S476" s="2">
        <f>(Table2[[#This Row],[Close Price]]-Table2[[#This Row],[20D EMA]])/Table2[[#This Row],[20D EMA]]</f>
        <v>-3.0166935005507867E-2</v>
      </c>
      <c r="T476" s="2">
        <f>(Table2[[#This Row],[Close Price]]-Table2[[#This Row],[50D EMA]])/Table2[[#This Row],[50D EMA]]</f>
        <v>-1.7421597605838387E-2</v>
      </c>
      <c r="U476" s="2">
        <f>(Table2[[#This Row],[Close Price]]-Table2[[#This Row],[200D EMA]])/Table2[[#This Row],[200D EMA]]</f>
        <v>0.12484911586288257</v>
      </c>
      <c r="V476">
        <v>0.43465644455831898</v>
      </c>
      <c r="W476">
        <v>334</v>
      </c>
      <c r="X476">
        <v>345.6</v>
      </c>
      <c r="Y476">
        <v>329.55</v>
      </c>
      <c r="Z476">
        <v>349.8</v>
      </c>
      <c r="AA476">
        <v>329.55</v>
      </c>
      <c r="AB476">
        <v>409.05</v>
      </c>
      <c r="AC476" s="2">
        <f>(Table2[[#This Row],[Close Price]]/Table2[[#This Row],[Day Low]])-1</f>
        <v>2.7994011976048006E-2</v>
      </c>
      <c r="AD476" s="2">
        <f>(Table2[[#This Row],[Day High]]/Table2[[#This Row],[Close Price]])-1</f>
        <v>6.5530799475752577E-3</v>
      </c>
      <c r="AE476" s="2">
        <f>(Table2[[#This Row],[Close Price]]/Table2[[#This Row],[Current Week Low]])-1</f>
        <v>4.1875284478834818E-2</v>
      </c>
      <c r="AF476" s="2">
        <f>(Table2[[#This Row],[Current Week High]]/Table2[[#This Row],[Close Price]])-1</f>
        <v>1.8785495849716005E-2</v>
      </c>
      <c r="AG476" s="2">
        <f>(Table2[[#This Row],[Close Price]]/Table2[[#This Row],[Current Month Low]])-1</f>
        <v>4.1875284478834818E-2</v>
      </c>
      <c r="AH476" s="2">
        <f>(Table2[[#This Row],[Current Month High]]/Table2[[#This Row],[Close Price]])-1</f>
        <v>0.19134993446920046</v>
      </c>
      <c r="AI476">
        <v>20.9844182321246</v>
      </c>
      <c r="AJ476">
        <v>45.026399155226997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0.04</v>
      </c>
      <c r="AM476" t="s">
        <v>10332</v>
      </c>
      <c r="AN476">
        <v>-4.16</v>
      </c>
      <c r="AO476" t="s">
        <v>10331</v>
      </c>
      <c r="AP476">
        <v>-2.5029251539480001E-2</v>
      </c>
      <c r="AQ476">
        <f>(Table2[[#This Row],[Sharpe Ratio]]-AVERAGE(Table2[Sharpe Ratio]))/_xlfn.STDEV.P(Table2[Sharpe Ratio])</f>
        <v>-1.0528961084576134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-4.0320383185297928</v>
      </c>
      <c r="AS476">
        <f>_xlfn.RANK.AVG(Table2[[#This Row],[1Y Return vs Nifty Z-Score]],Table2[1Y Return vs Nifty Z-Score])</f>
        <v>480</v>
      </c>
      <c r="AT476">
        <f>_xlfn.RANK.AVG(Table2[[#This Row],[6M Return vs Nifty Z-Score]],Table2[6M Return vs Nifty Z-Score])</f>
        <v>224</v>
      </c>
      <c r="AU476">
        <f>_xlfn.RANK.AVG(Table2[[#This Row],[Sharpe Ratio Z-Score]],Table2[Sharpe Ratio Z-Score])</f>
        <v>626</v>
      </c>
      <c r="AV476">
        <f>(Table2[[#This Row],[Rank 1Y]]+Table2[[#This Row],[Rank 6M]]+Table2[[#This Row],[Rank Sharpe]])/3</f>
        <v>443.33333333333331</v>
      </c>
    </row>
    <row r="477" spans="1:48" x14ac:dyDescent="0.3">
      <c r="A477" t="s">
        <v>848</v>
      </c>
      <c r="B477" t="s">
        <v>849</v>
      </c>
      <c r="C477" t="s">
        <v>10288</v>
      </c>
      <c r="D477" t="s">
        <v>27</v>
      </c>
      <c r="E477">
        <v>18665.649937396</v>
      </c>
      <c r="F477">
        <v>95.48</v>
      </c>
      <c r="G477">
        <v>-11.6913224297949</v>
      </c>
      <c r="H477">
        <f>(Table2[[#This Row],[1Y Return vs Nifty]]-AVERAGE(Table2[1Y Return vs Nifty]))/_xlfn.STDEV.P(Table2[1Y Return vs Nifty])</f>
        <v>-0.68527110061366714</v>
      </c>
      <c r="I477">
        <v>-8.1450466614298591</v>
      </c>
      <c r="J477">
        <f>(Table2[[#This Row],[1M Return vs Nifty]]-AVERAGE(Table2[1M Return vs Nifty]))/_xlfn.STDEV.P(Table2[1M Return vs Nifty])</f>
        <v>-1.0343961363450143</v>
      </c>
      <c r="K477">
        <v>-6.1146488919938298</v>
      </c>
      <c r="L477">
        <f>(Table2[[#This Row],[6M Return vs Nifty]]-AVERAGE(Table2[6M Return vs Nifty]))/_xlfn.STDEV.P(Table2[6M Return vs Nifty])</f>
        <v>-0.49536978331065989</v>
      </c>
      <c r="M477">
        <v>-0.110170564040612</v>
      </c>
      <c r="N477">
        <f>(Table2[[#This Row],[1W Return vs Nifty]]-AVERAGE(Table2[1W Return vs Nifty]))/_xlfn.STDEV.P(Table2[1W Return vs Nifty])</f>
        <v>-0.1789530584012492</v>
      </c>
      <c r="O477">
        <v>92.25</v>
      </c>
      <c r="P477">
        <v>88.427930687946898</v>
      </c>
      <c r="Q477">
        <v>85.135745738552501</v>
      </c>
      <c r="R477">
        <v>60.357826081109799</v>
      </c>
      <c r="S477" s="2">
        <f>(Table2[[#This Row],[Close Price]]-Table2[[#This Row],[20D EMA]])/Table2[[#This Row],[20D EMA]]</f>
        <v>3.5013550135501399E-2</v>
      </c>
      <c r="T477" s="2">
        <f>(Table2[[#This Row],[Close Price]]-Table2[[#This Row],[50D EMA]])/Table2[[#This Row],[50D EMA]]</f>
        <v>7.9749342285743818E-2</v>
      </c>
      <c r="U477" s="2">
        <f>(Table2[[#This Row],[Close Price]]-Table2[[#This Row],[200D EMA]])/Table2[[#This Row],[200D EMA]]</f>
        <v>0.12150306750368026</v>
      </c>
      <c r="V477">
        <v>0.53626368515900003</v>
      </c>
      <c r="W477">
        <v>92.41</v>
      </c>
      <c r="X477">
        <v>97.7</v>
      </c>
      <c r="Y477">
        <v>89</v>
      </c>
      <c r="Z477">
        <v>97.7</v>
      </c>
      <c r="AA477">
        <v>87.03</v>
      </c>
      <c r="AB477">
        <v>99.95</v>
      </c>
      <c r="AC477" s="2">
        <f>(Table2[[#This Row],[Close Price]]/Table2[[#This Row],[Day Low]])-1</f>
        <v>3.3221512823287558E-2</v>
      </c>
      <c r="AD477" s="2">
        <f>(Table2[[#This Row],[Day High]]/Table2[[#This Row],[Close Price]])-1</f>
        <v>2.32509426057812E-2</v>
      </c>
      <c r="AE477" s="2">
        <f>(Table2[[#This Row],[Close Price]]/Table2[[#This Row],[Current Week Low]])-1</f>
        <v>7.2808988764045068E-2</v>
      </c>
      <c r="AF477" s="2">
        <f>(Table2[[#This Row],[Current Week High]]/Table2[[#This Row],[Close Price]])-1</f>
        <v>2.32509426057812E-2</v>
      </c>
      <c r="AG477" s="2">
        <f>(Table2[[#This Row],[Close Price]]/Table2[[#This Row],[Current Month Low]])-1</f>
        <v>9.7092956451798162E-2</v>
      </c>
      <c r="AH477" s="2">
        <f>(Table2[[#This Row],[Current Month High]]/Table2[[#This Row],[Close Price]])-1</f>
        <v>4.6816087138667806E-2</v>
      </c>
      <c r="AI477">
        <v>16.673648931713402</v>
      </c>
      <c r="AJ477">
        <v>46.779400461183698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0.17</v>
      </c>
      <c r="AM477" t="s">
        <v>10332</v>
      </c>
      <c r="AN477">
        <v>4.18</v>
      </c>
      <c r="AO477" t="s">
        <v>10332</v>
      </c>
      <c r="AP477">
        <v>8.4859427711503996E-2</v>
      </c>
      <c r="AQ477">
        <f>(Table2[[#This Row],[Sharpe Ratio]]-AVERAGE(Table2[Sharpe Ratio]))/_xlfn.STDEV.P(Table2[Sharpe Ratio])</f>
        <v>0.21230459190514953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-2.1816854867654412</v>
      </c>
      <c r="AS477">
        <f>_xlfn.RANK.AVG(Table2[[#This Row],[1Y Return vs Nifty Z-Score]],Table2[1Y Return vs Nifty Z-Score])</f>
        <v>558</v>
      </c>
      <c r="AT477">
        <f>_xlfn.RANK.AVG(Table2[[#This Row],[6M Return vs Nifty Z-Score]],Table2[6M Return vs Nifty Z-Score])</f>
        <v>493</v>
      </c>
      <c r="AU477">
        <f>_xlfn.RANK.AVG(Table2[[#This Row],[Sharpe Ratio Z-Score]],Table2[Sharpe Ratio Z-Score])</f>
        <v>281</v>
      </c>
      <c r="AV477">
        <f>(Table2[[#This Row],[Rank 1Y]]+Table2[[#This Row],[Rank 6M]]+Table2[[#This Row],[Rank Sharpe]])/3</f>
        <v>444</v>
      </c>
    </row>
    <row r="478" spans="1:48" x14ac:dyDescent="0.3">
      <c r="A478" t="s">
        <v>1937</v>
      </c>
      <c r="B478" t="s">
        <v>1938</v>
      </c>
      <c r="C478" t="s">
        <v>10298</v>
      </c>
      <c r="D478" t="s">
        <v>568</v>
      </c>
      <c r="E478">
        <v>3617.1452800000002</v>
      </c>
      <c r="F478">
        <v>835.6</v>
      </c>
      <c r="G478">
        <v>-2.2068905254885598</v>
      </c>
      <c r="H478">
        <f>(Table2[[#This Row],[1Y Return vs Nifty]]-AVERAGE(Table2[1Y Return vs Nifty]))/_xlfn.STDEV.P(Table2[1Y Return vs Nifty])</f>
        <v>-0.53846330683272492</v>
      </c>
      <c r="I478">
        <v>-22.007479376748702</v>
      </c>
      <c r="J478">
        <f>(Table2[[#This Row],[1M Return vs Nifty]]-AVERAGE(Table2[1M Return vs Nifty]))/_xlfn.STDEV.P(Table2[1M Return vs Nifty])</f>
        <v>-2.1876806744884365</v>
      </c>
      <c r="K478">
        <v>-40.324011758965199</v>
      </c>
      <c r="L478">
        <f>(Table2[[#This Row],[6M Return vs Nifty]]-AVERAGE(Table2[6M Return vs Nifty]))/_xlfn.STDEV.P(Table2[6M Return vs Nifty])</f>
        <v>-1.65917615872617</v>
      </c>
      <c r="M478">
        <v>1.0401440545604499</v>
      </c>
      <c r="N478">
        <f>(Table2[[#This Row],[1W Return vs Nifty]]-AVERAGE(Table2[1W Return vs Nifty]))/_xlfn.STDEV.P(Table2[1W Return vs Nifty])</f>
        <v>8.6981976214529147E-2</v>
      </c>
      <c r="O478">
        <v>927.42</v>
      </c>
      <c r="P478">
        <v>1019.07389134088</v>
      </c>
      <c r="Q478">
        <v>991.703693676483</v>
      </c>
      <c r="R478">
        <v>30.994018801052</v>
      </c>
      <c r="S478" s="2">
        <f>(Table2[[#This Row],[Close Price]]-Table2[[#This Row],[20D EMA]])/Table2[[#This Row],[20D EMA]]</f>
        <v>-9.9005844169847465E-2</v>
      </c>
      <c r="T478" s="2">
        <f>(Table2[[#This Row],[Close Price]]-Table2[[#This Row],[50D EMA]])/Table2[[#This Row],[50D EMA]]</f>
        <v>-0.1800398311642232</v>
      </c>
      <c r="U478" s="2">
        <f>(Table2[[#This Row],[Close Price]]-Table2[[#This Row],[200D EMA]])/Table2[[#This Row],[200D EMA]]</f>
        <v>-0.15740961203620127</v>
      </c>
      <c r="V478">
        <v>1.70352115699377</v>
      </c>
      <c r="W478">
        <v>832.85</v>
      </c>
      <c r="X478">
        <v>861.8</v>
      </c>
      <c r="Y478">
        <v>821.65</v>
      </c>
      <c r="Z478">
        <v>869</v>
      </c>
      <c r="AA478">
        <v>800</v>
      </c>
      <c r="AB478">
        <v>1205</v>
      </c>
      <c r="AC478" s="2">
        <f>(Table2[[#This Row],[Close Price]]/Table2[[#This Row],[Day Low]])-1</f>
        <v>3.3019151107642752E-3</v>
      </c>
      <c r="AD478" s="2">
        <f>(Table2[[#This Row],[Day High]]/Table2[[#This Row],[Close Price]])-1</f>
        <v>3.1354715174724657E-2</v>
      </c>
      <c r="AE478" s="2">
        <f>(Table2[[#This Row],[Close Price]]/Table2[[#This Row],[Current Week Low]])-1</f>
        <v>1.6978032008762911E-2</v>
      </c>
      <c r="AF478" s="2">
        <f>(Table2[[#This Row],[Current Week High]]/Table2[[#This Row],[Close Price]])-1</f>
        <v>3.9971278123503984E-2</v>
      </c>
      <c r="AG478" s="2">
        <f>(Table2[[#This Row],[Close Price]]/Table2[[#This Row],[Current Month Low]])-1</f>
        <v>4.4499999999999984E-2</v>
      </c>
      <c r="AH478" s="2">
        <f>(Table2[[#This Row],[Current Month High]]/Table2[[#This Row],[Close Price]])-1</f>
        <v>0.44207754906653896</v>
      </c>
      <c r="AI478">
        <v>78.907371948300593</v>
      </c>
      <c r="AJ478">
        <v>36.379957564876698</v>
      </c>
      <c r="AK478" t="str">
        <f>IF(AND(Table2[[#This Row],[20D EMA]]&gt;Table2[[#This Row],[50D EMA]],Table2[[#This Row],[50D EMA]]&gt;Table2[[#This Row],[200D EMA]]),"Uptrend","Downtrend/NoTrend")</f>
        <v>Downtrend/NoTrend</v>
      </c>
      <c r="AL478">
        <v>-0.28999999999999998</v>
      </c>
      <c r="AM478" t="s">
        <v>10331</v>
      </c>
      <c r="AN478">
        <v>-21.24</v>
      </c>
      <c r="AO478" t="s">
        <v>10331</v>
      </c>
      <c r="AP478">
        <v>0.15422404128497599</v>
      </c>
      <c r="AQ478">
        <f>(Table2[[#This Row],[Sharpe Ratio]]-AVERAGE(Table2[Sharpe Ratio]))/_xlfn.STDEV.P(Table2[Sharpe Ratio])</f>
        <v>1.0109324239232811</v>
      </c>
      <c r="AR4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8">
        <f>_xlfn.RANK.AVG(Table2[[#This Row],[1Y Return vs Nifty Z-Score]],Table2[1Y Return vs Nifty Z-Score])</f>
        <v>491</v>
      </c>
      <c r="AT478">
        <f>_xlfn.RANK.AVG(Table2[[#This Row],[6M Return vs Nifty Z-Score]],Table2[6M Return vs Nifty Z-Score])</f>
        <v>728</v>
      </c>
      <c r="AU478">
        <f>_xlfn.RANK.AVG(Table2[[#This Row],[Sharpe Ratio Z-Score]],Table2[Sharpe Ratio Z-Score])</f>
        <v>118</v>
      </c>
      <c r="AV478">
        <f>(Table2[[#This Row],[Rank 1Y]]+Table2[[#This Row],[Rank 6M]]+Table2[[#This Row],[Rank Sharpe]])/3</f>
        <v>445.66666666666669</v>
      </c>
    </row>
    <row r="479" spans="1:48" x14ac:dyDescent="0.3">
      <c r="A479" t="s">
        <v>173</v>
      </c>
      <c r="B479" t="s">
        <v>174</v>
      </c>
      <c r="C479" t="s">
        <v>6577</v>
      </c>
      <c r="D479" t="s">
        <v>80</v>
      </c>
      <c r="E479">
        <v>155620.14134003999</v>
      </c>
      <c r="F479">
        <v>631.79999999999995</v>
      </c>
      <c r="G479">
        <v>8.3047721783233701</v>
      </c>
      <c r="H479">
        <f>(Table2[[#This Row],[1Y Return vs Nifty]]-AVERAGE(Table2[1Y Return vs Nifty]))/_xlfn.STDEV.P(Table2[1Y Return vs Nifty])</f>
        <v>-0.3757551946246161</v>
      </c>
      <c r="I479">
        <v>-8.1420028997160099</v>
      </c>
      <c r="J479">
        <f>(Table2[[#This Row],[1M Return vs Nifty]]-AVERAGE(Table2[1M Return vs Nifty]))/_xlfn.STDEV.P(Table2[1M Return vs Nifty])</f>
        <v>-1.0341429107103464</v>
      </c>
      <c r="K479">
        <v>-5.0877947844445099</v>
      </c>
      <c r="L479">
        <f>(Table2[[#This Row],[6M Return vs Nifty]]-AVERAGE(Table2[6M Return vs Nifty]))/_xlfn.STDEV.P(Table2[6M Return vs Nifty])</f>
        <v>-0.4604360909868746</v>
      </c>
      <c r="M479">
        <v>-2.19836156789408</v>
      </c>
      <c r="N479">
        <f>(Table2[[#This Row],[1W Return vs Nifty]]-AVERAGE(Table2[1W Return vs Nifty]))/_xlfn.STDEV.P(Table2[1W Return vs Nifty])</f>
        <v>-0.66171067785102811</v>
      </c>
      <c r="O479">
        <v>643.4</v>
      </c>
      <c r="P479">
        <v>649.62846953983103</v>
      </c>
      <c r="Q479">
        <v>592.86471743625805</v>
      </c>
      <c r="R479">
        <v>43.148014928482503</v>
      </c>
      <c r="S479" s="2">
        <f>(Table2[[#This Row],[Close Price]]-Table2[[#This Row],[20D EMA]])/Table2[[#This Row],[20D EMA]]</f>
        <v>-1.8029219769972061E-2</v>
      </c>
      <c r="T479" s="2">
        <f>(Table2[[#This Row],[Close Price]]-Table2[[#This Row],[50D EMA]])/Table2[[#This Row],[50D EMA]]</f>
        <v>-2.744410132219113E-2</v>
      </c>
      <c r="U479" s="2">
        <f>(Table2[[#This Row],[Close Price]]-Table2[[#This Row],[200D EMA]])/Table2[[#This Row],[200D EMA]]</f>
        <v>6.5673131523344599E-2</v>
      </c>
      <c r="V479">
        <v>0.48486422540972601</v>
      </c>
      <c r="W479">
        <v>622.45000000000005</v>
      </c>
      <c r="X479">
        <v>639.5</v>
      </c>
      <c r="Y479">
        <v>622.45000000000005</v>
      </c>
      <c r="Z479">
        <v>643.65</v>
      </c>
      <c r="AA479">
        <v>617.5</v>
      </c>
      <c r="AB479">
        <v>681</v>
      </c>
      <c r="AC479" s="2">
        <f>(Table2[[#This Row],[Close Price]]/Table2[[#This Row],[Day Low]])-1</f>
        <v>1.5021286850349203E-2</v>
      </c>
      <c r="AD479" s="2">
        <f>(Table2[[#This Row],[Day High]]/Table2[[#This Row],[Close Price]])-1</f>
        <v>1.2187401076290127E-2</v>
      </c>
      <c r="AE479" s="2">
        <f>(Table2[[#This Row],[Close Price]]/Table2[[#This Row],[Current Week Low]])-1</f>
        <v>1.5021286850349203E-2</v>
      </c>
      <c r="AF479" s="2">
        <f>(Table2[[#This Row],[Current Week High]]/Table2[[#This Row],[Close Price]])-1</f>
        <v>1.8755935422602121E-2</v>
      </c>
      <c r="AG479" s="2">
        <f>(Table2[[#This Row],[Close Price]]/Table2[[#This Row],[Current Month Low]])-1</f>
        <v>2.3157894736842044E-2</v>
      </c>
      <c r="AH479" s="2">
        <f>(Table2[[#This Row],[Current Month High]]/Table2[[#This Row],[Close Price]])-1</f>
        <v>7.7872744539411176E-2</v>
      </c>
      <c r="AI479">
        <v>11.894586894586901</v>
      </c>
      <c r="AJ479">
        <v>56.366786288825601</v>
      </c>
      <c r="AK479" t="str">
        <f>IF(AND(Table2[[#This Row],[20D EMA]]&gt;Table2[[#This Row],[50D EMA]],Table2[[#This Row],[50D EMA]]&gt;Table2[[#This Row],[200D EMA]]),"Uptrend","Downtrend/NoTrend")</f>
        <v>Downtrend/NoTrend</v>
      </c>
      <c r="AL479">
        <v>-7.0000000000000007E-2</v>
      </c>
      <c r="AM479" t="s">
        <v>10331</v>
      </c>
      <c r="AN479">
        <v>-0.68</v>
      </c>
      <c r="AO479" t="s">
        <v>10331</v>
      </c>
      <c r="AP479">
        <v>3.2933361457653E-2</v>
      </c>
      <c r="AQ479">
        <f>(Table2[[#This Row],[Sharpe Ratio]]-AVERAGE(Table2[Sharpe Ratio]))/_xlfn.STDEV.P(Table2[Sharpe Ratio])</f>
        <v>-0.38554493945016727</v>
      </c>
      <c r="AR4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9">
        <f>_xlfn.RANK.AVG(Table2[[#This Row],[1Y Return vs Nifty Z-Score]],Table2[1Y Return vs Nifty Z-Score])</f>
        <v>419</v>
      </c>
      <c r="AT479">
        <f>_xlfn.RANK.AVG(Table2[[#This Row],[6M Return vs Nifty Z-Score]],Table2[6M Return vs Nifty Z-Score])</f>
        <v>477</v>
      </c>
      <c r="AU479">
        <f>_xlfn.RANK.AVG(Table2[[#This Row],[Sharpe Ratio Z-Score]],Table2[Sharpe Ratio Z-Score])</f>
        <v>445</v>
      </c>
      <c r="AV479">
        <f>(Table2[[#This Row],[Rank 1Y]]+Table2[[#This Row],[Rank 6M]]+Table2[[#This Row],[Rank Sharpe]])/3</f>
        <v>447</v>
      </c>
    </row>
    <row r="480" spans="1:48" x14ac:dyDescent="0.3">
      <c r="A480" t="s">
        <v>331</v>
      </c>
      <c r="B480" t="s">
        <v>332</v>
      </c>
      <c r="C480" t="s">
        <v>10287</v>
      </c>
      <c r="D480" t="s">
        <v>24</v>
      </c>
      <c r="E480">
        <v>77043.625693298003</v>
      </c>
      <c r="F480">
        <v>24.58</v>
      </c>
      <c r="G480">
        <v>17.097011738402301</v>
      </c>
      <c r="H480">
        <f>(Table2[[#This Row],[1Y Return vs Nifty]]-AVERAGE(Table2[1Y Return vs Nifty]))/_xlfn.STDEV.P(Table2[1Y Return vs Nifty])</f>
        <v>-0.23966172005154809</v>
      </c>
      <c r="I480">
        <v>-6.2817515598182601</v>
      </c>
      <c r="J480">
        <f>(Table2[[#This Row],[1M Return vs Nifty]]-AVERAGE(Table2[1M Return vs Nifty]))/_xlfn.STDEV.P(Table2[1M Return vs Nifty])</f>
        <v>-0.87937937450981651</v>
      </c>
      <c r="K480">
        <v>-21.141662381941199</v>
      </c>
      <c r="L480">
        <f>(Table2[[#This Row],[6M Return vs Nifty]]-AVERAGE(Table2[6M Return vs Nifty]))/_xlfn.STDEV.P(Table2[6M Return vs Nifty])</f>
        <v>-1.0065904737123668</v>
      </c>
      <c r="M480">
        <v>-1.60726521765161</v>
      </c>
      <c r="N480">
        <f>(Table2[[#This Row],[1W Return vs Nifty]]-AVERAGE(Table2[1W Return vs Nifty]))/_xlfn.STDEV.P(Table2[1W Return vs Nifty])</f>
        <v>-0.52505829960501416</v>
      </c>
      <c r="O480">
        <v>24.52</v>
      </c>
      <c r="P480">
        <v>24.4947065006595</v>
      </c>
      <c r="Q480">
        <v>23.065227352763898</v>
      </c>
      <c r="R480">
        <v>53.300785642358001</v>
      </c>
      <c r="S480" s="2">
        <f>(Table2[[#This Row],[Close Price]]-Table2[[#This Row],[20D EMA]])/Table2[[#This Row],[20D EMA]]</f>
        <v>2.4469820554648743E-3</v>
      </c>
      <c r="T480" s="2">
        <f>(Table2[[#This Row],[Close Price]]-Table2[[#This Row],[50D EMA]])/Table2[[#This Row],[50D EMA]]</f>
        <v>3.4821196709665186E-3</v>
      </c>
      <c r="U480" s="2">
        <f>(Table2[[#This Row],[Close Price]]-Table2[[#This Row],[200D EMA]])/Table2[[#This Row],[200D EMA]]</f>
        <v>6.5673432308681987E-2</v>
      </c>
      <c r="V480">
        <v>0.56847659755553004</v>
      </c>
      <c r="W480">
        <v>24.46</v>
      </c>
      <c r="X480">
        <v>24.67</v>
      </c>
      <c r="Y480">
        <v>24.25</v>
      </c>
      <c r="Z480">
        <v>24.94</v>
      </c>
      <c r="AA480">
        <v>23.16</v>
      </c>
      <c r="AB480">
        <v>26.94</v>
      </c>
      <c r="AC480" s="2">
        <f>(Table2[[#This Row],[Close Price]]/Table2[[#This Row],[Day Low]])-1</f>
        <v>4.9059689288633024E-3</v>
      </c>
      <c r="AD480" s="2">
        <f>(Table2[[#This Row],[Day High]]/Table2[[#This Row],[Close Price]])-1</f>
        <v>3.6615134255493231E-3</v>
      </c>
      <c r="AE480" s="2">
        <f>(Table2[[#This Row],[Close Price]]/Table2[[#This Row],[Current Week Low]])-1</f>
        <v>1.3608247422680408E-2</v>
      </c>
      <c r="AF480" s="2">
        <f>(Table2[[#This Row],[Current Week High]]/Table2[[#This Row],[Close Price]])-1</f>
        <v>1.464605370219707E-2</v>
      </c>
      <c r="AG480" s="2">
        <f>(Table2[[#This Row],[Close Price]]/Table2[[#This Row],[Current Month Low]])-1</f>
        <v>6.1312607944732145E-2</v>
      </c>
      <c r="AH480" s="2">
        <f>(Table2[[#This Row],[Current Month High]]/Table2[[#This Row],[Close Price]])-1</f>
        <v>9.6013018714402154E-2</v>
      </c>
      <c r="AI480">
        <v>33.645240032546802</v>
      </c>
      <c r="AJ480">
        <v>56.560509554140097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0.04</v>
      </c>
      <c r="AM480" t="s">
        <v>10332</v>
      </c>
      <c r="AN480">
        <v>4.42</v>
      </c>
      <c r="AO480" t="s">
        <v>10332</v>
      </c>
      <c r="AP480">
        <v>7.5171198314190002E-2</v>
      </c>
      <c r="AQ480">
        <f>(Table2[[#This Row],[Sharpe Ratio]]-AVERAGE(Table2[Sharpe Ratio]))/_xlfn.STDEV.P(Table2[Sharpe Ratio])</f>
        <v>0.10075939268803349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-2.5499304751907119</v>
      </c>
      <c r="AS480">
        <f>_xlfn.RANK.AVG(Table2[[#This Row],[1Y Return vs Nifty Z-Score]],Table2[1Y Return vs Nifty Z-Score])</f>
        <v>370</v>
      </c>
      <c r="AT480">
        <f>_xlfn.RANK.AVG(Table2[[#This Row],[6M Return vs Nifty Z-Score]],Table2[6M Return vs Nifty Z-Score])</f>
        <v>650</v>
      </c>
      <c r="AU480">
        <f>_xlfn.RANK.AVG(Table2[[#This Row],[Sharpe Ratio Z-Score]],Table2[Sharpe Ratio Z-Score])</f>
        <v>321</v>
      </c>
      <c r="AV480">
        <f>(Table2[[#This Row],[Rank 1Y]]+Table2[[#This Row],[Rank 6M]]+Table2[[#This Row],[Rank Sharpe]])/3</f>
        <v>447</v>
      </c>
    </row>
    <row r="481" spans="1:48" x14ac:dyDescent="0.3">
      <c r="A481" t="s">
        <v>528</v>
      </c>
      <c r="B481" t="s">
        <v>529</v>
      </c>
      <c r="C481" t="s">
        <v>10302</v>
      </c>
      <c r="D481" t="s">
        <v>530</v>
      </c>
      <c r="E481">
        <v>39794.592004550002</v>
      </c>
      <c r="F481">
        <v>35325.65</v>
      </c>
      <c r="G481">
        <v>-8.4958538877586207</v>
      </c>
      <c r="H481">
        <f>(Table2[[#This Row],[1Y Return vs Nifty]]-AVERAGE(Table2[1Y Return vs Nifty]))/_xlfn.STDEV.P(Table2[1Y Return vs Nifty])</f>
        <v>-0.63580902513187154</v>
      </c>
      <c r="I481">
        <v>-4.7294829459669101</v>
      </c>
      <c r="J481">
        <f>(Table2[[#This Row],[1M Return vs Nifty]]-AVERAGE(Table2[1M Return vs Nifty]))/_xlfn.STDEV.P(Table2[1M Return vs Nifty])</f>
        <v>-0.75023844894761016</v>
      </c>
      <c r="K481">
        <v>4.0866715177620696</v>
      </c>
      <c r="L481">
        <f>(Table2[[#This Row],[6M Return vs Nifty]]-AVERAGE(Table2[6M Return vs Nifty]))/_xlfn.STDEV.P(Table2[6M Return vs Nifty])</f>
        <v>-0.14831971468769617</v>
      </c>
      <c r="M481">
        <v>-3.7135452287726198</v>
      </c>
      <c r="N481">
        <f>(Table2[[#This Row],[1W Return vs Nifty]]-AVERAGE(Table2[1W Return vs Nifty]))/_xlfn.STDEV.P(Table2[1W Return vs Nifty])</f>
        <v>-1.0119978191159336</v>
      </c>
      <c r="O481">
        <v>36952.410000000003</v>
      </c>
      <c r="P481">
        <v>36739.3911363152</v>
      </c>
      <c r="Q481">
        <v>33349.3700260037</v>
      </c>
      <c r="R481">
        <v>30.468245441071598</v>
      </c>
      <c r="S481" s="2">
        <f>(Table2[[#This Row],[Close Price]]-Table2[[#This Row],[20D EMA]])/Table2[[#This Row],[20D EMA]]</f>
        <v>-4.4023109724101943E-2</v>
      </c>
      <c r="T481" s="2">
        <f>(Table2[[#This Row],[Close Price]]-Table2[[#This Row],[50D EMA]])/Table2[[#This Row],[50D EMA]]</f>
        <v>-3.8480254914126232E-2</v>
      </c>
      <c r="U481" s="2">
        <f>(Table2[[#This Row],[Close Price]]-Table2[[#This Row],[200D EMA]])/Table2[[#This Row],[200D EMA]]</f>
        <v>5.9259889240945926E-2</v>
      </c>
      <c r="V481">
        <v>0.41445668862618101</v>
      </c>
      <c r="W481">
        <v>35170.449999999997</v>
      </c>
      <c r="X481">
        <v>36150</v>
      </c>
      <c r="Y481">
        <v>35036</v>
      </c>
      <c r="Z481">
        <v>36360</v>
      </c>
      <c r="AA481">
        <v>35036</v>
      </c>
      <c r="AB481">
        <v>39949</v>
      </c>
      <c r="AC481" s="2">
        <f>(Table2[[#This Row],[Close Price]]/Table2[[#This Row],[Day Low]])-1</f>
        <v>4.4127954006845105E-3</v>
      </c>
      <c r="AD481" s="2">
        <f>(Table2[[#This Row],[Day High]]/Table2[[#This Row],[Close Price]])-1</f>
        <v>2.3335734798934915E-2</v>
      </c>
      <c r="AE481" s="2">
        <f>(Table2[[#This Row],[Close Price]]/Table2[[#This Row],[Current Week Low]])-1</f>
        <v>8.2672108688206514E-3</v>
      </c>
      <c r="AF481" s="2">
        <f>(Table2[[#This Row],[Current Week High]]/Table2[[#This Row],[Close Price]])-1</f>
        <v>2.9280423714779458E-2</v>
      </c>
      <c r="AG481" s="2">
        <f>(Table2[[#This Row],[Close Price]]/Table2[[#This Row],[Current Month Low]])-1</f>
        <v>8.2672108688206514E-3</v>
      </c>
      <c r="AH481" s="2">
        <f>(Table2[[#This Row],[Current Month High]]/Table2[[#This Row],[Close Price]])-1</f>
        <v>0.13087798809080642</v>
      </c>
      <c r="AI481">
        <v>15.656753661999099</v>
      </c>
      <c r="AJ481">
        <v>23.9542158570754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0</v>
      </c>
      <c r="AM481">
        <v>0</v>
      </c>
      <c r="AN481">
        <v>-7.51</v>
      </c>
      <c r="AO481" t="s">
        <v>10331</v>
      </c>
      <c r="AP481">
        <v>3.6844295384058999E-2</v>
      </c>
      <c r="AQ481">
        <f>(Table2[[#This Row],[Sharpe Ratio]]-AVERAGE(Table2[Sharpe Ratio]))/_xlfn.STDEV.P(Table2[Sharpe Ratio])</f>
        <v>-0.34051649451399746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-2.8868815023971091</v>
      </c>
      <c r="AS481">
        <f>_xlfn.RANK.AVG(Table2[[#This Row],[1Y Return vs Nifty Z-Score]],Table2[1Y Return vs Nifty Z-Score])</f>
        <v>542</v>
      </c>
      <c r="AT481">
        <f>_xlfn.RANK.AVG(Table2[[#This Row],[6M Return vs Nifty Z-Score]],Table2[6M Return vs Nifty Z-Score])</f>
        <v>366</v>
      </c>
      <c r="AU481">
        <f>_xlfn.RANK.AVG(Table2[[#This Row],[Sharpe Ratio Z-Score]],Table2[Sharpe Ratio Z-Score])</f>
        <v>434</v>
      </c>
      <c r="AV481">
        <f>(Table2[[#This Row],[Rank 1Y]]+Table2[[#This Row],[Rank 6M]]+Table2[[#This Row],[Rank Sharpe]])/3</f>
        <v>447.33333333333331</v>
      </c>
    </row>
    <row r="482" spans="1:48" x14ac:dyDescent="0.3">
      <c r="A482" t="s">
        <v>1013</v>
      </c>
      <c r="B482" t="s">
        <v>1014</v>
      </c>
      <c r="C482" t="s">
        <v>622</v>
      </c>
      <c r="D482" t="s">
        <v>622</v>
      </c>
      <c r="E482">
        <v>13996.060320000001</v>
      </c>
      <c r="F482">
        <v>484</v>
      </c>
      <c r="G482">
        <v>2.3649004301050001</v>
      </c>
      <c r="H482">
        <f>(Table2[[#This Row],[1Y Return vs Nifty]]-AVERAGE(Table2[1Y Return vs Nifty]))/_xlfn.STDEV.P(Table2[1Y Return vs Nifty])</f>
        <v>-0.46769738741971145</v>
      </c>
      <c r="I482">
        <v>-8.4904219439328195</v>
      </c>
      <c r="J482">
        <f>(Table2[[#This Row],[1M Return vs Nifty]]-AVERAGE(Table2[1M Return vs Nifty]))/_xlfn.STDEV.P(Table2[1M Return vs Nifty])</f>
        <v>-1.0631296192298341</v>
      </c>
      <c r="K482">
        <v>3.8058750150643299E-2</v>
      </c>
      <c r="L482">
        <f>(Table2[[#This Row],[6M Return vs Nifty]]-AVERAGE(Table2[6M Return vs Nifty]))/_xlfn.STDEV.P(Table2[6M Return vs Nifty])</f>
        <v>-0.28605397676259686</v>
      </c>
      <c r="M482">
        <v>-5.2357331767591804</v>
      </c>
      <c r="N482">
        <f>(Table2[[#This Row],[1W Return vs Nifty]]-AVERAGE(Table2[1W Return vs Nifty]))/_xlfn.STDEV.P(Table2[1W Return vs Nifty])</f>
        <v>-1.3639042437528925</v>
      </c>
      <c r="O482">
        <v>505.91</v>
      </c>
      <c r="P482">
        <v>502.61359170244401</v>
      </c>
      <c r="Q482">
        <v>451.77172961814301</v>
      </c>
      <c r="R482">
        <v>30.555439177318998</v>
      </c>
      <c r="S482" s="2">
        <f>(Table2[[#This Row],[Close Price]]-Table2[[#This Row],[20D EMA]])/Table2[[#This Row],[20D EMA]]</f>
        <v>-4.330809827834995E-2</v>
      </c>
      <c r="T482" s="2">
        <f>(Table2[[#This Row],[Close Price]]-Table2[[#This Row],[50D EMA]])/Table2[[#This Row],[50D EMA]]</f>
        <v>-3.7033601975219925E-2</v>
      </c>
      <c r="U482" s="2">
        <f>(Table2[[#This Row],[Close Price]]-Table2[[#This Row],[200D EMA]])/Table2[[#This Row],[200D EMA]]</f>
        <v>7.1337510226896481E-2</v>
      </c>
      <c r="V482">
        <v>0.43452457412100698</v>
      </c>
      <c r="W482">
        <v>482.05</v>
      </c>
      <c r="X482">
        <v>498.15</v>
      </c>
      <c r="Y482">
        <v>481.2</v>
      </c>
      <c r="Z482">
        <v>503.35</v>
      </c>
      <c r="AA482">
        <v>481.2</v>
      </c>
      <c r="AB482">
        <v>569.75</v>
      </c>
      <c r="AC482" s="2">
        <f>(Table2[[#This Row],[Close Price]]/Table2[[#This Row],[Day Low]])-1</f>
        <v>4.0452235245305168E-3</v>
      </c>
      <c r="AD482" s="2">
        <f>(Table2[[#This Row],[Day High]]/Table2[[#This Row],[Close Price]])-1</f>
        <v>2.9235537190082539E-2</v>
      </c>
      <c r="AE482" s="2">
        <f>(Table2[[#This Row],[Close Price]]/Table2[[#This Row],[Current Week Low]])-1</f>
        <v>5.818786367414841E-3</v>
      </c>
      <c r="AF482" s="2">
        <f>(Table2[[#This Row],[Current Week High]]/Table2[[#This Row],[Close Price]])-1</f>
        <v>3.9979338842975221E-2</v>
      </c>
      <c r="AG482" s="2">
        <f>(Table2[[#This Row],[Close Price]]/Table2[[#This Row],[Current Month Low]])-1</f>
        <v>5.818786367414841E-3</v>
      </c>
      <c r="AH482" s="2">
        <f>(Table2[[#This Row],[Current Month High]]/Table2[[#This Row],[Close Price]])-1</f>
        <v>0.1771694214876034</v>
      </c>
      <c r="AI482">
        <v>22.3140495867768</v>
      </c>
      <c r="AJ482">
        <v>42.983751846381097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-7.0000000000000007E-2</v>
      </c>
      <c r="AM482" t="s">
        <v>10331</v>
      </c>
      <c r="AN482">
        <v>-3.06</v>
      </c>
      <c r="AO482" t="s">
        <v>10331</v>
      </c>
      <c r="AP482">
        <v>2.1266638394656999E-2</v>
      </c>
      <c r="AQ482">
        <f>(Table2[[#This Row],[Sharpe Ratio]]-AVERAGE(Table2[Sharpe Ratio]))/_xlfn.STDEV.P(Table2[Sharpe Ratio])</f>
        <v>-0.5198694785278245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-3.7006547056928598</v>
      </c>
      <c r="AS482">
        <f>_xlfn.RANK.AVG(Table2[[#This Row],[1Y Return vs Nifty Z-Score]],Table2[1Y Return vs Nifty Z-Score])</f>
        <v>457</v>
      </c>
      <c r="AT482">
        <f>_xlfn.RANK.AVG(Table2[[#This Row],[6M Return vs Nifty Z-Score]],Table2[6M Return vs Nifty Z-Score])</f>
        <v>415</v>
      </c>
      <c r="AU482">
        <f>_xlfn.RANK.AVG(Table2[[#This Row],[Sharpe Ratio Z-Score]],Table2[Sharpe Ratio Z-Score])</f>
        <v>479</v>
      </c>
      <c r="AV482">
        <f>(Table2[[#This Row],[Rank 1Y]]+Table2[[#This Row],[Rank 6M]]+Table2[[#This Row],[Rank Sharpe]])/3</f>
        <v>450.33333333333331</v>
      </c>
    </row>
    <row r="483" spans="1:48" x14ac:dyDescent="0.3">
      <c r="A483" t="s">
        <v>369</v>
      </c>
      <c r="B483" t="s">
        <v>370</v>
      </c>
      <c r="C483" t="s">
        <v>10300</v>
      </c>
      <c r="D483" t="s">
        <v>166</v>
      </c>
      <c r="E483">
        <v>67173.940935969993</v>
      </c>
      <c r="F483">
        <v>4428.05</v>
      </c>
      <c r="G483">
        <v>-7.52158754724557</v>
      </c>
      <c r="H483">
        <f>(Table2[[#This Row],[1Y Return vs Nifty]]-AVERAGE(Table2[1Y Return vs Nifty]))/_xlfn.STDEV.P(Table2[1Y Return vs Nifty])</f>
        <v>-0.62072853391754679</v>
      </c>
      <c r="I483">
        <v>12.2516602941988</v>
      </c>
      <c r="J483">
        <f>(Table2[[#This Row],[1M Return vs Nifty]]-AVERAGE(Table2[1M Return vs Nifty]))/_xlfn.STDEV.P(Table2[1M Return vs Nifty])</f>
        <v>0.66250708721215645</v>
      </c>
      <c r="K483">
        <v>8.6239266826191692</v>
      </c>
      <c r="L483">
        <f>(Table2[[#This Row],[6M Return vs Nifty]]-AVERAGE(Table2[6M Return vs Nifty]))/_xlfn.STDEV.P(Table2[6M Return vs Nifty])</f>
        <v>6.0382167441655572E-3</v>
      </c>
      <c r="M483">
        <v>-2.4211836719666202</v>
      </c>
      <c r="N483">
        <f>(Table2[[#This Row],[1W Return vs Nifty]]-AVERAGE(Table2[1W Return vs Nifty]))/_xlfn.STDEV.P(Table2[1W Return vs Nifty])</f>
        <v>-0.71322371871958201</v>
      </c>
      <c r="O483">
        <v>4301.66</v>
      </c>
      <c r="P483">
        <v>4097.9686188068799</v>
      </c>
      <c r="Q483">
        <v>3771.3512977180699</v>
      </c>
      <c r="R483">
        <v>60.235257845311402</v>
      </c>
      <c r="S483" s="2">
        <f>(Table2[[#This Row],[Close Price]]-Table2[[#This Row],[20D EMA]])/Table2[[#This Row],[20D EMA]]</f>
        <v>2.9381680560527874E-2</v>
      </c>
      <c r="T483" s="2">
        <f>(Table2[[#This Row],[Close Price]]-Table2[[#This Row],[50D EMA]])/Table2[[#This Row],[50D EMA]]</f>
        <v>8.0547561950150601E-2</v>
      </c>
      <c r="U483" s="2">
        <f>(Table2[[#This Row],[Close Price]]-Table2[[#This Row],[200D EMA]])/Table2[[#This Row],[200D EMA]]</f>
        <v>0.17412822366330041</v>
      </c>
      <c r="V483">
        <v>0.82091801167761702</v>
      </c>
      <c r="W483">
        <v>4366.05</v>
      </c>
      <c r="X483">
        <v>4497.1000000000004</v>
      </c>
      <c r="Y483">
        <v>4257</v>
      </c>
      <c r="Z483">
        <v>4497.1000000000004</v>
      </c>
      <c r="AA483">
        <v>4185.1499999999996</v>
      </c>
      <c r="AB483">
        <v>4600</v>
      </c>
      <c r="AC483" s="2">
        <f>(Table2[[#This Row],[Close Price]]/Table2[[#This Row],[Day Low]])-1</f>
        <v>1.4200478693555896E-2</v>
      </c>
      <c r="AD483" s="2">
        <f>(Table2[[#This Row],[Day High]]/Table2[[#This Row],[Close Price]])-1</f>
        <v>1.5593771524711864E-2</v>
      </c>
      <c r="AE483" s="2">
        <f>(Table2[[#This Row],[Close Price]]/Table2[[#This Row],[Current Week Low]])-1</f>
        <v>4.0180878552971588E-2</v>
      </c>
      <c r="AF483" s="2">
        <f>(Table2[[#This Row],[Current Week High]]/Table2[[#This Row],[Close Price]])-1</f>
        <v>1.5593771524711864E-2</v>
      </c>
      <c r="AG483" s="2">
        <f>(Table2[[#This Row],[Close Price]]/Table2[[#This Row],[Current Month Low]])-1</f>
        <v>5.803854103198236E-2</v>
      </c>
      <c r="AH483" s="2">
        <f>(Table2[[#This Row],[Current Month High]]/Table2[[#This Row],[Close Price]])-1</f>
        <v>3.8831991508677666E-2</v>
      </c>
      <c r="AI483">
        <v>3.8831991508677599</v>
      </c>
      <c r="AJ483">
        <v>37.517080745341602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0.21</v>
      </c>
      <c r="AM483" t="s">
        <v>10332</v>
      </c>
      <c r="AN483">
        <v>5.16</v>
      </c>
      <c r="AO483" t="s">
        <v>10332</v>
      </c>
      <c r="AP483">
        <v>9.939949830112E-3</v>
      </c>
      <c r="AQ483">
        <f>(Table2[[#This Row],[Sharpe Ratio]]-AVERAGE(Table2[Sharpe Ratio]))/_xlfn.STDEV.P(Table2[Sharpe Ratio])</f>
        <v>-0.65027903847824053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-1.3156859871590472</v>
      </c>
      <c r="AS483">
        <f>_xlfn.RANK.AVG(Table2[[#This Row],[1Y Return vs Nifty Z-Score]],Table2[1Y Return vs Nifty Z-Score])</f>
        <v>535</v>
      </c>
      <c r="AT483">
        <f>_xlfn.RANK.AVG(Table2[[#This Row],[6M Return vs Nifty Z-Score]],Table2[6M Return vs Nifty Z-Score])</f>
        <v>313</v>
      </c>
      <c r="AU483">
        <f>_xlfn.RANK.AVG(Table2[[#This Row],[Sharpe Ratio Z-Score]],Table2[Sharpe Ratio Z-Score])</f>
        <v>508</v>
      </c>
      <c r="AV483">
        <f>(Table2[[#This Row],[Rank 1Y]]+Table2[[#This Row],[Rank 6M]]+Table2[[#This Row],[Rank Sharpe]])/3</f>
        <v>452</v>
      </c>
    </row>
    <row r="484" spans="1:48" x14ac:dyDescent="0.3">
      <c r="A484" t="s">
        <v>167</v>
      </c>
      <c r="B484" t="s">
        <v>168</v>
      </c>
      <c r="C484" t="s">
        <v>10286</v>
      </c>
      <c r="D484" t="s">
        <v>21</v>
      </c>
      <c r="E484">
        <v>157614.46811625001</v>
      </c>
      <c r="F484">
        <v>1611.25</v>
      </c>
      <c r="G484">
        <v>4.8921866433563599</v>
      </c>
      <c r="H484">
        <f>(Table2[[#This Row],[1Y Return vs Nifty]]-AVERAGE(Table2[1Y Return vs Nifty]))/_xlfn.STDEV.P(Table2[1Y Return vs Nifty])</f>
        <v>-0.42857798449037388</v>
      </c>
      <c r="I484">
        <v>7.0902808391251098</v>
      </c>
      <c r="J484">
        <f>(Table2[[#This Row],[1M Return vs Nifty]]-AVERAGE(Table2[1M Return vs Nifty]))/_xlfn.STDEV.P(Table2[1M Return vs Nifty])</f>
        <v>0.23310632882653148</v>
      </c>
      <c r="K484">
        <v>9.6441983645827598</v>
      </c>
      <c r="L484">
        <f>(Table2[[#This Row],[6M Return vs Nifty]]-AVERAGE(Table2[6M Return vs Nifty]))/_xlfn.STDEV.P(Table2[6M Return vs Nifty])</f>
        <v>4.0747974208592004E-2</v>
      </c>
      <c r="M484">
        <v>0.62667078762033102</v>
      </c>
      <c r="N484">
        <f>(Table2[[#This Row],[1W Return vs Nifty]]-AVERAGE(Table2[1W Return vs Nifty]))/_xlfn.STDEV.P(Table2[1W Return vs Nifty])</f>
        <v>-8.6066790788740452E-3</v>
      </c>
      <c r="O484">
        <v>1541.23</v>
      </c>
      <c r="P484">
        <v>1481.25073504498</v>
      </c>
      <c r="Q484">
        <v>1342.31279871891</v>
      </c>
      <c r="R484">
        <v>69.586750732811097</v>
      </c>
      <c r="S484" s="2">
        <f>(Table2[[#This Row],[Close Price]]-Table2[[#This Row],[20D EMA]])/Table2[[#This Row],[20D EMA]]</f>
        <v>4.543124647197367E-2</v>
      </c>
      <c r="T484" s="2">
        <f>(Table2[[#This Row],[Close Price]]-Table2[[#This Row],[50D EMA]])/Table2[[#This Row],[50D EMA]]</f>
        <v>8.7763173296297042E-2</v>
      </c>
      <c r="U484" s="2">
        <f>(Table2[[#This Row],[Close Price]]-Table2[[#This Row],[200D EMA]])/Table2[[#This Row],[200D EMA]]</f>
        <v>0.20035359980010692</v>
      </c>
      <c r="V484">
        <v>0.88090012427892195</v>
      </c>
      <c r="W484">
        <v>1596</v>
      </c>
      <c r="X484">
        <v>1620.65</v>
      </c>
      <c r="Y484">
        <v>1575.85</v>
      </c>
      <c r="Z484">
        <v>1633.65</v>
      </c>
      <c r="AA484">
        <v>1426.75</v>
      </c>
      <c r="AB484">
        <v>1633.65</v>
      </c>
      <c r="AC484" s="2">
        <f>(Table2[[#This Row],[Close Price]]/Table2[[#This Row],[Day Low]])-1</f>
        <v>9.5551378446114832E-3</v>
      </c>
      <c r="AD484" s="2">
        <f>(Table2[[#This Row],[Day High]]/Table2[[#This Row],[Close Price]])-1</f>
        <v>5.8339798293252088E-3</v>
      </c>
      <c r="AE484" s="2">
        <f>(Table2[[#This Row],[Close Price]]/Table2[[#This Row],[Current Week Low]])-1</f>
        <v>2.2464067011454203E-2</v>
      </c>
      <c r="AF484" s="2">
        <f>(Table2[[#This Row],[Current Week High]]/Table2[[#This Row],[Close Price]])-1</f>
        <v>1.3902249806051259E-2</v>
      </c>
      <c r="AG484" s="2">
        <f>(Table2[[#This Row],[Close Price]]/Table2[[#This Row],[Current Month Low]])-1</f>
        <v>0.12931487646749606</v>
      </c>
      <c r="AH484" s="2">
        <f>(Table2[[#This Row],[Current Month High]]/Table2[[#This Row],[Close Price]])-1</f>
        <v>1.3902249806051259E-2</v>
      </c>
      <c r="AI484">
        <v>1.3902249806051199</v>
      </c>
      <c r="AJ484">
        <v>46.724035878522898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0.01</v>
      </c>
      <c r="AM484" t="s">
        <v>10332</v>
      </c>
      <c r="AN484">
        <v>10.64</v>
      </c>
      <c r="AO484" t="s">
        <v>10332</v>
      </c>
      <c r="AP484">
        <v>-2.1363516043307999E-2</v>
      </c>
      <c r="AQ484">
        <f>(Table2[[#This Row],[Sharpe Ratio]]-AVERAGE(Table2[Sharpe Ratio]))/_xlfn.STDEV.P(Table2[Sharpe Ratio])</f>
        <v>-1.0106907498281901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-1.1740211103623144</v>
      </c>
      <c r="AS484">
        <f>_xlfn.RANK.AVG(Table2[[#This Row],[1Y Return vs Nifty Z-Score]],Table2[1Y Return vs Nifty Z-Score])</f>
        <v>441</v>
      </c>
      <c r="AT484">
        <f>_xlfn.RANK.AVG(Table2[[#This Row],[6M Return vs Nifty Z-Score]],Table2[6M Return vs Nifty Z-Score])</f>
        <v>303</v>
      </c>
      <c r="AU484">
        <f>_xlfn.RANK.AVG(Table2[[#This Row],[Sharpe Ratio Z-Score]],Table2[Sharpe Ratio Z-Score])</f>
        <v>614</v>
      </c>
      <c r="AV484">
        <f>(Table2[[#This Row],[Rank 1Y]]+Table2[[#This Row],[Rank 6M]]+Table2[[#This Row],[Rank Sharpe]])/3</f>
        <v>452.66666666666669</v>
      </c>
    </row>
    <row r="485" spans="1:48" x14ac:dyDescent="0.3">
      <c r="A485" t="s">
        <v>1915</v>
      </c>
      <c r="B485" t="s">
        <v>1916</v>
      </c>
      <c r="C485" t="s">
        <v>10296</v>
      </c>
      <c r="D485" t="s">
        <v>397</v>
      </c>
      <c r="E485">
        <v>3691.1389694300001</v>
      </c>
      <c r="F485">
        <v>512.29999999999995</v>
      </c>
      <c r="G485">
        <v>7.1112556229397601</v>
      </c>
      <c r="H485">
        <f>(Table2[[#This Row],[1Y Return vs Nifty]]-AVERAGE(Table2[1Y Return vs Nifty]))/_xlfn.STDEV.P(Table2[1Y Return vs Nifty])</f>
        <v>-0.39422941997672617</v>
      </c>
      <c r="I485">
        <v>-4.32468436747466</v>
      </c>
      <c r="J485">
        <f>(Table2[[#This Row],[1M Return vs Nifty]]-AVERAGE(Table2[1M Return vs Nifty]))/_xlfn.STDEV.P(Table2[1M Return vs Nifty])</f>
        <v>-0.71656124731750592</v>
      </c>
      <c r="K485">
        <v>19.7000850489637</v>
      </c>
      <c r="L485">
        <f>(Table2[[#This Row],[6M Return vs Nifty]]-AVERAGE(Table2[6M Return vs Nifty]))/_xlfn.STDEV.P(Table2[6M Return vs Nifty])</f>
        <v>0.38285037112395948</v>
      </c>
      <c r="M485">
        <v>0.54023084058680904</v>
      </c>
      <c r="N485">
        <f>(Table2[[#This Row],[1W Return vs Nifty]]-AVERAGE(Table2[1W Return vs Nifty]))/_xlfn.STDEV.P(Table2[1W Return vs Nifty])</f>
        <v>-2.8590264382259575E-2</v>
      </c>
      <c r="O485">
        <v>499.05</v>
      </c>
      <c r="P485">
        <v>494.940288902227</v>
      </c>
      <c r="Q485">
        <v>452.34612670733799</v>
      </c>
      <c r="R485">
        <v>62.3633074293543</v>
      </c>
      <c r="S485" s="2">
        <f>(Table2[[#This Row],[Close Price]]-Table2[[#This Row],[20D EMA]])/Table2[[#This Row],[20D EMA]]</f>
        <v>2.6550445847109392E-2</v>
      </c>
      <c r="T485" s="2">
        <f>(Table2[[#This Row],[Close Price]]-Table2[[#This Row],[50D EMA]])/Table2[[#This Row],[50D EMA]]</f>
        <v>3.507435439591438E-2</v>
      </c>
      <c r="U485" s="2">
        <f>(Table2[[#This Row],[Close Price]]-Table2[[#This Row],[200D EMA]])/Table2[[#This Row],[200D EMA]]</f>
        <v>0.13253981796875502</v>
      </c>
      <c r="V485">
        <v>0.35437858255502502</v>
      </c>
      <c r="W485">
        <v>496</v>
      </c>
      <c r="X485">
        <v>516</v>
      </c>
      <c r="Y485">
        <v>472.35</v>
      </c>
      <c r="Z485">
        <v>516</v>
      </c>
      <c r="AA485">
        <v>470</v>
      </c>
      <c r="AB485">
        <v>524.4</v>
      </c>
      <c r="AC485" s="2">
        <f>(Table2[[#This Row],[Close Price]]/Table2[[#This Row],[Day Low]])-1</f>
        <v>3.2862903225806317E-2</v>
      </c>
      <c r="AD485" s="2">
        <f>(Table2[[#This Row],[Day High]]/Table2[[#This Row],[Close Price]])-1</f>
        <v>7.2223306656256092E-3</v>
      </c>
      <c r="AE485" s="2">
        <f>(Table2[[#This Row],[Close Price]]/Table2[[#This Row],[Current Week Low]])-1</f>
        <v>8.4577114427860645E-2</v>
      </c>
      <c r="AF485" s="2">
        <f>(Table2[[#This Row],[Current Week High]]/Table2[[#This Row],[Close Price]])-1</f>
        <v>7.2223306656256092E-3</v>
      </c>
      <c r="AG485" s="2">
        <f>(Table2[[#This Row],[Close Price]]/Table2[[#This Row],[Current Month Low]])-1</f>
        <v>8.9999999999999858E-2</v>
      </c>
      <c r="AH485" s="2">
        <f>(Table2[[#This Row],[Current Month High]]/Table2[[#This Row],[Close Price]])-1</f>
        <v>2.3618973257856668E-2</v>
      </c>
      <c r="AI485">
        <v>8.2764005465547594</v>
      </c>
      <c r="AJ485">
        <v>47.191495474787999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0.16</v>
      </c>
      <c r="AM485" t="s">
        <v>10332</v>
      </c>
      <c r="AN485">
        <v>5.68</v>
      </c>
      <c r="AO485" t="s">
        <v>10332</v>
      </c>
      <c r="AP485">
        <v>-8.9700406166813004E-2</v>
      </c>
      <c r="AQ485">
        <f>(Table2[[#This Row],[Sharpe Ratio]]-AVERAGE(Table2[Sharpe Ratio]))/_xlfn.STDEV.P(Table2[Sharpe Ratio])</f>
        <v>-1.7974859122980082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-2.5540164728505403</v>
      </c>
      <c r="AS485">
        <f>_xlfn.RANK.AVG(Table2[[#This Row],[1Y Return vs Nifty Z-Score]],Table2[1Y Return vs Nifty Z-Score])</f>
        <v>426</v>
      </c>
      <c r="AT485">
        <f>_xlfn.RANK.AVG(Table2[[#This Row],[6M Return vs Nifty Z-Score]],Table2[6M Return vs Nifty Z-Score])</f>
        <v>215</v>
      </c>
      <c r="AU485">
        <f>_xlfn.RANK.AVG(Table2[[#This Row],[Sharpe Ratio Z-Score]],Table2[Sharpe Ratio Z-Score])</f>
        <v>717</v>
      </c>
      <c r="AV485">
        <f>(Table2[[#This Row],[Rank 1Y]]+Table2[[#This Row],[Rank 6M]]+Table2[[#This Row],[Rank Sharpe]])/3</f>
        <v>452.66666666666669</v>
      </c>
    </row>
    <row r="486" spans="1:48" x14ac:dyDescent="0.3">
      <c r="A486" t="s">
        <v>751</v>
      </c>
      <c r="B486" t="s">
        <v>752</v>
      </c>
      <c r="C486" t="s">
        <v>10291</v>
      </c>
      <c r="D486" t="s">
        <v>51</v>
      </c>
      <c r="E486">
        <v>21967.89473824</v>
      </c>
      <c r="F486">
        <v>1117.5999999999999</v>
      </c>
      <c r="G486">
        <v>18.097417950127198</v>
      </c>
      <c r="H486">
        <f>(Table2[[#This Row],[1Y Return vs Nifty]]-AVERAGE(Table2[1Y Return vs Nifty]))/_xlfn.STDEV.P(Table2[1Y Return vs Nifty])</f>
        <v>-0.22417661453232368</v>
      </c>
      <c r="I486">
        <v>0.70004874630304703</v>
      </c>
      <c r="J486">
        <f>(Table2[[#This Row],[1M Return vs Nifty]]-AVERAGE(Table2[1M Return vs Nifty]))/_xlfn.STDEV.P(Table2[1M Return vs Nifty])</f>
        <v>-0.29852877585863197</v>
      </c>
      <c r="K486">
        <v>-8.1511156250692292</v>
      </c>
      <c r="L486">
        <f>(Table2[[#This Row],[6M Return vs Nifty]]-AVERAGE(Table2[6M Return vs Nifty]))/_xlfn.STDEV.P(Table2[6M Return vs Nifty])</f>
        <v>-0.56465061079906065</v>
      </c>
      <c r="M486">
        <v>1.31379636947654</v>
      </c>
      <c r="N486">
        <f>(Table2[[#This Row],[1W Return vs Nifty]]-AVERAGE(Table2[1W Return vs Nifty]))/_xlfn.STDEV.P(Table2[1W Return vs Nifty])</f>
        <v>0.15024617947085306</v>
      </c>
      <c r="O486">
        <v>1115.01</v>
      </c>
      <c r="P486">
        <v>1069.50612262205</v>
      </c>
      <c r="Q486">
        <v>945.79154987174695</v>
      </c>
      <c r="R486">
        <v>50.371547439922402</v>
      </c>
      <c r="S486" s="2">
        <f>(Table2[[#This Row],[Close Price]]-Table2[[#This Row],[20D EMA]])/Table2[[#This Row],[20D EMA]]</f>
        <v>2.322849122429322E-3</v>
      </c>
      <c r="T486" s="2">
        <f>(Table2[[#This Row],[Close Price]]-Table2[[#This Row],[50D EMA]])/Table2[[#This Row],[50D EMA]]</f>
        <v>4.4968304865839123E-2</v>
      </c>
      <c r="U486" s="2">
        <f>(Table2[[#This Row],[Close Price]]-Table2[[#This Row],[200D EMA]])/Table2[[#This Row],[200D EMA]]</f>
        <v>0.18165572546249842</v>
      </c>
      <c r="V486">
        <v>0.68007705153722597</v>
      </c>
      <c r="W486">
        <v>1103.75</v>
      </c>
      <c r="X486">
        <v>1133.45</v>
      </c>
      <c r="Y486">
        <v>1058.8</v>
      </c>
      <c r="Z486">
        <v>1133.45</v>
      </c>
      <c r="AA486">
        <v>1051.8499999999999</v>
      </c>
      <c r="AB486">
        <v>1284.95</v>
      </c>
      <c r="AC486" s="2">
        <f>(Table2[[#This Row],[Close Price]]/Table2[[#This Row],[Day Low]])-1</f>
        <v>1.2548131370328397E-2</v>
      </c>
      <c r="AD486" s="2">
        <f>(Table2[[#This Row],[Day High]]/Table2[[#This Row],[Close Price]])-1</f>
        <v>1.4182176091624976E-2</v>
      </c>
      <c r="AE486" s="2">
        <f>(Table2[[#This Row],[Close Price]]/Table2[[#This Row],[Current Week Low]])-1</f>
        <v>5.5534567434831761E-2</v>
      </c>
      <c r="AF486" s="2">
        <f>(Table2[[#This Row],[Current Week High]]/Table2[[#This Row],[Close Price]])-1</f>
        <v>1.4182176091624976E-2</v>
      </c>
      <c r="AG486" s="2">
        <f>(Table2[[#This Row],[Close Price]]/Table2[[#This Row],[Current Month Low]])-1</f>
        <v>6.2508912867804245E-2</v>
      </c>
      <c r="AH486" s="2">
        <f>(Table2[[#This Row],[Current Month High]]/Table2[[#This Row],[Close Price]])-1</f>
        <v>0.1497405153901219</v>
      </c>
      <c r="AI486">
        <v>14.9740515390121</v>
      </c>
      <c r="AJ486">
        <v>58.042848052039801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0.02</v>
      </c>
      <c r="AM486" t="s">
        <v>10332</v>
      </c>
      <c r="AN486">
        <v>-6.58</v>
      </c>
      <c r="AO486" t="s">
        <v>10331</v>
      </c>
      <c r="AP486">
        <v>2.1348641726082002E-2</v>
      </c>
      <c r="AQ486">
        <f>(Table2[[#This Row],[Sharpe Ratio]]-AVERAGE(Table2[Sharpe Ratio]))/_xlfn.STDEV.P(Table2[Sharpe Ratio])</f>
        <v>-0.51892533511780115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-1.4560351568369643</v>
      </c>
      <c r="AS486">
        <f>_xlfn.RANK.AVG(Table2[[#This Row],[1Y Return vs Nifty Z-Score]],Table2[1Y Return vs Nifty Z-Score])</f>
        <v>367</v>
      </c>
      <c r="AT486">
        <f>_xlfn.RANK.AVG(Table2[[#This Row],[6M Return vs Nifty Z-Score]],Table2[6M Return vs Nifty Z-Score])</f>
        <v>516</v>
      </c>
      <c r="AU486">
        <f>_xlfn.RANK.AVG(Table2[[#This Row],[Sharpe Ratio Z-Score]],Table2[Sharpe Ratio Z-Score])</f>
        <v>478</v>
      </c>
      <c r="AV486">
        <f>(Table2[[#This Row],[Rank 1Y]]+Table2[[#This Row],[Rank 6M]]+Table2[[#This Row],[Rank Sharpe]])/3</f>
        <v>453.66666666666669</v>
      </c>
    </row>
    <row r="487" spans="1:48" x14ac:dyDescent="0.3">
      <c r="A487" t="s">
        <v>1443</v>
      </c>
      <c r="B487" t="s">
        <v>1444</v>
      </c>
      <c r="C487" t="s">
        <v>622</v>
      </c>
      <c r="D487" t="s">
        <v>622</v>
      </c>
      <c r="E487">
        <v>7322.0024059999996</v>
      </c>
      <c r="F487">
        <v>365.15</v>
      </c>
      <c r="G487">
        <v>-37.174695774631502</v>
      </c>
      <c r="H487">
        <f>(Table2[[#This Row],[1Y Return vs Nifty]]-AVERAGE(Table2[1Y Return vs Nifty]))/_xlfn.STDEV.P(Table2[1Y Return vs Nifty])</f>
        <v>-1.0797235946162742</v>
      </c>
      <c r="I487">
        <v>-3.0226815547084001</v>
      </c>
      <c r="J487">
        <f>(Table2[[#This Row],[1M Return vs Nifty]]-AVERAGE(Table2[1M Return vs Nifty]))/_xlfn.STDEV.P(Table2[1M Return vs Nifty])</f>
        <v>-0.60824117511811215</v>
      </c>
      <c r="K487">
        <v>-10.7079458295834</v>
      </c>
      <c r="L487">
        <f>(Table2[[#This Row],[6M Return vs Nifty]]-AVERAGE(Table2[6M Return vs Nifty]))/_xlfn.STDEV.P(Table2[6M Return vs Nifty])</f>
        <v>-0.6516342621590655</v>
      </c>
      <c r="M487">
        <v>5.1735363532888599</v>
      </c>
      <c r="N487">
        <f>(Table2[[#This Row],[1W Return vs Nifty]]-AVERAGE(Table2[1W Return vs Nifty]))/_xlfn.STDEV.P(Table2[1W Return vs Nifty])</f>
        <v>1.0425586560794899</v>
      </c>
      <c r="O487">
        <v>361.83</v>
      </c>
      <c r="P487">
        <v>357.52592995199598</v>
      </c>
      <c r="Q487">
        <v>346.44399424617802</v>
      </c>
      <c r="R487">
        <v>52.449829173710199</v>
      </c>
      <c r="S487" s="2">
        <f>(Table2[[#This Row],[Close Price]]-Table2[[#This Row],[20D EMA]])/Table2[[#This Row],[20D EMA]]</f>
        <v>9.1755796921205914E-3</v>
      </c>
      <c r="T487" s="2">
        <f>(Table2[[#This Row],[Close Price]]-Table2[[#This Row],[50D EMA]])/Table2[[#This Row],[50D EMA]]</f>
        <v>2.1324523368214617E-2</v>
      </c>
      <c r="U487" s="2">
        <f>(Table2[[#This Row],[Close Price]]-Table2[[#This Row],[200D EMA]])/Table2[[#This Row],[200D EMA]]</f>
        <v>5.3994313841474018E-2</v>
      </c>
      <c r="V487">
        <v>0.86103333603698595</v>
      </c>
      <c r="W487">
        <v>362.45</v>
      </c>
      <c r="X487">
        <v>381.75</v>
      </c>
      <c r="Y487">
        <v>345.75</v>
      </c>
      <c r="Z487">
        <v>385.5</v>
      </c>
      <c r="AA487">
        <v>333.8</v>
      </c>
      <c r="AB487">
        <v>385.5</v>
      </c>
      <c r="AC487" s="2">
        <f>(Table2[[#This Row],[Close Price]]/Table2[[#This Row],[Day Low]])-1</f>
        <v>7.4493033521865204E-3</v>
      </c>
      <c r="AD487" s="2">
        <f>(Table2[[#This Row],[Day High]]/Table2[[#This Row],[Close Price]])-1</f>
        <v>4.5460769546761703E-2</v>
      </c>
      <c r="AE487" s="2">
        <f>(Table2[[#This Row],[Close Price]]/Table2[[#This Row],[Current Week Low]])-1</f>
        <v>5.6109906001446053E-2</v>
      </c>
      <c r="AF487" s="2">
        <f>(Table2[[#This Row],[Current Week High]]/Table2[[#This Row],[Close Price]])-1</f>
        <v>5.5730521703409641E-2</v>
      </c>
      <c r="AG487" s="2">
        <f>(Table2[[#This Row],[Close Price]]/Table2[[#This Row],[Current Month Low]])-1</f>
        <v>9.3918514080287396E-2</v>
      </c>
      <c r="AH487" s="2">
        <f>(Table2[[#This Row],[Current Month High]]/Table2[[#This Row],[Close Price]])-1</f>
        <v>5.5730521703409641E-2</v>
      </c>
      <c r="AI487">
        <v>19.663152129261899</v>
      </c>
      <c r="AJ487">
        <v>36.377217553688098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-0.05</v>
      </c>
      <c r="AM487" t="s">
        <v>10331</v>
      </c>
      <c r="AN487">
        <v>3.21</v>
      </c>
      <c r="AO487" t="s">
        <v>10332</v>
      </c>
      <c r="AP487">
        <v>0.14628698247695399</v>
      </c>
      <c r="AQ487">
        <f>(Table2[[#This Row],[Sharpe Ratio]]-AVERAGE(Table2[Sharpe Ratio]))/_xlfn.STDEV.P(Table2[Sharpe Ratio])</f>
        <v>0.9195492857221732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-0.37749109009178872</v>
      </c>
      <c r="AS487">
        <f>_xlfn.RANK.AVG(Table2[[#This Row],[1Y Return vs Nifty Z-Score]],Table2[1Y Return vs Nifty Z-Score])</f>
        <v>686</v>
      </c>
      <c r="AT487">
        <f>_xlfn.RANK.AVG(Table2[[#This Row],[6M Return vs Nifty Z-Score]],Table2[6M Return vs Nifty Z-Score])</f>
        <v>545</v>
      </c>
      <c r="AU487">
        <f>_xlfn.RANK.AVG(Table2[[#This Row],[Sharpe Ratio Z-Score]],Table2[Sharpe Ratio Z-Score])</f>
        <v>131</v>
      </c>
      <c r="AV487">
        <f>(Table2[[#This Row],[Rank 1Y]]+Table2[[#This Row],[Rank 6M]]+Table2[[#This Row],[Rank Sharpe]])/3</f>
        <v>454</v>
      </c>
    </row>
    <row r="488" spans="1:48" x14ac:dyDescent="0.3">
      <c r="A488" t="s">
        <v>683</v>
      </c>
      <c r="B488" t="s">
        <v>684</v>
      </c>
      <c r="C488" t="s">
        <v>10298</v>
      </c>
      <c r="D488" t="s">
        <v>263</v>
      </c>
      <c r="E488">
        <v>26144.030783474998</v>
      </c>
      <c r="F488">
        <v>5288.25</v>
      </c>
      <c r="G488">
        <v>-23.270371394400101</v>
      </c>
      <c r="H488">
        <f>(Table2[[#This Row],[1Y Return vs Nifty]]-AVERAGE(Table2[1Y Return vs Nifty]))/_xlfn.STDEV.P(Table2[1Y Return vs Nifty])</f>
        <v>-0.86450109031957323</v>
      </c>
      <c r="I488">
        <v>-6.2490894076517201</v>
      </c>
      <c r="J488">
        <f>(Table2[[#This Row],[1M Return vs Nifty]]-AVERAGE(Table2[1M Return vs Nifty]))/_xlfn.STDEV.P(Table2[1M Return vs Nifty])</f>
        <v>-0.87666204805999859</v>
      </c>
      <c r="K488">
        <v>5.3248318144896798</v>
      </c>
      <c r="L488">
        <f>(Table2[[#This Row],[6M Return vs Nifty]]-AVERAGE(Table2[6M Return vs Nifty]))/_xlfn.STDEV.P(Table2[6M Return vs Nifty])</f>
        <v>-0.10619736202297596</v>
      </c>
      <c r="M488">
        <v>5.76825046338105E-2</v>
      </c>
      <c r="N488">
        <f>(Table2[[#This Row],[1W Return vs Nifty]]-AVERAGE(Table2[1W Return vs Nifty]))/_xlfn.STDEV.P(Table2[1W Return vs Nifty])</f>
        <v>-0.14014801245426903</v>
      </c>
      <c r="O488">
        <v>5398.68</v>
      </c>
      <c r="P488">
        <v>5604.32911708151</v>
      </c>
      <c r="Q488">
        <v>5253.6730949791399</v>
      </c>
      <c r="R488">
        <v>46.225185659960502</v>
      </c>
      <c r="S488" s="2">
        <f>(Table2[[#This Row],[Close Price]]-Table2[[#This Row],[20D EMA]])/Table2[[#This Row],[20D EMA]]</f>
        <v>-2.0455000111138332E-2</v>
      </c>
      <c r="T488" s="2">
        <f>(Table2[[#This Row],[Close Price]]-Table2[[#This Row],[50D EMA]])/Table2[[#This Row],[50D EMA]]</f>
        <v>-5.6399099781297327E-2</v>
      </c>
      <c r="U488" s="2">
        <f>(Table2[[#This Row],[Close Price]]-Table2[[#This Row],[200D EMA]])/Table2[[#This Row],[200D EMA]]</f>
        <v>6.5814725042379818E-3</v>
      </c>
      <c r="V488">
        <v>1.2338582905205999</v>
      </c>
      <c r="W488">
        <v>5252</v>
      </c>
      <c r="X488">
        <v>5350</v>
      </c>
      <c r="Y488">
        <v>5050</v>
      </c>
      <c r="Z488">
        <v>5370.25</v>
      </c>
      <c r="AA488">
        <v>4930</v>
      </c>
      <c r="AB488">
        <v>5738</v>
      </c>
      <c r="AC488" s="2">
        <f>(Table2[[#This Row],[Close Price]]/Table2[[#This Row],[Day Low]])-1</f>
        <v>6.902132520944404E-3</v>
      </c>
      <c r="AD488" s="2">
        <f>(Table2[[#This Row],[Day High]]/Table2[[#This Row],[Close Price]])-1</f>
        <v>1.1676830709592023E-2</v>
      </c>
      <c r="AE488" s="2">
        <f>(Table2[[#This Row],[Close Price]]/Table2[[#This Row],[Current Week Low]])-1</f>
        <v>4.7178217821782109E-2</v>
      </c>
      <c r="AF488" s="2">
        <f>(Table2[[#This Row],[Current Week High]]/Table2[[#This Row],[Close Price]])-1</f>
        <v>1.5506074788446123E-2</v>
      </c>
      <c r="AG488" s="2">
        <f>(Table2[[#This Row],[Close Price]]/Table2[[#This Row],[Current Month Low]])-1</f>
        <v>7.2667342799188628E-2</v>
      </c>
      <c r="AH488" s="2">
        <f>(Table2[[#This Row],[Current Month High]]/Table2[[#This Row],[Close Price]])-1</f>
        <v>8.504703824516624E-2</v>
      </c>
      <c r="AI488">
        <v>38.987377676925199</v>
      </c>
      <c r="AJ488">
        <v>31.401416325009301</v>
      </c>
      <c r="AK488" t="str">
        <f>IF(AND(Table2[[#This Row],[20D EMA]]&gt;Table2[[#This Row],[50D EMA]],Table2[[#This Row],[50D EMA]]&gt;Table2[[#This Row],[200D EMA]]),"Uptrend","Downtrend/NoTrend")</f>
        <v>Downtrend/NoTrend</v>
      </c>
      <c r="AL488">
        <v>-0.18</v>
      </c>
      <c r="AM488" t="s">
        <v>10331</v>
      </c>
      <c r="AN488">
        <v>-2.21</v>
      </c>
      <c r="AO488" t="s">
        <v>10331</v>
      </c>
      <c r="AP488">
        <v>5.1601000855272999E-2</v>
      </c>
      <c r="AQ488">
        <f>(Table2[[#This Row],[Sharpe Ratio]]-AVERAGE(Table2[Sharpe Ratio]))/_xlfn.STDEV.P(Table2[Sharpe Ratio])</f>
        <v>-0.17061551631965097</v>
      </c>
      <c r="AR4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8">
        <f>_xlfn.RANK.AVG(Table2[[#This Row],[1Y Return vs Nifty Z-Score]],Table2[1Y Return vs Nifty Z-Score])</f>
        <v>624</v>
      </c>
      <c r="AT488">
        <f>_xlfn.RANK.AVG(Table2[[#This Row],[6M Return vs Nifty Z-Score]],Table2[6M Return vs Nifty Z-Score])</f>
        <v>348</v>
      </c>
      <c r="AU488">
        <f>_xlfn.RANK.AVG(Table2[[#This Row],[Sharpe Ratio Z-Score]],Table2[Sharpe Ratio Z-Score])</f>
        <v>391</v>
      </c>
      <c r="AV488">
        <f>(Table2[[#This Row],[Rank 1Y]]+Table2[[#This Row],[Rank 6M]]+Table2[[#This Row],[Rank Sharpe]])/3</f>
        <v>454.33333333333331</v>
      </c>
    </row>
    <row r="489" spans="1:48" x14ac:dyDescent="0.3">
      <c r="A489" t="s">
        <v>852</v>
      </c>
      <c r="B489" t="s">
        <v>853</v>
      </c>
      <c r="C489" t="s">
        <v>10298</v>
      </c>
      <c r="D489" t="s">
        <v>497</v>
      </c>
      <c r="E489">
        <v>18439.530970700001</v>
      </c>
      <c r="F489">
        <v>1631</v>
      </c>
      <c r="G489">
        <v>8.2201532149831795</v>
      </c>
      <c r="H489">
        <f>(Table2[[#This Row],[1Y Return vs Nifty]]-AVERAGE(Table2[1Y Return vs Nifty]))/_xlfn.STDEV.P(Table2[1Y Return vs Nifty])</f>
        <v>-0.3770649961441318</v>
      </c>
      <c r="I489">
        <v>-5.5849520565443704</v>
      </c>
      <c r="J489">
        <f>(Table2[[#This Row],[1M Return vs Nifty]]-AVERAGE(Table2[1M Return vs Nifty]))/_xlfn.STDEV.P(Table2[1M Return vs Nifty])</f>
        <v>-0.82140916756166982</v>
      </c>
      <c r="K489">
        <v>2.0105325791438702</v>
      </c>
      <c r="L489">
        <f>(Table2[[#This Row],[6M Return vs Nifty]]-AVERAGE(Table2[6M Return vs Nifty]))/_xlfn.STDEV.P(Table2[6M Return vs Nifty])</f>
        <v>-0.2189501950742537</v>
      </c>
      <c r="M489">
        <v>0.46261045566893999</v>
      </c>
      <c r="N489">
        <f>(Table2[[#This Row],[1W Return vs Nifty]]-AVERAGE(Table2[1W Return vs Nifty]))/_xlfn.STDEV.P(Table2[1W Return vs Nifty])</f>
        <v>-4.6534902671849412E-2</v>
      </c>
      <c r="O489">
        <v>1671.07</v>
      </c>
      <c r="P489">
        <v>1699.88857759548</v>
      </c>
      <c r="Q489">
        <v>1599.2768516194701</v>
      </c>
      <c r="R489">
        <v>42.165767557044298</v>
      </c>
      <c r="S489" s="2">
        <f>(Table2[[#This Row],[Close Price]]-Table2[[#This Row],[20D EMA]])/Table2[[#This Row],[20D EMA]]</f>
        <v>-2.3978648410898369E-2</v>
      </c>
      <c r="T489" s="2">
        <f>(Table2[[#This Row],[Close Price]]-Table2[[#This Row],[50D EMA]])/Table2[[#This Row],[50D EMA]]</f>
        <v>-4.0525348839583364E-2</v>
      </c>
      <c r="U489" s="2">
        <f>(Table2[[#This Row],[Close Price]]-Table2[[#This Row],[200D EMA]])/Table2[[#This Row],[200D EMA]]</f>
        <v>1.9835932939569652E-2</v>
      </c>
      <c r="V489">
        <v>0.75142833406758403</v>
      </c>
      <c r="W489">
        <v>1625.25</v>
      </c>
      <c r="X489">
        <v>1663.2</v>
      </c>
      <c r="Y489">
        <v>1610</v>
      </c>
      <c r="Z489">
        <v>1700</v>
      </c>
      <c r="AA489">
        <v>1556.3</v>
      </c>
      <c r="AB489">
        <v>1790</v>
      </c>
      <c r="AC489" s="2">
        <f>(Table2[[#This Row],[Close Price]]/Table2[[#This Row],[Day Low]])-1</f>
        <v>3.5379172435010542E-3</v>
      </c>
      <c r="AD489" s="2">
        <f>(Table2[[#This Row],[Day High]]/Table2[[#This Row],[Close Price]])-1</f>
        <v>1.9742489270386354E-2</v>
      </c>
      <c r="AE489" s="2">
        <f>(Table2[[#This Row],[Close Price]]/Table2[[#This Row],[Current Week Low]])-1</f>
        <v>1.304347826086949E-2</v>
      </c>
      <c r="AF489" s="2">
        <f>(Table2[[#This Row],[Current Week High]]/Table2[[#This Row],[Close Price]])-1</f>
        <v>4.2305334150827711E-2</v>
      </c>
      <c r="AG489" s="2">
        <f>(Table2[[#This Row],[Close Price]]/Table2[[#This Row],[Current Month Low]])-1</f>
        <v>4.7998457880871426E-2</v>
      </c>
      <c r="AH489" s="2">
        <f>(Table2[[#This Row],[Current Month High]]/Table2[[#This Row],[Close Price]])-1</f>
        <v>9.7486204782342156E-2</v>
      </c>
      <c r="AI489">
        <v>16.612507664009801</v>
      </c>
      <c r="AJ489">
        <v>43.472906403940897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-0.16</v>
      </c>
      <c r="AM489" t="s">
        <v>10331</v>
      </c>
      <c r="AN489">
        <v>-0.89</v>
      </c>
      <c r="AO489" t="s">
        <v>10331</v>
      </c>
      <c r="AQ489">
        <f>(Table2[[#This Row],[Sharpe Ratio]]-AVERAGE(Table2[Sharpe Ratio]))/_xlfn.STDEV.P(Table2[Sharpe Ratio])</f>
        <v>-0.76472241492382476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>
        <f>_xlfn.RANK.AVG(Table2[[#This Row],[1Y Return vs Nifty Z-Score]],Table2[1Y Return vs Nifty Z-Score])</f>
        <v>422</v>
      </c>
      <c r="AT489">
        <f>_xlfn.RANK.AVG(Table2[[#This Row],[6M Return vs Nifty Z-Score]],Table2[6M Return vs Nifty Z-Score])</f>
        <v>386</v>
      </c>
      <c r="AU489">
        <f>_xlfn.RANK.AVG(Table2[[#This Row],[Sharpe Ratio Z-Score]],Table2[Sharpe Ratio Z-Score])</f>
        <v>557.5</v>
      </c>
      <c r="AV489">
        <f>(Table2[[#This Row],[Rank 1Y]]+Table2[[#This Row],[Rank 6M]]+Table2[[#This Row],[Rank Sharpe]])/3</f>
        <v>455.16666666666669</v>
      </c>
    </row>
    <row r="490" spans="1:48" x14ac:dyDescent="0.3">
      <c r="A490" t="s">
        <v>1039</v>
      </c>
      <c r="B490" t="s">
        <v>1040</v>
      </c>
      <c r="C490" t="s">
        <v>10297</v>
      </c>
      <c r="D490" t="s">
        <v>335</v>
      </c>
      <c r="E490">
        <v>13358.233107399999</v>
      </c>
      <c r="F490">
        <v>963.7</v>
      </c>
      <c r="G490">
        <v>-1.91093836095463</v>
      </c>
      <c r="H490">
        <f>(Table2[[#This Row],[1Y Return vs Nifty]]-AVERAGE(Table2[1Y Return vs Nifty]))/_xlfn.STDEV.P(Table2[1Y Return vs Nifty])</f>
        <v>-0.53388231718797952</v>
      </c>
      <c r="I490">
        <v>10.005544888259401</v>
      </c>
      <c r="J490">
        <f>(Table2[[#This Row],[1M Return vs Nifty]]-AVERAGE(Table2[1M Return vs Nifty]))/_xlfn.STDEV.P(Table2[1M Return vs Nifty])</f>
        <v>0.47564160539141637</v>
      </c>
      <c r="K490">
        <v>17.5065732665017</v>
      </c>
      <c r="L490">
        <f>(Table2[[#This Row],[6M Return vs Nifty]]-AVERAGE(Table2[6M Return vs Nifty]))/_xlfn.STDEV.P(Table2[6M Return vs Nifty])</f>
        <v>0.30822685337809036</v>
      </c>
      <c r="M490">
        <v>-1.1634105151096801</v>
      </c>
      <c r="N490">
        <f>(Table2[[#This Row],[1W Return vs Nifty]]-AVERAGE(Table2[1W Return vs Nifty]))/_xlfn.STDEV.P(Table2[1W Return vs Nifty])</f>
        <v>-0.42244592401996556</v>
      </c>
      <c r="O490">
        <v>955.27</v>
      </c>
      <c r="P490">
        <v>894.57478047695599</v>
      </c>
      <c r="Q490">
        <v>800.19621717344296</v>
      </c>
      <c r="R490">
        <v>49.407567333633096</v>
      </c>
      <c r="S490" s="2">
        <f>(Table2[[#This Row],[Close Price]]-Table2[[#This Row],[20D EMA]])/Table2[[#This Row],[20D EMA]]</f>
        <v>8.8247301809960162E-3</v>
      </c>
      <c r="T490" s="2">
        <f>(Table2[[#This Row],[Close Price]]-Table2[[#This Row],[50D EMA]])/Table2[[#This Row],[50D EMA]]</f>
        <v>7.7271594316786915E-2</v>
      </c>
      <c r="U490" s="2">
        <f>(Table2[[#This Row],[Close Price]]-Table2[[#This Row],[200D EMA]])/Table2[[#This Row],[200D EMA]]</f>
        <v>0.20432961230947377</v>
      </c>
      <c r="V490">
        <v>1.0674001530594099</v>
      </c>
      <c r="W490">
        <v>958.1</v>
      </c>
      <c r="X490">
        <v>994.7</v>
      </c>
      <c r="Y490">
        <v>932.3</v>
      </c>
      <c r="Z490">
        <v>994.7</v>
      </c>
      <c r="AA490">
        <v>926.6</v>
      </c>
      <c r="AB490">
        <v>1025</v>
      </c>
      <c r="AC490" s="2">
        <f>(Table2[[#This Row],[Close Price]]/Table2[[#This Row],[Day Low]])-1</f>
        <v>5.8449013672894345E-3</v>
      </c>
      <c r="AD490" s="2">
        <f>(Table2[[#This Row],[Day High]]/Table2[[#This Row],[Close Price]])-1</f>
        <v>3.2167687039535098E-2</v>
      </c>
      <c r="AE490" s="2">
        <f>(Table2[[#This Row],[Close Price]]/Table2[[#This Row],[Current Week Low]])-1</f>
        <v>3.3680145875791156E-2</v>
      </c>
      <c r="AF490" s="2">
        <f>(Table2[[#This Row],[Current Week High]]/Table2[[#This Row],[Close Price]])-1</f>
        <v>3.2167687039535098E-2</v>
      </c>
      <c r="AG490" s="2">
        <f>(Table2[[#This Row],[Close Price]]/Table2[[#This Row],[Current Month Low]])-1</f>
        <v>4.0038851715950896E-2</v>
      </c>
      <c r="AH490" s="2">
        <f>(Table2[[#This Row],[Current Month High]]/Table2[[#This Row],[Close Price]])-1</f>
        <v>6.3609006952370928E-2</v>
      </c>
      <c r="AI490">
        <v>6.3609006952370901</v>
      </c>
      <c r="AJ490">
        <v>48.914471142702602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0.27</v>
      </c>
      <c r="AM490" t="s">
        <v>10332</v>
      </c>
      <c r="AN490">
        <v>-0.78</v>
      </c>
      <c r="AO490" t="s">
        <v>10331</v>
      </c>
      <c r="AP490">
        <v>-3.4664678538748002E-2</v>
      </c>
      <c r="AQ490">
        <f>(Table2[[#This Row],[Sharpe Ratio]]-AVERAGE(Table2[Sharpe Ratio]))/_xlfn.STDEV.P(Table2[Sharpe Ratio])</f>
        <v>-1.1638333685180851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-1.3362931509565235</v>
      </c>
      <c r="AS490">
        <f>_xlfn.RANK.AVG(Table2[[#This Row],[1Y Return vs Nifty Z-Score]],Table2[1Y Return vs Nifty Z-Score])</f>
        <v>489</v>
      </c>
      <c r="AT490">
        <f>_xlfn.RANK.AVG(Table2[[#This Row],[6M Return vs Nifty Z-Score]],Table2[6M Return vs Nifty Z-Score])</f>
        <v>231</v>
      </c>
      <c r="AU490">
        <f>_xlfn.RANK.AVG(Table2[[#This Row],[Sharpe Ratio Z-Score]],Table2[Sharpe Ratio Z-Score])</f>
        <v>647</v>
      </c>
      <c r="AV490">
        <f>(Table2[[#This Row],[Rank 1Y]]+Table2[[#This Row],[Rank 6M]]+Table2[[#This Row],[Rank Sharpe]])/3</f>
        <v>455.66666666666669</v>
      </c>
    </row>
    <row r="491" spans="1:48" x14ac:dyDescent="0.3">
      <c r="A491" t="s">
        <v>900</v>
      </c>
      <c r="B491" t="s">
        <v>901</v>
      </c>
      <c r="C491" t="s">
        <v>10297</v>
      </c>
      <c r="D491" t="s">
        <v>902</v>
      </c>
      <c r="E491">
        <v>16887.368969899999</v>
      </c>
      <c r="F491">
        <v>760.1</v>
      </c>
      <c r="G491">
        <v>-8.3393531931347908</v>
      </c>
      <c r="H491">
        <f>(Table2[[#This Row],[1Y Return vs Nifty]]-AVERAGE(Table2[1Y Return vs Nifty]))/_xlfn.STDEV.P(Table2[1Y Return vs Nifty])</f>
        <v>-0.63338657938765386</v>
      </c>
      <c r="I491">
        <v>4.73531776587894</v>
      </c>
      <c r="J491">
        <f>(Table2[[#This Row],[1M Return vs Nifty]]-AVERAGE(Table2[1M Return vs Nifty]))/_xlfn.STDEV.P(Table2[1M Return vs Nifty])</f>
        <v>3.7185269655420815E-2</v>
      </c>
      <c r="K491">
        <v>-6.2600191674914898</v>
      </c>
      <c r="L491">
        <f>(Table2[[#This Row],[6M Return vs Nifty]]-AVERAGE(Table2[6M Return vs Nifty]))/_xlfn.STDEV.P(Table2[6M Return vs Nifty])</f>
        <v>-0.50031529644628825</v>
      </c>
      <c r="M491">
        <v>-3.49942177177007</v>
      </c>
      <c r="N491">
        <f>(Table2[[#This Row],[1W Return vs Nifty]]-AVERAGE(Table2[1W Return vs Nifty]))/_xlfn.STDEV.P(Table2[1W Return vs Nifty])</f>
        <v>-0.9624957715636967</v>
      </c>
      <c r="O491">
        <v>720.26</v>
      </c>
      <c r="P491">
        <v>708.31730995234602</v>
      </c>
      <c r="Q491">
        <v>686.29636566706995</v>
      </c>
      <c r="R491">
        <v>77.858560735960097</v>
      </c>
      <c r="S491" s="2">
        <f>(Table2[[#This Row],[Close Price]]-Table2[[#This Row],[20D EMA]])/Table2[[#This Row],[20D EMA]]</f>
        <v>5.5313359064782207E-2</v>
      </c>
      <c r="T491" s="2">
        <f>(Table2[[#This Row],[Close Price]]-Table2[[#This Row],[50D EMA]])/Table2[[#This Row],[50D EMA]]</f>
        <v>7.3106627947773603E-2</v>
      </c>
      <c r="U491" s="2">
        <f>(Table2[[#This Row],[Close Price]]-Table2[[#This Row],[200D EMA]])/Table2[[#This Row],[200D EMA]]</f>
        <v>0.10753901379208679</v>
      </c>
      <c r="V491">
        <v>0.96358819283337205</v>
      </c>
      <c r="W491">
        <v>727.05</v>
      </c>
      <c r="X491">
        <v>767.25</v>
      </c>
      <c r="Y491">
        <v>716</v>
      </c>
      <c r="Z491">
        <v>767.25</v>
      </c>
      <c r="AA491">
        <v>681.05</v>
      </c>
      <c r="AB491">
        <v>767.25</v>
      </c>
      <c r="AC491" s="2">
        <f>(Table2[[#This Row],[Close Price]]/Table2[[#This Row],[Day Low]])-1</f>
        <v>4.545767141186996E-2</v>
      </c>
      <c r="AD491" s="2">
        <f>(Table2[[#This Row],[Day High]]/Table2[[#This Row],[Close Price]])-1</f>
        <v>9.4066570188133802E-3</v>
      </c>
      <c r="AE491" s="2">
        <f>(Table2[[#This Row],[Close Price]]/Table2[[#This Row],[Current Week Low]])-1</f>
        <v>6.159217877094969E-2</v>
      </c>
      <c r="AF491" s="2">
        <f>(Table2[[#This Row],[Current Week High]]/Table2[[#This Row],[Close Price]])-1</f>
        <v>9.4066570188133802E-3</v>
      </c>
      <c r="AG491" s="2">
        <f>(Table2[[#This Row],[Close Price]]/Table2[[#This Row],[Current Month Low]])-1</f>
        <v>0.11607077307099334</v>
      </c>
      <c r="AH491" s="2">
        <f>(Table2[[#This Row],[Current Month High]]/Table2[[#This Row],[Close Price]])-1</f>
        <v>9.4066570188133802E-3</v>
      </c>
      <c r="AI491">
        <v>11.7616103144323</v>
      </c>
      <c r="AJ491">
        <v>27.962962962962902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0.13</v>
      </c>
      <c r="AM491" t="s">
        <v>10332</v>
      </c>
      <c r="AN491">
        <v>10.72</v>
      </c>
      <c r="AO491" t="s">
        <v>10332</v>
      </c>
      <c r="AP491">
        <v>7.0847214170233999E-2</v>
      </c>
      <c r="AQ491">
        <f>(Table2[[#This Row],[Sharpe Ratio]]-AVERAGE(Table2[Sharpe Ratio]))/_xlfn.STDEV.P(Table2[Sharpe Ratio])</f>
        <v>5.0975303875794645E-2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-2.0080370738664235</v>
      </c>
      <c r="AS491">
        <f>_xlfn.RANK.AVG(Table2[[#This Row],[1Y Return vs Nifty Z-Score]],Table2[1Y Return vs Nifty Z-Score])</f>
        <v>540</v>
      </c>
      <c r="AT491">
        <f>_xlfn.RANK.AVG(Table2[[#This Row],[6M Return vs Nifty Z-Score]],Table2[6M Return vs Nifty Z-Score])</f>
        <v>497</v>
      </c>
      <c r="AU491">
        <f>_xlfn.RANK.AVG(Table2[[#This Row],[Sharpe Ratio Z-Score]],Table2[Sharpe Ratio Z-Score])</f>
        <v>337</v>
      </c>
      <c r="AV491">
        <f>(Table2[[#This Row],[Rank 1Y]]+Table2[[#This Row],[Rank 6M]]+Table2[[#This Row],[Rank Sharpe]])/3</f>
        <v>458</v>
      </c>
    </row>
    <row r="492" spans="1:48" x14ac:dyDescent="0.3">
      <c r="A492" t="s">
        <v>316</v>
      </c>
      <c r="B492" t="s">
        <v>317</v>
      </c>
      <c r="C492" t="s">
        <v>10289</v>
      </c>
      <c r="D492" t="s">
        <v>186</v>
      </c>
      <c r="E492">
        <v>88420.864955265002</v>
      </c>
      <c r="F492">
        <v>682.95</v>
      </c>
      <c r="G492">
        <v>-5.7004862714502202</v>
      </c>
      <c r="H492">
        <f>(Table2[[#This Row],[1Y Return vs Nifty]]-AVERAGE(Table2[1Y Return vs Nifty]))/_xlfn.STDEV.P(Table2[1Y Return vs Nifty])</f>
        <v>-0.59254003899780527</v>
      </c>
      <c r="I492">
        <v>0.48124896861269501</v>
      </c>
      <c r="J492">
        <f>(Table2[[#This Row],[1M Return vs Nifty]]-AVERAGE(Table2[1M Return vs Nifty]))/_xlfn.STDEV.P(Table2[1M Return vs Nifty])</f>
        <v>-0.31673181465720096</v>
      </c>
      <c r="K492">
        <v>15.0311322004823</v>
      </c>
      <c r="L492">
        <f>(Table2[[#This Row],[6M Return vs Nifty]]-AVERAGE(Table2[6M Return vs Nifty]))/_xlfn.STDEV.P(Table2[6M Return vs Nifty])</f>
        <v>0.22401206967101805</v>
      </c>
      <c r="M492">
        <v>1.2459106894682801</v>
      </c>
      <c r="N492">
        <f>(Table2[[#This Row],[1W Return vs Nifty]]-AVERAGE(Table2[1W Return vs Nifty]))/_xlfn.STDEV.P(Table2[1W Return vs Nifty])</f>
        <v>0.13455205512349203</v>
      </c>
      <c r="O492">
        <v>662.62</v>
      </c>
      <c r="P492">
        <v>644.64151058006098</v>
      </c>
      <c r="Q492">
        <v>584.44068117388497</v>
      </c>
      <c r="R492">
        <v>65.810291614538997</v>
      </c>
      <c r="S492" s="2">
        <f>(Table2[[#This Row],[Close Price]]-Table2[[#This Row],[20D EMA]])/Table2[[#This Row],[20D EMA]]</f>
        <v>3.068123509703909E-2</v>
      </c>
      <c r="T492" s="2">
        <f>(Table2[[#This Row],[Close Price]]-Table2[[#This Row],[50D EMA]])/Table2[[#This Row],[50D EMA]]</f>
        <v>5.9426035697683108E-2</v>
      </c>
      <c r="U492" s="2">
        <f>(Table2[[#This Row],[Close Price]]-Table2[[#This Row],[200D EMA]])/Table2[[#This Row],[200D EMA]]</f>
        <v>0.16855315175571464</v>
      </c>
      <c r="V492">
        <v>0.60361932360557502</v>
      </c>
      <c r="W492">
        <v>677.8</v>
      </c>
      <c r="X492">
        <v>687.5</v>
      </c>
      <c r="Y492">
        <v>660.8</v>
      </c>
      <c r="Z492">
        <v>687.5</v>
      </c>
      <c r="AA492">
        <v>626.25</v>
      </c>
      <c r="AB492">
        <v>687.5</v>
      </c>
      <c r="AC492" s="2">
        <f>(Table2[[#This Row],[Close Price]]/Table2[[#This Row],[Day Low]])-1</f>
        <v>7.5981115373267016E-3</v>
      </c>
      <c r="AD492" s="2">
        <f>(Table2[[#This Row],[Day High]]/Table2[[#This Row],[Close Price]])-1</f>
        <v>6.6622739585620039E-3</v>
      </c>
      <c r="AE492" s="2">
        <f>(Table2[[#This Row],[Close Price]]/Table2[[#This Row],[Current Week Low]])-1</f>
        <v>3.3519975786925116E-2</v>
      </c>
      <c r="AF492" s="2">
        <f>(Table2[[#This Row],[Current Week High]]/Table2[[#This Row],[Close Price]])-1</f>
        <v>6.6622739585620039E-3</v>
      </c>
      <c r="AG492" s="2">
        <f>(Table2[[#This Row],[Close Price]]/Table2[[#This Row],[Current Month Low]])-1</f>
        <v>9.0538922155688706E-2</v>
      </c>
      <c r="AH492" s="2">
        <f>(Table2[[#This Row],[Current Month High]]/Table2[[#This Row],[Close Price]])-1</f>
        <v>6.6622739585620039E-3</v>
      </c>
      <c r="AI492">
        <v>1.17871000805329</v>
      </c>
      <c r="AJ492">
        <v>40.438001233806297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-0.01</v>
      </c>
      <c r="AM492" t="s">
        <v>10331</v>
      </c>
      <c r="AN492">
        <v>1.61</v>
      </c>
      <c r="AO492" t="s">
        <v>10332</v>
      </c>
      <c r="AP492">
        <v>-1.1766782367258999E-2</v>
      </c>
      <c r="AQ492">
        <f>(Table2[[#This Row],[Sharpe Ratio]]-AVERAGE(Table2[Sharpe Ratio]))/_xlfn.STDEV.P(Table2[Sharpe Ratio])</f>
        <v>-0.9001989844262196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-1.4509067132867155</v>
      </c>
      <c r="AS492">
        <f>_xlfn.RANK.AVG(Table2[[#This Row],[1Y Return vs Nifty Z-Score]],Table2[1Y Return vs Nifty Z-Score])</f>
        <v>522</v>
      </c>
      <c r="AT492">
        <f>_xlfn.RANK.AVG(Table2[[#This Row],[6M Return vs Nifty Z-Score]],Table2[6M Return vs Nifty Z-Score])</f>
        <v>248</v>
      </c>
      <c r="AU492">
        <f>_xlfn.RANK.AVG(Table2[[#This Row],[Sharpe Ratio Z-Score]],Table2[Sharpe Ratio Z-Score])</f>
        <v>606</v>
      </c>
      <c r="AV492">
        <f>(Table2[[#This Row],[Rank 1Y]]+Table2[[#This Row],[Rank 6M]]+Table2[[#This Row],[Rank Sharpe]])/3</f>
        <v>458.66666666666669</v>
      </c>
    </row>
    <row r="493" spans="1:48" x14ac:dyDescent="0.3">
      <c r="A493" t="s">
        <v>1197</v>
      </c>
      <c r="B493" t="s">
        <v>1198</v>
      </c>
      <c r="C493" t="s">
        <v>10300</v>
      </c>
      <c r="D493" t="s">
        <v>303</v>
      </c>
      <c r="E493">
        <v>10130.8911549</v>
      </c>
      <c r="F493">
        <v>821</v>
      </c>
      <c r="G493">
        <v>13.2324386986798</v>
      </c>
      <c r="H493">
        <f>(Table2[[#This Row],[1Y Return vs Nifty]]-AVERAGE(Table2[1Y Return vs Nifty]))/_xlfn.STDEV.P(Table2[1Y Return vs Nifty])</f>
        <v>-0.2994807421702444</v>
      </c>
      <c r="I493">
        <v>11.2474294386413</v>
      </c>
      <c r="J493">
        <f>(Table2[[#This Row],[1M Return vs Nifty]]-AVERAGE(Table2[1M Return vs Nifty]))/_xlfn.STDEV.P(Table2[1M Return vs Nifty])</f>
        <v>0.57896014114394123</v>
      </c>
      <c r="K493">
        <v>-1.6589819447645899</v>
      </c>
      <c r="L493">
        <f>(Table2[[#This Row],[6M Return vs Nifty]]-AVERAGE(Table2[6M Return vs Nifty]))/_xlfn.STDEV.P(Table2[6M Return vs Nifty])</f>
        <v>-0.34378749222624722</v>
      </c>
      <c r="M493">
        <v>1.7081023265534701</v>
      </c>
      <c r="N493">
        <f>(Table2[[#This Row],[1W Return vs Nifty]]-AVERAGE(Table2[1W Return vs Nifty]))/_xlfn.STDEV.P(Table2[1W Return vs Nifty])</f>
        <v>0.24140364773982514</v>
      </c>
      <c r="O493">
        <v>743.49</v>
      </c>
      <c r="P493">
        <v>716.52210813959096</v>
      </c>
      <c r="Q493">
        <v>662.01744013936298</v>
      </c>
      <c r="R493">
        <v>72.812307486664096</v>
      </c>
      <c r="S493" s="2">
        <f>(Table2[[#This Row],[Close Price]]-Table2[[#This Row],[20D EMA]])/Table2[[#This Row],[20D EMA]]</f>
        <v>0.10425157029684325</v>
      </c>
      <c r="T493" s="2">
        <f>(Table2[[#This Row],[Close Price]]-Table2[[#This Row],[50D EMA]])/Table2[[#This Row],[50D EMA]]</f>
        <v>0.14581251670193396</v>
      </c>
      <c r="U493" s="2">
        <f>(Table2[[#This Row],[Close Price]]-Table2[[#This Row],[200D EMA]])/Table2[[#This Row],[200D EMA]]</f>
        <v>0.24014859763689791</v>
      </c>
      <c r="V493">
        <v>0.86541277274268902</v>
      </c>
      <c r="W493">
        <v>765</v>
      </c>
      <c r="X493">
        <v>832</v>
      </c>
      <c r="Y493">
        <v>747.45</v>
      </c>
      <c r="Z493">
        <v>832</v>
      </c>
      <c r="AA493">
        <v>674</v>
      </c>
      <c r="AB493">
        <v>832</v>
      </c>
      <c r="AC493" s="2">
        <f>(Table2[[#This Row],[Close Price]]/Table2[[#This Row],[Day Low]])-1</f>
        <v>7.3202614379084929E-2</v>
      </c>
      <c r="AD493" s="2">
        <f>(Table2[[#This Row],[Day High]]/Table2[[#This Row],[Close Price]])-1</f>
        <v>1.3398294762484664E-2</v>
      </c>
      <c r="AE493" s="2">
        <f>(Table2[[#This Row],[Close Price]]/Table2[[#This Row],[Current Week Low]])-1</f>
        <v>9.8401230851561827E-2</v>
      </c>
      <c r="AF493" s="2">
        <f>(Table2[[#This Row],[Current Week High]]/Table2[[#This Row],[Close Price]])-1</f>
        <v>1.3398294762484664E-2</v>
      </c>
      <c r="AG493" s="2">
        <f>(Table2[[#This Row],[Close Price]]/Table2[[#This Row],[Current Month Low]])-1</f>
        <v>0.21810089020771506</v>
      </c>
      <c r="AH493" s="2">
        <f>(Table2[[#This Row],[Current Month High]]/Table2[[#This Row],[Close Price]])-1</f>
        <v>1.3398294762484664E-2</v>
      </c>
      <c r="AI493">
        <v>2.03410475030452</v>
      </c>
      <c r="AJ493">
        <v>60.964611312616398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0.32</v>
      </c>
      <c r="AM493" t="s">
        <v>10332</v>
      </c>
      <c r="AN493">
        <v>10.68</v>
      </c>
      <c r="AO493" t="s">
        <v>10332</v>
      </c>
      <c r="AQ493">
        <f>(Table2[[#This Row],[Sharpe Ratio]]-AVERAGE(Table2[Sharpe Ratio]))/_xlfn.STDEV.P(Table2[Sharpe Ratio])</f>
        <v>-0.76472241492382476</v>
      </c>
      <c r="AR4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-0.58762686043654999</v>
      </c>
      <c r="AS493">
        <f>_xlfn.RANK.AVG(Table2[[#This Row],[1Y Return vs Nifty Z-Score]],Table2[1Y Return vs Nifty Z-Score])</f>
        <v>386</v>
      </c>
      <c r="AT493">
        <f>_xlfn.RANK.AVG(Table2[[#This Row],[6M Return vs Nifty Z-Score]],Table2[6M Return vs Nifty Z-Score])</f>
        <v>435</v>
      </c>
      <c r="AU493">
        <f>_xlfn.RANK.AVG(Table2[[#This Row],[Sharpe Ratio Z-Score]],Table2[Sharpe Ratio Z-Score])</f>
        <v>557.5</v>
      </c>
      <c r="AV493">
        <f>(Table2[[#This Row],[Rank 1Y]]+Table2[[#This Row],[Rank 6M]]+Table2[[#This Row],[Rank Sharpe]])/3</f>
        <v>459.5</v>
      </c>
    </row>
    <row r="494" spans="1:48" x14ac:dyDescent="0.3">
      <c r="A494" t="s">
        <v>217</v>
      </c>
      <c r="B494" t="s">
        <v>218</v>
      </c>
      <c r="C494" t="s">
        <v>10289</v>
      </c>
      <c r="D494" t="s">
        <v>219</v>
      </c>
      <c r="E494">
        <v>119311.77669863999</v>
      </c>
      <c r="F494">
        <v>1205.8</v>
      </c>
      <c r="G494">
        <v>15.907391524260399</v>
      </c>
      <c r="H494">
        <f>(Table2[[#This Row],[1Y Return vs Nifty]]-AVERAGE(Table2[1Y Return vs Nifty]))/_xlfn.STDEV.P(Table2[1Y Return vs Nifty])</f>
        <v>-0.25807563464732775</v>
      </c>
      <c r="I494">
        <v>-0.62250216964796001</v>
      </c>
      <c r="J494">
        <f>(Table2[[#This Row],[1M Return vs Nifty]]-AVERAGE(Table2[1M Return vs Nifty]))/_xlfn.STDEV.P(Table2[1M Return vs Nifty])</f>
        <v>-0.40855834668483992</v>
      </c>
      <c r="K494">
        <v>-6.3900320303834501</v>
      </c>
      <c r="L494">
        <f>(Table2[[#This Row],[6M Return vs Nifty]]-AVERAGE(Table2[6M Return vs Nifty]))/_xlfn.STDEV.P(Table2[6M Return vs Nifty])</f>
        <v>-0.50473834867640666</v>
      </c>
      <c r="M494">
        <v>-2.2063751375295602</v>
      </c>
      <c r="N494">
        <f>(Table2[[#This Row],[1W Return vs Nifty]]-AVERAGE(Table2[1W Return vs Nifty]))/_xlfn.STDEV.P(Table2[1W Return vs Nifty])</f>
        <v>-0.66356329180893736</v>
      </c>
      <c r="O494">
        <v>1181.2</v>
      </c>
      <c r="P494">
        <v>1159.19909362005</v>
      </c>
      <c r="Q494">
        <v>1078.71010117525</v>
      </c>
      <c r="R494">
        <v>62.250596984778603</v>
      </c>
      <c r="S494" s="2">
        <f>(Table2[[#This Row],[Close Price]]-Table2[[#This Row],[20D EMA]])/Table2[[#This Row],[20D EMA]]</f>
        <v>2.0826278360988746E-2</v>
      </c>
      <c r="T494" s="2">
        <f>(Table2[[#This Row],[Close Price]]-Table2[[#This Row],[50D EMA]])/Table2[[#This Row],[50D EMA]]</f>
        <v>4.0200951360667904E-2</v>
      </c>
      <c r="U494" s="2">
        <f>(Table2[[#This Row],[Close Price]]-Table2[[#This Row],[200D EMA]])/Table2[[#This Row],[200D EMA]]</f>
        <v>0.11781654652745542</v>
      </c>
      <c r="V494">
        <v>0.52658527666020705</v>
      </c>
      <c r="W494">
        <v>1181</v>
      </c>
      <c r="X494">
        <v>1209.8499999999999</v>
      </c>
      <c r="Y494">
        <v>1166.75</v>
      </c>
      <c r="Z494">
        <v>1209.8499999999999</v>
      </c>
      <c r="AA494">
        <v>1151</v>
      </c>
      <c r="AB494">
        <v>1220</v>
      </c>
      <c r="AC494" s="2">
        <f>(Table2[[#This Row],[Close Price]]/Table2[[#This Row],[Day Low]])-1</f>
        <v>2.0999153259949166E-2</v>
      </c>
      <c r="AD494" s="2">
        <f>(Table2[[#This Row],[Day High]]/Table2[[#This Row],[Close Price]])-1</f>
        <v>3.3587659645049062E-3</v>
      </c>
      <c r="AE494" s="2">
        <f>(Table2[[#This Row],[Close Price]]/Table2[[#This Row],[Current Week Low]])-1</f>
        <v>3.3469037925862422E-2</v>
      </c>
      <c r="AF494" s="2">
        <f>(Table2[[#This Row],[Current Week High]]/Table2[[#This Row],[Close Price]])-1</f>
        <v>3.3587659645049062E-3</v>
      </c>
      <c r="AG494" s="2">
        <f>(Table2[[#This Row],[Close Price]]/Table2[[#This Row],[Current Month Low]])-1</f>
        <v>4.761077324066032E-2</v>
      </c>
      <c r="AH494" s="2">
        <f>(Table2[[#This Row],[Current Month High]]/Table2[[#This Row],[Close Price]])-1</f>
        <v>1.1776413999004864E-2</v>
      </c>
      <c r="AI494">
        <v>3.94927838971181</v>
      </c>
      <c r="AJ494">
        <v>47.393624553308399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-0.02</v>
      </c>
      <c r="AM494" t="s">
        <v>10331</v>
      </c>
      <c r="AN494">
        <v>0.53</v>
      </c>
      <c r="AO494" t="s">
        <v>10332</v>
      </c>
      <c r="AP494">
        <v>1.1625452855446E-2</v>
      </c>
      <c r="AQ494">
        <f>(Table2[[#This Row],[Sharpe Ratio]]-AVERAGE(Table2[Sharpe Ratio]))/_xlfn.STDEV.P(Table2[Sharpe Ratio])</f>
        <v>-0.6308730394012515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-2.4658086612187633</v>
      </c>
      <c r="AS494">
        <f>_xlfn.RANK.AVG(Table2[[#This Row],[1Y Return vs Nifty Z-Score]],Table2[1Y Return vs Nifty Z-Score])</f>
        <v>374</v>
      </c>
      <c r="AT494">
        <f>_xlfn.RANK.AVG(Table2[[#This Row],[6M Return vs Nifty Z-Score]],Table2[6M Return vs Nifty Z-Score])</f>
        <v>501</v>
      </c>
      <c r="AU494">
        <f>_xlfn.RANK.AVG(Table2[[#This Row],[Sharpe Ratio Z-Score]],Table2[Sharpe Ratio Z-Score])</f>
        <v>506</v>
      </c>
      <c r="AV494">
        <f>(Table2[[#This Row],[Rank 1Y]]+Table2[[#This Row],[Rank 6M]]+Table2[[#This Row],[Rank Sharpe]])/3</f>
        <v>460.33333333333331</v>
      </c>
    </row>
    <row r="495" spans="1:48" x14ac:dyDescent="0.3">
      <c r="A495" t="s">
        <v>426</v>
      </c>
      <c r="B495" t="s">
        <v>427</v>
      </c>
      <c r="C495" t="s">
        <v>10292</v>
      </c>
      <c r="D495" t="s">
        <v>405</v>
      </c>
      <c r="E495">
        <v>55478.1671862</v>
      </c>
      <c r="F495">
        <v>2869.8</v>
      </c>
      <c r="G495">
        <v>-7.6285202968475403</v>
      </c>
      <c r="H495">
        <f>(Table2[[#This Row],[1Y Return vs Nifty]]-AVERAGE(Table2[1Y Return vs Nifty]))/_xlfn.STDEV.P(Table2[1Y Return vs Nifty])</f>
        <v>-0.62238372646997231</v>
      </c>
      <c r="I495">
        <v>-9.6529220090505401</v>
      </c>
      <c r="J495">
        <f>(Table2[[#This Row],[1M Return vs Nifty]]-AVERAGE(Table2[1M Return vs Nifty]))/_xlfn.STDEV.P(Table2[1M Return vs Nifty])</f>
        <v>-1.1598437658896363</v>
      </c>
      <c r="K495">
        <v>14.173369747992901</v>
      </c>
      <c r="L495">
        <f>(Table2[[#This Row],[6M Return vs Nifty]]-AVERAGE(Table2[6M Return vs Nifty]))/_xlfn.STDEV.P(Table2[6M Return vs Nifty])</f>
        <v>0.19483089448569998</v>
      </c>
      <c r="M495">
        <v>-0.982184080240179</v>
      </c>
      <c r="N495">
        <f>(Table2[[#This Row],[1W Return vs Nifty]]-AVERAGE(Table2[1W Return vs Nifty]))/_xlfn.STDEV.P(Table2[1W Return vs Nifty])</f>
        <v>-0.38054916164644564</v>
      </c>
      <c r="O495">
        <v>2990.26</v>
      </c>
      <c r="P495">
        <v>3030.9445946015699</v>
      </c>
      <c r="Q495">
        <v>2748.0563474627602</v>
      </c>
      <c r="R495">
        <v>37.555580887500803</v>
      </c>
      <c r="S495" s="2">
        <f>(Table2[[#This Row],[Close Price]]-Table2[[#This Row],[20D EMA]])/Table2[[#This Row],[20D EMA]]</f>
        <v>-4.0284122450890567E-2</v>
      </c>
      <c r="T495" s="2">
        <f>(Table2[[#This Row],[Close Price]]-Table2[[#This Row],[50D EMA]])/Table2[[#This Row],[50D EMA]]</f>
        <v>-5.3166460016651276E-2</v>
      </c>
      <c r="U495" s="2">
        <f>(Table2[[#This Row],[Close Price]]-Table2[[#This Row],[200D EMA]])/Table2[[#This Row],[200D EMA]]</f>
        <v>4.4301730803170798E-2</v>
      </c>
      <c r="V495">
        <v>1.06880242449317</v>
      </c>
      <c r="W495">
        <v>2836</v>
      </c>
      <c r="X495">
        <v>2874.35</v>
      </c>
      <c r="Y495">
        <v>2796.05</v>
      </c>
      <c r="Z495">
        <v>2874.35</v>
      </c>
      <c r="AA495">
        <v>2753.05</v>
      </c>
      <c r="AB495">
        <v>3375</v>
      </c>
      <c r="AC495" s="2">
        <f>(Table2[[#This Row],[Close Price]]/Table2[[#This Row],[Day Low]])-1</f>
        <v>1.1918194640338609E-2</v>
      </c>
      <c r="AD495" s="2">
        <f>(Table2[[#This Row],[Day High]]/Table2[[#This Row],[Close Price]])-1</f>
        <v>1.5854763398144289E-3</v>
      </c>
      <c r="AE495" s="2">
        <f>(Table2[[#This Row],[Close Price]]/Table2[[#This Row],[Current Week Low]])-1</f>
        <v>2.6376495413172218E-2</v>
      </c>
      <c r="AF495" s="2">
        <f>(Table2[[#This Row],[Current Week High]]/Table2[[#This Row],[Close Price]])-1</f>
        <v>1.5854763398144289E-3</v>
      </c>
      <c r="AG495" s="2">
        <f>(Table2[[#This Row],[Close Price]]/Table2[[#This Row],[Current Month Low]])-1</f>
        <v>4.2407511668876241E-2</v>
      </c>
      <c r="AH495" s="2">
        <f>(Table2[[#This Row],[Current Month High]]/Table2[[#This Row],[Close Price]])-1</f>
        <v>0.17604014217018604</v>
      </c>
      <c r="AI495">
        <v>17.604014217018602</v>
      </c>
      <c r="AJ495">
        <v>30.8141124988604</v>
      </c>
      <c r="AK495" t="str">
        <f>IF(AND(Table2[[#This Row],[20D EMA]]&gt;Table2[[#This Row],[50D EMA]],Table2[[#This Row],[50D EMA]]&gt;Table2[[#This Row],[200D EMA]]),"Uptrend","Downtrend/NoTrend")</f>
        <v>Downtrend/NoTrend</v>
      </c>
      <c r="AL495">
        <v>-0.12</v>
      </c>
      <c r="AM495" t="s">
        <v>10331</v>
      </c>
      <c r="AN495">
        <v>-9.06</v>
      </c>
      <c r="AO495" t="s">
        <v>10331</v>
      </c>
      <c r="AP495">
        <v>-5.9931499062579998E-3</v>
      </c>
      <c r="AQ495">
        <f>(Table2[[#This Row],[Sharpe Ratio]]-AVERAGE(Table2[Sharpe Ratio]))/_xlfn.STDEV.P(Table2[Sharpe Ratio])</f>
        <v>-0.8337244041228965</v>
      </c>
      <c r="AR4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5">
        <f>_xlfn.RANK.AVG(Table2[[#This Row],[1Y Return vs Nifty Z-Score]],Table2[1Y Return vs Nifty Z-Score])</f>
        <v>537</v>
      </c>
      <c r="AT495">
        <f>_xlfn.RANK.AVG(Table2[[#This Row],[6M Return vs Nifty Z-Score]],Table2[6M Return vs Nifty Z-Score])</f>
        <v>256</v>
      </c>
      <c r="AU495">
        <f>_xlfn.RANK.AVG(Table2[[#This Row],[Sharpe Ratio Z-Score]],Table2[Sharpe Ratio Z-Score])</f>
        <v>588</v>
      </c>
      <c r="AV495">
        <f>(Table2[[#This Row],[Rank 1Y]]+Table2[[#This Row],[Rank 6M]]+Table2[[#This Row],[Rank Sharpe]])/3</f>
        <v>460.33333333333331</v>
      </c>
    </row>
    <row r="496" spans="1:48" x14ac:dyDescent="0.3">
      <c r="A496" t="s">
        <v>395</v>
      </c>
      <c r="B496" t="s">
        <v>396</v>
      </c>
      <c r="C496" t="s">
        <v>10296</v>
      </c>
      <c r="D496" t="s">
        <v>397</v>
      </c>
      <c r="E496">
        <v>60250.071601980002</v>
      </c>
      <c r="F496">
        <v>988.85</v>
      </c>
      <c r="G496">
        <v>21.342639834356</v>
      </c>
      <c r="H496">
        <f>(Table2[[#This Row],[1Y Return vs Nifty]]-AVERAGE(Table2[1Y Return vs Nifty]))/_xlfn.STDEV.P(Table2[1Y Return vs Nifty])</f>
        <v>-0.17394441612970288</v>
      </c>
      <c r="I496">
        <v>-2.31815362321022</v>
      </c>
      <c r="J496">
        <f>(Table2[[#This Row],[1M Return vs Nifty]]-AVERAGE(Table2[1M Return vs Nifty]))/_xlfn.STDEV.P(Table2[1M Return vs Nifty])</f>
        <v>-0.54962800189137162</v>
      </c>
      <c r="K496">
        <v>-14.127147969720101</v>
      </c>
      <c r="L496">
        <f>(Table2[[#This Row],[6M Return vs Nifty]]-AVERAGE(Table2[6M Return vs Nifty]))/_xlfn.STDEV.P(Table2[6M Return vs Nifty])</f>
        <v>-0.76795590383943102</v>
      </c>
      <c r="M496">
        <v>0.74497340428810499</v>
      </c>
      <c r="N496">
        <f>(Table2[[#This Row],[1W Return vs Nifty]]-AVERAGE(Table2[1W Return vs Nifty]))/_xlfn.STDEV.P(Table2[1W Return vs Nifty])</f>
        <v>1.8743065025866819E-2</v>
      </c>
      <c r="O496">
        <v>995.86</v>
      </c>
      <c r="P496">
        <v>1015.88593596641</v>
      </c>
      <c r="Q496">
        <v>944.840119510303</v>
      </c>
      <c r="R496">
        <v>50.2795035187767</v>
      </c>
      <c r="S496" s="2">
        <f>(Table2[[#This Row],[Close Price]]-Table2[[#This Row],[20D EMA]])/Table2[[#This Row],[20D EMA]]</f>
        <v>-7.0391420480790381E-3</v>
      </c>
      <c r="T496" s="2">
        <f>(Table2[[#This Row],[Close Price]]-Table2[[#This Row],[50D EMA]])/Table2[[#This Row],[50D EMA]]</f>
        <v>-2.6613160994979953E-2</v>
      </c>
      <c r="U496" s="2">
        <f>(Table2[[#This Row],[Close Price]]-Table2[[#This Row],[200D EMA]])/Table2[[#This Row],[200D EMA]]</f>
        <v>4.6579182637276992E-2</v>
      </c>
      <c r="V496">
        <v>0.67601706880047496</v>
      </c>
      <c r="W496">
        <v>985</v>
      </c>
      <c r="X496">
        <v>996.9</v>
      </c>
      <c r="Y496">
        <v>959.45</v>
      </c>
      <c r="Z496">
        <v>996.9</v>
      </c>
      <c r="AA496">
        <v>942.2</v>
      </c>
      <c r="AB496">
        <v>1044.95</v>
      </c>
      <c r="AC496" s="2">
        <f>(Table2[[#This Row],[Close Price]]/Table2[[#This Row],[Day Low]])-1</f>
        <v>3.9086294416244005E-3</v>
      </c>
      <c r="AD496" s="2">
        <f>(Table2[[#This Row],[Day High]]/Table2[[#This Row],[Close Price]])-1</f>
        <v>8.1407695808262126E-3</v>
      </c>
      <c r="AE496" s="2">
        <f>(Table2[[#This Row],[Close Price]]/Table2[[#This Row],[Current Week Low]])-1</f>
        <v>3.0642555630830071E-2</v>
      </c>
      <c r="AF496" s="2">
        <f>(Table2[[#This Row],[Current Week High]]/Table2[[#This Row],[Close Price]])-1</f>
        <v>8.1407695808262126E-3</v>
      </c>
      <c r="AG496" s="2">
        <f>(Table2[[#This Row],[Close Price]]/Table2[[#This Row],[Current Month Low]])-1</f>
        <v>4.9511780938229721E-2</v>
      </c>
      <c r="AH496" s="2">
        <f>(Table2[[#This Row],[Current Month High]]/Table2[[#This Row],[Close Price]])-1</f>
        <v>5.6732568134701955E-2</v>
      </c>
      <c r="AI496">
        <v>19.330535470495999</v>
      </c>
      <c r="AJ496">
        <v>51.246558580605601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-0.17</v>
      </c>
      <c r="AM496" t="s">
        <v>10331</v>
      </c>
      <c r="AN496">
        <v>1.08</v>
      </c>
      <c r="AO496" t="s">
        <v>10332</v>
      </c>
      <c r="AP496">
        <v>2.7758668295626999E-2</v>
      </c>
      <c r="AQ496">
        <f>(Table2[[#This Row],[Sharpe Ratio]]-AVERAGE(Table2[Sharpe Ratio]))/_xlfn.STDEV.P(Table2[Sharpe Ratio])</f>
        <v>-0.44512364635048773</v>
      </c>
      <c r="AR4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6">
        <f>_xlfn.RANK.AVG(Table2[[#This Row],[1Y Return vs Nifty Z-Score]],Table2[1Y Return vs Nifty Z-Score])</f>
        <v>345</v>
      </c>
      <c r="AT496">
        <f>_xlfn.RANK.AVG(Table2[[#This Row],[6M Return vs Nifty Z-Score]],Table2[6M Return vs Nifty Z-Score])</f>
        <v>578</v>
      </c>
      <c r="AU496">
        <f>_xlfn.RANK.AVG(Table2[[#This Row],[Sharpe Ratio Z-Score]],Table2[Sharpe Ratio Z-Score])</f>
        <v>459</v>
      </c>
      <c r="AV496">
        <f>(Table2[[#This Row],[Rank 1Y]]+Table2[[#This Row],[Rank 6M]]+Table2[[#This Row],[Rank Sharpe]])/3</f>
        <v>460.66666666666669</v>
      </c>
    </row>
    <row r="497" spans="1:48" x14ac:dyDescent="0.3">
      <c r="A497" t="s">
        <v>164</v>
      </c>
      <c r="B497" t="s">
        <v>165</v>
      </c>
      <c r="C497" t="s">
        <v>10300</v>
      </c>
      <c r="D497" t="s">
        <v>166</v>
      </c>
      <c r="E497">
        <v>159047.2267114</v>
      </c>
      <c r="F497">
        <v>3127.1</v>
      </c>
      <c r="G497">
        <v>-2.5478942815414598</v>
      </c>
      <c r="H497">
        <f>(Table2[[#This Row],[1Y Return vs Nifty]]-AVERAGE(Table2[1Y Return vs Nifty]))/_xlfn.STDEV.P(Table2[1Y Return vs Nifty])</f>
        <v>-0.54374164185608154</v>
      </c>
      <c r="I497">
        <v>-4.0151806866492104</v>
      </c>
      <c r="J497">
        <f>(Table2[[#This Row],[1M Return vs Nifty]]-AVERAGE(Table2[1M Return vs Nifty]))/_xlfn.STDEV.P(Table2[1M Return vs Nifty])</f>
        <v>-0.69081210090686018</v>
      </c>
      <c r="K497">
        <v>3.3630786580693002</v>
      </c>
      <c r="L497">
        <f>(Table2[[#This Row],[6M Return vs Nifty]]-AVERAGE(Table2[6M Return vs Nifty]))/_xlfn.STDEV.P(Table2[6M Return vs Nifty])</f>
        <v>-0.17293642522364835</v>
      </c>
      <c r="M497">
        <v>-2.5116277589404299</v>
      </c>
      <c r="N497">
        <f>(Table2[[#This Row],[1W Return vs Nifty]]-AVERAGE(Table2[1W Return vs Nifty]))/_xlfn.STDEV.P(Table2[1W Return vs Nifty])</f>
        <v>-0.73413299954696409</v>
      </c>
      <c r="O497">
        <v>3096.05</v>
      </c>
      <c r="P497">
        <v>3092.9358351584701</v>
      </c>
      <c r="Q497">
        <v>2903.3593534603301</v>
      </c>
      <c r="R497">
        <v>59.802524243447401</v>
      </c>
      <c r="S497" s="2">
        <f>(Table2[[#This Row],[Close Price]]-Table2[[#This Row],[20D EMA]])/Table2[[#This Row],[20D EMA]]</f>
        <v>1.0028907801876496E-2</v>
      </c>
      <c r="T497" s="2">
        <f>(Table2[[#This Row],[Close Price]]-Table2[[#This Row],[50D EMA]])/Table2[[#This Row],[50D EMA]]</f>
        <v>1.1045869252499169E-2</v>
      </c>
      <c r="U497" s="2">
        <f>(Table2[[#This Row],[Close Price]]-Table2[[#This Row],[200D EMA]])/Table2[[#This Row],[200D EMA]]</f>
        <v>7.7062677850403702E-2</v>
      </c>
      <c r="V497">
        <v>0.97564411688377195</v>
      </c>
      <c r="W497">
        <v>3065</v>
      </c>
      <c r="X497">
        <v>3142</v>
      </c>
      <c r="Y497">
        <v>3043.5</v>
      </c>
      <c r="Z497">
        <v>3142</v>
      </c>
      <c r="AA497">
        <v>2999.45</v>
      </c>
      <c r="AB497">
        <v>3278.95</v>
      </c>
      <c r="AC497" s="2">
        <f>(Table2[[#This Row],[Close Price]]/Table2[[#This Row],[Day Low]])-1</f>
        <v>2.026101141924963E-2</v>
      </c>
      <c r="AD497" s="2">
        <f>(Table2[[#This Row],[Day High]]/Table2[[#This Row],[Close Price]])-1</f>
        <v>4.7647980557066205E-3</v>
      </c>
      <c r="AE497" s="2">
        <f>(Table2[[#This Row],[Close Price]]/Table2[[#This Row],[Current Week Low]])-1</f>
        <v>2.7468375225891295E-2</v>
      </c>
      <c r="AF497" s="2">
        <f>(Table2[[#This Row],[Current Week High]]/Table2[[#This Row],[Close Price]])-1</f>
        <v>4.7647980557066205E-3</v>
      </c>
      <c r="AG497" s="2">
        <f>(Table2[[#This Row],[Close Price]]/Table2[[#This Row],[Current Month Low]])-1</f>
        <v>4.2557802263748279E-2</v>
      </c>
      <c r="AH497" s="2">
        <f>(Table2[[#This Row],[Current Month High]]/Table2[[#This Row],[Close Price]])-1</f>
        <v>4.8559368104633682E-2</v>
      </c>
      <c r="AI497">
        <v>4.8559368104633602</v>
      </c>
      <c r="AJ497">
        <v>36.402695688207402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0.04</v>
      </c>
      <c r="AM497" t="s">
        <v>10332</v>
      </c>
      <c r="AN497">
        <v>1.76</v>
      </c>
      <c r="AO497" t="s">
        <v>10332</v>
      </c>
      <c r="AP497">
        <v>5.8305213389829996E-3</v>
      </c>
      <c r="AQ497">
        <f>(Table2[[#This Row],[Sharpe Ratio]]-AVERAGE(Table2[Sharpe Ratio]))/_xlfn.STDEV.P(Table2[Sharpe Ratio])</f>
        <v>-0.69759284587410608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-2.8392160134076603</v>
      </c>
      <c r="AS497">
        <f>_xlfn.RANK.AVG(Table2[[#This Row],[1Y Return vs Nifty Z-Score]],Table2[1Y Return vs Nifty Z-Score])</f>
        <v>497</v>
      </c>
      <c r="AT497">
        <f>_xlfn.RANK.AVG(Table2[[#This Row],[6M Return vs Nifty Z-Score]],Table2[6M Return vs Nifty Z-Score])</f>
        <v>370</v>
      </c>
      <c r="AU497">
        <f>_xlfn.RANK.AVG(Table2[[#This Row],[Sharpe Ratio Z-Score]],Table2[Sharpe Ratio Z-Score])</f>
        <v>517</v>
      </c>
      <c r="AV497">
        <f>(Table2[[#This Row],[Rank 1Y]]+Table2[[#This Row],[Rank 6M]]+Table2[[#This Row],[Rank Sharpe]])/3</f>
        <v>461.33333333333331</v>
      </c>
    </row>
    <row r="498" spans="1:48" x14ac:dyDescent="0.3">
      <c r="A498" t="s">
        <v>537</v>
      </c>
      <c r="B498" t="s">
        <v>538</v>
      </c>
      <c r="C498" t="s">
        <v>10287</v>
      </c>
      <c r="D498" t="s">
        <v>54</v>
      </c>
      <c r="E498">
        <v>38723.750757239999</v>
      </c>
      <c r="F498">
        <v>313.7</v>
      </c>
      <c r="G498">
        <v>-19.239407366504199</v>
      </c>
      <c r="H498">
        <f>(Table2[[#This Row],[1Y Return vs Nifty]]-AVERAGE(Table2[1Y Return vs Nifty]))/_xlfn.STDEV.P(Table2[1Y Return vs Nifty])</f>
        <v>-0.80210653240440222</v>
      </c>
      <c r="I498">
        <v>5.5502758213827699</v>
      </c>
      <c r="J498">
        <f>(Table2[[#This Row],[1M Return vs Nifty]]-AVERAGE(Table2[1M Return vs Nifty]))/_xlfn.STDEV.P(Table2[1M Return vs Nifty])</f>
        <v>0.10498567265462688</v>
      </c>
      <c r="K498">
        <v>-3.74523176142631</v>
      </c>
      <c r="L498">
        <f>(Table2[[#This Row],[6M Return vs Nifty]]-AVERAGE(Table2[6M Return vs Nifty]))/_xlfn.STDEV.P(Table2[6M Return vs Nifty])</f>
        <v>-0.41476194582194797</v>
      </c>
      <c r="M498">
        <v>3.22704123015412</v>
      </c>
      <c r="N498">
        <f>(Table2[[#This Row],[1W Return vs Nifty]]-AVERAGE(Table2[1W Return vs Nifty]))/_xlfn.STDEV.P(Table2[1W Return vs Nifty])</f>
        <v>0.59255894332281589</v>
      </c>
      <c r="O498">
        <v>299.88</v>
      </c>
      <c r="P498">
        <v>295.87242334703001</v>
      </c>
      <c r="Q498">
        <v>284.88982547090899</v>
      </c>
      <c r="R498">
        <v>70.028184656263093</v>
      </c>
      <c r="S498" s="2">
        <f>(Table2[[#This Row],[Close Price]]-Table2[[#This Row],[20D EMA]])/Table2[[#This Row],[20D EMA]]</f>
        <v>4.6085100706949426E-2</v>
      </c>
      <c r="T498" s="2">
        <f>(Table2[[#This Row],[Close Price]]-Table2[[#This Row],[50D EMA]])/Table2[[#This Row],[50D EMA]]</f>
        <v>6.0254269226233163E-2</v>
      </c>
      <c r="U498" s="2">
        <f>(Table2[[#This Row],[Close Price]]-Table2[[#This Row],[200D EMA]])/Table2[[#This Row],[200D EMA]]</f>
        <v>0.10112742524752924</v>
      </c>
      <c r="V498">
        <v>0.71781992618647705</v>
      </c>
      <c r="W498">
        <v>307.55</v>
      </c>
      <c r="X498">
        <v>319.45</v>
      </c>
      <c r="Y498">
        <v>293.5</v>
      </c>
      <c r="Z498">
        <v>319.45</v>
      </c>
      <c r="AA498">
        <v>286</v>
      </c>
      <c r="AB498">
        <v>319.45</v>
      </c>
      <c r="AC498" s="2">
        <f>(Table2[[#This Row],[Close Price]]/Table2[[#This Row],[Day Low]])-1</f>
        <v>1.9996748496179384E-2</v>
      </c>
      <c r="AD498" s="2">
        <f>(Table2[[#This Row],[Day High]]/Table2[[#This Row],[Close Price]])-1</f>
        <v>1.8329614281160422E-2</v>
      </c>
      <c r="AE498" s="2">
        <f>(Table2[[#This Row],[Close Price]]/Table2[[#This Row],[Current Week Low]])-1</f>
        <v>6.8824531516183951E-2</v>
      </c>
      <c r="AF498" s="2">
        <f>(Table2[[#This Row],[Current Week High]]/Table2[[#This Row],[Close Price]])-1</f>
        <v>1.8329614281160422E-2</v>
      </c>
      <c r="AG498" s="2">
        <f>(Table2[[#This Row],[Close Price]]/Table2[[#This Row],[Current Month Low]])-1</f>
        <v>9.6853146853146832E-2</v>
      </c>
      <c r="AH498" s="2">
        <f>(Table2[[#This Row],[Current Month High]]/Table2[[#This Row],[Close Price]])-1</f>
        <v>1.8329614281160422E-2</v>
      </c>
      <c r="AI498">
        <v>1.83296142811604</v>
      </c>
      <c r="AJ498">
        <v>32.167684853591702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0.12</v>
      </c>
      <c r="AM498" t="s">
        <v>10332</v>
      </c>
      <c r="AN498">
        <v>7.21</v>
      </c>
      <c r="AO498" t="s">
        <v>10332</v>
      </c>
      <c r="AP498">
        <v>7.5690210348130005E-2</v>
      </c>
      <c r="AQ498">
        <f>(Table2[[#This Row],[Sharpe Ratio]]-AVERAGE(Table2[Sharpe Ratio]))/_xlfn.STDEV.P(Table2[Sharpe Ratio])</f>
        <v>0.10673502542211892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-0.4125888368267886</v>
      </c>
      <c r="AS498">
        <f>_xlfn.RANK.AVG(Table2[[#This Row],[1Y Return vs Nifty Z-Score]],Table2[1Y Return vs Nifty Z-Score])</f>
        <v>606</v>
      </c>
      <c r="AT498">
        <f>_xlfn.RANK.AVG(Table2[[#This Row],[6M Return vs Nifty Z-Score]],Table2[6M Return vs Nifty Z-Score])</f>
        <v>462</v>
      </c>
      <c r="AU498">
        <f>_xlfn.RANK.AVG(Table2[[#This Row],[Sharpe Ratio Z-Score]],Table2[Sharpe Ratio Z-Score])</f>
        <v>318</v>
      </c>
      <c r="AV498">
        <f>(Table2[[#This Row],[Rank 1Y]]+Table2[[#This Row],[Rank 6M]]+Table2[[#This Row],[Rank Sharpe]])/3</f>
        <v>462</v>
      </c>
    </row>
    <row r="499" spans="1:48" x14ac:dyDescent="0.3">
      <c r="A499" t="s">
        <v>87</v>
      </c>
      <c r="B499" t="s">
        <v>88</v>
      </c>
      <c r="C499" t="s">
        <v>10297</v>
      </c>
      <c r="D499" t="s">
        <v>89</v>
      </c>
      <c r="E499">
        <v>319732.46868639998</v>
      </c>
      <c r="F499">
        <v>3604.4</v>
      </c>
      <c r="G499">
        <v>-10.724344365076099</v>
      </c>
      <c r="H499">
        <f>(Table2[[#This Row],[1Y Return vs Nifty]]-AVERAGE(Table2[1Y Return vs Nifty]))/_xlfn.STDEV.P(Table2[1Y Return vs Nifty])</f>
        <v>-0.67030342329274328</v>
      </c>
      <c r="I499">
        <v>8.5557188782956697</v>
      </c>
      <c r="J499">
        <f>(Table2[[#This Row],[1M Return vs Nifty]]-AVERAGE(Table2[1M Return vs Nifty]))/_xlfn.STDEV.P(Table2[1M Return vs Nifty])</f>
        <v>0.35502338818329165</v>
      </c>
      <c r="K499">
        <v>-12.980479012667301</v>
      </c>
      <c r="L499">
        <f>(Table2[[#This Row],[6M Return vs Nifty]]-AVERAGE(Table2[6M Return vs Nifty]))/_xlfn.STDEV.P(Table2[6M Return vs Nifty])</f>
        <v>-0.72894609684891443</v>
      </c>
      <c r="M499">
        <v>2.0135558109512099</v>
      </c>
      <c r="N499">
        <f>(Table2[[#This Row],[1W Return vs Nifty]]-AVERAGE(Table2[1W Return vs Nifty]))/_xlfn.STDEV.P(Table2[1W Return vs Nifty])</f>
        <v>0.31201979190880968</v>
      </c>
      <c r="O499">
        <v>3427.19</v>
      </c>
      <c r="P499">
        <v>3402.9363118185001</v>
      </c>
      <c r="Q499">
        <v>3394.7204381399301</v>
      </c>
      <c r="R499">
        <v>80.7838005794396</v>
      </c>
      <c r="S499" s="2">
        <f>(Table2[[#This Row],[Close Price]]-Table2[[#This Row],[20D EMA]])/Table2[[#This Row],[20D EMA]]</f>
        <v>5.1707083645785627E-2</v>
      </c>
      <c r="T499" s="2">
        <f>(Table2[[#This Row],[Close Price]]-Table2[[#This Row],[50D EMA]])/Table2[[#This Row],[50D EMA]]</f>
        <v>5.9202897063283404E-2</v>
      </c>
      <c r="U499" s="2">
        <f>(Table2[[#This Row],[Close Price]]-Table2[[#This Row],[200D EMA]])/Table2[[#This Row],[200D EMA]]</f>
        <v>6.1766370951877182E-2</v>
      </c>
      <c r="V499">
        <v>0.74908242727113805</v>
      </c>
      <c r="W499">
        <v>3553.7</v>
      </c>
      <c r="X499">
        <v>3625</v>
      </c>
      <c r="Y499">
        <v>3436.2</v>
      </c>
      <c r="Z499">
        <v>3625</v>
      </c>
      <c r="AA499">
        <v>3283.9</v>
      </c>
      <c r="AB499">
        <v>3625</v>
      </c>
      <c r="AC499" s="2">
        <f>(Table2[[#This Row],[Close Price]]/Table2[[#This Row],[Day Low]])-1</f>
        <v>1.4266820496946941E-2</v>
      </c>
      <c r="AD499" s="2">
        <f>(Table2[[#This Row],[Day High]]/Table2[[#This Row],[Close Price]])-1</f>
        <v>5.7152369326378683E-3</v>
      </c>
      <c r="AE499" s="2">
        <f>(Table2[[#This Row],[Close Price]]/Table2[[#This Row],[Current Week Low]])-1</f>
        <v>4.8949420871893468E-2</v>
      </c>
      <c r="AF499" s="2">
        <f>(Table2[[#This Row],[Current Week High]]/Table2[[#This Row],[Close Price]])-1</f>
        <v>5.7152369326378683E-3</v>
      </c>
      <c r="AG499" s="2">
        <f>(Table2[[#This Row],[Close Price]]/Table2[[#This Row],[Current Month Low]])-1</f>
        <v>9.7597368982003108E-2</v>
      </c>
      <c r="AH499" s="2">
        <f>(Table2[[#This Row],[Current Month High]]/Table2[[#This Row],[Close Price]])-1</f>
        <v>5.7152369326378683E-3</v>
      </c>
      <c r="AI499">
        <v>7.8390300743535501</v>
      </c>
      <c r="AJ499">
        <v>18.661421211173401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-0.02</v>
      </c>
      <c r="AM499" t="s">
        <v>10331</v>
      </c>
      <c r="AN499">
        <v>6.77</v>
      </c>
      <c r="AO499" t="s">
        <v>10332</v>
      </c>
      <c r="AP499">
        <v>8.7901447225427004E-2</v>
      </c>
      <c r="AQ499">
        <f>(Table2[[#This Row],[Sharpe Ratio]]-AVERAGE(Table2[Sharpe Ratio]))/_xlfn.STDEV.P(Table2[Sharpe Ratio])</f>
        <v>0.24732881137676646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-0.48487752867278999</v>
      </c>
      <c r="AS499">
        <f>_xlfn.RANK.AVG(Table2[[#This Row],[1Y Return vs Nifty Z-Score]],Table2[1Y Return vs Nifty Z-Score])</f>
        <v>549</v>
      </c>
      <c r="AT499">
        <f>_xlfn.RANK.AVG(Table2[[#This Row],[6M Return vs Nifty Z-Score]],Table2[6M Return vs Nifty Z-Score])</f>
        <v>567</v>
      </c>
      <c r="AU499">
        <f>_xlfn.RANK.AVG(Table2[[#This Row],[Sharpe Ratio Z-Score]],Table2[Sharpe Ratio Z-Score])</f>
        <v>275</v>
      </c>
      <c r="AV499">
        <f>(Table2[[#This Row],[Rank 1Y]]+Table2[[#This Row],[Rank 6M]]+Table2[[#This Row],[Rank Sharpe]])/3</f>
        <v>463.66666666666669</v>
      </c>
    </row>
    <row r="500" spans="1:48" x14ac:dyDescent="0.3">
      <c r="A500" t="s">
        <v>956</v>
      </c>
      <c r="B500" t="s">
        <v>957</v>
      </c>
      <c r="C500" t="s">
        <v>10289</v>
      </c>
      <c r="D500" t="s">
        <v>186</v>
      </c>
      <c r="E500">
        <v>15322.157639035</v>
      </c>
      <c r="F500">
        <v>472.55</v>
      </c>
      <c r="G500">
        <v>12.2632176820357</v>
      </c>
      <c r="H500">
        <f>(Table2[[#This Row],[1Y Return vs Nifty]]-AVERAGE(Table2[1Y Return vs Nifty]))/_xlfn.STDEV.P(Table2[1Y Return vs Nifty])</f>
        <v>-0.31448313773544812</v>
      </c>
      <c r="I500">
        <v>1.7840809743429999</v>
      </c>
      <c r="J500">
        <f>(Table2[[#This Row],[1M Return vs Nifty]]-AVERAGE(Table2[1M Return vs Nifty]))/_xlfn.STDEV.P(Table2[1M Return vs Nifty])</f>
        <v>-0.20834275778215852</v>
      </c>
      <c r="K500">
        <v>-2.6802301146495</v>
      </c>
      <c r="L500">
        <f>(Table2[[#This Row],[6M Return vs Nifty]]-AVERAGE(Table2[6M Return vs Nifty]))/_xlfn.STDEV.P(Table2[6M Return vs Nifty])</f>
        <v>-0.37853046991967254</v>
      </c>
      <c r="M500">
        <v>-3.8547512834785902</v>
      </c>
      <c r="N500">
        <f>(Table2[[#This Row],[1W Return vs Nifty]]-AVERAGE(Table2[1W Return vs Nifty]))/_xlfn.STDEV.P(Table2[1W Return vs Nifty])</f>
        <v>-1.0446424855741046</v>
      </c>
      <c r="O500">
        <v>466.11</v>
      </c>
      <c r="P500">
        <v>457.87909264962798</v>
      </c>
      <c r="Q500">
        <v>427.44224999999898</v>
      </c>
      <c r="R500">
        <v>55.011123991894799</v>
      </c>
      <c r="S500" s="2">
        <f>(Table2[[#This Row],[Close Price]]-Table2[[#This Row],[20D EMA]])/Table2[[#This Row],[20D EMA]]</f>
        <v>1.3816481088155152E-2</v>
      </c>
      <c r="T500" s="2">
        <f>(Table2[[#This Row],[Close Price]]-Table2[[#This Row],[50D EMA]])/Table2[[#This Row],[50D EMA]]</f>
        <v>3.204100730058515E-2</v>
      </c>
      <c r="U500" s="2">
        <f>(Table2[[#This Row],[Close Price]]-Table2[[#This Row],[200D EMA]])/Table2[[#This Row],[200D EMA]]</f>
        <v>0.10552946041249114</v>
      </c>
      <c r="V500">
        <v>1.2838716117885001</v>
      </c>
      <c r="W500">
        <v>462.45</v>
      </c>
      <c r="X500">
        <v>475</v>
      </c>
      <c r="Y500">
        <v>461.35</v>
      </c>
      <c r="Z500">
        <v>477.8</v>
      </c>
      <c r="AA500">
        <v>440.05</v>
      </c>
      <c r="AB500">
        <v>508</v>
      </c>
      <c r="AC500" s="2">
        <f>(Table2[[#This Row],[Close Price]]/Table2[[#This Row],[Day Low]])-1</f>
        <v>2.1840198940425992E-2</v>
      </c>
      <c r="AD500" s="2">
        <f>(Table2[[#This Row],[Day High]]/Table2[[#This Row],[Close Price]])-1</f>
        <v>5.1846365463972255E-3</v>
      </c>
      <c r="AE500" s="2">
        <f>(Table2[[#This Row],[Close Price]]/Table2[[#This Row],[Current Week Low]])-1</f>
        <v>2.4276579603337956E-2</v>
      </c>
      <c r="AF500" s="2">
        <f>(Table2[[#This Row],[Current Week High]]/Table2[[#This Row],[Close Price]])-1</f>
        <v>1.1109935456565356E-2</v>
      </c>
      <c r="AG500" s="2">
        <f>(Table2[[#This Row],[Close Price]]/Table2[[#This Row],[Current Month Low]])-1</f>
        <v>7.3855243722304342E-2</v>
      </c>
      <c r="AH500" s="2">
        <f>(Table2[[#This Row],[Current Month High]]/Table2[[#This Row],[Close Price]])-1</f>
        <v>7.5018516559094195E-2</v>
      </c>
      <c r="AI500">
        <v>8.1367051105702899</v>
      </c>
      <c r="AJ500">
        <v>84.373780725711995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-0.05</v>
      </c>
      <c r="AM500" t="s">
        <v>10331</v>
      </c>
      <c r="AN500">
        <v>3.46</v>
      </c>
      <c r="AO500" t="s">
        <v>10332</v>
      </c>
      <c r="AQ500">
        <f>(Table2[[#This Row],[Sharpe Ratio]]-AVERAGE(Table2[Sharpe Ratio]))/_xlfn.STDEV.P(Table2[Sharpe Ratio])</f>
        <v>-0.76472241492382476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-2.7107212659352085</v>
      </c>
      <c r="AS500">
        <f>_xlfn.RANK.AVG(Table2[[#This Row],[1Y Return vs Nifty Z-Score]],Table2[1Y Return vs Nifty Z-Score])</f>
        <v>390</v>
      </c>
      <c r="AT500">
        <f>_xlfn.RANK.AVG(Table2[[#This Row],[6M Return vs Nifty Z-Score]],Table2[6M Return vs Nifty Z-Score])</f>
        <v>447</v>
      </c>
      <c r="AU500">
        <f>_xlfn.RANK.AVG(Table2[[#This Row],[Sharpe Ratio Z-Score]],Table2[Sharpe Ratio Z-Score])</f>
        <v>557.5</v>
      </c>
      <c r="AV500">
        <f>(Table2[[#This Row],[Rank 1Y]]+Table2[[#This Row],[Rank 6M]]+Table2[[#This Row],[Rank Sharpe]])/3</f>
        <v>464.83333333333331</v>
      </c>
    </row>
    <row r="501" spans="1:48" x14ac:dyDescent="0.3">
      <c r="A501" t="s">
        <v>574</v>
      </c>
      <c r="B501" t="s">
        <v>575</v>
      </c>
      <c r="C501" t="s">
        <v>6577</v>
      </c>
      <c r="D501" t="s">
        <v>80</v>
      </c>
      <c r="E501">
        <v>34005.757265100001</v>
      </c>
      <c r="F501">
        <v>4401</v>
      </c>
      <c r="G501">
        <v>13.282512728524299</v>
      </c>
      <c r="H501">
        <f>(Table2[[#This Row],[1Y Return vs Nifty]]-AVERAGE(Table2[1Y Return vs Nifty]))/_xlfn.STDEV.P(Table2[1Y Return vs Nifty])</f>
        <v>-0.29870565538367005</v>
      </c>
      <c r="I501">
        <v>-1.6223760235706599</v>
      </c>
      <c r="J501">
        <f>(Table2[[#This Row],[1M Return vs Nifty]]-AVERAGE(Table2[1M Return vs Nifty]))/_xlfn.STDEV.P(Table2[1M Return vs Nifty])</f>
        <v>-0.49174281217541976</v>
      </c>
      <c r="K501">
        <v>-8.7500325108624502</v>
      </c>
      <c r="L501">
        <f>(Table2[[#This Row],[6M Return vs Nifty]]-AVERAGE(Table2[6M Return vs Nifty]))/_xlfn.STDEV.P(Table2[6M Return vs Nifty])</f>
        <v>-0.58502583066914826</v>
      </c>
      <c r="M501">
        <v>0.96862362589873297</v>
      </c>
      <c r="N501">
        <f>(Table2[[#This Row],[1W Return vs Nifty]]-AVERAGE(Table2[1W Return vs Nifty]))/_xlfn.STDEV.P(Table2[1W Return vs Nifty])</f>
        <v>7.04475539231567E-2</v>
      </c>
      <c r="O501">
        <v>4296.55</v>
      </c>
      <c r="P501">
        <v>4277.28257458806</v>
      </c>
      <c r="Q501">
        <v>4025.9134755156301</v>
      </c>
      <c r="R501">
        <v>64.955521184361402</v>
      </c>
      <c r="S501" s="2">
        <f>(Table2[[#This Row],[Close Price]]-Table2[[#This Row],[20D EMA]])/Table2[[#This Row],[20D EMA]]</f>
        <v>2.431020237167025E-2</v>
      </c>
      <c r="T501" s="2">
        <f>(Table2[[#This Row],[Close Price]]-Table2[[#This Row],[50D EMA]])/Table2[[#This Row],[50D EMA]]</f>
        <v>2.8924304918960156E-2</v>
      </c>
      <c r="U501" s="2">
        <f>(Table2[[#This Row],[Close Price]]-Table2[[#This Row],[200D EMA]])/Table2[[#This Row],[200D EMA]]</f>
        <v>9.3168054098909714E-2</v>
      </c>
      <c r="V501">
        <v>0.60685956534661201</v>
      </c>
      <c r="W501">
        <v>4285.3500000000004</v>
      </c>
      <c r="X501">
        <v>4440.05</v>
      </c>
      <c r="Y501">
        <v>4217.8999999999996</v>
      </c>
      <c r="Z501">
        <v>4440.05</v>
      </c>
      <c r="AA501">
        <v>4085.5</v>
      </c>
      <c r="AB501">
        <v>4460</v>
      </c>
      <c r="AC501" s="2">
        <f>(Table2[[#This Row],[Close Price]]/Table2[[#This Row],[Day Low]])-1</f>
        <v>2.6987293919983113E-2</v>
      </c>
      <c r="AD501" s="2">
        <f>(Table2[[#This Row],[Day High]]/Table2[[#This Row],[Close Price]])-1</f>
        <v>8.872983412860691E-3</v>
      </c>
      <c r="AE501" s="2">
        <f>(Table2[[#This Row],[Close Price]]/Table2[[#This Row],[Current Week Low]])-1</f>
        <v>4.3410227838498017E-2</v>
      </c>
      <c r="AF501" s="2">
        <f>(Table2[[#This Row],[Current Week High]]/Table2[[#This Row],[Close Price]])-1</f>
        <v>8.872983412860691E-3</v>
      </c>
      <c r="AG501" s="2">
        <f>(Table2[[#This Row],[Close Price]]/Table2[[#This Row],[Current Month Low]])-1</f>
        <v>7.7224329947374937E-2</v>
      </c>
      <c r="AH501" s="2">
        <f>(Table2[[#This Row],[Current Month High]]/Table2[[#This Row],[Close Price]])-1</f>
        <v>1.3406044080890744E-2</v>
      </c>
      <c r="AI501">
        <v>4.52056350829357</v>
      </c>
      <c r="AJ501">
        <v>44.169819664881302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0.08</v>
      </c>
      <c r="AM501" t="s">
        <v>10332</v>
      </c>
      <c r="AN501">
        <v>4.66</v>
      </c>
      <c r="AO501" t="s">
        <v>10332</v>
      </c>
      <c r="AP501">
        <v>1.7632103824629999E-2</v>
      </c>
      <c r="AQ501">
        <f>(Table2[[#This Row],[Sharpe Ratio]]-AVERAGE(Table2[Sharpe Ratio]))/_xlfn.STDEV.P(Table2[Sharpe Ratio])</f>
        <v>-0.56171560603462733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-1.8667423503397087</v>
      </c>
      <c r="AS501">
        <f>_xlfn.RANK.AVG(Table2[[#This Row],[1Y Return vs Nifty Z-Score]],Table2[1Y Return vs Nifty Z-Score])</f>
        <v>385</v>
      </c>
      <c r="AT501">
        <f>_xlfn.RANK.AVG(Table2[[#This Row],[6M Return vs Nifty Z-Score]],Table2[6M Return vs Nifty Z-Score])</f>
        <v>517</v>
      </c>
      <c r="AU501">
        <f>_xlfn.RANK.AVG(Table2[[#This Row],[Sharpe Ratio Z-Score]],Table2[Sharpe Ratio Z-Score])</f>
        <v>493</v>
      </c>
      <c r="AV501">
        <f>(Table2[[#This Row],[Rank 1Y]]+Table2[[#This Row],[Rank 6M]]+Table2[[#This Row],[Rank Sharpe]])/3</f>
        <v>465</v>
      </c>
    </row>
    <row r="502" spans="1:48" x14ac:dyDescent="0.3">
      <c r="A502" t="s">
        <v>1677</v>
      </c>
      <c r="B502" t="s">
        <v>1678</v>
      </c>
      <c r="C502" t="s">
        <v>10291</v>
      </c>
      <c r="D502" t="s">
        <v>571</v>
      </c>
      <c r="E502">
        <v>5081.8450883750002</v>
      </c>
      <c r="F502">
        <v>454.45</v>
      </c>
      <c r="G502">
        <v>10.191972246417</v>
      </c>
      <c r="H502">
        <f>(Table2[[#This Row],[1Y Return vs Nifty]]-AVERAGE(Table2[1Y Return vs Nifty]))/_xlfn.STDEV.P(Table2[1Y Return vs Nifty])</f>
        <v>-0.34654356853931784</v>
      </c>
      <c r="I502">
        <v>22.608918589429599</v>
      </c>
      <c r="J502">
        <f>(Table2[[#This Row],[1M Return vs Nifty]]-AVERAGE(Table2[1M Return vs Nifty]))/_xlfn.STDEV.P(Table2[1M Return vs Nifty])</f>
        <v>1.5241787789526378</v>
      </c>
      <c r="K502">
        <v>1.85162212061182</v>
      </c>
      <c r="L502">
        <f>(Table2[[#This Row],[6M Return vs Nifty]]-AVERAGE(Table2[6M Return vs Nifty]))/_xlfn.STDEV.P(Table2[6M Return vs Nifty])</f>
        <v>-0.22435634676082486</v>
      </c>
      <c r="M502">
        <v>4.5266674603061396</v>
      </c>
      <c r="N502">
        <f>(Table2[[#This Row],[1W Return vs Nifty]]-AVERAGE(Table2[1W Return vs Nifty]))/_xlfn.STDEV.P(Table2[1W Return vs Nifty])</f>
        <v>0.89301252438168033</v>
      </c>
      <c r="O502">
        <v>427.03</v>
      </c>
      <c r="P502">
        <v>406.015453529144</v>
      </c>
      <c r="Q502">
        <v>373.289973686922</v>
      </c>
      <c r="R502">
        <v>64.810802670103598</v>
      </c>
      <c r="S502" s="2">
        <f>(Table2[[#This Row],[Close Price]]-Table2[[#This Row],[20D EMA]])/Table2[[#This Row],[20D EMA]]</f>
        <v>6.4210945366836095E-2</v>
      </c>
      <c r="T502" s="2">
        <f>(Table2[[#This Row],[Close Price]]-Table2[[#This Row],[50D EMA]])/Table2[[#This Row],[50D EMA]]</f>
        <v>0.11929237187859731</v>
      </c>
      <c r="U502" s="2">
        <f>(Table2[[#This Row],[Close Price]]-Table2[[#This Row],[200D EMA]])/Table2[[#This Row],[200D EMA]]</f>
        <v>0.21741817898689891</v>
      </c>
      <c r="V502">
        <v>1.5565641527173999</v>
      </c>
      <c r="W502">
        <v>452.75</v>
      </c>
      <c r="X502">
        <v>464.7</v>
      </c>
      <c r="Y502">
        <v>429.95</v>
      </c>
      <c r="Z502">
        <v>472.5</v>
      </c>
      <c r="AA502">
        <v>400</v>
      </c>
      <c r="AB502">
        <v>472.5</v>
      </c>
      <c r="AC502" s="2">
        <f>(Table2[[#This Row],[Close Price]]/Table2[[#This Row],[Day Low]])-1</f>
        <v>3.7548315847597546E-3</v>
      </c>
      <c r="AD502" s="2">
        <f>(Table2[[#This Row],[Day High]]/Table2[[#This Row],[Close Price]])-1</f>
        <v>2.2554736494663885E-2</v>
      </c>
      <c r="AE502" s="2">
        <f>(Table2[[#This Row],[Close Price]]/Table2[[#This Row],[Current Week Low]])-1</f>
        <v>5.6983370159320756E-2</v>
      </c>
      <c r="AF502" s="2">
        <f>(Table2[[#This Row],[Current Week High]]/Table2[[#This Row],[Close Price]])-1</f>
        <v>3.9718340851578882E-2</v>
      </c>
      <c r="AG502" s="2">
        <f>(Table2[[#This Row],[Close Price]]/Table2[[#This Row],[Current Month Low]])-1</f>
        <v>0.13612500000000005</v>
      </c>
      <c r="AH502" s="2">
        <f>(Table2[[#This Row],[Current Month High]]/Table2[[#This Row],[Close Price]])-1</f>
        <v>3.9718340851578882E-2</v>
      </c>
      <c r="AI502">
        <v>3.9718340851578802</v>
      </c>
      <c r="AJ502">
        <v>56.11473720371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0.06</v>
      </c>
      <c r="AM502" t="s">
        <v>10332</v>
      </c>
      <c r="AN502">
        <v>9.2799999999999994</v>
      </c>
      <c r="AO502" t="s">
        <v>10332</v>
      </c>
      <c r="AP502">
        <v>-9.2661519440770009E-3</v>
      </c>
      <c r="AQ502">
        <f>(Table2[[#This Row],[Sharpe Ratio]]-AVERAGE(Table2[Sharpe Ratio]))/_xlfn.STDEV.P(Table2[Sharpe Ratio])</f>
        <v>-0.87140803540104983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0.97488335263312553</v>
      </c>
      <c r="AS502">
        <f>_xlfn.RANK.AVG(Table2[[#This Row],[1Y Return vs Nifty Z-Score]],Table2[1Y Return vs Nifty Z-Score])</f>
        <v>406</v>
      </c>
      <c r="AT502">
        <f>_xlfn.RANK.AVG(Table2[[#This Row],[6M Return vs Nifty Z-Score]],Table2[6M Return vs Nifty Z-Score])</f>
        <v>392</v>
      </c>
      <c r="AU502">
        <f>_xlfn.RANK.AVG(Table2[[#This Row],[Sharpe Ratio Z-Score]],Table2[Sharpe Ratio Z-Score])</f>
        <v>598</v>
      </c>
      <c r="AV502">
        <f>(Table2[[#This Row],[Rank 1Y]]+Table2[[#This Row],[Rank 6M]]+Table2[[#This Row],[Rank Sharpe]])/3</f>
        <v>465.33333333333331</v>
      </c>
    </row>
    <row r="503" spans="1:48" x14ac:dyDescent="0.3">
      <c r="A503" t="s">
        <v>766</v>
      </c>
      <c r="B503" t="s">
        <v>767</v>
      </c>
      <c r="C503" t="s">
        <v>10286</v>
      </c>
      <c r="D503" t="s">
        <v>290</v>
      </c>
      <c r="E503">
        <v>21567.316990719999</v>
      </c>
      <c r="F503">
        <v>1960.85</v>
      </c>
      <c r="G503">
        <v>-1.4969258159368899</v>
      </c>
      <c r="H503">
        <f>(Table2[[#This Row],[1Y Return vs Nifty]]-AVERAGE(Table2[1Y Return vs Nifty]))/_xlfn.STDEV.P(Table2[1Y Return vs Nifty])</f>
        <v>-0.52747389241937626</v>
      </c>
      <c r="I503">
        <v>8.7170680707075299</v>
      </c>
      <c r="J503">
        <f>(Table2[[#This Row],[1M Return vs Nifty]]-AVERAGE(Table2[1M Return vs Nifty]))/_xlfn.STDEV.P(Table2[1M Return vs Nifty])</f>
        <v>0.36844682782566374</v>
      </c>
      <c r="K503">
        <v>-16.0734798587104</v>
      </c>
      <c r="L503">
        <f>(Table2[[#This Row],[6M Return vs Nifty]]-AVERAGE(Table2[6M Return vs Nifty]))/_xlfn.STDEV.P(Table2[6M Return vs Nifty])</f>
        <v>-0.83417033378628036</v>
      </c>
      <c r="M503">
        <v>11.0464910749739</v>
      </c>
      <c r="N503">
        <f>(Table2[[#This Row],[1W Return vs Nifty]]-AVERAGE(Table2[1W Return vs Nifty]))/_xlfn.STDEV.P(Table2[1W Return vs Nifty])</f>
        <v>2.4002953934493059</v>
      </c>
      <c r="O503">
        <v>1811.43</v>
      </c>
      <c r="P503">
        <v>1813.62030643403</v>
      </c>
      <c r="Q503">
        <v>1823.7927980258701</v>
      </c>
      <c r="R503">
        <v>72.960428140503495</v>
      </c>
      <c r="S503" s="2">
        <f>(Table2[[#This Row],[Close Price]]-Table2[[#This Row],[20D EMA]])/Table2[[#This Row],[20D EMA]]</f>
        <v>8.2487316650381101E-2</v>
      </c>
      <c r="T503" s="2">
        <f>(Table2[[#This Row],[Close Price]]-Table2[[#This Row],[50D EMA]])/Table2[[#This Row],[50D EMA]]</f>
        <v>8.1179998395284489E-2</v>
      </c>
      <c r="U503" s="2">
        <f>(Table2[[#This Row],[Close Price]]-Table2[[#This Row],[200D EMA]])/Table2[[#This Row],[200D EMA]]</f>
        <v>7.5149546660390809E-2</v>
      </c>
      <c r="V503">
        <v>1.22188665160381</v>
      </c>
      <c r="W503">
        <v>1942.5</v>
      </c>
      <c r="X503">
        <v>2012</v>
      </c>
      <c r="Y503">
        <v>1780.05</v>
      </c>
      <c r="Z503">
        <v>2049.9499999999998</v>
      </c>
      <c r="AA503">
        <v>1651.5</v>
      </c>
      <c r="AB503">
        <v>2049.9499999999998</v>
      </c>
      <c r="AC503" s="2">
        <f>(Table2[[#This Row],[Close Price]]/Table2[[#This Row],[Day Low]])-1</f>
        <v>9.4465894465893818E-3</v>
      </c>
      <c r="AD503" s="2">
        <f>(Table2[[#This Row],[Day High]]/Table2[[#This Row],[Close Price]])-1</f>
        <v>2.6085626131524542E-2</v>
      </c>
      <c r="AE503" s="2">
        <f>(Table2[[#This Row],[Close Price]]/Table2[[#This Row],[Current Week Low]])-1</f>
        <v>0.10157018061290413</v>
      </c>
      <c r="AF503" s="2">
        <f>(Table2[[#This Row],[Current Week High]]/Table2[[#This Row],[Close Price]])-1</f>
        <v>4.5439477777494464E-2</v>
      </c>
      <c r="AG503" s="2">
        <f>(Table2[[#This Row],[Close Price]]/Table2[[#This Row],[Current Month Low]])-1</f>
        <v>0.18731456251892209</v>
      </c>
      <c r="AH503" s="2">
        <f>(Table2[[#This Row],[Current Month High]]/Table2[[#This Row],[Close Price]])-1</f>
        <v>4.5439477777494464E-2</v>
      </c>
      <c r="AI503">
        <v>25.4022490246576</v>
      </c>
      <c r="AJ503">
        <v>27.825945241199399</v>
      </c>
      <c r="AK503" t="str">
        <f>IF(AND(Table2[[#This Row],[20D EMA]]&gt;Table2[[#This Row],[50D EMA]],Table2[[#This Row],[50D EMA]]&gt;Table2[[#This Row],[200D EMA]]),"Uptrend","Downtrend/NoTrend")</f>
        <v>Downtrend/NoTrend</v>
      </c>
      <c r="AL503">
        <v>-0.11</v>
      </c>
      <c r="AM503" t="s">
        <v>10331</v>
      </c>
      <c r="AN503">
        <v>15.14</v>
      </c>
      <c r="AO503" t="s">
        <v>10332</v>
      </c>
      <c r="AP503">
        <v>7.6829761273772001E-2</v>
      </c>
      <c r="AQ503">
        <f>(Table2[[#This Row],[Sharpe Ratio]]-AVERAGE(Table2[Sharpe Ratio]))/_xlfn.STDEV.P(Table2[Sharpe Ratio])</f>
        <v>0.11985521795740575</v>
      </c>
      <c r="AR5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3">
        <f>_xlfn.RANK.AVG(Table2[[#This Row],[1Y Return vs Nifty Z-Score]],Table2[1Y Return vs Nifty Z-Score])</f>
        <v>486</v>
      </c>
      <c r="AT503">
        <f>_xlfn.RANK.AVG(Table2[[#This Row],[6M Return vs Nifty Z-Score]],Table2[6M Return vs Nifty Z-Score])</f>
        <v>599</v>
      </c>
      <c r="AU503">
        <f>_xlfn.RANK.AVG(Table2[[#This Row],[Sharpe Ratio Z-Score]],Table2[Sharpe Ratio Z-Score])</f>
        <v>314</v>
      </c>
      <c r="AV503">
        <f>(Table2[[#This Row],[Rank 1Y]]+Table2[[#This Row],[Rank 6M]]+Table2[[#This Row],[Rank Sharpe]])/3</f>
        <v>466.33333333333331</v>
      </c>
    </row>
    <row r="504" spans="1:48" x14ac:dyDescent="0.3">
      <c r="A504" t="s">
        <v>1102</v>
      </c>
      <c r="B504" t="s">
        <v>1103</v>
      </c>
      <c r="C504" t="s">
        <v>10292</v>
      </c>
      <c r="D504" t="s">
        <v>405</v>
      </c>
      <c r="E504">
        <v>11589.153608459999</v>
      </c>
      <c r="F504">
        <v>2865.05</v>
      </c>
      <c r="G504">
        <v>-6.0396135211567801</v>
      </c>
      <c r="H504">
        <f>(Table2[[#This Row],[1Y Return vs Nifty]]-AVERAGE(Table2[1Y Return vs Nifty]))/_xlfn.STDEV.P(Table2[1Y Return vs Nifty])</f>
        <v>-0.59778932792124762</v>
      </c>
      <c r="I504">
        <v>6.3345037342148203</v>
      </c>
      <c r="J504">
        <f>(Table2[[#This Row],[1M Return vs Nifty]]-AVERAGE(Table2[1M Return vs Nifty]))/_xlfn.STDEV.P(Table2[1M Return vs Nifty])</f>
        <v>0.1702294826570539</v>
      </c>
      <c r="K504">
        <v>-13.1137150595706</v>
      </c>
      <c r="L504">
        <f>(Table2[[#This Row],[6M Return vs Nifty]]-AVERAGE(Table2[6M Return vs Nifty]))/_xlfn.STDEV.P(Table2[6M Return vs Nifty])</f>
        <v>-0.7334788021619072</v>
      </c>
      <c r="M504">
        <v>4.3879654355211901</v>
      </c>
      <c r="N504">
        <f>(Table2[[#This Row],[1W Return vs Nifty]]-AVERAGE(Table2[1W Return vs Nifty]))/_xlfn.STDEV.P(Table2[1W Return vs Nifty])</f>
        <v>0.86094675110017405</v>
      </c>
      <c r="O504">
        <v>2699.17</v>
      </c>
      <c r="P504">
        <v>2643.8647812010399</v>
      </c>
      <c r="Q504">
        <v>2493.2658156758398</v>
      </c>
      <c r="R504">
        <v>69.635773318717099</v>
      </c>
      <c r="S504" s="2">
        <f>(Table2[[#This Row],[Close Price]]-Table2[[#This Row],[20D EMA]])/Table2[[#This Row],[20D EMA]]</f>
        <v>6.1455929044854571E-2</v>
      </c>
      <c r="T504" s="2">
        <f>(Table2[[#This Row],[Close Price]]-Table2[[#This Row],[50D EMA]])/Table2[[#This Row],[50D EMA]]</f>
        <v>8.3659807555846885E-2</v>
      </c>
      <c r="U504" s="2">
        <f>(Table2[[#This Row],[Close Price]]-Table2[[#This Row],[200D EMA]])/Table2[[#This Row],[200D EMA]]</f>
        <v>0.14911534180858382</v>
      </c>
      <c r="V504">
        <v>1.11838891122509</v>
      </c>
      <c r="W504">
        <v>2806.05</v>
      </c>
      <c r="X504">
        <v>2898</v>
      </c>
      <c r="Y504">
        <v>2660</v>
      </c>
      <c r="Z504">
        <v>2898</v>
      </c>
      <c r="AA504">
        <v>2512.25</v>
      </c>
      <c r="AB504">
        <v>2898</v>
      </c>
      <c r="AC504" s="2">
        <f>(Table2[[#This Row],[Close Price]]/Table2[[#This Row],[Day Low]])-1</f>
        <v>2.1025997398478324E-2</v>
      </c>
      <c r="AD504" s="2">
        <f>(Table2[[#This Row],[Day High]]/Table2[[#This Row],[Close Price]])-1</f>
        <v>1.1500671890542824E-2</v>
      </c>
      <c r="AE504" s="2">
        <f>(Table2[[#This Row],[Close Price]]/Table2[[#This Row],[Current Week Low]])-1</f>
        <v>7.7086466165413592E-2</v>
      </c>
      <c r="AF504" s="2">
        <f>(Table2[[#This Row],[Current Week High]]/Table2[[#This Row],[Close Price]])-1</f>
        <v>1.1500671890542824E-2</v>
      </c>
      <c r="AG504" s="2">
        <f>(Table2[[#This Row],[Close Price]]/Table2[[#This Row],[Current Month Low]])-1</f>
        <v>0.14043188376952931</v>
      </c>
      <c r="AH504" s="2">
        <f>(Table2[[#This Row],[Current Month High]]/Table2[[#This Row],[Close Price]])-1</f>
        <v>1.1500671890542824E-2</v>
      </c>
      <c r="AI504">
        <v>4.6561142039405796</v>
      </c>
      <c r="AJ504">
        <v>39.326962822476702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0.12</v>
      </c>
      <c r="AM504" t="s">
        <v>10332</v>
      </c>
      <c r="AN504">
        <v>12.3</v>
      </c>
      <c r="AO504" t="s">
        <v>10332</v>
      </c>
      <c r="AP504">
        <v>7.8238577217286998E-2</v>
      </c>
      <c r="AQ504">
        <f>(Table2[[#This Row],[Sharpe Ratio]]-AVERAGE(Table2[Sharpe Ratio]))/_xlfn.STDEV.P(Table2[Sharpe Ratio])</f>
        <v>0.13607558688500335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-0.16401630944092349</v>
      </c>
      <c r="AS504">
        <f>_xlfn.RANK.AVG(Table2[[#This Row],[1Y Return vs Nifty Z-Score]],Table2[1Y Return vs Nifty Z-Score])</f>
        <v>525</v>
      </c>
      <c r="AT504">
        <f>_xlfn.RANK.AVG(Table2[[#This Row],[6M Return vs Nifty Z-Score]],Table2[6M Return vs Nifty Z-Score])</f>
        <v>568</v>
      </c>
      <c r="AU504">
        <f>_xlfn.RANK.AVG(Table2[[#This Row],[Sharpe Ratio Z-Score]],Table2[Sharpe Ratio Z-Score])</f>
        <v>306</v>
      </c>
      <c r="AV504">
        <f>(Table2[[#This Row],[Rank 1Y]]+Table2[[#This Row],[Rank 6M]]+Table2[[#This Row],[Rank Sharpe]])/3</f>
        <v>466.33333333333331</v>
      </c>
    </row>
    <row r="505" spans="1:48" x14ac:dyDescent="0.3">
      <c r="A505" t="s">
        <v>1173</v>
      </c>
      <c r="B505" t="s">
        <v>1174</v>
      </c>
      <c r="C505" t="s">
        <v>10303</v>
      </c>
      <c r="D505" t="s">
        <v>1175</v>
      </c>
      <c r="E505">
        <v>10461.109601848</v>
      </c>
      <c r="F505">
        <v>99.92</v>
      </c>
      <c r="G505">
        <v>19.456893744302</v>
      </c>
      <c r="H505">
        <f>(Table2[[#This Row],[1Y Return vs Nifty]]-AVERAGE(Table2[1Y Return vs Nifty]))/_xlfn.STDEV.P(Table2[1Y Return vs Nifty])</f>
        <v>-0.20313353635377948</v>
      </c>
      <c r="I505">
        <v>23.640209851021101</v>
      </c>
      <c r="J505">
        <f>(Table2[[#This Row],[1M Return vs Nifty]]-AVERAGE(Table2[1M Return vs Nifty]))/_xlfn.STDEV.P(Table2[1M Return vs Nifty])</f>
        <v>1.6099770144240766</v>
      </c>
      <c r="K505">
        <v>-25.796918440018398</v>
      </c>
      <c r="L505">
        <f>(Table2[[#This Row],[6M Return vs Nifty]]-AVERAGE(Table2[6M Return vs Nifty]))/_xlfn.STDEV.P(Table2[6M Return vs Nifty])</f>
        <v>-1.1649628088140167</v>
      </c>
      <c r="M505">
        <v>1.2077140153110899</v>
      </c>
      <c r="N505">
        <f>(Table2[[#This Row],[1W Return vs Nifty]]-AVERAGE(Table2[1W Return vs Nifty]))/_xlfn.STDEV.P(Table2[1W Return vs Nifty])</f>
        <v>0.12572157196702022</v>
      </c>
      <c r="O505">
        <v>94.24</v>
      </c>
      <c r="P505">
        <v>89.989722065211097</v>
      </c>
      <c r="Q505">
        <v>86.800429522534898</v>
      </c>
      <c r="R505">
        <v>65.066525279861906</v>
      </c>
      <c r="S505" s="2">
        <f>(Table2[[#This Row],[Close Price]]-Table2[[#This Row],[20D EMA]])/Table2[[#This Row],[20D EMA]]</f>
        <v>6.0271646859083268E-2</v>
      </c>
      <c r="T505" s="2">
        <f>(Table2[[#This Row],[Close Price]]-Table2[[#This Row],[50D EMA]])/Table2[[#This Row],[50D EMA]]</f>
        <v>0.11034902327615728</v>
      </c>
      <c r="U505" s="2">
        <f>(Table2[[#This Row],[Close Price]]-Table2[[#This Row],[200D EMA]])/Table2[[#This Row],[200D EMA]]</f>
        <v>0.15114637738122061</v>
      </c>
      <c r="V505">
        <v>1.9786414974156099</v>
      </c>
      <c r="W505">
        <v>98.83</v>
      </c>
      <c r="X505">
        <v>104</v>
      </c>
      <c r="Y505">
        <v>95.01</v>
      </c>
      <c r="Z505">
        <v>104</v>
      </c>
      <c r="AA505">
        <v>86.88</v>
      </c>
      <c r="AB505">
        <v>104</v>
      </c>
      <c r="AC505" s="2">
        <f>(Table2[[#This Row],[Close Price]]/Table2[[#This Row],[Day Low]])-1</f>
        <v>1.102903976525349E-2</v>
      </c>
      <c r="AD505" s="2">
        <f>(Table2[[#This Row],[Day High]]/Table2[[#This Row],[Close Price]])-1</f>
        <v>4.083266613290637E-2</v>
      </c>
      <c r="AE505" s="2">
        <f>(Table2[[#This Row],[Close Price]]/Table2[[#This Row],[Current Week Low]])-1</f>
        <v>5.1678770655720463E-2</v>
      </c>
      <c r="AF505" s="2">
        <f>(Table2[[#This Row],[Current Week High]]/Table2[[#This Row],[Close Price]])-1</f>
        <v>4.083266613290637E-2</v>
      </c>
      <c r="AG505" s="2">
        <f>(Table2[[#This Row],[Close Price]]/Table2[[#This Row],[Current Month Low]])-1</f>
        <v>0.15009208103130756</v>
      </c>
      <c r="AH505" s="2">
        <f>(Table2[[#This Row],[Current Month High]]/Table2[[#This Row],[Close Price]])-1</f>
        <v>4.083266613290637E-2</v>
      </c>
      <c r="AI505">
        <v>35.808646917533999</v>
      </c>
      <c r="AJ505">
        <v>59.108280254777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0.16</v>
      </c>
      <c r="AM505" t="s">
        <v>10332</v>
      </c>
      <c r="AN505">
        <v>13.88</v>
      </c>
      <c r="AO505" t="s">
        <v>10332</v>
      </c>
      <c r="AP505">
        <v>6.5898545630330999E-2</v>
      </c>
      <c r="AQ505">
        <f>(Table2[[#This Row],[Sharpe Ratio]]-AVERAGE(Table2[Sharpe Ratio]))/_xlfn.STDEV.P(Table2[Sharpe Ratio])</f>
        <v>-6.0010739023774722E-3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0.36160116732092323</v>
      </c>
      <c r="AS505">
        <f>_xlfn.RANK.AVG(Table2[[#This Row],[1Y Return vs Nifty Z-Score]],Table2[1Y Return vs Nifty Z-Score])</f>
        <v>356</v>
      </c>
      <c r="AT505">
        <f>_xlfn.RANK.AVG(Table2[[#This Row],[6M Return vs Nifty Z-Score]],Table2[6M Return vs Nifty Z-Score])</f>
        <v>686</v>
      </c>
      <c r="AU505">
        <f>_xlfn.RANK.AVG(Table2[[#This Row],[Sharpe Ratio Z-Score]],Table2[Sharpe Ratio Z-Score])</f>
        <v>358</v>
      </c>
      <c r="AV505">
        <f>(Table2[[#This Row],[Rank 1Y]]+Table2[[#This Row],[Rank 6M]]+Table2[[#This Row],[Rank Sharpe]])/3</f>
        <v>466.66666666666669</v>
      </c>
    </row>
    <row r="506" spans="1:48" x14ac:dyDescent="0.3">
      <c r="A506" t="s">
        <v>812</v>
      </c>
      <c r="B506" t="s">
        <v>813</v>
      </c>
      <c r="C506" t="s">
        <v>10291</v>
      </c>
      <c r="D506" t="s">
        <v>281</v>
      </c>
      <c r="E506">
        <v>19982.279709959999</v>
      </c>
      <c r="F506">
        <v>401.3</v>
      </c>
      <c r="G506">
        <v>-0.60174767641882099</v>
      </c>
      <c r="H506">
        <f>(Table2[[#This Row],[1Y Return vs Nifty]]-AVERAGE(Table2[1Y Return vs Nifty]))/_xlfn.STDEV.P(Table2[1Y Return vs Nifty])</f>
        <v>-0.51361759306169863</v>
      </c>
      <c r="I506">
        <v>24.934428550322998</v>
      </c>
      <c r="J506">
        <f>(Table2[[#This Row],[1M Return vs Nifty]]-AVERAGE(Table2[1M Return vs Nifty]))/_xlfn.STDEV.P(Table2[1M Return vs Nifty])</f>
        <v>1.7176494876135442</v>
      </c>
      <c r="K506">
        <v>-26.807380877852999</v>
      </c>
      <c r="L506">
        <f>(Table2[[#This Row],[6M Return vs Nifty]]-AVERAGE(Table2[6M Return vs Nifty]))/_xlfn.STDEV.P(Table2[6M Return vs Nifty])</f>
        <v>-1.1993388546890247</v>
      </c>
      <c r="M506">
        <v>0.63677420261029805</v>
      </c>
      <c r="N506">
        <f>(Table2[[#This Row],[1W Return vs Nifty]]-AVERAGE(Table2[1W Return vs Nifty]))/_xlfn.STDEV.P(Table2[1W Return vs Nifty])</f>
        <v>-6.2709250411117226E-3</v>
      </c>
      <c r="O506">
        <v>380.34</v>
      </c>
      <c r="P506">
        <v>368.77304814895302</v>
      </c>
      <c r="Q506">
        <v>370.81092272581901</v>
      </c>
      <c r="R506">
        <v>69.501454888633305</v>
      </c>
      <c r="S506" s="2">
        <f>(Table2[[#This Row],[Close Price]]-Table2[[#This Row],[20D EMA]])/Table2[[#This Row],[20D EMA]]</f>
        <v>5.5108587053688901E-2</v>
      </c>
      <c r="T506" s="2">
        <f>(Table2[[#This Row],[Close Price]]-Table2[[#This Row],[50D EMA]])/Table2[[#This Row],[50D EMA]]</f>
        <v>8.8203169983042951E-2</v>
      </c>
      <c r="U506" s="2">
        <f>(Table2[[#This Row],[Close Price]]-Table2[[#This Row],[200D EMA]])/Table2[[#This Row],[200D EMA]]</f>
        <v>8.222270544259265E-2</v>
      </c>
      <c r="V506">
        <v>0.91282552649938797</v>
      </c>
      <c r="W506">
        <v>395.25</v>
      </c>
      <c r="X506">
        <v>402.7</v>
      </c>
      <c r="Y506">
        <v>388.25</v>
      </c>
      <c r="Z506">
        <v>402.7</v>
      </c>
      <c r="AA506">
        <v>354.9</v>
      </c>
      <c r="AB506">
        <v>410.45</v>
      </c>
      <c r="AC506" s="2">
        <f>(Table2[[#This Row],[Close Price]]/Table2[[#This Row],[Day Low]])-1</f>
        <v>1.5306767868437765E-2</v>
      </c>
      <c r="AD506" s="2">
        <f>(Table2[[#This Row],[Day High]]/Table2[[#This Row],[Close Price]])-1</f>
        <v>3.4886618489906596E-3</v>
      </c>
      <c r="AE506" s="2">
        <f>(Table2[[#This Row],[Close Price]]/Table2[[#This Row],[Current Week Low]])-1</f>
        <v>3.3612363168061821E-2</v>
      </c>
      <c r="AF506" s="2">
        <f>(Table2[[#This Row],[Current Week High]]/Table2[[#This Row],[Close Price]])-1</f>
        <v>3.4886618489906596E-3</v>
      </c>
      <c r="AG506" s="2">
        <f>(Table2[[#This Row],[Close Price]]/Table2[[#This Row],[Current Month Low]])-1</f>
        <v>0.13074105381797696</v>
      </c>
      <c r="AH506" s="2">
        <f>(Table2[[#This Row],[Current Month High]]/Table2[[#This Row],[Close Price]])-1</f>
        <v>2.2800897084475302E-2</v>
      </c>
      <c r="AI506">
        <v>39.048093695489598</v>
      </c>
      <c r="AJ506">
        <v>29.076873592795099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-0.05</v>
      </c>
      <c r="AM506" t="s">
        <v>10331</v>
      </c>
      <c r="AN506">
        <v>8.89</v>
      </c>
      <c r="AO506" t="s">
        <v>10332</v>
      </c>
      <c r="AP506">
        <v>0.10211859843631201</v>
      </c>
      <c r="AQ506">
        <f>(Table2[[#This Row],[Sharpe Ratio]]-AVERAGE(Table2[Sharpe Ratio]))/_xlfn.STDEV.P(Table2[Sharpe Ratio])</f>
        <v>0.41101764440106486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478</v>
      </c>
      <c r="AT506">
        <f>_xlfn.RANK.AVG(Table2[[#This Row],[6M Return vs Nifty Z-Score]],Table2[6M Return vs Nifty Z-Score])</f>
        <v>690</v>
      </c>
      <c r="AU506">
        <f>_xlfn.RANK.AVG(Table2[[#This Row],[Sharpe Ratio Z-Score]],Table2[Sharpe Ratio Z-Score])</f>
        <v>235</v>
      </c>
      <c r="AV506">
        <f>(Table2[[#This Row],[Rank 1Y]]+Table2[[#This Row],[Rank 6M]]+Table2[[#This Row],[Rank Sharpe]])/3</f>
        <v>467.66666666666669</v>
      </c>
    </row>
    <row r="507" spans="1:48" x14ac:dyDescent="0.3">
      <c r="A507" t="s">
        <v>140</v>
      </c>
      <c r="B507" t="s">
        <v>141</v>
      </c>
      <c r="C507" t="s">
        <v>10287</v>
      </c>
      <c r="D507" t="s">
        <v>54</v>
      </c>
      <c r="E507">
        <v>209404.24683647999</v>
      </c>
      <c r="F507">
        <v>329.6</v>
      </c>
      <c r="G507">
        <v>11.4774834528161</v>
      </c>
      <c r="H507">
        <f>(Table2[[#This Row],[1Y Return vs Nifty]]-AVERAGE(Table2[1Y Return vs Nifty]))/_xlfn.STDEV.P(Table2[1Y Return vs Nifty])</f>
        <v>-0.32664537474170713</v>
      </c>
      <c r="I507">
        <v>-3.2746279888410599</v>
      </c>
      <c r="J507">
        <f>(Table2[[#This Row],[1M Return vs Nifty]]-AVERAGE(Table2[1M Return vs Nifty]))/_xlfn.STDEV.P(Table2[1M Return vs Nifty])</f>
        <v>-0.6292018486804426</v>
      </c>
      <c r="K507">
        <v>-2.8429768740088002</v>
      </c>
      <c r="L507">
        <f>(Table2[[#This Row],[6M Return vs Nifty]]-AVERAGE(Table2[6M Return vs Nifty]))/_xlfn.STDEV.P(Table2[6M Return vs Nifty])</f>
        <v>-0.38406713299220918</v>
      </c>
      <c r="M507">
        <v>-0.93580146943469</v>
      </c>
      <c r="N507">
        <f>(Table2[[#This Row],[1W Return vs Nifty]]-AVERAGE(Table2[1W Return vs Nifty]))/_xlfn.STDEV.P(Table2[1W Return vs Nifty])</f>
        <v>-0.36982621593170839</v>
      </c>
      <c r="O507">
        <v>330.14</v>
      </c>
      <c r="P507">
        <v>337.24263506738998</v>
      </c>
      <c r="Q507">
        <v>303.13490198081701</v>
      </c>
      <c r="R507">
        <v>51.300068225619299</v>
      </c>
      <c r="S507" s="2">
        <f>(Table2[[#This Row],[Close Price]]-Table2[[#This Row],[20D EMA]])/Table2[[#This Row],[20D EMA]]</f>
        <v>-1.6356697158780022E-3</v>
      </c>
      <c r="T507" s="2">
        <f>(Table2[[#This Row],[Close Price]]-Table2[[#This Row],[50D EMA]])/Table2[[#This Row],[50D EMA]]</f>
        <v>-2.2662125937495298E-2</v>
      </c>
      <c r="U507" s="2">
        <f>(Table2[[#This Row],[Close Price]]-Table2[[#This Row],[200D EMA]])/Table2[[#This Row],[200D EMA]]</f>
        <v>8.7304687933485739E-2</v>
      </c>
      <c r="V507">
        <v>0.74233039834015002</v>
      </c>
      <c r="W507">
        <v>328.9</v>
      </c>
      <c r="X507">
        <v>333.4</v>
      </c>
      <c r="Y507">
        <v>328.8</v>
      </c>
      <c r="Z507">
        <v>337.95</v>
      </c>
      <c r="AA507">
        <v>310</v>
      </c>
      <c r="AB507">
        <v>337.95</v>
      </c>
      <c r="AC507" s="2">
        <f>(Table2[[#This Row],[Close Price]]/Table2[[#This Row],[Day Low]])-1</f>
        <v>2.128306476132602E-3</v>
      </c>
      <c r="AD507" s="2">
        <f>(Table2[[#This Row],[Day High]]/Table2[[#This Row],[Close Price]])-1</f>
        <v>1.1529126213592145E-2</v>
      </c>
      <c r="AE507" s="2">
        <f>(Table2[[#This Row],[Close Price]]/Table2[[#This Row],[Current Week Low]])-1</f>
        <v>2.4330900243310083E-3</v>
      </c>
      <c r="AF507" s="2">
        <f>(Table2[[#This Row],[Current Week High]]/Table2[[#This Row],[Close Price]])-1</f>
        <v>2.5333737864077666E-2</v>
      </c>
      <c r="AG507" s="2">
        <f>(Table2[[#This Row],[Close Price]]/Table2[[#This Row],[Current Month Low]])-1</f>
        <v>6.3225806451612909E-2</v>
      </c>
      <c r="AH507" s="2">
        <f>(Table2[[#This Row],[Current Month High]]/Table2[[#This Row],[Close Price]])-1</f>
        <v>2.5333737864077666E-2</v>
      </c>
      <c r="AI507">
        <v>19.751213592232901</v>
      </c>
      <c r="AJ507">
        <v>62.524654832347103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-0.1</v>
      </c>
      <c r="AM507" t="s">
        <v>10331</v>
      </c>
      <c r="AN507">
        <v>3.96</v>
      </c>
      <c r="AO507" t="s">
        <v>10332</v>
      </c>
      <c r="AQ507">
        <f>(Table2[[#This Row],[Sharpe Ratio]]-AVERAGE(Table2[Sharpe Ratio]))/_xlfn.STDEV.P(Table2[Sharpe Ratio])</f>
        <v>-0.76472241492382476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7">
        <f>_xlfn.RANK.AVG(Table2[[#This Row],[1Y Return vs Nifty Z-Score]],Table2[1Y Return vs Nifty Z-Score])</f>
        <v>396</v>
      </c>
      <c r="AT507">
        <f>_xlfn.RANK.AVG(Table2[[#This Row],[6M Return vs Nifty Z-Score]],Table2[6M Return vs Nifty Z-Score])</f>
        <v>451</v>
      </c>
      <c r="AU507">
        <f>_xlfn.RANK.AVG(Table2[[#This Row],[Sharpe Ratio Z-Score]],Table2[Sharpe Ratio Z-Score])</f>
        <v>557.5</v>
      </c>
      <c r="AV507">
        <f>(Table2[[#This Row],[Rank 1Y]]+Table2[[#This Row],[Rank 6M]]+Table2[[#This Row],[Rank Sharpe]])/3</f>
        <v>468.16666666666669</v>
      </c>
    </row>
    <row r="508" spans="1:48" x14ac:dyDescent="0.3">
      <c r="A508" t="s">
        <v>1211</v>
      </c>
      <c r="B508" t="s">
        <v>1212</v>
      </c>
      <c r="C508" t="s">
        <v>10300</v>
      </c>
      <c r="D508" t="s">
        <v>378</v>
      </c>
      <c r="E508">
        <v>9834.0052097749995</v>
      </c>
      <c r="F508">
        <v>669.25</v>
      </c>
      <c r="G508">
        <v>-6.2801511918917496</v>
      </c>
      <c r="H508">
        <f>(Table2[[#This Row],[1Y Return vs Nifty]]-AVERAGE(Table2[1Y Return vs Nifty]))/_xlfn.STDEV.P(Table2[1Y Return vs Nifty])</f>
        <v>-0.6015125667106761</v>
      </c>
      <c r="I508">
        <v>-0.319448619629431</v>
      </c>
      <c r="J508">
        <f>(Table2[[#This Row],[1M Return vs Nifty]]-AVERAGE(Table2[1M Return vs Nifty]))/_xlfn.STDEV.P(Table2[1M Return vs Nifty])</f>
        <v>-0.38334581865001549</v>
      </c>
      <c r="K508">
        <v>-11.675732363525</v>
      </c>
      <c r="L508">
        <f>(Table2[[#This Row],[6M Return vs Nifty]]-AVERAGE(Table2[6M Return vs Nifty]))/_xlfn.STDEV.P(Table2[6M Return vs Nifty])</f>
        <v>-0.6845584689799401</v>
      </c>
      <c r="M508">
        <v>-0.63335069923543297</v>
      </c>
      <c r="N508">
        <f>(Table2[[#This Row],[1W Return vs Nifty]]-AVERAGE(Table2[1W Return vs Nifty]))/_xlfn.STDEV.P(Table2[1W Return vs Nifty])</f>
        <v>-0.29990425306877894</v>
      </c>
      <c r="O508">
        <v>667.95</v>
      </c>
      <c r="P508">
        <v>675.45559167566398</v>
      </c>
      <c r="Q508">
        <v>671.05240699958904</v>
      </c>
      <c r="R508">
        <v>54.6429869377993</v>
      </c>
      <c r="S508" s="2">
        <f>(Table2[[#This Row],[Close Price]]-Table2[[#This Row],[20D EMA]])/Table2[[#This Row],[20D EMA]]</f>
        <v>1.9462534620854172E-3</v>
      </c>
      <c r="T508" s="2">
        <f>(Table2[[#This Row],[Close Price]]-Table2[[#This Row],[50D EMA]])/Table2[[#This Row],[50D EMA]]</f>
        <v>-9.1872681966688689E-3</v>
      </c>
      <c r="U508" s="2">
        <f>(Table2[[#This Row],[Close Price]]-Table2[[#This Row],[200D EMA]])/Table2[[#This Row],[200D EMA]]</f>
        <v>-2.6859407414213214E-3</v>
      </c>
      <c r="V508">
        <v>0.56641556516856995</v>
      </c>
      <c r="W508">
        <v>665.3</v>
      </c>
      <c r="X508">
        <v>682</v>
      </c>
      <c r="Y508">
        <v>648.20000000000005</v>
      </c>
      <c r="Z508">
        <v>682</v>
      </c>
      <c r="AA508">
        <v>639.20000000000005</v>
      </c>
      <c r="AB508">
        <v>720.5</v>
      </c>
      <c r="AC508" s="2">
        <f>(Table2[[#This Row],[Close Price]]/Table2[[#This Row],[Day Low]])-1</f>
        <v>5.9371712009619326E-3</v>
      </c>
      <c r="AD508" s="2">
        <f>(Table2[[#This Row],[Day High]]/Table2[[#This Row],[Close Price]])-1</f>
        <v>1.9051176690324967E-2</v>
      </c>
      <c r="AE508" s="2">
        <f>(Table2[[#This Row],[Close Price]]/Table2[[#This Row],[Current Week Low]])-1</f>
        <v>3.2474544893551283E-2</v>
      </c>
      <c r="AF508" s="2">
        <f>(Table2[[#This Row],[Current Week High]]/Table2[[#This Row],[Close Price]])-1</f>
        <v>1.9051176690324967E-2</v>
      </c>
      <c r="AG508" s="2">
        <f>(Table2[[#This Row],[Close Price]]/Table2[[#This Row],[Current Month Low]])-1</f>
        <v>4.7011889862327738E-2</v>
      </c>
      <c r="AH508" s="2">
        <f>(Table2[[#This Row],[Current Month High]]/Table2[[#This Row],[Close Price]])-1</f>
        <v>7.6578259245424052E-2</v>
      </c>
      <c r="AI508">
        <v>21.763167725065301</v>
      </c>
      <c r="AJ508">
        <v>23.250460405156499</v>
      </c>
      <c r="AK508" t="str">
        <f>IF(AND(Table2[[#This Row],[20D EMA]]&gt;Table2[[#This Row],[50D EMA]],Table2[[#This Row],[50D EMA]]&gt;Table2[[#This Row],[200D EMA]]),"Uptrend","Downtrend/NoTrend")</f>
        <v>Downtrend/NoTrend</v>
      </c>
      <c r="AL508">
        <v>0</v>
      </c>
      <c r="AM508" t="s">
        <v>10333</v>
      </c>
      <c r="AN508">
        <v>3.1</v>
      </c>
      <c r="AO508" t="s">
        <v>10332</v>
      </c>
      <c r="AP508">
        <v>7.3742672394724998E-2</v>
      </c>
      <c r="AQ508">
        <f>(Table2[[#This Row],[Sharpe Ratio]]-AVERAGE(Table2[Sharpe Ratio]))/_xlfn.STDEV.P(Table2[Sharpe Ratio])</f>
        <v>8.4312093420149184E-2</v>
      </c>
      <c r="AR5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8">
        <f>_xlfn.RANK.AVG(Table2[[#This Row],[1Y Return vs Nifty Z-Score]],Table2[1Y Return vs Nifty Z-Score])</f>
        <v>526</v>
      </c>
      <c r="AT508">
        <f>_xlfn.RANK.AVG(Table2[[#This Row],[6M Return vs Nifty Z-Score]],Table2[6M Return vs Nifty Z-Score])</f>
        <v>553</v>
      </c>
      <c r="AU508">
        <f>_xlfn.RANK.AVG(Table2[[#This Row],[Sharpe Ratio Z-Score]],Table2[Sharpe Ratio Z-Score])</f>
        <v>326</v>
      </c>
      <c r="AV508">
        <f>(Table2[[#This Row],[Rank 1Y]]+Table2[[#This Row],[Rank 6M]]+Table2[[#This Row],[Rank Sharpe]])/3</f>
        <v>468.33333333333331</v>
      </c>
    </row>
    <row r="509" spans="1:48" x14ac:dyDescent="0.3">
      <c r="A509" t="s">
        <v>1840</v>
      </c>
      <c r="B509" t="s">
        <v>1841</v>
      </c>
      <c r="C509" t="s">
        <v>10298</v>
      </c>
      <c r="D509" t="s">
        <v>263</v>
      </c>
      <c r="E509">
        <v>4049.59674653399</v>
      </c>
      <c r="F509">
        <v>174.19</v>
      </c>
      <c r="G509">
        <v>1.1118921054950599</v>
      </c>
      <c r="H509">
        <f>(Table2[[#This Row],[1Y Return vs Nifty]]-AVERAGE(Table2[1Y Return vs Nifty]))/_xlfn.STDEV.P(Table2[1Y Return vs Nifty])</f>
        <v>-0.48709247503076997</v>
      </c>
      <c r="I509">
        <v>14.815195224126199</v>
      </c>
      <c r="J509">
        <f>(Table2[[#This Row],[1M Return vs Nifty]]-AVERAGE(Table2[1M Return vs Nifty]))/_xlfn.STDEV.P(Table2[1M Return vs Nifty])</f>
        <v>0.87578027370046685</v>
      </c>
      <c r="K509">
        <v>-3.9182315902494702</v>
      </c>
      <c r="L509">
        <f>(Table2[[#This Row],[6M Return vs Nifty]]-AVERAGE(Table2[6M Return vs Nifty]))/_xlfn.STDEV.P(Table2[6M Return vs Nifty])</f>
        <v>-0.42064741947175316</v>
      </c>
      <c r="M509">
        <v>4.3771310232609597</v>
      </c>
      <c r="N509">
        <f>(Table2[[#This Row],[1W Return vs Nifty]]-AVERAGE(Table2[1W Return vs Nifty]))/_xlfn.STDEV.P(Table2[1W Return vs Nifty])</f>
        <v>0.85844200174475849</v>
      </c>
      <c r="O509">
        <v>165.73</v>
      </c>
      <c r="P509">
        <v>157.31967036720101</v>
      </c>
      <c r="Q509">
        <v>146.16043936233399</v>
      </c>
      <c r="R509">
        <v>63.723433383419398</v>
      </c>
      <c r="S509" s="2">
        <f>(Table2[[#This Row],[Close Price]]-Table2[[#This Row],[20D EMA]])/Table2[[#This Row],[20D EMA]]</f>
        <v>5.1046883485186802E-2</v>
      </c>
      <c r="T509" s="2">
        <f>(Table2[[#This Row],[Close Price]]-Table2[[#This Row],[50D EMA]])/Table2[[#This Row],[50D EMA]]</f>
        <v>0.1072359838628051</v>
      </c>
      <c r="U509" s="2">
        <f>(Table2[[#This Row],[Close Price]]-Table2[[#This Row],[200D EMA]])/Table2[[#This Row],[200D EMA]]</f>
        <v>0.19177255322953904</v>
      </c>
      <c r="V509">
        <v>1.2280348766241</v>
      </c>
      <c r="W509">
        <v>172.56</v>
      </c>
      <c r="X509">
        <v>176.9</v>
      </c>
      <c r="Y509">
        <v>165.57</v>
      </c>
      <c r="Z509">
        <v>179.7</v>
      </c>
      <c r="AA509">
        <v>153.11000000000001</v>
      </c>
      <c r="AB509">
        <v>179.7</v>
      </c>
      <c r="AC509" s="2">
        <f>(Table2[[#This Row],[Close Price]]/Table2[[#This Row],[Day Low]])-1</f>
        <v>9.445989800648924E-3</v>
      </c>
      <c r="AD509" s="2">
        <f>(Table2[[#This Row],[Day High]]/Table2[[#This Row],[Close Price]])-1</f>
        <v>1.5557724324014144E-2</v>
      </c>
      <c r="AE509" s="2">
        <f>(Table2[[#This Row],[Close Price]]/Table2[[#This Row],[Current Week Low]])-1</f>
        <v>5.2062571721930295E-2</v>
      </c>
      <c r="AF509" s="2">
        <f>(Table2[[#This Row],[Current Week High]]/Table2[[#This Row],[Close Price]])-1</f>
        <v>3.16321258396004E-2</v>
      </c>
      <c r="AG509" s="2">
        <f>(Table2[[#This Row],[Close Price]]/Table2[[#This Row],[Current Month Low]])-1</f>
        <v>0.1376787930246226</v>
      </c>
      <c r="AH509" s="2">
        <f>(Table2[[#This Row],[Current Month High]]/Table2[[#This Row],[Close Price]])-1</f>
        <v>3.16321258396004E-2</v>
      </c>
      <c r="AI509">
        <v>4.1391583902634999</v>
      </c>
      <c r="AJ509">
        <v>55.457385095939301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0.32</v>
      </c>
      <c r="AM509" t="s">
        <v>10332</v>
      </c>
      <c r="AN509">
        <v>11.8</v>
      </c>
      <c r="AO509" t="s">
        <v>10332</v>
      </c>
      <c r="AP509">
        <v>2.0866323398096999E-2</v>
      </c>
      <c r="AQ509">
        <f>(Table2[[#This Row],[Sharpe Ratio]]-AVERAGE(Table2[Sharpe Ratio]))/_xlfn.STDEV.P(Table2[Sharpe Ratio])</f>
        <v>-0.52447849573929395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0.30200388520340815</v>
      </c>
      <c r="AS509">
        <f>_xlfn.RANK.AVG(Table2[[#This Row],[1Y Return vs Nifty Z-Score]],Table2[1Y Return vs Nifty Z-Score])</f>
        <v>467</v>
      </c>
      <c r="AT509">
        <f>_xlfn.RANK.AVG(Table2[[#This Row],[6M Return vs Nifty Z-Score]],Table2[6M Return vs Nifty Z-Score])</f>
        <v>464</v>
      </c>
      <c r="AU509">
        <f>_xlfn.RANK.AVG(Table2[[#This Row],[Sharpe Ratio Z-Score]],Table2[Sharpe Ratio Z-Score])</f>
        <v>480</v>
      </c>
      <c r="AV509">
        <f>(Table2[[#This Row],[Rank 1Y]]+Table2[[#This Row],[Rank 6M]]+Table2[[#This Row],[Rank Sharpe]])/3</f>
        <v>470.33333333333331</v>
      </c>
    </row>
    <row r="510" spans="1:48" x14ac:dyDescent="0.3">
      <c r="A510" t="s">
        <v>1080</v>
      </c>
      <c r="B510" t="s">
        <v>1081</v>
      </c>
      <c r="C510" t="s">
        <v>10287</v>
      </c>
      <c r="D510" t="s">
        <v>24</v>
      </c>
      <c r="E510">
        <v>12244.047806097</v>
      </c>
      <c r="F510">
        <v>111.19</v>
      </c>
      <c r="G510">
        <v>-4.1670419203504698</v>
      </c>
      <c r="H510">
        <f>(Table2[[#This Row],[1Y Return vs Nifty]]-AVERAGE(Table2[1Y Return vs Nifty]))/_xlfn.STDEV.P(Table2[1Y Return vs Nifty])</f>
        <v>-0.56880413321639645</v>
      </c>
      <c r="I510">
        <v>0.34742255435365998</v>
      </c>
      <c r="J510">
        <f>(Table2[[#This Row],[1M Return vs Nifty]]-AVERAGE(Table2[1M Return vs Nifty]))/_xlfn.STDEV.P(Table2[1M Return vs Nifty])</f>
        <v>-0.32786549786632246</v>
      </c>
      <c r="K510">
        <v>-35.177624348389102</v>
      </c>
      <c r="L510">
        <f>(Table2[[#This Row],[6M Return vs Nifty]]-AVERAGE(Table2[6M Return vs Nifty]))/_xlfn.STDEV.P(Table2[6M Return vs Nifty])</f>
        <v>-1.4840954797296821</v>
      </c>
      <c r="M510">
        <v>-1.0736013596949401</v>
      </c>
      <c r="N510">
        <f>(Table2[[#This Row],[1W Return vs Nifty]]-AVERAGE(Table2[1W Return vs Nifty]))/_xlfn.STDEV.P(Table2[1W Return vs Nifty])</f>
        <v>-0.40168342959641545</v>
      </c>
      <c r="O510">
        <v>111.31</v>
      </c>
      <c r="P510">
        <v>114.3217713011</v>
      </c>
      <c r="Q510">
        <v>116.05562711376599</v>
      </c>
      <c r="R510">
        <v>50.610565170364801</v>
      </c>
      <c r="S510" s="2">
        <f>(Table2[[#This Row],[Close Price]]-Table2[[#This Row],[20D EMA]])/Table2[[#This Row],[20D EMA]]</f>
        <v>-1.0780702542449424E-3</v>
      </c>
      <c r="T510" s="2">
        <f>(Table2[[#This Row],[Close Price]]-Table2[[#This Row],[50D EMA]])/Table2[[#This Row],[50D EMA]]</f>
        <v>-2.7394355995863307E-2</v>
      </c>
      <c r="U510" s="2">
        <f>(Table2[[#This Row],[Close Price]]-Table2[[#This Row],[200D EMA]])/Table2[[#This Row],[200D EMA]]</f>
        <v>-4.1924956460718282E-2</v>
      </c>
      <c r="V510">
        <v>0.52091612857179403</v>
      </c>
      <c r="W510">
        <v>111.01</v>
      </c>
      <c r="X510">
        <v>112.38</v>
      </c>
      <c r="Y510">
        <v>109.56</v>
      </c>
      <c r="Z510">
        <v>112.38</v>
      </c>
      <c r="AA510">
        <v>107.65</v>
      </c>
      <c r="AB510">
        <v>123.7</v>
      </c>
      <c r="AC510" s="2">
        <f>(Table2[[#This Row],[Close Price]]/Table2[[#This Row],[Day Low]])-1</f>
        <v>1.6214755427437222E-3</v>
      </c>
      <c r="AD510" s="2">
        <f>(Table2[[#This Row],[Day High]]/Table2[[#This Row],[Close Price]])-1</f>
        <v>1.0702401295080488E-2</v>
      </c>
      <c r="AE510" s="2">
        <f>(Table2[[#This Row],[Close Price]]/Table2[[#This Row],[Current Week Low]])-1</f>
        <v>1.4877692588535885E-2</v>
      </c>
      <c r="AF510" s="2">
        <f>(Table2[[#This Row],[Current Week High]]/Table2[[#This Row],[Close Price]])-1</f>
        <v>1.0702401295080488E-2</v>
      </c>
      <c r="AG510" s="2">
        <f>(Table2[[#This Row],[Close Price]]/Table2[[#This Row],[Current Month Low]])-1</f>
        <v>3.2884347422201587E-2</v>
      </c>
      <c r="AH510" s="2">
        <f>(Table2[[#This Row],[Current Month High]]/Table2[[#This Row],[Close Price]])-1</f>
        <v>0.11251011781635034</v>
      </c>
      <c r="AI510">
        <v>37.152621638636496</v>
      </c>
      <c r="AJ510">
        <v>31.120283018867902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-0.18</v>
      </c>
      <c r="AM510" t="s">
        <v>10331</v>
      </c>
      <c r="AN510">
        <v>0.71</v>
      </c>
      <c r="AO510" t="s">
        <v>10332</v>
      </c>
      <c r="AP510">
        <v>0.121179533547843</v>
      </c>
      <c r="AQ510">
        <f>(Table2[[#This Row],[Sharpe Ratio]]-AVERAGE(Table2[Sharpe Ratio]))/_xlfn.STDEV.P(Table2[Sharpe Ratio])</f>
        <v>0.63047526839887302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>
        <f>_xlfn.RANK.AVG(Table2[[#This Row],[1Y Return vs Nifty Z-Score]],Table2[1Y Return vs Nifty Z-Score])</f>
        <v>510</v>
      </c>
      <c r="AT510">
        <f>_xlfn.RANK.AVG(Table2[[#This Row],[6M Return vs Nifty Z-Score]],Table2[6M Return vs Nifty Z-Score])</f>
        <v>719</v>
      </c>
      <c r="AU510">
        <f>_xlfn.RANK.AVG(Table2[[#This Row],[Sharpe Ratio Z-Score]],Table2[Sharpe Ratio Z-Score])</f>
        <v>187</v>
      </c>
      <c r="AV510">
        <f>(Table2[[#This Row],[Rank 1Y]]+Table2[[#This Row],[Rank 6M]]+Table2[[#This Row],[Rank Sharpe]])/3</f>
        <v>472</v>
      </c>
    </row>
    <row r="511" spans="1:48" x14ac:dyDescent="0.3">
      <c r="A511" t="s">
        <v>1335</v>
      </c>
      <c r="B511" t="s">
        <v>1336</v>
      </c>
      <c r="C511" t="s">
        <v>10286</v>
      </c>
      <c r="D511" t="s">
        <v>290</v>
      </c>
      <c r="E511">
        <v>8590.6032137999991</v>
      </c>
      <c r="F511">
        <v>729</v>
      </c>
      <c r="G511">
        <v>-1.0910151859299599</v>
      </c>
      <c r="H511">
        <f>(Table2[[#This Row],[1Y Return vs Nifty]]-AVERAGE(Table2[1Y Return vs Nifty]))/_xlfn.STDEV.P(Table2[1Y Return vs Nifty])</f>
        <v>-0.5211908757173962</v>
      </c>
      <c r="I511">
        <v>-12.179069724884901</v>
      </c>
      <c r="J511">
        <f>(Table2[[#This Row],[1M Return vs Nifty]]-AVERAGE(Table2[1M Return vs Nifty]))/_xlfn.STDEV.P(Table2[1M Return vs Nifty])</f>
        <v>-1.3700065245891713</v>
      </c>
      <c r="K511">
        <v>-21.139219695864799</v>
      </c>
      <c r="L511">
        <f>(Table2[[#This Row],[6M Return vs Nifty]]-AVERAGE(Table2[6M Return vs Nifty]))/_xlfn.STDEV.P(Table2[6M Return vs Nifty])</f>
        <v>-1.0065073732570935</v>
      </c>
      <c r="M511">
        <v>-4.1915423477267604</v>
      </c>
      <c r="N511">
        <f>(Table2[[#This Row],[1W Return vs Nifty]]-AVERAGE(Table2[1W Return vs Nifty]))/_xlfn.STDEV.P(Table2[1W Return vs Nifty])</f>
        <v>-1.122503395868407</v>
      </c>
      <c r="O511">
        <v>757.44</v>
      </c>
      <c r="P511">
        <v>763.39741457225296</v>
      </c>
      <c r="Q511">
        <v>712.10149351754399</v>
      </c>
      <c r="R511">
        <v>40.045296919937599</v>
      </c>
      <c r="S511" s="2">
        <f>(Table2[[#This Row],[Close Price]]-Table2[[#This Row],[20D EMA]])/Table2[[#This Row],[20D EMA]]</f>
        <v>-3.7547528517110337E-2</v>
      </c>
      <c r="T511" s="2">
        <f>(Table2[[#This Row],[Close Price]]-Table2[[#This Row],[50D EMA]])/Table2[[#This Row],[50D EMA]]</f>
        <v>-4.5058332548226568E-2</v>
      </c>
      <c r="U511" s="2">
        <f>(Table2[[#This Row],[Close Price]]-Table2[[#This Row],[200D EMA]])/Table2[[#This Row],[200D EMA]]</f>
        <v>2.3730474709416808E-2</v>
      </c>
      <c r="V511">
        <v>1.0738558634128601</v>
      </c>
      <c r="W511">
        <v>721.6</v>
      </c>
      <c r="X511">
        <v>748</v>
      </c>
      <c r="Y511">
        <v>710.05</v>
      </c>
      <c r="Z511">
        <v>748</v>
      </c>
      <c r="AA511">
        <v>710.05</v>
      </c>
      <c r="AB511">
        <v>836.95</v>
      </c>
      <c r="AC511" s="2">
        <f>(Table2[[#This Row],[Close Price]]/Table2[[#This Row],[Day Low]])-1</f>
        <v>1.0254988913525498E-2</v>
      </c>
      <c r="AD511" s="2">
        <f>(Table2[[#This Row],[Day High]]/Table2[[#This Row],[Close Price]])-1</f>
        <v>2.6063100137174278E-2</v>
      </c>
      <c r="AE511" s="2">
        <f>(Table2[[#This Row],[Close Price]]/Table2[[#This Row],[Current Week Low]])-1</f>
        <v>2.6688261390042989E-2</v>
      </c>
      <c r="AF511" s="2">
        <f>(Table2[[#This Row],[Current Week High]]/Table2[[#This Row],[Close Price]])-1</f>
        <v>2.6063100137174278E-2</v>
      </c>
      <c r="AG511" s="2">
        <f>(Table2[[#This Row],[Close Price]]/Table2[[#This Row],[Current Month Low]])-1</f>
        <v>2.6688261390042989E-2</v>
      </c>
      <c r="AH511" s="2">
        <f>(Table2[[#This Row],[Current Month High]]/Table2[[#This Row],[Close Price]])-1</f>
        <v>0.14807956104252407</v>
      </c>
      <c r="AI511">
        <v>26.433470507544499</v>
      </c>
      <c r="AJ511">
        <v>38.0551084177634</v>
      </c>
      <c r="AK511" t="str">
        <f>IF(AND(Table2[[#This Row],[20D EMA]]&gt;Table2[[#This Row],[50D EMA]],Table2[[#This Row],[50D EMA]]&gt;Table2[[#This Row],[200D EMA]]),"Uptrend","Downtrend/NoTrend")</f>
        <v>Downtrend/NoTrend</v>
      </c>
      <c r="AL511">
        <v>-0.18</v>
      </c>
      <c r="AM511" t="s">
        <v>10331</v>
      </c>
      <c r="AN511">
        <v>-4.26</v>
      </c>
      <c r="AO511" t="s">
        <v>10331</v>
      </c>
      <c r="AP511">
        <v>8.2279395497056998E-2</v>
      </c>
      <c r="AQ511">
        <f>(Table2[[#This Row],[Sharpe Ratio]]-AVERAGE(Table2[Sharpe Ratio]))/_xlfn.STDEV.P(Table2[Sharpe Ratio])</f>
        <v>0.18259945224084145</v>
      </c>
      <c r="AR5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1">
        <f>_xlfn.RANK.AVG(Table2[[#This Row],[1Y Return vs Nifty Z-Score]],Table2[1Y Return vs Nifty Z-Score])</f>
        <v>482</v>
      </c>
      <c r="AT511">
        <f>_xlfn.RANK.AVG(Table2[[#This Row],[6M Return vs Nifty Z-Score]],Table2[6M Return vs Nifty Z-Score])</f>
        <v>649</v>
      </c>
      <c r="AU511">
        <f>_xlfn.RANK.AVG(Table2[[#This Row],[Sharpe Ratio Z-Score]],Table2[Sharpe Ratio Z-Score])</f>
        <v>293</v>
      </c>
      <c r="AV511">
        <f>(Table2[[#This Row],[Rank 1Y]]+Table2[[#This Row],[Rank 6M]]+Table2[[#This Row],[Rank Sharpe]])/3</f>
        <v>474.66666666666669</v>
      </c>
    </row>
    <row r="512" spans="1:48" x14ac:dyDescent="0.3">
      <c r="A512" t="s">
        <v>35</v>
      </c>
      <c r="B512" t="s">
        <v>36</v>
      </c>
      <c r="C512" t="s">
        <v>10287</v>
      </c>
      <c r="D512" t="s">
        <v>37</v>
      </c>
      <c r="E512">
        <v>680253.50274254999</v>
      </c>
      <c r="F512">
        <v>1075.5</v>
      </c>
      <c r="G512">
        <v>34.079551224170899</v>
      </c>
      <c r="H512">
        <f>(Table2[[#This Row],[1Y Return vs Nifty]]-AVERAGE(Table2[1Y Return vs Nifty]))/_xlfn.STDEV.P(Table2[1Y Return vs Nifty])</f>
        <v>2.3207915142038838E-2</v>
      </c>
      <c r="I512">
        <v>-2.87084169376043</v>
      </c>
      <c r="J512">
        <f>(Table2[[#This Row],[1M Return vs Nifty]]-AVERAGE(Table2[1M Return vs Nifty]))/_xlfn.STDEV.P(Table2[1M Return vs Nifty])</f>
        <v>-0.59560886392848755</v>
      </c>
      <c r="K512">
        <v>-10.632891326320999</v>
      </c>
      <c r="L512">
        <f>(Table2[[#This Row],[6M Return vs Nifty]]-AVERAGE(Table2[6M Return vs Nifty]))/_xlfn.STDEV.P(Table2[6M Return vs Nifty])</f>
        <v>-0.64908089950977865</v>
      </c>
      <c r="M512">
        <v>0.82208202104974903</v>
      </c>
      <c r="N512">
        <f>(Table2[[#This Row],[1W Return vs Nifty]]-AVERAGE(Table2[1W Return vs Nifty]))/_xlfn.STDEV.P(Table2[1W Return vs Nifty])</f>
        <v>3.656939039467811E-2</v>
      </c>
      <c r="O512">
        <v>1088.9100000000001</v>
      </c>
      <c r="P512">
        <v>1070.9208373653701</v>
      </c>
      <c r="Q512">
        <v>948.63345985618298</v>
      </c>
      <c r="R512">
        <v>46.007369046631197</v>
      </c>
      <c r="S512" s="2">
        <f>(Table2[[#This Row],[Close Price]]-Table2[[#This Row],[20D EMA]])/Table2[[#This Row],[20D EMA]]</f>
        <v>-1.2315067360938995E-2</v>
      </c>
      <c r="T512" s="2">
        <f>(Table2[[#This Row],[Close Price]]-Table2[[#This Row],[50D EMA]])/Table2[[#This Row],[50D EMA]]</f>
        <v>4.2759114164734923E-3</v>
      </c>
      <c r="U512" s="2">
        <f>(Table2[[#This Row],[Close Price]]-Table2[[#This Row],[200D EMA]])/Table2[[#This Row],[200D EMA]]</f>
        <v>0.13373610094150648</v>
      </c>
      <c r="V512">
        <v>0.66856559452740705</v>
      </c>
      <c r="W512">
        <v>1072.5</v>
      </c>
      <c r="X512">
        <v>1092</v>
      </c>
      <c r="Y512">
        <v>1056.6500000000001</v>
      </c>
      <c r="Z512">
        <v>1092</v>
      </c>
      <c r="AA512">
        <v>1003.75</v>
      </c>
      <c r="AB512">
        <v>1222</v>
      </c>
      <c r="AC512" s="2">
        <f>(Table2[[#This Row],[Close Price]]/Table2[[#This Row],[Day Low]])-1</f>
        <v>2.7972027972027469E-3</v>
      </c>
      <c r="AD512" s="2">
        <f>(Table2[[#This Row],[Day High]]/Table2[[#This Row],[Close Price]])-1</f>
        <v>1.5341701534170138E-2</v>
      </c>
      <c r="AE512" s="2">
        <f>(Table2[[#This Row],[Close Price]]/Table2[[#This Row],[Current Week Low]])-1</f>
        <v>1.7839398097761805E-2</v>
      </c>
      <c r="AF512" s="2">
        <f>(Table2[[#This Row],[Current Week High]]/Table2[[#This Row],[Close Price]])-1</f>
        <v>1.5341701534170138E-2</v>
      </c>
      <c r="AG512" s="2">
        <f>(Table2[[#This Row],[Close Price]]/Table2[[#This Row],[Current Month Low]])-1</f>
        <v>7.1481942714819446E-2</v>
      </c>
      <c r="AH512" s="2">
        <f>(Table2[[#This Row],[Current Month High]]/Table2[[#This Row],[Close Price]])-1</f>
        <v>0.13621571362157137</v>
      </c>
      <c r="AI512">
        <v>13.6215713621571</v>
      </c>
      <c r="AJ512">
        <v>80.045199631706595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-0.02</v>
      </c>
      <c r="AM512" t="s">
        <v>10331</v>
      </c>
      <c r="AN512">
        <v>-2.9</v>
      </c>
      <c r="AO512" t="s">
        <v>10331</v>
      </c>
      <c r="AP512">
        <v>-8.9172445086229991E-3</v>
      </c>
      <c r="AQ512">
        <f>(Table2[[#This Row],[Sharpe Ratio]]-AVERAGE(Table2[Sharpe Ratio]))/_xlfn.STDEV.P(Table2[Sharpe Ratio])</f>
        <v>-0.86739089792422253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-2.0523033558257722</v>
      </c>
      <c r="AS512">
        <f>_xlfn.RANK.AVG(Table2[[#This Row],[1Y Return vs Nifty Z-Score]],Table2[1Y Return vs Nifty Z-Score])</f>
        <v>288</v>
      </c>
      <c r="AT512">
        <f>_xlfn.RANK.AVG(Table2[[#This Row],[6M Return vs Nifty Z-Score]],Table2[6M Return vs Nifty Z-Score])</f>
        <v>541</v>
      </c>
      <c r="AU512">
        <f>_xlfn.RANK.AVG(Table2[[#This Row],[Sharpe Ratio Z-Score]],Table2[Sharpe Ratio Z-Score])</f>
        <v>596</v>
      </c>
      <c r="AV512">
        <f>(Table2[[#This Row],[Rank 1Y]]+Table2[[#This Row],[Rank 6M]]+Table2[[#This Row],[Rank Sharpe]])/3</f>
        <v>475</v>
      </c>
    </row>
    <row r="513" spans="1:48" x14ac:dyDescent="0.3">
      <c r="A513" t="s">
        <v>965</v>
      </c>
      <c r="B513" t="s">
        <v>966</v>
      </c>
      <c r="C513" t="s">
        <v>10290</v>
      </c>
      <c r="D513" t="s">
        <v>46</v>
      </c>
      <c r="E513">
        <v>15112.00881795</v>
      </c>
      <c r="F513">
        <v>1562.95</v>
      </c>
      <c r="G513">
        <v>-3.5681472623794499</v>
      </c>
      <c r="H513">
        <f>(Table2[[#This Row],[1Y Return vs Nifty]]-AVERAGE(Table2[1Y Return vs Nifty]))/_xlfn.STDEV.P(Table2[1Y Return vs Nifty])</f>
        <v>-0.55953395189915833</v>
      </c>
      <c r="I513">
        <v>-8.8244832165620295</v>
      </c>
      <c r="J513">
        <f>(Table2[[#This Row],[1M Return vs Nifty]]-AVERAGE(Table2[1M Return vs Nifty]))/_xlfn.STDEV.P(Table2[1M Return vs Nifty])</f>
        <v>-1.0909218335134092</v>
      </c>
      <c r="K513">
        <v>11.5270108179348</v>
      </c>
      <c r="L513">
        <f>(Table2[[#This Row],[6M Return vs Nifty]]-AVERAGE(Table2[6M Return vs Nifty]))/_xlfn.STDEV.P(Table2[6M Return vs Nifty])</f>
        <v>0.10480146580514028</v>
      </c>
      <c r="M513">
        <v>-5.3391640085680301</v>
      </c>
      <c r="N513">
        <f>(Table2[[#This Row],[1W Return vs Nifty]]-AVERAGE(Table2[1W Return vs Nifty]))/_xlfn.STDEV.P(Table2[1W Return vs Nifty])</f>
        <v>-1.3878158600991022</v>
      </c>
      <c r="O513">
        <v>1624.26</v>
      </c>
      <c r="P513">
        <v>1637.49945705346</v>
      </c>
      <c r="Q513">
        <v>1452.9707812673901</v>
      </c>
      <c r="R513">
        <v>29.932259363910699</v>
      </c>
      <c r="S513" s="2">
        <f>(Table2[[#This Row],[Close Price]]-Table2[[#This Row],[20D EMA]])/Table2[[#This Row],[20D EMA]]</f>
        <v>-3.7746419908142752E-2</v>
      </c>
      <c r="T513" s="2">
        <f>(Table2[[#This Row],[Close Price]]-Table2[[#This Row],[50D EMA]])/Table2[[#This Row],[50D EMA]]</f>
        <v>-4.5526401082053067E-2</v>
      </c>
      <c r="U513" s="2">
        <f>(Table2[[#This Row],[Close Price]]-Table2[[#This Row],[200D EMA]])/Table2[[#This Row],[200D EMA]]</f>
        <v>7.5692656831459371E-2</v>
      </c>
      <c r="V513">
        <v>0.40244413046917898</v>
      </c>
      <c r="W513">
        <v>1553.55</v>
      </c>
      <c r="X513">
        <v>1588.95</v>
      </c>
      <c r="Y513">
        <v>1553.55</v>
      </c>
      <c r="Z513">
        <v>1624.95</v>
      </c>
      <c r="AA513">
        <v>1528.35</v>
      </c>
      <c r="AB513">
        <v>1810</v>
      </c>
      <c r="AC513" s="2">
        <f>(Table2[[#This Row],[Close Price]]/Table2[[#This Row],[Day Low]])-1</f>
        <v>6.0506581699977247E-3</v>
      </c>
      <c r="AD513" s="2">
        <f>(Table2[[#This Row],[Day High]]/Table2[[#This Row],[Close Price]])-1</f>
        <v>1.6635209059790768E-2</v>
      </c>
      <c r="AE513" s="2">
        <f>(Table2[[#This Row],[Close Price]]/Table2[[#This Row],[Current Week Low]])-1</f>
        <v>6.0506581699977247E-3</v>
      </c>
      <c r="AF513" s="2">
        <f>(Table2[[#This Row],[Current Week High]]/Table2[[#This Row],[Close Price]])-1</f>
        <v>3.966857545027036E-2</v>
      </c>
      <c r="AG513" s="2">
        <f>(Table2[[#This Row],[Close Price]]/Table2[[#This Row],[Current Month Low]])-1</f>
        <v>2.2638793470082241E-2</v>
      </c>
      <c r="AH513" s="2">
        <f>(Table2[[#This Row],[Current Month High]]/Table2[[#This Row],[Close Price]])-1</f>
        <v>0.15806647685466579</v>
      </c>
      <c r="AI513">
        <v>19.0057263508109</v>
      </c>
      <c r="AJ513">
        <v>52.490365383677201</v>
      </c>
      <c r="AK513" t="str">
        <f>IF(AND(Table2[[#This Row],[20D EMA]]&gt;Table2[[#This Row],[50D EMA]],Table2[[#This Row],[50D EMA]]&gt;Table2[[#This Row],[200D EMA]]),"Uptrend","Downtrend/NoTrend")</f>
        <v>Downtrend/NoTrend</v>
      </c>
      <c r="AL513">
        <v>-0.06</v>
      </c>
      <c r="AM513" t="s">
        <v>10331</v>
      </c>
      <c r="AN513">
        <v>-4.6500000000000004</v>
      </c>
      <c r="AO513" t="s">
        <v>10331</v>
      </c>
      <c r="AP513">
        <v>-2.9914187292142999E-2</v>
      </c>
      <c r="AQ513">
        <f>(Table2[[#This Row],[Sharpe Ratio]]-AVERAGE(Table2[Sharpe Ratio]))/_xlfn.STDEV.P(Table2[Sharpe Ratio])</f>
        <v>-1.1091387003025872</v>
      </c>
      <c r="AR5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3">
        <f>_xlfn.RANK.AVG(Table2[[#This Row],[1Y Return vs Nifty Z-Score]],Table2[1Y Return vs Nifty Z-Score])</f>
        <v>506</v>
      </c>
      <c r="AT513">
        <f>_xlfn.RANK.AVG(Table2[[#This Row],[6M Return vs Nifty Z-Score]],Table2[6M Return vs Nifty Z-Score])</f>
        <v>284</v>
      </c>
      <c r="AU513">
        <f>_xlfn.RANK.AVG(Table2[[#This Row],[Sharpe Ratio Z-Score]],Table2[Sharpe Ratio Z-Score])</f>
        <v>641</v>
      </c>
      <c r="AV513">
        <f>(Table2[[#This Row],[Rank 1Y]]+Table2[[#This Row],[Rank 6M]]+Table2[[#This Row],[Rank Sharpe]])/3</f>
        <v>477</v>
      </c>
    </row>
    <row r="514" spans="1:48" x14ac:dyDescent="0.3">
      <c r="A514" t="s">
        <v>430</v>
      </c>
      <c r="B514" t="s">
        <v>431</v>
      </c>
      <c r="C514" t="s">
        <v>10294</v>
      </c>
      <c r="D514" t="s">
        <v>127</v>
      </c>
      <c r="E514">
        <v>55299.472569131998</v>
      </c>
      <c r="F514">
        <v>133.88</v>
      </c>
      <c r="G514">
        <v>28.301632370847901</v>
      </c>
      <c r="H514">
        <f>(Table2[[#This Row],[1Y Return vs Nifty]]-AVERAGE(Table2[1Y Return vs Nifty]))/_xlfn.STDEV.P(Table2[1Y Return vs Nifty])</f>
        <v>-6.6227438293997923E-2</v>
      </c>
      <c r="I514">
        <v>-5.4601582251077998</v>
      </c>
      <c r="J514">
        <f>(Table2[[#This Row],[1M Return vs Nifty]]-AVERAGE(Table2[1M Return vs Nifty]))/_xlfn.STDEV.P(Table2[1M Return vs Nifty])</f>
        <v>-0.81102694972104283</v>
      </c>
      <c r="K514">
        <v>-8.1335823248553094</v>
      </c>
      <c r="L514">
        <f>(Table2[[#This Row],[6M Return vs Nifty]]-AVERAGE(Table2[6M Return vs Nifty]))/_xlfn.STDEV.P(Table2[6M Return vs Nifty])</f>
        <v>-0.56405412595219628</v>
      </c>
      <c r="M514">
        <v>2.50399636247429</v>
      </c>
      <c r="N514">
        <f>(Table2[[#This Row],[1W Return vs Nifty]]-AVERAGE(Table2[1W Return vs Nifty]))/_xlfn.STDEV.P(Table2[1W Return vs Nifty])</f>
        <v>0.42540209874664375</v>
      </c>
      <c r="O514">
        <v>136.80000000000001</v>
      </c>
      <c r="P514">
        <v>142.90584109902699</v>
      </c>
      <c r="Q514">
        <v>133.51463671309199</v>
      </c>
      <c r="R514">
        <v>47.6056052420996</v>
      </c>
      <c r="S514" s="2">
        <f>(Table2[[#This Row],[Close Price]]-Table2[[#This Row],[20D EMA]])/Table2[[#This Row],[20D EMA]]</f>
        <v>-2.1345029239766198E-2</v>
      </c>
      <c r="T514" s="2">
        <f>(Table2[[#This Row],[Close Price]]-Table2[[#This Row],[50D EMA]])/Table2[[#This Row],[50D EMA]]</f>
        <v>-6.3159357445526032E-2</v>
      </c>
      <c r="U514" s="2">
        <f>(Table2[[#This Row],[Close Price]]-Table2[[#This Row],[200D EMA]])/Table2[[#This Row],[200D EMA]]</f>
        <v>2.7365036216451073E-3</v>
      </c>
      <c r="V514">
        <v>0.78822298009728797</v>
      </c>
      <c r="W514">
        <v>133.27000000000001</v>
      </c>
      <c r="X514">
        <v>135.38999999999999</v>
      </c>
      <c r="Y514">
        <v>129.25</v>
      </c>
      <c r="Z514">
        <v>135.38999999999999</v>
      </c>
      <c r="AA514">
        <v>125</v>
      </c>
      <c r="AB514">
        <v>156.35</v>
      </c>
      <c r="AC514" s="2">
        <f>(Table2[[#This Row],[Close Price]]/Table2[[#This Row],[Day Low]])-1</f>
        <v>4.5771741577247393E-3</v>
      </c>
      <c r="AD514" s="2">
        <f>(Table2[[#This Row],[Day High]]/Table2[[#This Row],[Close Price]])-1</f>
        <v>1.1278757095906755E-2</v>
      </c>
      <c r="AE514" s="2">
        <f>(Table2[[#This Row],[Close Price]]/Table2[[#This Row],[Current Week Low]])-1</f>
        <v>3.582205029013541E-2</v>
      </c>
      <c r="AF514" s="2">
        <f>(Table2[[#This Row],[Current Week High]]/Table2[[#This Row],[Close Price]])-1</f>
        <v>1.1278757095906755E-2</v>
      </c>
      <c r="AG514" s="2">
        <f>(Table2[[#This Row],[Close Price]]/Table2[[#This Row],[Current Month Low]])-1</f>
        <v>7.1039999999999992E-2</v>
      </c>
      <c r="AH514" s="2">
        <f>(Table2[[#This Row],[Current Month High]]/Table2[[#This Row],[Close Price]])-1</f>
        <v>0.16783686883776516</v>
      </c>
      <c r="AI514">
        <v>30.975500448162499</v>
      </c>
      <c r="AJ514">
        <v>63.667481662591598</v>
      </c>
      <c r="AK514" t="str">
        <f>IF(AND(Table2[[#This Row],[20D EMA]]&gt;Table2[[#This Row],[50D EMA]],Table2[[#This Row],[50D EMA]]&gt;Table2[[#This Row],[200D EMA]]),"Uptrend","Downtrend/NoTrend")</f>
        <v>Downtrend/NoTrend</v>
      </c>
      <c r="AL514">
        <v>-0.13</v>
      </c>
      <c r="AM514" t="s">
        <v>10331</v>
      </c>
      <c r="AN514">
        <v>-2.0099999999999998</v>
      </c>
      <c r="AO514" t="s">
        <v>10331</v>
      </c>
      <c r="AP514">
        <v>-1.1200003035945E-2</v>
      </c>
      <c r="AQ514">
        <f>(Table2[[#This Row],[Sharpe Ratio]]-AVERAGE(Table2[Sharpe Ratio]))/_xlfn.STDEV.P(Table2[Sharpe Ratio])</f>
        <v>-0.89367338404756913</v>
      </c>
      <c r="AR5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4">
        <f>_xlfn.RANK.AVG(Table2[[#This Row],[1Y Return vs Nifty Z-Score]],Table2[1Y Return vs Nifty Z-Score])</f>
        <v>315</v>
      </c>
      <c r="AT514">
        <f>_xlfn.RANK.AVG(Table2[[#This Row],[6M Return vs Nifty Z-Score]],Table2[6M Return vs Nifty Z-Score])</f>
        <v>515</v>
      </c>
      <c r="AU514">
        <f>_xlfn.RANK.AVG(Table2[[#This Row],[Sharpe Ratio Z-Score]],Table2[Sharpe Ratio Z-Score])</f>
        <v>603</v>
      </c>
      <c r="AV514">
        <f>(Table2[[#This Row],[Rank 1Y]]+Table2[[#This Row],[Rank 6M]]+Table2[[#This Row],[Rank Sharpe]])/3</f>
        <v>477.66666666666669</v>
      </c>
    </row>
    <row r="515" spans="1:48" x14ac:dyDescent="0.3">
      <c r="A515" t="s">
        <v>1545</v>
      </c>
      <c r="B515" t="s">
        <v>1546</v>
      </c>
      <c r="C515" t="s">
        <v>10298</v>
      </c>
      <c r="D515" t="s">
        <v>263</v>
      </c>
      <c r="E515">
        <v>6482.8791063799999</v>
      </c>
      <c r="F515">
        <v>817.45</v>
      </c>
      <c r="G515">
        <v>19.609784583788201</v>
      </c>
      <c r="H515">
        <f>(Table2[[#This Row],[1Y Return vs Nifty]]-AVERAGE(Table2[1Y Return vs Nifty]))/_xlfn.STDEV.P(Table2[1Y Return vs Nifty])</f>
        <v>-0.20076696689967291</v>
      </c>
      <c r="I515">
        <v>-0.38833882519989399</v>
      </c>
      <c r="J515">
        <f>(Table2[[#This Row],[1M Return vs Nifty]]-AVERAGE(Table2[1M Return vs Nifty]))/_xlfn.STDEV.P(Table2[1M Return vs Nifty])</f>
        <v>-0.38907713656120291</v>
      </c>
      <c r="K515">
        <v>-9.07123882768974</v>
      </c>
      <c r="L515">
        <f>(Table2[[#This Row],[6M Return vs Nifty]]-AVERAGE(Table2[6M Return vs Nifty]))/_xlfn.STDEV.P(Table2[6M Return vs Nifty])</f>
        <v>-0.5959533057233023</v>
      </c>
      <c r="M515">
        <v>-3.42513713111985</v>
      </c>
      <c r="N515">
        <f>(Table2[[#This Row],[1W Return vs Nifty]]-AVERAGE(Table2[1W Return vs Nifty]))/_xlfn.STDEV.P(Table2[1W Return vs Nifty])</f>
        <v>-0.94532230600628098</v>
      </c>
      <c r="O515">
        <v>779.86</v>
      </c>
      <c r="P515">
        <v>759.60218513822304</v>
      </c>
      <c r="Q515">
        <v>699.96992586104295</v>
      </c>
      <c r="R515">
        <v>68.587978776606207</v>
      </c>
      <c r="S515" s="2">
        <f>(Table2[[#This Row],[Close Price]]-Table2[[#This Row],[20D EMA]])/Table2[[#This Row],[20D EMA]]</f>
        <v>4.8200959146513518E-2</v>
      </c>
      <c r="T515" s="2">
        <f>(Table2[[#This Row],[Close Price]]-Table2[[#This Row],[50D EMA]])/Table2[[#This Row],[50D EMA]]</f>
        <v>7.6155408704163458E-2</v>
      </c>
      <c r="U515" s="2">
        <f>(Table2[[#This Row],[Close Price]]-Table2[[#This Row],[200D EMA]])/Table2[[#This Row],[200D EMA]]</f>
        <v>0.1678358880839676</v>
      </c>
      <c r="V515">
        <v>0.83662419428671897</v>
      </c>
      <c r="W515">
        <v>787.1</v>
      </c>
      <c r="X515">
        <v>823</v>
      </c>
      <c r="Y515">
        <v>762.25</v>
      </c>
      <c r="Z515">
        <v>823</v>
      </c>
      <c r="AA515">
        <v>741.55</v>
      </c>
      <c r="AB515">
        <v>823</v>
      </c>
      <c r="AC515" s="2">
        <f>(Table2[[#This Row],[Close Price]]/Table2[[#This Row],[Day Low]])-1</f>
        <v>3.8559268199720442E-2</v>
      </c>
      <c r="AD515" s="2">
        <f>(Table2[[#This Row],[Day High]]/Table2[[#This Row],[Close Price]])-1</f>
        <v>6.7894060798825429E-3</v>
      </c>
      <c r="AE515" s="2">
        <f>(Table2[[#This Row],[Close Price]]/Table2[[#This Row],[Current Week Low]])-1</f>
        <v>7.2417185962610819E-2</v>
      </c>
      <c r="AF515" s="2">
        <f>(Table2[[#This Row],[Current Week High]]/Table2[[#This Row],[Close Price]])-1</f>
        <v>6.7894060798825429E-3</v>
      </c>
      <c r="AG515" s="2">
        <f>(Table2[[#This Row],[Close Price]]/Table2[[#This Row],[Current Month Low]])-1</f>
        <v>0.10235317915177689</v>
      </c>
      <c r="AH515" s="2">
        <f>(Table2[[#This Row],[Current Month High]]/Table2[[#This Row],[Close Price]])-1</f>
        <v>6.7894060798825429E-3</v>
      </c>
      <c r="AI515">
        <v>8.1167043855893102</v>
      </c>
      <c r="AJ515">
        <v>49.922054103622202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0.21</v>
      </c>
      <c r="AM515" t="s">
        <v>10332</v>
      </c>
      <c r="AN515">
        <v>8.8800000000000008</v>
      </c>
      <c r="AO515" t="s">
        <v>10332</v>
      </c>
      <c r="AQ515">
        <f>(Table2[[#This Row],[Sharpe Ratio]]-AVERAGE(Table2[Sharpe Ratio]))/_xlfn.STDEV.P(Table2[Sharpe Ratio])</f>
        <v>-0.76472241492382476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-2.8958421301142838</v>
      </c>
      <c r="AS515">
        <f>_xlfn.RANK.AVG(Table2[[#This Row],[1Y Return vs Nifty Z-Score]],Table2[1Y Return vs Nifty Z-Score])</f>
        <v>354</v>
      </c>
      <c r="AT515">
        <f>_xlfn.RANK.AVG(Table2[[#This Row],[6M Return vs Nifty Z-Score]],Table2[6M Return vs Nifty Z-Score])</f>
        <v>522</v>
      </c>
      <c r="AU515">
        <f>_xlfn.RANK.AVG(Table2[[#This Row],[Sharpe Ratio Z-Score]],Table2[Sharpe Ratio Z-Score])</f>
        <v>557.5</v>
      </c>
      <c r="AV515">
        <f>(Table2[[#This Row],[Rank 1Y]]+Table2[[#This Row],[Rank 6M]]+Table2[[#This Row],[Rank Sharpe]])/3</f>
        <v>477.83333333333331</v>
      </c>
    </row>
    <row r="516" spans="1:48" x14ac:dyDescent="0.3">
      <c r="A516" t="s">
        <v>47</v>
      </c>
      <c r="B516" t="s">
        <v>48</v>
      </c>
      <c r="C516" t="s">
        <v>10286</v>
      </c>
      <c r="D516" t="s">
        <v>21</v>
      </c>
      <c r="E516">
        <v>453588.52453113499</v>
      </c>
      <c r="F516">
        <v>1676.15</v>
      </c>
      <c r="G516">
        <v>14.1890874016814</v>
      </c>
      <c r="H516">
        <f>(Table2[[#This Row],[1Y Return vs Nifty]]-AVERAGE(Table2[1Y Return vs Nifty]))/_xlfn.STDEV.P(Table2[1Y Return vs Nifty])</f>
        <v>-0.28467295115776459</v>
      </c>
      <c r="I516">
        <v>4.7374128845171297</v>
      </c>
      <c r="J516">
        <f>(Table2[[#This Row],[1M Return vs Nifty]]-AVERAGE(Table2[1M Return vs Nifty]))/_xlfn.STDEV.P(Table2[1M Return vs Nifty])</f>
        <v>3.7359572967157015E-2</v>
      </c>
      <c r="K516">
        <v>-12.2835359688381</v>
      </c>
      <c r="L516">
        <f>(Table2[[#This Row],[6M Return vs Nifty]]-AVERAGE(Table2[6M Return vs Nifty]))/_xlfn.STDEV.P(Table2[6M Return vs Nifty])</f>
        <v>-0.70523601604840269</v>
      </c>
      <c r="M516">
        <v>-0.91668555607904101</v>
      </c>
      <c r="N516">
        <f>(Table2[[#This Row],[1W Return vs Nifty]]-AVERAGE(Table2[1W Return vs Nifty]))/_xlfn.STDEV.P(Table2[1W Return vs Nifty])</f>
        <v>-0.36540691098874495</v>
      </c>
      <c r="O516">
        <v>1621.89</v>
      </c>
      <c r="P516">
        <v>1563.5142265510201</v>
      </c>
      <c r="Q516">
        <v>1461.8446673813</v>
      </c>
      <c r="R516">
        <v>68.931294820466903</v>
      </c>
      <c r="S516" s="2">
        <f>(Table2[[#This Row],[Close Price]]-Table2[[#This Row],[20D EMA]])/Table2[[#This Row],[20D EMA]]</f>
        <v>3.3454796564501899E-2</v>
      </c>
      <c r="T516" s="2">
        <f>(Table2[[#This Row],[Close Price]]-Table2[[#This Row],[50D EMA]])/Table2[[#This Row],[50D EMA]]</f>
        <v>7.2040133397087772E-2</v>
      </c>
      <c r="U516" s="2">
        <f>(Table2[[#This Row],[Close Price]]-Table2[[#This Row],[200D EMA]])/Table2[[#This Row],[200D EMA]]</f>
        <v>0.14659925052269712</v>
      </c>
      <c r="V516">
        <v>0.64311119829123697</v>
      </c>
      <c r="W516">
        <v>1673</v>
      </c>
      <c r="X516">
        <v>1687</v>
      </c>
      <c r="Y516">
        <v>1659.05</v>
      </c>
      <c r="Z516">
        <v>1695.05</v>
      </c>
      <c r="AA516">
        <v>1537</v>
      </c>
      <c r="AB516">
        <v>1695.05</v>
      </c>
      <c r="AC516" s="2">
        <f>(Table2[[#This Row],[Close Price]]/Table2[[#This Row],[Day Low]])-1</f>
        <v>1.882845188284632E-3</v>
      </c>
      <c r="AD516" s="2">
        <f>(Table2[[#This Row],[Day High]]/Table2[[#This Row],[Close Price]])-1</f>
        <v>6.4731676759239853E-3</v>
      </c>
      <c r="AE516" s="2">
        <f>(Table2[[#This Row],[Close Price]]/Table2[[#This Row],[Current Week Low]])-1</f>
        <v>1.0307103462825262E-2</v>
      </c>
      <c r="AF516" s="2">
        <f>(Table2[[#This Row],[Current Week High]]/Table2[[#This Row],[Close Price]])-1</f>
        <v>1.1275840467738441E-2</v>
      </c>
      <c r="AG516" s="2">
        <f>(Table2[[#This Row],[Close Price]]/Table2[[#This Row],[Current Month Low]])-1</f>
        <v>9.0533506831490085E-2</v>
      </c>
      <c r="AH516" s="2">
        <f>(Table2[[#This Row],[Current Month High]]/Table2[[#This Row],[Close Price]])-1</f>
        <v>1.1275840467738441E-2</v>
      </c>
      <c r="AI516">
        <v>1.2648032693971301</v>
      </c>
      <c r="AJ516">
        <v>47.121039234617697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0</v>
      </c>
      <c r="AM516" t="s">
        <v>10333</v>
      </c>
      <c r="AN516">
        <v>7.28</v>
      </c>
      <c r="AO516" t="s">
        <v>10332</v>
      </c>
      <c r="AP516">
        <v>1.4790833634078E-2</v>
      </c>
      <c r="AQ516">
        <f>(Table2[[#This Row],[Sharpe Ratio]]-AVERAGE(Table2[Sharpe Ratio]))/_xlfn.STDEV.P(Table2[Sharpe Ratio])</f>
        <v>-0.59442850293637106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-1.9123848081641264</v>
      </c>
      <c r="AS516">
        <f>_xlfn.RANK.AVG(Table2[[#This Row],[1Y Return vs Nifty Z-Score]],Table2[1Y Return vs Nifty Z-Score])</f>
        <v>381</v>
      </c>
      <c r="AT516">
        <f>_xlfn.RANK.AVG(Table2[[#This Row],[6M Return vs Nifty Z-Score]],Table2[6M Return vs Nifty Z-Score])</f>
        <v>560</v>
      </c>
      <c r="AU516">
        <f>_xlfn.RANK.AVG(Table2[[#This Row],[Sharpe Ratio Z-Score]],Table2[Sharpe Ratio Z-Score])</f>
        <v>499</v>
      </c>
      <c r="AV516">
        <f>(Table2[[#This Row],[Rank 1Y]]+Table2[[#This Row],[Rank 6M]]+Table2[[#This Row],[Rank Sharpe]])/3</f>
        <v>480</v>
      </c>
    </row>
    <row r="517" spans="1:48" x14ac:dyDescent="0.3">
      <c r="A517" t="s">
        <v>1076</v>
      </c>
      <c r="B517" t="s">
        <v>1077</v>
      </c>
      <c r="C517" t="s">
        <v>10291</v>
      </c>
      <c r="D517" t="s">
        <v>281</v>
      </c>
      <c r="E517">
        <v>12312.922277185</v>
      </c>
      <c r="F517">
        <v>1212.55</v>
      </c>
      <c r="G517">
        <v>-24.152387303775999</v>
      </c>
      <c r="H517">
        <f>(Table2[[#This Row],[1Y Return vs Nifty]]-AVERAGE(Table2[1Y Return vs Nifty]))/_xlfn.STDEV.P(Table2[1Y Return vs Nifty])</f>
        <v>-0.87815365391448652</v>
      </c>
      <c r="I517">
        <v>2.5563290592476302</v>
      </c>
      <c r="J517">
        <f>(Table2[[#This Row],[1M Return vs Nifty]]-AVERAGE(Table2[1M Return vs Nifty]))/_xlfn.STDEV.P(Table2[1M Return vs Nifty])</f>
        <v>-0.14409560908745742</v>
      </c>
      <c r="K517">
        <v>-16.878609386431702</v>
      </c>
      <c r="L517">
        <f>(Table2[[#This Row],[6M Return vs Nifty]]-AVERAGE(Table2[6M Return vs Nifty]))/_xlfn.STDEV.P(Table2[6M Return vs Nifty])</f>
        <v>-0.86156093094650998</v>
      </c>
      <c r="M517">
        <v>-1.7042969511882999</v>
      </c>
      <c r="N517">
        <f>(Table2[[#This Row],[1W Return vs Nifty]]-AVERAGE(Table2[1W Return vs Nifty]))/_xlfn.STDEV.P(Table2[1W Return vs Nifty])</f>
        <v>-0.54749054292318566</v>
      </c>
      <c r="O517">
        <v>1204.17</v>
      </c>
      <c r="P517">
        <v>1224.55076511677</v>
      </c>
      <c r="Q517">
        <v>1203.3781682471399</v>
      </c>
      <c r="R517">
        <v>54.720099289805397</v>
      </c>
      <c r="S517" s="2">
        <f>(Table2[[#This Row],[Close Price]]-Table2[[#This Row],[20D EMA]])/Table2[[#This Row],[20D EMA]]</f>
        <v>6.9591502860890751E-3</v>
      </c>
      <c r="T517" s="2">
        <f>(Table2[[#This Row],[Close Price]]-Table2[[#This Row],[50D EMA]])/Table2[[#This Row],[50D EMA]]</f>
        <v>-9.8001368817287569E-3</v>
      </c>
      <c r="U517" s="2">
        <f>(Table2[[#This Row],[Close Price]]-Table2[[#This Row],[200D EMA]])/Table2[[#This Row],[200D EMA]]</f>
        <v>7.6217368694829176E-3</v>
      </c>
      <c r="V517">
        <v>0.74509085889730697</v>
      </c>
      <c r="W517">
        <v>1200.4000000000001</v>
      </c>
      <c r="X517">
        <v>1219.6500000000001</v>
      </c>
      <c r="Y517">
        <v>1180</v>
      </c>
      <c r="Z517">
        <v>1219.6500000000001</v>
      </c>
      <c r="AA517">
        <v>1129</v>
      </c>
      <c r="AB517">
        <v>1244.9000000000001</v>
      </c>
      <c r="AC517" s="2">
        <f>(Table2[[#This Row],[Close Price]]/Table2[[#This Row],[Day Low]])-1</f>
        <v>1.0121626124625083E-2</v>
      </c>
      <c r="AD517" s="2">
        <f>(Table2[[#This Row],[Day High]]/Table2[[#This Row],[Close Price]])-1</f>
        <v>5.8554286421179658E-3</v>
      </c>
      <c r="AE517" s="2">
        <f>(Table2[[#This Row],[Close Price]]/Table2[[#This Row],[Current Week Low]])-1</f>
        <v>2.758474576271186E-2</v>
      </c>
      <c r="AF517" s="2">
        <f>(Table2[[#This Row],[Current Week High]]/Table2[[#This Row],[Close Price]])-1</f>
        <v>5.8554286421179658E-3</v>
      </c>
      <c r="AG517" s="2">
        <f>(Table2[[#This Row],[Close Price]]/Table2[[#This Row],[Current Month Low]])-1</f>
        <v>7.4003542958370305E-2</v>
      </c>
      <c r="AH517" s="2">
        <f>(Table2[[#This Row],[Current Month High]]/Table2[[#This Row],[Close Price]])-1</f>
        <v>2.6679312193311766E-2</v>
      </c>
      <c r="AI517">
        <v>35.994391983835698</v>
      </c>
      <c r="AJ517">
        <v>22.115917216375401</v>
      </c>
      <c r="AK517" t="str">
        <f>IF(AND(Table2[[#This Row],[20D EMA]]&gt;Table2[[#This Row],[50D EMA]],Table2[[#This Row],[50D EMA]]&gt;Table2[[#This Row],[200D EMA]]),"Uptrend","Downtrend/NoTrend")</f>
        <v>Downtrend/NoTrend</v>
      </c>
      <c r="AL517">
        <v>-0.21</v>
      </c>
      <c r="AM517" t="s">
        <v>10331</v>
      </c>
      <c r="AN517">
        <v>3.82</v>
      </c>
      <c r="AO517" t="s">
        <v>10332</v>
      </c>
      <c r="AP517">
        <v>0.115403645629904</v>
      </c>
      <c r="AQ517">
        <f>(Table2[[#This Row],[Sharpe Ratio]]-AVERAGE(Table2[Sharpe Ratio]))/_xlfn.STDEV.P(Table2[Sharpe Ratio])</f>
        <v>0.56397471994562731</v>
      </c>
      <c r="AR5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7">
        <f>_xlfn.RANK.AVG(Table2[[#This Row],[1Y Return vs Nifty Z-Score]],Table2[1Y Return vs Nifty Z-Score])</f>
        <v>630</v>
      </c>
      <c r="AT517">
        <f>_xlfn.RANK.AVG(Table2[[#This Row],[6M Return vs Nifty Z-Score]],Table2[6M Return vs Nifty Z-Score])</f>
        <v>606</v>
      </c>
      <c r="AU517">
        <f>_xlfn.RANK.AVG(Table2[[#This Row],[Sharpe Ratio Z-Score]],Table2[Sharpe Ratio Z-Score])</f>
        <v>204</v>
      </c>
      <c r="AV517">
        <f>(Table2[[#This Row],[Rank 1Y]]+Table2[[#This Row],[Rank 6M]]+Table2[[#This Row],[Rank Sharpe]])/3</f>
        <v>480</v>
      </c>
    </row>
    <row r="518" spans="1:48" x14ac:dyDescent="0.3">
      <c r="A518" t="s">
        <v>1468</v>
      </c>
      <c r="B518" t="s">
        <v>1469</v>
      </c>
      <c r="C518" t="s">
        <v>10287</v>
      </c>
      <c r="D518" t="s">
        <v>24</v>
      </c>
      <c r="E518">
        <v>7037.4859320599999</v>
      </c>
      <c r="F518">
        <v>26.9</v>
      </c>
      <c r="G518">
        <v>-3.57062868568278</v>
      </c>
      <c r="H518">
        <f>(Table2[[#This Row],[1Y Return vs Nifty]]-AVERAGE(Table2[1Y Return vs Nifty]))/_xlfn.STDEV.P(Table2[1Y Return vs Nifty])</f>
        <v>-0.55957236139845923</v>
      </c>
      <c r="I518">
        <v>-5.7552666940272799</v>
      </c>
      <c r="J518">
        <f>(Table2[[#This Row],[1M Return vs Nifty]]-AVERAGE(Table2[1M Return vs Nifty]))/_xlfn.STDEV.P(Table2[1M Return vs Nifty])</f>
        <v>-0.83557848704997895</v>
      </c>
      <c r="K518">
        <v>-29.6385258981392</v>
      </c>
      <c r="L518">
        <f>(Table2[[#This Row],[6M Return vs Nifty]]-AVERAGE(Table2[6M Return vs Nifty]))/_xlfn.STDEV.P(Table2[6M Return vs Nifty])</f>
        <v>-1.295654726959073</v>
      </c>
      <c r="M518">
        <v>4.4597074064153901</v>
      </c>
      <c r="N518">
        <f>(Table2[[#This Row],[1W Return vs Nifty]]-AVERAGE(Table2[1W Return vs Nifty]))/_xlfn.STDEV.P(Table2[1W Return vs Nifty])</f>
        <v>0.87753239054580279</v>
      </c>
      <c r="O518">
        <v>25.76</v>
      </c>
      <c r="P518">
        <v>26.393858496533198</v>
      </c>
      <c r="Q518">
        <v>26.132859248091801</v>
      </c>
      <c r="R518">
        <v>71.205890290732995</v>
      </c>
      <c r="S518" s="2">
        <f>(Table2[[#This Row],[Close Price]]-Table2[[#This Row],[20D EMA]])/Table2[[#This Row],[20D EMA]]</f>
        <v>4.425465838509305E-2</v>
      </c>
      <c r="T518" s="2">
        <f>(Table2[[#This Row],[Close Price]]-Table2[[#This Row],[50D EMA]])/Table2[[#This Row],[50D EMA]]</f>
        <v>1.9176487724721313E-2</v>
      </c>
      <c r="U518" s="2">
        <f>(Table2[[#This Row],[Close Price]]-Table2[[#This Row],[200D EMA]])/Table2[[#This Row],[200D EMA]]</f>
        <v>2.9355408247729853E-2</v>
      </c>
      <c r="V518">
        <v>0.67155668310350003</v>
      </c>
      <c r="W518">
        <v>26.07</v>
      </c>
      <c r="X518">
        <v>26.99</v>
      </c>
      <c r="Y518">
        <v>25.2</v>
      </c>
      <c r="Z518">
        <v>26.99</v>
      </c>
      <c r="AA518">
        <v>24.01</v>
      </c>
      <c r="AB518">
        <v>26.99</v>
      </c>
      <c r="AC518" s="2">
        <f>(Table2[[#This Row],[Close Price]]/Table2[[#This Row],[Day Low]])-1</f>
        <v>3.1837360951284976E-2</v>
      </c>
      <c r="AD518" s="2">
        <f>(Table2[[#This Row],[Day High]]/Table2[[#This Row],[Close Price]])-1</f>
        <v>3.3457249070631967E-3</v>
      </c>
      <c r="AE518" s="2">
        <f>(Table2[[#This Row],[Close Price]]/Table2[[#This Row],[Current Week Low]])-1</f>
        <v>6.7460317460317443E-2</v>
      </c>
      <c r="AF518" s="2">
        <f>(Table2[[#This Row],[Current Week High]]/Table2[[#This Row],[Close Price]])-1</f>
        <v>3.3457249070631967E-3</v>
      </c>
      <c r="AG518" s="2">
        <f>(Table2[[#This Row],[Close Price]]/Table2[[#This Row],[Current Month Low]])-1</f>
        <v>0.12036651395251963</v>
      </c>
      <c r="AH518" s="2">
        <f>(Table2[[#This Row],[Current Month High]]/Table2[[#This Row],[Close Price]])-1</f>
        <v>3.3457249070631967E-3</v>
      </c>
      <c r="AI518">
        <v>37.106784637120597</v>
      </c>
      <c r="AJ518">
        <v>31.612333175080401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-0.03</v>
      </c>
      <c r="AM518" t="s">
        <v>10331</v>
      </c>
      <c r="AN518">
        <v>7.09</v>
      </c>
      <c r="AO518" t="s">
        <v>10332</v>
      </c>
      <c r="AP518">
        <v>0.105697809018915</v>
      </c>
      <c r="AQ518">
        <f>(Table2[[#This Row],[Sharpe Ratio]]-AVERAGE(Table2[Sharpe Ratio]))/_xlfn.STDEV.P(Table2[Sharpe Ratio])</f>
        <v>0.452226800491769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8">
        <f>_xlfn.RANK.AVG(Table2[[#This Row],[1Y Return vs Nifty Z-Score]],Table2[1Y Return vs Nifty Z-Score])</f>
        <v>507</v>
      </c>
      <c r="AT518">
        <f>_xlfn.RANK.AVG(Table2[[#This Row],[6M Return vs Nifty Z-Score]],Table2[6M Return vs Nifty Z-Score])</f>
        <v>706</v>
      </c>
      <c r="AU518">
        <f>_xlfn.RANK.AVG(Table2[[#This Row],[Sharpe Ratio Z-Score]],Table2[Sharpe Ratio Z-Score])</f>
        <v>228</v>
      </c>
      <c r="AV518">
        <f>(Table2[[#This Row],[Rank 1Y]]+Table2[[#This Row],[Rank 6M]]+Table2[[#This Row],[Rank Sharpe]])/3</f>
        <v>480.33333333333331</v>
      </c>
    </row>
    <row r="519" spans="1:48" x14ac:dyDescent="0.3">
      <c r="A519" t="s">
        <v>279</v>
      </c>
      <c r="B519" t="s">
        <v>280</v>
      </c>
      <c r="C519" t="s">
        <v>10291</v>
      </c>
      <c r="D519" t="s">
        <v>281</v>
      </c>
      <c r="E519">
        <v>98212.828887134994</v>
      </c>
      <c r="F519">
        <v>6830.55</v>
      </c>
      <c r="G519">
        <v>10.924456534385801</v>
      </c>
      <c r="H519">
        <f>(Table2[[#This Row],[1Y Return vs Nifty]]-AVERAGE(Table2[1Y Return vs Nifty]))/_xlfn.STDEV.P(Table2[1Y Return vs Nifty])</f>
        <v>-0.3352055776737734</v>
      </c>
      <c r="I519">
        <v>4.2738233795021197</v>
      </c>
      <c r="J519">
        <f>(Table2[[#This Row],[1M Return vs Nifty]]-AVERAGE(Table2[1M Return vs Nifty]))/_xlfn.STDEV.P(Table2[1M Return vs Nifty])</f>
        <v>-1.2087374556269885E-3</v>
      </c>
      <c r="K519">
        <v>-10.769421425748</v>
      </c>
      <c r="L519">
        <f>(Table2[[#This Row],[6M Return vs Nifty]]-AVERAGE(Table2[6M Return vs Nifty]))/_xlfn.STDEV.P(Table2[6M Return vs Nifty])</f>
        <v>-0.6537256688604135</v>
      </c>
      <c r="M519">
        <v>-8.40454882189174E-2</v>
      </c>
      <c r="N519">
        <f>(Table2[[#This Row],[1W Return vs Nifty]]-AVERAGE(Table2[1W Return vs Nifty]))/_xlfn.STDEV.P(Table2[1W Return vs Nifty])</f>
        <v>-0.17291334297849698</v>
      </c>
      <c r="O519">
        <v>6620.61</v>
      </c>
      <c r="P519">
        <v>6458.3071041675003</v>
      </c>
      <c r="Q519">
        <v>6027.9741469779101</v>
      </c>
      <c r="R519">
        <v>67.585544136565403</v>
      </c>
      <c r="S519" s="2">
        <f>(Table2[[#This Row],[Close Price]]-Table2[[#This Row],[20D EMA]])/Table2[[#This Row],[20D EMA]]</f>
        <v>3.1710069011767879E-2</v>
      </c>
      <c r="T519" s="2">
        <f>(Table2[[#This Row],[Close Price]]-Table2[[#This Row],[50D EMA]])/Table2[[#This Row],[50D EMA]]</f>
        <v>5.7637843761299955E-2</v>
      </c>
      <c r="U519" s="2">
        <f>(Table2[[#This Row],[Close Price]]-Table2[[#This Row],[200D EMA]])/Table2[[#This Row],[200D EMA]]</f>
        <v>0.13314188705080243</v>
      </c>
      <c r="V519">
        <v>1.1296047005724299</v>
      </c>
      <c r="W519">
        <v>6751</v>
      </c>
      <c r="X519">
        <v>6858</v>
      </c>
      <c r="Y519">
        <v>6565.05</v>
      </c>
      <c r="Z519">
        <v>6858</v>
      </c>
      <c r="AA519">
        <v>6420.95</v>
      </c>
      <c r="AB519">
        <v>6865</v>
      </c>
      <c r="AC519" s="2">
        <f>(Table2[[#This Row],[Close Price]]/Table2[[#This Row],[Day Low]])-1</f>
        <v>1.1783439490445913E-2</v>
      </c>
      <c r="AD519" s="2">
        <f>(Table2[[#This Row],[Day High]]/Table2[[#This Row],[Close Price]])-1</f>
        <v>4.0187100599511361E-3</v>
      </c>
      <c r="AE519" s="2">
        <f>(Table2[[#This Row],[Close Price]]/Table2[[#This Row],[Current Week Low]])-1</f>
        <v>4.0441428473507512E-2</v>
      </c>
      <c r="AF519" s="2">
        <f>(Table2[[#This Row],[Current Week High]]/Table2[[#This Row],[Close Price]])-1</f>
        <v>4.0187100599511361E-3</v>
      </c>
      <c r="AG519" s="2">
        <f>(Table2[[#This Row],[Close Price]]/Table2[[#This Row],[Current Month Low]])-1</f>
        <v>6.3791183547605934E-2</v>
      </c>
      <c r="AH519" s="2">
        <f>(Table2[[#This Row],[Current Month High]]/Table2[[#This Row],[Close Price]])-1</f>
        <v>5.0435177255125918E-3</v>
      </c>
      <c r="AI519">
        <v>0.64270080740202995</v>
      </c>
      <c r="AJ519">
        <v>44.531316123571699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-0.02</v>
      </c>
      <c r="AM519" t="s">
        <v>10331</v>
      </c>
      <c r="AN519">
        <v>2.14</v>
      </c>
      <c r="AO519" t="s">
        <v>10332</v>
      </c>
      <c r="AP519">
        <v>1.4441459317385E-2</v>
      </c>
      <c r="AQ519">
        <f>(Table2[[#This Row],[Sharpe Ratio]]-AVERAGE(Table2[Sharpe Ratio]))/_xlfn.STDEV.P(Table2[Sharpe Ratio])</f>
        <v>-0.59845101583926219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-1.7615043428075732</v>
      </c>
      <c r="AS519">
        <f>_xlfn.RANK.AVG(Table2[[#This Row],[1Y Return vs Nifty Z-Score]],Table2[1Y Return vs Nifty Z-Score])</f>
        <v>399</v>
      </c>
      <c r="AT519">
        <f>_xlfn.RANK.AVG(Table2[[#This Row],[6M Return vs Nifty Z-Score]],Table2[6M Return vs Nifty Z-Score])</f>
        <v>546</v>
      </c>
      <c r="AU519">
        <f>_xlfn.RANK.AVG(Table2[[#This Row],[Sharpe Ratio Z-Score]],Table2[Sharpe Ratio Z-Score])</f>
        <v>500</v>
      </c>
      <c r="AV519">
        <f>(Table2[[#This Row],[Rank 1Y]]+Table2[[#This Row],[Rank 6M]]+Table2[[#This Row],[Rank Sharpe]])/3</f>
        <v>481.66666666666669</v>
      </c>
    </row>
    <row r="520" spans="1:48" x14ac:dyDescent="0.3">
      <c r="A520" t="s">
        <v>519</v>
      </c>
      <c r="B520" t="s">
        <v>520</v>
      </c>
      <c r="C520" t="s">
        <v>10292</v>
      </c>
      <c r="D520" t="s">
        <v>198</v>
      </c>
      <c r="E520">
        <v>40463.668895590003</v>
      </c>
      <c r="F520">
        <v>689.95</v>
      </c>
      <c r="G520">
        <v>-15.060945179323801</v>
      </c>
      <c r="H520">
        <f>(Table2[[#This Row],[1Y Return vs Nifty]]-AVERAGE(Table2[1Y Return vs Nifty]))/_xlfn.STDEV.P(Table2[1Y Return vs Nifty])</f>
        <v>-0.73742887734964657</v>
      </c>
      <c r="I520">
        <v>-1.9538367830033201</v>
      </c>
      <c r="J520">
        <f>(Table2[[#This Row],[1M Return vs Nifty]]-AVERAGE(Table2[1M Return vs Nifty]))/_xlfn.STDEV.P(Table2[1M Return vs Nifty])</f>
        <v>-0.51931867686708622</v>
      </c>
      <c r="K520">
        <v>0.88646683706225804</v>
      </c>
      <c r="L520">
        <f>(Table2[[#This Row],[6M Return vs Nifty]]-AVERAGE(Table2[6M Return vs Nifty]))/_xlfn.STDEV.P(Table2[6M Return vs Nifty])</f>
        <v>-0.25719103814718297</v>
      </c>
      <c r="M520">
        <v>-6.24128665841139E-2</v>
      </c>
      <c r="N520">
        <f>(Table2[[#This Row],[1W Return vs Nifty]]-AVERAGE(Table2[1W Return vs Nifty]))/_xlfn.STDEV.P(Table2[1W Return vs Nifty])</f>
        <v>-0.16791221381760899</v>
      </c>
      <c r="O520">
        <v>678.57</v>
      </c>
      <c r="P520">
        <v>671.99739677025104</v>
      </c>
      <c r="Q520">
        <v>634.49631421504205</v>
      </c>
      <c r="R520">
        <v>56.882845293488799</v>
      </c>
      <c r="S520" s="2">
        <f>(Table2[[#This Row],[Close Price]]-Table2[[#This Row],[20D EMA]])/Table2[[#This Row],[20D EMA]]</f>
        <v>1.6770561622234986E-2</v>
      </c>
      <c r="T520" s="2">
        <f>(Table2[[#This Row],[Close Price]]-Table2[[#This Row],[50D EMA]])/Table2[[#This Row],[50D EMA]]</f>
        <v>2.671528686871805E-2</v>
      </c>
      <c r="U520" s="2">
        <f>(Table2[[#This Row],[Close Price]]-Table2[[#This Row],[200D EMA]])/Table2[[#This Row],[200D EMA]]</f>
        <v>8.7397963617112134E-2</v>
      </c>
      <c r="V520">
        <v>0.76435474765109401</v>
      </c>
      <c r="W520">
        <v>684.3</v>
      </c>
      <c r="X520">
        <v>695.45</v>
      </c>
      <c r="Y520">
        <v>679</v>
      </c>
      <c r="Z520">
        <v>702.2</v>
      </c>
      <c r="AA520">
        <v>643.75</v>
      </c>
      <c r="AB520">
        <v>702.2</v>
      </c>
      <c r="AC520" s="2">
        <f>(Table2[[#This Row],[Close Price]]/Table2[[#This Row],[Day Low]])-1</f>
        <v>8.2566125968144277E-3</v>
      </c>
      <c r="AD520" s="2">
        <f>(Table2[[#This Row],[Day High]]/Table2[[#This Row],[Close Price]])-1</f>
        <v>7.9715921443583859E-3</v>
      </c>
      <c r="AE520" s="2">
        <f>(Table2[[#This Row],[Close Price]]/Table2[[#This Row],[Current Week Low]])-1</f>
        <v>1.6126656848306498E-2</v>
      </c>
      <c r="AF520" s="2">
        <f>(Table2[[#This Row],[Current Week High]]/Table2[[#This Row],[Close Price]])-1</f>
        <v>1.7754909776070749E-2</v>
      </c>
      <c r="AG520" s="2">
        <f>(Table2[[#This Row],[Close Price]]/Table2[[#This Row],[Current Month Low]])-1</f>
        <v>7.17669902912621E-2</v>
      </c>
      <c r="AH520" s="2">
        <f>(Table2[[#This Row],[Current Month High]]/Table2[[#This Row],[Close Price]])-1</f>
        <v>1.7754909776070749E-2</v>
      </c>
      <c r="AI520">
        <v>10.805130806580101</v>
      </c>
      <c r="AJ520">
        <v>41.354230690432203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-0.02</v>
      </c>
      <c r="AM520" t="s">
        <v>10331</v>
      </c>
      <c r="AN520">
        <v>4.8</v>
      </c>
      <c r="AO520" t="s">
        <v>10332</v>
      </c>
      <c r="AP520">
        <v>2.4016265129729E-2</v>
      </c>
      <c r="AQ520">
        <f>(Table2[[#This Row],[Sharpe Ratio]]-AVERAGE(Table2[Sharpe Ratio]))/_xlfn.STDEV.P(Table2[Sharpe Ratio])</f>
        <v>-0.48821171637560423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-2.1700625225571288</v>
      </c>
      <c r="AS520">
        <f>_xlfn.RANK.AVG(Table2[[#This Row],[1Y Return vs Nifty Z-Score]],Table2[1Y Return vs Nifty Z-Score])</f>
        <v>582</v>
      </c>
      <c r="AT520">
        <f>_xlfn.RANK.AVG(Table2[[#This Row],[6M Return vs Nifty Z-Score]],Table2[6M Return vs Nifty Z-Score])</f>
        <v>398</v>
      </c>
      <c r="AU520">
        <f>_xlfn.RANK.AVG(Table2[[#This Row],[Sharpe Ratio Z-Score]],Table2[Sharpe Ratio Z-Score])</f>
        <v>465</v>
      </c>
      <c r="AV520">
        <f>(Table2[[#This Row],[Rank 1Y]]+Table2[[#This Row],[Rank 6M]]+Table2[[#This Row],[Rank Sharpe]])/3</f>
        <v>481.66666666666669</v>
      </c>
    </row>
    <row r="521" spans="1:48" x14ac:dyDescent="0.3">
      <c r="A521" t="s">
        <v>2023</v>
      </c>
      <c r="B521" t="s">
        <v>2024</v>
      </c>
      <c r="C521" t="s">
        <v>10289</v>
      </c>
      <c r="D521" t="s">
        <v>359</v>
      </c>
      <c r="E521">
        <v>3209.4473241999999</v>
      </c>
      <c r="F521">
        <v>2278.25</v>
      </c>
      <c r="G521">
        <v>-3.2221900569059598</v>
      </c>
      <c r="H521">
        <f>(Table2[[#This Row],[1Y Return vs Nifty]]-AVERAGE(Table2[1Y Return vs Nifty]))/_xlfn.STDEV.P(Table2[1Y Return vs Nifty])</f>
        <v>-0.55417894333453122</v>
      </c>
      <c r="I521">
        <v>28.583151795814199</v>
      </c>
      <c r="J521">
        <f>(Table2[[#This Row],[1M Return vs Nifty]]-AVERAGE(Table2[1M Return vs Nifty]))/_xlfn.STDEV.P(Table2[1M Return vs Nifty])</f>
        <v>2.0212048728338723</v>
      </c>
      <c r="K521">
        <v>13.3174096785004</v>
      </c>
      <c r="L521">
        <f>(Table2[[#This Row],[6M Return vs Nifty]]-AVERAGE(Table2[6M Return vs Nifty]))/_xlfn.STDEV.P(Table2[6M Return vs Nifty])</f>
        <v>0.16571103657281661</v>
      </c>
      <c r="M521">
        <v>-0.29075208472555197</v>
      </c>
      <c r="N521">
        <f>(Table2[[#This Row],[1W Return vs Nifty]]-AVERAGE(Table2[1W Return vs Nifty]))/_xlfn.STDEV.P(Table2[1W Return vs Nifty])</f>
        <v>-0.22070072654157222</v>
      </c>
      <c r="O521">
        <v>2165.0500000000002</v>
      </c>
      <c r="P521">
        <v>2032.0051550477599</v>
      </c>
      <c r="Q521">
        <v>1907.83307204372</v>
      </c>
      <c r="R521">
        <v>59.1717286697126</v>
      </c>
      <c r="S521" s="2">
        <f>(Table2[[#This Row],[Close Price]]-Table2[[#This Row],[20D EMA]])/Table2[[#This Row],[20D EMA]]</f>
        <v>5.2285166624327292E-2</v>
      </c>
      <c r="T521" s="2">
        <f>(Table2[[#This Row],[Close Price]]-Table2[[#This Row],[50D EMA]])/Table2[[#This Row],[50D EMA]]</f>
        <v>0.12118317925549377</v>
      </c>
      <c r="U521" s="2">
        <f>(Table2[[#This Row],[Close Price]]-Table2[[#This Row],[200D EMA]])/Table2[[#This Row],[200D EMA]]</f>
        <v>0.19415583752276599</v>
      </c>
      <c r="V521">
        <v>2.3294727353515601</v>
      </c>
      <c r="W521">
        <v>2248</v>
      </c>
      <c r="X521">
        <v>2338</v>
      </c>
      <c r="Y521">
        <v>2214.1</v>
      </c>
      <c r="Z521">
        <v>2368</v>
      </c>
      <c r="AA521">
        <v>1825</v>
      </c>
      <c r="AB521">
        <v>2520</v>
      </c>
      <c r="AC521" s="2">
        <f>(Table2[[#This Row],[Close Price]]/Table2[[#This Row],[Day Low]])-1</f>
        <v>1.3456405693950124E-2</v>
      </c>
      <c r="AD521" s="2">
        <f>(Table2[[#This Row],[Day High]]/Table2[[#This Row],[Close Price]])-1</f>
        <v>2.6226270163502763E-2</v>
      </c>
      <c r="AE521" s="2">
        <f>(Table2[[#This Row],[Close Price]]/Table2[[#This Row],[Current Week Low]])-1</f>
        <v>2.8973397768845111E-2</v>
      </c>
      <c r="AF521" s="2">
        <f>(Table2[[#This Row],[Current Week High]]/Table2[[#This Row],[Close Price]])-1</f>
        <v>3.9394271919236168E-2</v>
      </c>
      <c r="AG521" s="2">
        <f>(Table2[[#This Row],[Close Price]]/Table2[[#This Row],[Current Month Low]])-1</f>
        <v>0.24835616438356167</v>
      </c>
      <c r="AH521" s="2">
        <f>(Table2[[#This Row],[Current Month High]]/Table2[[#This Row],[Close Price]])-1</f>
        <v>0.10611214748161957</v>
      </c>
      <c r="AI521">
        <v>10.611214748161901</v>
      </c>
      <c r="AJ521">
        <v>48.807968647942502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0.11</v>
      </c>
      <c r="AM521" t="s">
        <v>10332</v>
      </c>
      <c r="AN521">
        <v>23.71</v>
      </c>
      <c r="AO521" t="s">
        <v>10332</v>
      </c>
      <c r="AP521">
        <v>-5.6969253868135998E-2</v>
      </c>
      <c r="AQ521">
        <f>(Table2[[#This Row],[Sharpe Ratio]]-AVERAGE(Table2[Sharpe Ratio]))/_xlfn.STDEV.P(Table2[Sharpe Ratio])</f>
        <v>-1.4206365671768129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-8.6003276462273959E-3</v>
      </c>
      <c r="AS521">
        <f>_xlfn.RANK.AVG(Table2[[#This Row],[1Y Return vs Nifty Z-Score]],Table2[1Y Return vs Nifty Z-Score])</f>
        <v>501</v>
      </c>
      <c r="AT521">
        <f>_xlfn.RANK.AVG(Table2[[#This Row],[6M Return vs Nifty Z-Score]],Table2[6M Return vs Nifty Z-Score])</f>
        <v>267</v>
      </c>
      <c r="AU521">
        <f>_xlfn.RANK.AVG(Table2[[#This Row],[Sharpe Ratio Z-Score]],Table2[Sharpe Ratio Z-Score])</f>
        <v>678</v>
      </c>
      <c r="AV521">
        <f>(Table2[[#This Row],[Rank 1Y]]+Table2[[#This Row],[Rank 6M]]+Table2[[#This Row],[Rank Sharpe]])/3</f>
        <v>482</v>
      </c>
    </row>
    <row r="522" spans="1:48" x14ac:dyDescent="0.3">
      <c r="A522" t="s">
        <v>1838</v>
      </c>
      <c r="B522" t="s">
        <v>1839</v>
      </c>
      <c r="C522" t="s">
        <v>10304</v>
      </c>
      <c r="D522" t="s">
        <v>689</v>
      </c>
      <c r="E522">
        <v>4051.7702612599901</v>
      </c>
      <c r="F522">
        <v>613.45000000000005</v>
      </c>
      <c r="G522">
        <v>-18.294792563448301</v>
      </c>
      <c r="H522">
        <f>(Table2[[#This Row],[1Y Return vs Nifty]]-AVERAGE(Table2[1Y Return vs Nifty]))/_xlfn.STDEV.P(Table2[1Y Return vs Nifty])</f>
        <v>-0.78748501193710985</v>
      </c>
      <c r="I522">
        <v>-7.6126104222588902</v>
      </c>
      <c r="J522">
        <f>(Table2[[#This Row],[1M Return vs Nifty]]-AVERAGE(Table2[1M Return vs Nifty]))/_xlfn.STDEV.P(Table2[1M Return vs Nifty])</f>
        <v>-0.99010012461364272</v>
      </c>
      <c r="K522">
        <v>-18.594782511465201</v>
      </c>
      <c r="L522">
        <f>(Table2[[#This Row],[6M Return vs Nifty]]-AVERAGE(Table2[6M Return vs Nifty]))/_xlfn.STDEV.P(Table2[6M Return vs Nifty])</f>
        <v>-0.91994533383637211</v>
      </c>
      <c r="M522">
        <v>2.9542290180106101</v>
      </c>
      <c r="N522">
        <f>(Table2[[#This Row],[1W Return vs Nifty]]-AVERAGE(Table2[1W Return vs Nifty]))/_xlfn.STDEV.P(Table2[1W Return vs Nifty])</f>
        <v>0.52948895889697045</v>
      </c>
      <c r="O522">
        <v>611.28</v>
      </c>
      <c r="P522">
        <v>629.31685288122799</v>
      </c>
      <c r="Q522">
        <v>638.06161827935796</v>
      </c>
      <c r="R522">
        <v>58.949225559786299</v>
      </c>
      <c r="S522" s="2">
        <f>(Table2[[#This Row],[Close Price]]-Table2[[#This Row],[20D EMA]])/Table2[[#This Row],[20D EMA]]</f>
        <v>3.5499280198928035E-3</v>
      </c>
      <c r="T522" s="2">
        <f>(Table2[[#This Row],[Close Price]]-Table2[[#This Row],[50D EMA]])/Table2[[#This Row],[50D EMA]]</f>
        <v>-2.5212820550703605E-2</v>
      </c>
      <c r="U522" s="2">
        <f>(Table2[[#This Row],[Close Price]]-Table2[[#This Row],[200D EMA]])/Table2[[#This Row],[200D EMA]]</f>
        <v>-3.8572478855141513E-2</v>
      </c>
      <c r="V522">
        <v>0.42911885938571198</v>
      </c>
      <c r="W522">
        <v>610.04999999999995</v>
      </c>
      <c r="X522">
        <v>618.20000000000005</v>
      </c>
      <c r="Y522">
        <v>591</v>
      </c>
      <c r="Z522">
        <v>618.20000000000005</v>
      </c>
      <c r="AA522">
        <v>570.15</v>
      </c>
      <c r="AB522">
        <v>636.4</v>
      </c>
      <c r="AC522" s="2">
        <f>(Table2[[#This Row],[Close Price]]/Table2[[#This Row],[Day Low]])-1</f>
        <v>5.5733136628146607E-3</v>
      </c>
      <c r="AD522" s="2">
        <f>(Table2[[#This Row],[Day High]]/Table2[[#This Row],[Close Price]])-1</f>
        <v>7.7430923465644508E-3</v>
      </c>
      <c r="AE522" s="2">
        <f>(Table2[[#This Row],[Close Price]]/Table2[[#This Row],[Current Week Low]])-1</f>
        <v>3.7986463620981459E-2</v>
      </c>
      <c r="AF522" s="2">
        <f>(Table2[[#This Row],[Current Week High]]/Table2[[#This Row],[Close Price]])-1</f>
        <v>7.7430923465644508E-3</v>
      </c>
      <c r="AG522" s="2">
        <f>(Table2[[#This Row],[Close Price]]/Table2[[#This Row],[Current Month Low]])-1</f>
        <v>7.5944926773656274E-2</v>
      </c>
      <c r="AH522" s="2">
        <f>(Table2[[#This Row],[Current Month High]]/Table2[[#This Row],[Close Price]])-1</f>
        <v>3.7411361969190482E-2</v>
      </c>
      <c r="AI522">
        <v>32.855163420001603</v>
      </c>
      <c r="AJ522">
        <v>11.212835387962199</v>
      </c>
      <c r="AK522" t="str">
        <f>IF(AND(Table2[[#This Row],[20D EMA]]&gt;Table2[[#This Row],[50D EMA]],Table2[[#This Row],[50D EMA]]&gt;Table2[[#This Row],[200D EMA]]),"Uptrend","Downtrend/NoTrend")</f>
        <v>Downtrend/NoTrend</v>
      </c>
      <c r="AL522">
        <v>-0.09</v>
      </c>
      <c r="AM522" t="s">
        <v>10331</v>
      </c>
      <c r="AN522">
        <v>2.66</v>
      </c>
      <c r="AO522" t="s">
        <v>10332</v>
      </c>
      <c r="AP522">
        <v>0.105846856214101</v>
      </c>
      <c r="AQ522">
        <f>(Table2[[#This Row],[Sharpe Ratio]]-AVERAGE(Table2[Sharpe Ratio]))/_xlfn.STDEV.P(Table2[Sharpe Ratio])</f>
        <v>0.45394285183592736</v>
      </c>
      <c r="AR5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2">
        <f>_xlfn.RANK.AVG(Table2[[#This Row],[1Y Return vs Nifty Z-Score]],Table2[1Y Return vs Nifty Z-Score])</f>
        <v>603</v>
      </c>
      <c r="AT522">
        <f>_xlfn.RANK.AVG(Table2[[#This Row],[6M Return vs Nifty Z-Score]],Table2[6M Return vs Nifty Z-Score])</f>
        <v>617</v>
      </c>
      <c r="AU522">
        <f>_xlfn.RANK.AVG(Table2[[#This Row],[Sharpe Ratio Z-Score]],Table2[Sharpe Ratio Z-Score])</f>
        <v>227</v>
      </c>
      <c r="AV522">
        <f>(Table2[[#This Row],[Rank 1Y]]+Table2[[#This Row],[Rank 6M]]+Table2[[#This Row],[Rank Sharpe]])/3</f>
        <v>482.33333333333331</v>
      </c>
    </row>
    <row r="523" spans="1:48" x14ac:dyDescent="0.3">
      <c r="A523" t="s">
        <v>1793</v>
      </c>
      <c r="B523" t="s">
        <v>1794</v>
      </c>
      <c r="C523" t="s">
        <v>10291</v>
      </c>
      <c r="D523" t="s">
        <v>281</v>
      </c>
      <c r="E523">
        <v>4299.8089198050002</v>
      </c>
      <c r="F523">
        <v>500.85</v>
      </c>
      <c r="G523">
        <v>5.1808540251612101</v>
      </c>
      <c r="H523">
        <f>(Table2[[#This Row],[1Y Return vs Nifty]]-AVERAGE(Table2[1Y Return vs Nifty]))/_xlfn.STDEV.P(Table2[1Y Return vs Nifty])</f>
        <v>-0.42410975467050993</v>
      </c>
      <c r="I523">
        <v>12.2663325706785</v>
      </c>
      <c r="J523">
        <f>(Table2[[#This Row],[1M Return vs Nifty]]-AVERAGE(Table2[1M Return vs Nifty]))/_xlfn.STDEV.P(Table2[1M Return vs Nifty])</f>
        <v>0.66372774667005263</v>
      </c>
      <c r="K523">
        <v>-3.1962001997823601</v>
      </c>
      <c r="L523">
        <f>(Table2[[#This Row],[6M Return vs Nifty]]-AVERAGE(Table2[6M Return vs Nifty]))/_xlfn.STDEV.P(Table2[6M Return vs Nifty])</f>
        <v>-0.39608383029462035</v>
      </c>
      <c r="M523">
        <v>6.3703763991841997</v>
      </c>
      <c r="N523">
        <f>(Table2[[#This Row],[1W Return vs Nifty]]-AVERAGE(Table2[1W Return vs Nifty]))/_xlfn.STDEV.P(Table2[1W Return vs Nifty])</f>
        <v>1.3192496533840365</v>
      </c>
      <c r="O523">
        <v>460.04</v>
      </c>
      <c r="P523">
        <v>446.28464121218099</v>
      </c>
      <c r="Q523">
        <v>417.42258018278102</v>
      </c>
      <c r="R523">
        <v>77.812721641536001</v>
      </c>
      <c r="S523" s="2">
        <f>(Table2[[#This Row],[Close Price]]-Table2[[#This Row],[20D EMA]])/Table2[[#This Row],[20D EMA]]</f>
        <v>8.8709677419354843E-2</v>
      </c>
      <c r="T523" s="2">
        <f>(Table2[[#This Row],[Close Price]]-Table2[[#This Row],[50D EMA]])/Table2[[#This Row],[50D EMA]]</f>
        <v>0.12226582263644729</v>
      </c>
      <c r="U523" s="2">
        <f>(Table2[[#This Row],[Close Price]]-Table2[[#This Row],[200D EMA]])/Table2[[#This Row],[200D EMA]]</f>
        <v>0.19986321722386891</v>
      </c>
      <c r="V523">
        <v>1.5175221268549799</v>
      </c>
      <c r="W523">
        <v>487.1</v>
      </c>
      <c r="X523">
        <v>513.4</v>
      </c>
      <c r="Y523">
        <v>462.7</v>
      </c>
      <c r="Z523">
        <v>513.4</v>
      </c>
      <c r="AA523">
        <v>426.3</v>
      </c>
      <c r="AB523">
        <v>513.4</v>
      </c>
      <c r="AC523" s="2">
        <f>(Table2[[#This Row],[Close Price]]/Table2[[#This Row],[Day Low]])-1</f>
        <v>2.8228289878875046E-2</v>
      </c>
      <c r="AD523" s="2">
        <f>(Table2[[#This Row],[Day High]]/Table2[[#This Row],[Close Price]])-1</f>
        <v>2.5057402415892938E-2</v>
      </c>
      <c r="AE523" s="2">
        <f>(Table2[[#This Row],[Close Price]]/Table2[[#This Row],[Current Week Low]])-1</f>
        <v>8.2450832072617386E-2</v>
      </c>
      <c r="AF523" s="2">
        <f>(Table2[[#This Row],[Current Week High]]/Table2[[#This Row],[Close Price]])-1</f>
        <v>2.5057402415892938E-2</v>
      </c>
      <c r="AG523" s="2">
        <f>(Table2[[#This Row],[Close Price]]/Table2[[#This Row],[Current Month Low]])-1</f>
        <v>0.17487684729064035</v>
      </c>
      <c r="AH523" s="2">
        <f>(Table2[[#This Row],[Current Month High]]/Table2[[#This Row],[Close Price]])-1</f>
        <v>2.5057402415892938E-2</v>
      </c>
      <c r="AI523">
        <v>2.5057402415892902</v>
      </c>
      <c r="AJ523">
        <v>45.553618134263203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0</v>
      </c>
      <c r="AM523" t="s">
        <v>10333</v>
      </c>
      <c r="AN523">
        <v>16.91</v>
      </c>
      <c r="AO523" t="s">
        <v>10332</v>
      </c>
      <c r="AQ523">
        <f>(Table2[[#This Row],[Sharpe Ratio]]-AVERAGE(Table2[Sharpe Ratio]))/_xlfn.STDEV.P(Table2[Sharpe Ratio])</f>
        <v>-0.76472241492382476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0.39806140016513414</v>
      </c>
      <c r="AS523">
        <f>_xlfn.RANK.AVG(Table2[[#This Row],[1Y Return vs Nifty Z-Score]],Table2[1Y Return vs Nifty Z-Score])</f>
        <v>439</v>
      </c>
      <c r="AT523">
        <f>_xlfn.RANK.AVG(Table2[[#This Row],[6M Return vs Nifty Z-Score]],Table2[6M Return vs Nifty Z-Score])</f>
        <v>453</v>
      </c>
      <c r="AU523">
        <f>_xlfn.RANK.AVG(Table2[[#This Row],[Sharpe Ratio Z-Score]],Table2[Sharpe Ratio Z-Score])</f>
        <v>557.5</v>
      </c>
      <c r="AV523">
        <f>(Table2[[#This Row],[Rank 1Y]]+Table2[[#This Row],[Rank 6M]]+Table2[[#This Row],[Rank Sharpe]])/3</f>
        <v>483.16666666666669</v>
      </c>
    </row>
    <row r="524" spans="1:48" x14ac:dyDescent="0.3">
      <c r="A524" t="s">
        <v>919</v>
      </c>
      <c r="B524" t="s">
        <v>920</v>
      </c>
      <c r="C524" t="s">
        <v>10296</v>
      </c>
      <c r="D524" t="s">
        <v>921</v>
      </c>
      <c r="E524">
        <v>16368.011261846999</v>
      </c>
      <c r="F524">
        <v>209.37</v>
      </c>
      <c r="G524">
        <v>8.5241002080257608</v>
      </c>
      <c r="H524">
        <f>(Table2[[#This Row],[1Y Return vs Nifty]]-AVERAGE(Table2[1Y Return vs Nifty]))/_xlfn.STDEV.P(Table2[1Y Return vs Nifty])</f>
        <v>-0.37236025600522349</v>
      </c>
      <c r="I524">
        <v>2.7404021214441001</v>
      </c>
      <c r="J524">
        <f>(Table2[[#This Row],[1M Return vs Nifty]]-AVERAGE(Table2[1M Return vs Nifty]))/_xlfn.STDEV.P(Table2[1M Return vs Nifty])</f>
        <v>-0.12878165800257249</v>
      </c>
      <c r="K524">
        <v>-9.6187009231156004</v>
      </c>
      <c r="L524">
        <f>(Table2[[#This Row],[6M Return vs Nifty]]-AVERAGE(Table2[6M Return vs Nifty]))/_xlfn.STDEV.P(Table2[6M Return vs Nifty])</f>
        <v>-0.6145780278332279</v>
      </c>
      <c r="M524">
        <v>-0.25827825465079401</v>
      </c>
      <c r="N524">
        <f>(Table2[[#This Row],[1W Return vs Nifty]]-AVERAGE(Table2[1W Return vs Nifty]))/_xlfn.STDEV.P(Table2[1W Return vs Nifty])</f>
        <v>-0.21319327685312081</v>
      </c>
      <c r="O524">
        <v>203.08</v>
      </c>
      <c r="P524">
        <v>205.81081699292099</v>
      </c>
      <c r="Q524">
        <v>197.98649310247799</v>
      </c>
      <c r="R524">
        <v>64.382729532612998</v>
      </c>
      <c r="S524" s="2">
        <f>(Table2[[#This Row],[Close Price]]-Table2[[#This Row],[20D EMA]])/Table2[[#This Row],[20D EMA]]</f>
        <v>3.0973015560370257E-2</v>
      </c>
      <c r="T524" s="2">
        <f>(Table2[[#This Row],[Close Price]]-Table2[[#This Row],[50D EMA]])/Table2[[#This Row],[50D EMA]]</f>
        <v>1.7293469114412166E-2</v>
      </c>
      <c r="U524" s="2">
        <f>(Table2[[#This Row],[Close Price]]-Table2[[#This Row],[200D EMA]])/Table2[[#This Row],[200D EMA]]</f>
        <v>5.7496381289151362E-2</v>
      </c>
      <c r="V524">
        <v>0.76230851654633103</v>
      </c>
      <c r="W524">
        <v>205.5</v>
      </c>
      <c r="X524">
        <v>210.25</v>
      </c>
      <c r="Y524">
        <v>201.45</v>
      </c>
      <c r="Z524">
        <v>210.25</v>
      </c>
      <c r="AA524">
        <v>187.55</v>
      </c>
      <c r="AB524">
        <v>210.25</v>
      </c>
      <c r="AC524" s="2">
        <f>(Table2[[#This Row],[Close Price]]/Table2[[#This Row],[Day Low]])-1</f>
        <v>1.8832116788321196E-2</v>
      </c>
      <c r="AD524" s="2">
        <f>(Table2[[#This Row],[Day High]]/Table2[[#This Row],[Close Price]])-1</f>
        <v>4.2030854468166901E-3</v>
      </c>
      <c r="AE524" s="2">
        <f>(Table2[[#This Row],[Close Price]]/Table2[[#This Row],[Current Week Low]])-1</f>
        <v>3.9314966492926429E-2</v>
      </c>
      <c r="AF524" s="2">
        <f>(Table2[[#This Row],[Current Week High]]/Table2[[#This Row],[Close Price]])-1</f>
        <v>4.2030854468166901E-3</v>
      </c>
      <c r="AG524" s="2">
        <f>(Table2[[#This Row],[Close Price]]/Table2[[#This Row],[Current Month Low]])-1</f>
        <v>0.11634230871767515</v>
      </c>
      <c r="AH524" s="2">
        <f>(Table2[[#This Row],[Current Month High]]/Table2[[#This Row],[Close Price]])-1</f>
        <v>4.2030854468166901E-3</v>
      </c>
      <c r="AI524">
        <v>13.4594258967378</v>
      </c>
      <c r="AJ524">
        <v>53.722466960352399</v>
      </c>
      <c r="AK524" t="str">
        <f>IF(AND(Table2[[#This Row],[20D EMA]]&gt;Table2[[#This Row],[50D EMA]],Table2[[#This Row],[50D EMA]]&gt;Table2[[#This Row],[200D EMA]]),"Uptrend","Downtrend/NoTrend")</f>
        <v>Downtrend/NoTrend</v>
      </c>
      <c r="AL524">
        <v>-0.05</v>
      </c>
      <c r="AM524" t="s">
        <v>10331</v>
      </c>
      <c r="AN524">
        <v>10.039999999999999</v>
      </c>
      <c r="AO524" t="s">
        <v>10332</v>
      </c>
      <c r="AP524">
        <v>1.3286614358025001E-2</v>
      </c>
      <c r="AQ524">
        <f>(Table2[[#This Row],[Sharpe Ratio]]-AVERAGE(Table2[Sharpe Ratio]))/_xlfn.STDEV.P(Table2[Sharpe Ratio])</f>
        <v>-0.61174729586875942</v>
      </c>
      <c r="AR5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4">
        <f>_xlfn.RANK.AVG(Table2[[#This Row],[1Y Return vs Nifty Z-Score]],Table2[1Y Return vs Nifty Z-Score])</f>
        <v>417</v>
      </c>
      <c r="AT524">
        <f>_xlfn.RANK.AVG(Table2[[#This Row],[6M Return vs Nifty Z-Score]],Table2[6M Return vs Nifty Z-Score])</f>
        <v>529</v>
      </c>
      <c r="AU524">
        <f>_xlfn.RANK.AVG(Table2[[#This Row],[Sharpe Ratio Z-Score]],Table2[Sharpe Ratio Z-Score])</f>
        <v>504</v>
      </c>
      <c r="AV524">
        <f>(Table2[[#This Row],[Rank 1Y]]+Table2[[#This Row],[Rank 6M]]+Table2[[#This Row],[Rank Sharpe]])/3</f>
        <v>483.33333333333331</v>
      </c>
    </row>
    <row r="525" spans="1:48" x14ac:dyDescent="0.3">
      <c r="A525" t="s">
        <v>1683</v>
      </c>
      <c r="B525" t="s">
        <v>1684</v>
      </c>
      <c r="C525" t="s">
        <v>10292</v>
      </c>
      <c r="D525" t="s">
        <v>198</v>
      </c>
      <c r="E525">
        <v>5062.2433682649998</v>
      </c>
      <c r="F525">
        <v>126.89</v>
      </c>
      <c r="G525">
        <v>-11.4514685934324</v>
      </c>
      <c r="H525">
        <f>(Table2[[#This Row],[1Y Return vs Nifty]]-AVERAGE(Table2[1Y Return vs Nifty]))/_xlfn.STDEV.P(Table2[1Y Return vs Nifty])</f>
        <v>-0.68155844677192401</v>
      </c>
      <c r="I525">
        <v>1.33581974054653</v>
      </c>
      <c r="J525">
        <f>(Table2[[#This Row],[1M Return vs Nifty]]-AVERAGE(Table2[1M Return vs Nifty]))/_xlfn.STDEV.P(Table2[1M Return vs Nifty])</f>
        <v>-0.24563583329085159</v>
      </c>
      <c r="K525">
        <v>0.26956979792178698</v>
      </c>
      <c r="L525">
        <f>(Table2[[#This Row],[6M Return vs Nifty]]-AVERAGE(Table2[6M Return vs Nifty]))/_xlfn.STDEV.P(Table2[6M Return vs Nifty])</f>
        <v>-0.27817794485802971</v>
      </c>
      <c r="M525">
        <v>-1.6533000840932099</v>
      </c>
      <c r="N525">
        <f>(Table2[[#This Row],[1W Return vs Nifty]]-AVERAGE(Table2[1W Return vs Nifty]))/_xlfn.STDEV.P(Table2[1W Return vs Nifty])</f>
        <v>-0.53570085217516916</v>
      </c>
      <c r="O525">
        <v>129.1</v>
      </c>
      <c r="P525">
        <v>129.097336220579</v>
      </c>
      <c r="Q525">
        <v>123.89013488948601</v>
      </c>
      <c r="R525">
        <v>43.216865384905603</v>
      </c>
      <c r="S525" s="2">
        <f>(Table2[[#This Row],[Close Price]]-Table2[[#This Row],[20D EMA]])/Table2[[#This Row],[20D EMA]]</f>
        <v>-1.7118512780790039E-2</v>
      </c>
      <c r="T525" s="2">
        <f>(Table2[[#This Row],[Close Price]]-Table2[[#This Row],[50D EMA]])/Table2[[#This Row],[50D EMA]]</f>
        <v>-1.709823211849611E-2</v>
      </c>
      <c r="U525" s="2">
        <f>(Table2[[#This Row],[Close Price]]-Table2[[#This Row],[200D EMA]])/Table2[[#This Row],[200D EMA]]</f>
        <v>2.4213914313597047E-2</v>
      </c>
      <c r="V525">
        <v>0.52828089163957204</v>
      </c>
      <c r="W525">
        <v>126.6</v>
      </c>
      <c r="X525">
        <v>128.86000000000001</v>
      </c>
      <c r="Y525">
        <v>126</v>
      </c>
      <c r="Z525">
        <v>128.99</v>
      </c>
      <c r="AA525">
        <v>124.1</v>
      </c>
      <c r="AB525">
        <v>148.4</v>
      </c>
      <c r="AC525" s="2">
        <f>(Table2[[#This Row],[Close Price]]/Table2[[#This Row],[Day Low]])-1</f>
        <v>2.2906793048973473E-3</v>
      </c>
      <c r="AD525" s="2">
        <f>(Table2[[#This Row],[Day High]]/Table2[[#This Row],[Close Price]])-1</f>
        <v>1.5525258097564887E-2</v>
      </c>
      <c r="AE525" s="2">
        <f>(Table2[[#This Row],[Close Price]]/Table2[[#This Row],[Current Week Low]])-1</f>
        <v>7.063492063491994E-3</v>
      </c>
      <c r="AF525" s="2">
        <f>(Table2[[#This Row],[Current Week High]]/Table2[[#This Row],[Close Price]])-1</f>
        <v>1.6549767515170677E-2</v>
      </c>
      <c r="AG525" s="2">
        <f>(Table2[[#This Row],[Close Price]]/Table2[[#This Row],[Current Month Low]])-1</f>
        <v>2.2481869460112769E-2</v>
      </c>
      <c r="AH525" s="2">
        <f>(Table2[[#This Row],[Current Month High]]/Table2[[#This Row],[Close Price]])-1</f>
        <v>0.16951690440539058</v>
      </c>
      <c r="AI525">
        <v>17.944676491449201</v>
      </c>
      <c r="AJ525">
        <v>23.9765510503175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-0.03</v>
      </c>
      <c r="AM525" t="s">
        <v>10331</v>
      </c>
      <c r="AN525">
        <v>-2.95</v>
      </c>
      <c r="AO525" t="s">
        <v>10331</v>
      </c>
      <c r="AP525">
        <v>2.0193654250597999E-2</v>
      </c>
      <c r="AQ525">
        <f>(Table2[[#This Row],[Sharpe Ratio]]-AVERAGE(Table2[Sharpe Ratio]))/_xlfn.STDEV.P(Table2[Sharpe Ratio])</f>
        <v>-0.53222325600330933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-2.2732963330992839</v>
      </c>
      <c r="AS525">
        <f>_xlfn.RANK.AVG(Table2[[#This Row],[1Y Return vs Nifty Z-Score]],Table2[1Y Return vs Nifty Z-Score])</f>
        <v>556</v>
      </c>
      <c r="AT525">
        <f>_xlfn.RANK.AVG(Table2[[#This Row],[6M Return vs Nifty Z-Score]],Table2[6M Return vs Nifty Z-Score])</f>
        <v>410</v>
      </c>
      <c r="AU525">
        <f>_xlfn.RANK.AVG(Table2[[#This Row],[Sharpe Ratio Z-Score]],Table2[Sharpe Ratio Z-Score])</f>
        <v>484</v>
      </c>
      <c r="AV525">
        <f>(Table2[[#This Row],[Rank 1Y]]+Table2[[#This Row],[Rank 6M]]+Table2[[#This Row],[Rank Sharpe]])/3</f>
        <v>483.33333333333331</v>
      </c>
    </row>
    <row r="526" spans="1:48" x14ac:dyDescent="0.3">
      <c r="A526" t="s">
        <v>68</v>
      </c>
      <c r="B526" t="s">
        <v>69</v>
      </c>
      <c r="C526" t="s">
        <v>10287</v>
      </c>
      <c r="D526" t="s">
        <v>24</v>
      </c>
      <c r="E526">
        <v>361726.98530917999</v>
      </c>
      <c r="F526">
        <v>1169.95</v>
      </c>
      <c r="G526">
        <v>-5.6722958021764498</v>
      </c>
      <c r="H526">
        <f>(Table2[[#This Row],[1Y Return vs Nifty]]-AVERAGE(Table2[1Y Return vs Nifty]))/_xlfn.STDEV.P(Table2[1Y Return vs Nifty])</f>
        <v>-0.592103683859038</v>
      </c>
      <c r="I526">
        <v>-9.7262731658071999</v>
      </c>
      <c r="J526">
        <f>(Table2[[#This Row],[1M Return vs Nifty]]-AVERAGE(Table2[1M Return vs Nifty]))/_xlfn.STDEV.P(Table2[1M Return vs Nifty])</f>
        <v>-1.1659462124572515</v>
      </c>
      <c r="K526">
        <v>-5.4035913879596196</v>
      </c>
      <c r="L526">
        <f>(Table2[[#This Row],[6M Return vs Nifty]]-AVERAGE(Table2[6M Return vs Nifty]))/_xlfn.STDEV.P(Table2[6M Return vs Nifty])</f>
        <v>-0.47117952698521903</v>
      </c>
      <c r="M526">
        <v>-1.4501069158693001</v>
      </c>
      <c r="N526">
        <f>(Table2[[#This Row],[1W Return vs Nifty]]-AVERAGE(Table2[1W Return vs Nifty]))/_xlfn.STDEV.P(Table2[1W Return vs Nifty])</f>
        <v>-0.48872571915370894</v>
      </c>
      <c r="O526">
        <v>1174.82</v>
      </c>
      <c r="P526">
        <v>1190.00579849063</v>
      </c>
      <c r="Q526">
        <v>1123.3029724032499</v>
      </c>
      <c r="R526">
        <v>52.051340900063899</v>
      </c>
      <c r="S526" s="2">
        <f>(Table2[[#This Row],[Close Price]]-Table2[[#This Row],[20D EMA]])/Table2[[#This Row],[20D EMA]]</f>
        <v>-4.1453158781769896E-3</v>
      </c>
      <c r="T526" s="2">
        <f>(Table2[[#This Row],[Close Price]]-Table2[[#This Row],[50D EMA]])/Table2[[#This Row],[50D EMA]]</f>
        <v>-1.6853530055120892E-2</v>
      </c>
      <c r="U526" s="2">
        <f>(Table2[[#This Row],[Close Price]]-Table2[[#This Row],[200D EMA]])/Table2[[#This Row],[200D EMA]]</f>
        <v>4.1526666218065098E-2</v>
      </c>
      <c r="V526">
        <v>0.64030596884734303</v>
      </c>
      <c r="W526">
        <v>1168.95</v>
      </c>
      <c r="X526">
        <v>1181</v>
      </c>
      <c r="Y526">
        <v>1150.2</v>
      </c>
      <c r="Z526">
        <v>1181</v>
      </c>
      <c r="AA526">
        <v>1123.0999999999999</v>
      </c>
      <c r="AB526">
        <v>1181</v>
      </c>
      <c r="AC526" s="2">
        <f>(Table2[[#This Row],[Close Price]]/Table2[[#This Row],[Day Low]])-1</f>
        <v>8.5546858291629668E-4</v>
      </c>
      <c r="AD526" s="2">
        <f>(Table2[[#This Row],[Day High]]/Table2[[#This Row],[Close Price]])-1</f>
        <v>9.4448480704303339E-3</v>
      </c>
      <c r="AE526" s="2">
        <f>(Table2[[#This Row],[Close Price]]/Table2[[#This Row],[Current Week Low]])-1</f>
        <v>1.7170926795339936E-2</v>
      </c>
      <c r="AF526" s="2">
        <f>(Table2[[#This Row],[Current Week High]]/Table2[[#This Row],[Close Price]])-1</f>
        <v>9.4448480704303339E-3</v>
      </c>
      <c r="AG526" s="2">
        <f>(Table2[[#This Row],[Close Price]]/Table2[[#This Row],[Current Month Low]])-1</f>
        <v>4.1714896269254842E-2</v>
      </c>
      <c r="AH526" s="2">
        <f>(Table2[[#This Row],[Current Month High]]/Table2[[#This Row],[Close Price]])-1</f>
        <v>9.4448480704303339E-3</v>
      </c>
      <c r="AI526">
        <v>14.5048933715115</v>
      </c>
      <c r="AJ526">
        <v>23.3278869973119</v>
      </c>
      <c r="AK526" t="str">
        <f>IF(AND(Table2[[#This Row],[20D EMA]]&gt;Table2[[#This Row],[50D EMA]],Table2[[#This Row],[50D EMA]]&gt;Table2[[#This Row],[200D EMA]]),"Uptrend","Downtrend/NoTrend")</f>
        <v>Downtrend/NoTrend</v>
      </c>
      <c r="AL526">
        <v>-0.04</v>
      </c>
      <c r="AM526" t="s">
        <v>10331</v>
      </c>
      <c r="AN526">
        <v>3.22</v>
      </c>
      <c r="AO526" t="s">
        <v>10332</v>
      </c>
      <c r="AP526">
        <v>3.1732105936940001E-2</v>
      </c>
      <c r="AQ526">
        <f>(Table2[[#This Row],[Sharpe Ratio]]-AVERAGE(Table2[Sharpe Ratio]))/_xlfn.STDEV.P(Table2[Sharpe Ratio])</f>
        <v>-0.3993755663762536</v>
      </c>
      <c r="AR5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6">
        <f>_xlfn.RANK.AVG(Table2[[#This Row],[1Y Return vs Nifty Z-Score]],Table2[1Y Return vs Nifty Z-Score])</f>
        <v>520</v>
      </c>
      <c r="AT526">
        <f>_xlfn.RANK.AVG(Table2[[#This Row],[6M Return vs Nifty Z-Score]],Table2[6M Return vs Nifty Z-Score])</f>
        <v>482</v>
      </c>
      <c r="AU526">
        <f>_xlfn.RANK.AVG(Table2[[#This Row],[Sharpe Ratio Z-Score]],Table2[Sharpe Ratio Z-Score])</f>
        <v>449</v>
      </c>
      <c r="AV526">
        <f>(Table2[[#This Row],[Rank 1Y]]+Table2[[#This Row],[Rank 6M]]+Table2[[#This Row],[Rank Sharpe]])/3</f>
        <v>483.66666666666669</v>
      </c>
    </row>
    <row r="527" spans="1:48" x14ac:dyDescent="0.3">
      <c r="A527" t="s">
        <v>1187</v>
      </c>
      <c r="B527" t="s">
        <v>1188</v>
      </c>
      <c r="C527" t="s">
        <v>10295</v>
      </c>
      <c r="D527" t="s">
        <v>491</v>
      </c>
      <c r="E527">
        <v>10263.52609266</v>
      </c>
      <c r="F527">
        <v>1608.9</v>
      </c>
      <c r="G527">
        <v>-7.4775683434630604</v>
      </c>
      <c r="H527">
        <f>(Table2[[#This Row],[1Y Return vs Nifty]]-AVERAGE(Table2[1Y Return vs Nifty]))/_xlfn.STDEV.P(Table2[1Y Return vs Nifty])</f>
        <v>-0.62004716868065057</v>
      </c>
      <c r="I527">
        <v>4.6671243554157398</v>
      </c>
      <c r="J527">
        <f>(Table2[[#This Row],[1M Return vs Nifty]]-AVERAGE(Table2[1M Return vs Nifty]))/_xlfn.STDEV.P(Table2[1M Return vs Nifty])</f>
        <v>3.1511921585455606E-2</v>
      </c>
      <c r="K527">
        <v>-0.69414996716719501</v>
      </c>
      <c r="L527">
        <f>(Table2[[#This Row],[6M Return vs Nifty]]-AVERAGE(Table2[6M Return vs Nifty]))/_xlfn.STDEV.P(Table2[6M Return vs Nifty])</f>
        <v>-0.31096379974477378</v>
      </c>
      <c r="M527">
        <v>-0.34629354561552</v>
      </c>
      <c r="N527">
        <f>(Table2[[#This Row],[1W Return vs Nifty]]-AVERAGE(Table2[1W Return vs Nifty]))/_xlfn.STDEV.P(Table2[1W Return vs Nifty])</f>
        <v>-0.23354105742630651</v>
      </c>
      <c r="O527">
        <v>1588.23</v>
      </c>
      <c r="P527">
        <v>1564.2182577178601</v>
      </c>
      <c r="Q527">
        <v>1481.0545433698001</v>
      </c>
      <c r="R527">
        <v>57.685729265477399</v>
      </c>
      <c r="S527" s="2">
        <f>(Table2[[#This Row],[Close Price]]-Table2[[#This Row],[20D EMA]])/Table2[[#This Row],[20D EMA]]</f>
        <v>1.3014487826070576E-2</v>
      </c>
      <c r="T527" s="2">
        <f>(Table2[[#This Row],[Close Price]]-Table2[[#This Row],[50D EMA]])/Table2[[#This Row],[50D EMA]]</f>
        <v>2.8564902667310075E-2</v>
      </c>
      <c r="U527" s="2">
        <f>(Table2[[#This Row],[Close Price]]-Table2[[#This Row],[200D EMA]])/Table2[[#This Row],[200D EMA]]</f>
        <v>8.6320559362599164E-2</v>
      </c>
      <c r="V527">
        <v>0.64544693018823895</v>
      </c>
      <c r="W527">
        <v>1600</v>
      </c>
      <c r="X527">
        <v>1643</v>
      </c>
      <c r="Y527">
        <v>1544.2</v>
      </c>
      <c r="Z527">
        <v>1643</v>
      </c>
      <c r="AA527">
        <v>1518.05</v>
      </c>
      <c r="AB527">
        <v>1817.2</v>
      </c>
      <c r="AC527" s="2">
        <f>(Table2[[#This Row],[Close Price]]/Table2[[#This Row],[Day Low]])-1</f>
        <v>5.5625000000001368E-3</v>
      </c>
      <c r="AD527" s="2">
        <f>(Table2[[#This Row],[Day High]]/Table2[[#This Row],[Close Price]])-1</f>
        <v>2.1194605009633882E-2</v>
      </c>
      <c r="AE527" s="2">
        <f>(Table2[[#This Row],[Close Price]]/Table2[[#This Row],[Current Week Low]])-1</f>
        <v>4.1898717782670625E-2</v>
      </c>
      <c r="AF527" s="2">
        <f>(Table2[[#This Row],[Current Week High]]/Table2[[#This Row],[Close Price]])-1</f>
        <v>2.1194605009633882E-2</v>
      </c>
      <c r="AG527" s="2">
        <f>(Table2[[#This Row],[Close Price]]/Table2[[#This Row],[Current Month Low]])-1</f>
        <v>5.9846513619446151E-2</v>
      </c>
      <c r="AH527" s="2">
        <f>(Table2[[#This Row],[Current Month High]]/Table2[[#This Row],[Close Price]])-1</f>
        <v>0.12946733793274912</v>
      </c>
      <c r="AI527">
        <v>12.9467337932749</v>
      </c>
      <c r="AJ527">
        <v>32.6380873866446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-0.03</v>
      </c>
      <c r="AM527" t="s">
        <v>10331</v>
      </c>
      <c r="AN527">
        <v>-1.39</v>
      </c>
      <c r="AO527" t="s">
        <v>10331</v>
      </c>
      <c r="AP527">
        <v>1.6540259241811999E-2</v>
      </c>
      <c r="AQ527">
        <f>(Table2[[#This Row],[Sharpe Ratio]]-AVERAGE(Table2[Sharpe Ratio]))/_xlfn.STDEV.P(Table2[Sharpe Ratio])</f>
        <v>-0.5742865327241139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-1.7073266369903892</v>
      </c>
      <c r="AS527">
        <f>_xlfn.RANK.AVG(Table2[[#This Row],[1Y Return vs Nifty Z-Score]],Table2[1Y Return vs Nifty Z-Score])</f>
        <v>534</v>
      </c>
      <c r="AT527">
        <f>_xlfn.RANK.AVG(Table2[[#This Row],[6M Return vs Nifty Z-Score]],Table2[6M Return vs Nifty Z-Score])</f>
        <v>423</v>
      </c>
      <c r="AU527">
        <f>_xlfn.RANK.AVG(Table2[[#This Row],[Sharpe Ratio Z-Score]],Table2[Sharpe Ratio Z-Score])</f>
        <v>497</v>
      </c>
      <c r="AV527">
        <f>(Table2[[#This Row],[Rank 1Y]]+Table2[[#This Row],[Rank 6M]]+Table2[[#This Row],[Rank Sharpe]])/3</f>
        <v>484.66666666666669</v>
      </c>
    </row>
    <row r="528" spans="1:48" x14ac:dyDescent="0.3">
      <c r="A528" t="s">
        <v>859</v>
      </c>
      <c r="B528" t="s">
        <v>860</v>
      </c>
      <c r="C528" t="s">
        <v>10287</v>
      </c>
      <c r="D528" t="s">
        <v>408</v>
      </c>
      <c r="E528">
        <v>18084.624080107998</v>
      </c>
      <c r="F528">
        <v>113.03</v>
      </c>
      <c r="G528">
        <v>-36.098078710162099</v>
      </c>
      <c r="H528">
        <f>(Table2[[#This Row],[1Y Return vs Nifty]]-AVERAGE(Table2[1Y Return vs Nifty]))/_xlfn.STDEV.P(Table2[1Y Return vs Nifty])</f>
        <v>-1.0630588351898393</v>
      </c>
      <c r="I528">
        <v>-2.8286696680514898</v>
      </c>
      <c r="J528">
        <f>(Table2[[#This Row],[1M Return vs Nifty]]-AVERAGE(Table2[1M Return vs Nifty]))/_xlfn.STDEV.P(Table2[1M Return vs Nifty])</f>
        <v>-0.59210036392772214</v>
      </c>
      <c r="K528">
        <v>-14.779032835020899</v>
      </c>
      <c r="L528">
        <f>(Table2[[#This Row],[6M Return vs Nifty]]-AVERAGE(Table2[6M Return vs Nifty]))/_xlfn.STDEV.P(Table2[6M Return vs Nifty])</f>
        <v>-0.79013310033455886</v>
      </c>
      <c r="M528">
        <v>0.74942539555534204</v>
      </c>
      <c r="N528">
        <f>(Table2[[#This Row],[1W Return vs Nifty]]-AVERAGE(Table2[1W Return vs Nifty]))/_xlfn.STDEV.P(Table2[1W Return vs Nifty])</f>
        <v>1.9772296883496916E-2</v>
      </c>
      <c r="O528">
        <v>110.08</v>
      </c>
      <c r="P528">
        <v>112.75681241628099</v>
      </c>
      <c r="Q528">
        <v>114.472935316811</v>
      </c>
      <c r="R528">
        <v>69.9407456693461</v>
      </c>
      <c r="S528" s="2">
        <f>(Table2[[#This Row],[Close Price]]-Table2[[#This Row],[20D EMA]])/Table2[[#This Row],[20D EMA]]</f>
        <v>2.6798691860465143E-2</v>
      </c>
      <c r="T528" s="2">
        <f>(Table2[[#This Row],[Close Price]]-Table2[[#This Row],[50D EMA]])/Table2[[#This Row],[50D EMA]]</f>
        <v>2.422803357640516E-3</v>
      </c>
      <c r="U528" s="2">
        <f>(Table2[[#This Row],[Close Price]]-Table2[[#This Row],[200D EMA]])/Table2[[#This Row],[200D EMA]]</f>
        <v>-1.2605034655725295E-2</v>
      </c>
      <c r="V528">
        <v>0.69685959185220903</v>
      </c>
      <c r="W528">
        <v>111.07</v>
      </c>
      <c r="X528">
        <v>113.7</v>
      </c>
      <c r="Y528">
        <v>107.5</v>
      </c>
      <c r="Z528">
        <v>113.7</v>
      </c>
      <c r="AA528">
        <v>104.5</v>
      </c>
      <c r="AB528">
        <v>113.7</v>
      </c>
      <c r="AC528" s="2">
        <f>(Table2[[#This Row],[Close Price]]/Table2[[#This Row],[Day Low]])-1</f>
        <v>1.7646529215809892E-2</v>
      </c>
      <c r="AD528" s="2">
        <f>(Table2[[#This Row],[Day High]]/Table2[[#This Row],[Close Price]])-1</f>
        <v>5.9276298327877175E-3</v>
      </c>
      <c r="AE528" s="2">
        <f>(Table2[[#This Row],[Close Price]]/Table2[[#This Row],[Current Week Low]])-1</f>
        <v>5.144186046511634E-2</v>
      </c>
      <c r="AF528" s="2">
        <f>(Table2[[#This Row],[Current Week High]]/Table2[[#This Row],[Close Price]])-1</f>
        <v>5.9276298327877175E-3</v>
      </c>
      <c r="AG528" s="2">
        <f>(Table2[[#This Row],[Close Price]]/Table2[[#This Row],[Current Month Low]])-1</f>
        <v>8.162679425837327E-2</v>
      </c>
      <c r="AH528" s="2">
        <f>(Table2[[#This Row],[Current Month High]]/Table2[[#This Row],[Close Price]])-1</f>
        <v>5.9276298327877175E-3</v>
      </c>
      <c r="AI528">
        <v>21.206759267451101</v>
      </c>
      <c r="AJ528">
        <v>8.1626794258373199</v>
      </c>
      <c r="AK528" t="str">
        <f>IF(AND(Table2[[#This Row],[20D EMA]]&gt;Table2[[#This Row],[50D EMA]],Table2[[#This Row],[50D EMA]]&gt;Table2[[#This Row],[200D EMA]]),"Uptrend","Downtrend/NoTrend")</f>
        <v>Downtrend/NoTrend</v>
      </c>
      <c r="AL528">
        <v>-0.06</v>
      </c>
      <c r="AM528" t="s">
        <v>10331</v>
      </c>
      <c r="AN528">
        <v>7.78</v>
      </c>
      <c r="AO528" t="s">
        <v>10332</v>
      </c>
      <c r="AP528">
        <v>0.121929419417282</v>
      </c>
      <c r="AQ528">
        <f>(Table2[[#This Row],[Sharpe Ratio]]-AVERAGE(Table2[Sharpe Ratio]))/_xlfn.STDEV.P(Table2[Sharpe Ratio])</f>
        <v>0.6391090615582159</v>
      </c>
      <c r="AR5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8">
        <f>_xlfn.RANK.AVG(Table2[[#This Row],[1Y Return vs Nifty Z-Score]],Table2[1Y Return vs Nifty Z-Score])</f>
        <v>684</v>
      </c>
      <c r="AT528">
        <f>_xlfn.RANK.AVG(Table2[[#This Row],[6M Return vs Nifty Z-Score]],Table2[6M Return vs Nifty Z-Score])</f>
        <v>586</v>
      </c>
      <c r="AU528">
        <f>_xlfn.RANK.AVG(Table2[[#This Row],[Sharpe Ratio Z-Score]],Table2[Sharpe Ratio Z-Score])</f>
        <v>185</v>
      </c>
      <c r="AV528">
        <f>(Table2[[#This Row],[Rank 1Y]]+Table2[[#This Row],[Rank 6M]]+Table2[[#This Row],[Rank Sharpe]])/3</f>
        <v>485</v>
      </c>
    </row>
    <row r="529" spans="1:48" x14ac:dyDescent="0.3">
      <c r="A529" t="s">
        <v>403</v>
      </c>
      <c r="B529" t="s">
        <v>404</v>
      </c>
      <c r="C529" t="s">
        <v>10292</v>
      </c>
      <c r="D529" t="s">
        <v>405</v>
      </c>
      <c r="E529">
        <v>59212.527143065003</v>
      </c>
      <c r="F529">
        <v>139614.54999999999</v>
      </c>
      <c r="G529">
        <v>0.86395413673628896</v>
      </c>
      <c r="H529">
        <f>(Table2[[#This Row],[1Y Return vs Nifty]]-AVERAGE(Table2[1Y Return vs Nifty]))/_xlfn.STDEV.P(Table2[1Y Return vs Nifty])</f>
        <v>-0.49093026168528497</v>
      </c>
      <c r="I529">
        <v>5.6127998814401101</v>
      </c>
      <c r="J529">
        <f>(Table2[[#This Row],[1M Return vs Nifty]]-AVERAGE(Table2[1M Return vs Nifty]))/_xlfn.STDEV.P(Table2[1M Return vs Nifty])</f>
        <v>0.11018735934316874</v>
      </c>
      <c r="K529">
        <v>-18.701327627385702</v>
      </c>
      <c r="L529">
        <f>(Table2[[#This Row],[6M Return vs Nifty]]-AVERAGE(Table2[6M Return vs Nifty]))/_xlfn.STDEV.P(Table2[6M Return vs Nifty])</f>
        <v>-0.9235700106729402</v>
      </c>
      <c r="M529">
        <v>-1.8642985939739001</v>
      </c>
      <c r="N529">
        <f>(Table2[[#This Row],[1W Return vs Nifty]]-AVERAGE(Table2[1W Return vs Nifty]))/_xlfn.STDEV.P(Table2[1W Return vs Nifty])</f>
        <v>-0.58448046005082899</v>
      </c>
      <c r="O529">
        <v>136474.82999999999</v>
      </c>
      <c r="P529">
        <v>134028.563471712</v>
      </c>
      <c r="Q529">
        <v>127714.919898619</v>
      </c>
      <c r="R529">
        <v>63.333753523879203</v>
      </c>
      <c r="S529" s="2">
        <f>(Table2[[#This Row],[Close Price]]-Table2[[#This Row],[20D EMA]])/Table2[[#This Row],[20D EMA]]</f>
        <v>2.3005853899946249E-2</v>
      </c>
      <c r="T529" s="2">
        <f>(Table2[[#This Row],[Close Price]]-Table2[[#This Row],[50D EMA]])/Table2[[#This Row],[50D EMA]]</f>
        <v>4.1677582625639101E-2</v>
      </c>
      <c r="U529" s="2">
        <f>(Table2[[#This Row],[Close Price]]-Table2[[#This Row],[200D EMA]])/Table2[[#This Row],[200D EMA]]</f>
        <v>9.3173374816560156E-2</v>
      </c>
      <c r="V529">
        <v>1.16184391353811</v>
      </c>
      <c r="W529">
        <v>137437.79999999999</v>
      </c>
      <c r="X529">
        <v>139898</v>
      </c>
      <c r="Y529">
        <v>134500.5</v>
      </c>
      <c r="Z529">
        <v>139898</v>
      </c>
      <c r="AA529">
        <v>132000</v>
      </c>
      <c r="AB529">
        <v>143849.9</v>
      </c>
      <c r="AC529" s="2">
        <f>(Table2[[#This Row],[Close Price]]/Table2[[#This Row],[Day Low]])-1</f>
        <v>1.5838073659502738E-2</v>
      </c>
      <c r="AD529" s="2">
        <f>(Table2[[#This Row],[Day High]]/Table2[[#This Row],[Close Price]])-1</f>
        <v>2.0302325223267026E-3</v>
      </c>
      <c r="AE529" s="2">
        <f>(Table2[[#This Row],[Close Price]]/Table2[[#This Row],[Current Week Low]])-1</f>
        <v>3.8022535232210997E-2</v>
      </c>
      <c r="AF529" s="2">
        <f>(Table2[[#This Row],[Current Week High]]/Table2[[#This Row],[Close Price]])-1</f>
        <v>2.0302325223267026E-3</v>
      </c>
      <c r="AG529" s="2">
        <f>(Table2[[#This Row],[Close Price]]/Table2[[#This Row],[Current Month Low]])-1</f>
        <v>5.768598484848475E-2</v>
      </c>
      <c r="AH529" s="2">
        <f>(Table2[[#This Row],[Current Month High]]/Table2[[#This Row],[Close Price]])-1</f>
        <v>3.0336021567952676E-2</v>
      </c>
      <c r="AI529">
        <v>8.4736512061242806</v>
      </c>
      <c r="AJ529">
        <v>31.210516423100302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0.03</v>
      </c>
      <c r="AM529" t="s">
        <v>10332</v>
      </c>
      <c r="AN529">
        <v>2.31</v>
      </c>
      <c r="AO529" t="s">
        <v>10332</v>
      </c>
      <c r="AP529">
        <v>6.0562482559971001E-2</v>
      </c>
      <c r="AQ529">
        <f>(Table2[[#This Row],[Sharpe Ratio]]-AVERAGE(Table2[Sharpe Ratio]))/_xlfn.STDEV.P(Table2[Sharpe Ratio])</f>
        <v>-6.7437709412207669E-2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-1.9562310824780931</v>
      </c>
      <c r="AS529">
        <f>_xlfn.RANK.AVG(Table2[[#This Row],[1Y Return vs Nifty Z-Score]],Table2[1Y Return vs Nifty Z-Score])</f>
        <v>470</v>
      </c>
      <c r="AT529">
        <f>_xlfn.RANK.AVG(Table2[[#This Row],[6M Return vs Nifty Z-Score]],Table2[6M Return vs Nifty Z-Score])</f>
        <v>619</v>
      </c>
      <c r="AU529">
        <f>_xlfn.RANK.AVG(Table2[[#This Row],[Sharpe Ratio Z-Score]],Table2[Sharpe Ratio Z-Score])</f>
        <v>367</v>
      </c>
      <c r="AV529">
        <f>(Table2[[#This Row],[Rank 1Y]]+Table2[[#This Row],[Rank 6M]]+Table2[[#This Row],[Rank Sharpe]])/3</f>
        <v>485.33333333333331</v>
      </c>
    </row>
    <row r="530" spans="1:48" x14ac:dyDescent="0.3">
      <c r="A530" t="s">
        <v>1278</v>
      </c>
      <c r="B530" t="s">
        <v>1279</v>
      </c>
      <c r="C530" t="s">
        <v>10299</v>
      </c>
      <c r="D530" t="s">
        <v>139</v>
      </c>
      <c r="E530">
        <v>8982.0937387899994</v>
      </c>
      <c r="F530">
        <v>579.35</v>
      </c>
      <c r="G530">
        <v>-18.2442874531454</v>
      </c>
      <c r="H530">
        <f>(Table2[[#This Row],[1Y Return vs Nifty]]-AVERAGE(Table2[1Y Return vs Nifty]))/_xlfn.STDEV.P(Table2[1Y Return vs Nifty])</f>
        <v>-0.78670325253464468</v>
      </c>
      <c r="I530">
        <v>-3.7059903837901498</v>
      </c>
      <c r="J530">
        <f>(Table2[[#This Row],[1M Return vs Nifty]]-AVERAGE(Table2[1M Return vs Nifty]))/_xlfn.STDEV.P(Table2[1M Return vs Nifty])</f>
        <v>-0.6650890259636586</v>
      </c>
      <c r="K530">
        <v>-15.740974953357799</v>
      </c>
      <c r="L530">
        <f>(Table2[[#This Row],[6M Return vs Nifty]]-AVERAGE(Table2[6M Return vs Nifty]))/_xlfn.STDEV.P(Table2[6M Return vs Nifty])</f>
        <v>-0.82285847947870128</v>
      </c>
      <c r="M530">
        <v>-4.0218143021134702</v>
      </c>
      <c r="N530">
        <f>(Table2[[#This Row],[1W Return vs Nifty]]-AVERAGE(Table2[1W Return vs Nifty]))/_xlfn.STDEV.P(Table2[1W Return vs Nifty])</f>
        <v>-1.083264884112092</v>
      </c>
      <c r="O530">
        <v>585.70000000000005</v>
      </c>
      <c r="P530">
        <v>594.31466403865602</v>
      </c>
      <c r="Q530">
        <v>574.70365449718804</v>
      </c>
      <c r="R530">
        <v>46.699301288645501</v>
      </c>
      <c r="S530" s="2">
        <f>(Table2[[#This Row],[Close Price]]-Table2[[#This Row],[20D EMA]])/Table2[[#This Row],[20D EMA]]</f>
        <v>-1.0841727847020697E-2</v>
      </c>
      <c r="T530" s="2">
        <f>(Table2[[#This Row],[Close Price]]-Table2[[#This Row],[50D EMA]])/Table2[[#This Row],[50D EMA]]</f>
        <v>-2.5179698473135184E-2</v>
      </c>
      <c r="U530" s="2">
        <f>(Table2[[#This Row],[Close Price]]-Table2[[#This Row],[200D EMA]])/Table2[[#This Row],[200D EMA]]</f>
        <v>8.0847676301573201E-3</v>
      </c>
      <c r="V530">
        <v>0.66979008541765395</v>
      </c>
      <c r="W530">
        <v>576.1</v>
      </c>
      <c r="X530">
        <v>584.4</v>
      </c>
      <c r="Y530">
        <v>576.04999999999995</v>
      </c>
      <c r="Z530">
        <v>593.6</v>
      </c>
      <c r="AA530">
        <v>547</v>
      </c>
      <c r="AB530">
        <v>616</v>
      </c>
      <c r="AC530" s="2">
        <f>(Table2[[#This Row],[Close Price]]/Table2[[#This Row],[Day Low]])-1</f>
        <v>5.6413817045650738E-3</v>
      </c>
      <c r="AD530" s="2">
        <f>(Table2[[#This Row],[Day High]]/Table2[[#This Row],[Close Price]])-1</f>
        <v>8.7166652282730794E-3</v>
      </c>
      <c r="AE530" s="2">
        <f>(Table2[[#This Row],[Close Price]]/Table2[[#This Row],[Current Week Low]])-1</f>
        <v>5.7286693863380922E-3</v>
      </c>
      <c r="AF530" s="2">
        <f>(Table2[[#This Row],[Current Week High]]/Table2[[#This Row],[Close Price]])-1</f>
        <v>2.4596530594631849E-2</v>
      </c>
      <c r="AG530" s="2">
        <f>(Table2[[#This Row],[Close Price]]/Table2[[#This Row],[Current Month Low]])-1</f>
        <v>5.9140767824497287E-2</v>
      </c>
      <c r="AH530" s="2">
        <f>(Table2[[#This Row],[Current Month High]]/Table2[[#This Row],[Close Price]])-1</f>
        <v>6.3260550617070921E-2</v>
      </c>
      <c r="AI530">
        <v>17.1657892465694</v>
      </c>
      <c r="AJ530">
        <v>21.968421052631498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0.02</v>
      </c>
      <c r="AM530" t="s">
        <v>10332</v>
      </c>
      <c r="AN530">
        <v>-0.63</v>
      </c>
      <c r="AO530" t="s">
        <v>10331</v>
      </c>
      <c r="AP530">
        <v>9.1336779443490002E-2</v>
      </c>
      <c r="AQ530">
        <f>(Table2[[#This Row],[Sharpe Ratio]]-AVERAGE(Table2[Sharpe Ratio]))/_xlfn.STDEV.P(Table2[Sharpe Ratio])</f>
        <v>0.28688142733227351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0">
        <f>_xlfn.RANK.AVG(Table2[[#This Row],[1Y Return vs Nifty Z-Score]],Table2[1Y Return vs Nifty Z-Score])</f>
        <v>602</v>
      </c>
      <c r="AT530">
        <f>_xlfn.RANK.AVG(Table2[[#This Row],[6M Return vs Nifty Z-Score]],Table2[6M Return vs Nifty Z-Score])</f>
        <v>595</v>
      </c>
      <c r="AU530">
        <f>_xlfn.RANK.AVG(Table2[[#This Row],[Sharpe Ratio Z-Score]],Table2[Sharpe Ratio Z-Score])</f>
        <v>263</v>
      </c>
      <c r="AV530">
        <f>(Table2[[#This Row],[Rank 1Y]]+Table2[[#This Row],[Rank 6M]]+Table2[[#This Row],[Rank Sharpe]])/3</f>
        <v>486.66666666666669</v>
      </c>
    </row>
    <row r="531" spans="1:48" x14ac:dyDescent="0.3">
      <c r="A531" t="s">
        <v>125</v>
      </c>
      <c r="B531" t="s">
        <v>126</v>
      </c>
      <c r="C531" t="s">
        <v>10294</v>
      </c>
      <c r="D531" t="s">
        <v>127</v>
      </c>
      <c r="E531">
        <v>227447.8502362</v>
      </c>
      <c r="F531">
        <v>933.25</v>
      </c>
      <c r="G531">
        <v>-10.557325049285399</v>
      </c>
      <c r="H531">
        <f>(Table2[[#This Row],[1Y Return vs Nifty]]-AVERAGE(Table2[1Y Return vs Nifty]))/_xlfn.STDEV.P(Table2[1Y Return vs Nifty])</f>
        <v>-0.6677181617275354</v>
      </c>
      <c r="I531">
        <v>4.8635145681910901</v>
      </c>
      <c r="J531">
        <f>(Table2[[#This Row],[1M Return vs Nifty]]-AVERAGE(Table2[1M Return vs Nifty]))/_xlfn.STDEV.P(Table2[1M Return vs Nifty])</f>
        <v>4.7850597522632106E-2</v>
      </c>
      <c r="K531">
        <v>0.94720856449038404</v>
      </c>
      <c r="L531">
        <f>(Table2[[#This Row],[6M Return vs Nifty]]-AVERAGE(Table2[6M Return vs Nifty]))/_xlfn.STDEV.P(Table2[6M Return vs Nifty])</f>
        <v>-0.25512459774285567</v>
      </c>
      <c r="M531">
        <v>0.16384194977954999</v>
      </c>
      <c r="N531">
        <f>(Table2[[#This Row],[1W Return vs Nifty]]-AVERAGE(Table2[1W Return vs Nifty]))/_xlfn.STDEV.P(Table2[1W Return vs Nifty])</f>
        <v>-0.11560558270234829</v>
      </c>
      <c r="O531">
        <v>910.92</v>
      </c>
      <c r="P531">
        <v>907.97563798814099</v>
      </c>
      <c r="Q531">
        <v>861.927508689913</v>
      </c>
      <c r="R531">
        <v>63.164565883295701</v>
      </c>
      <c r="S531" s="2">
        <f>(Table2[[#This Row],[Close Price]]-Table2[[#This Row],[20D EMA]])/Table2[[#This Row],[20D EMA]]</f>
        <v>2.45136784789005E-2</v>
      </c>
      <c r="T531" s="2">
        <f>(Table2[[#This Row],[Close Price]]-Table2[[#This Row],[50D EMA]])/Table2[[#This Row],[50D EMA]]</f>
        <v>2.7835947303455205E-2</v>
      </c>
      <c r="U531" s="2">
        <f>(Table2[[#This Row],[Close Price]]-Table2[[#This Row],[200D EMA]])/Table2[[#This Row],[200D EMA]]</f>
        <v>8.2747667977894859E-2</v>
      </c>
      <c r="V531">
        <v>0.79446066182269404</v>
      </c>
      <c r="W531">
        <v>924.8</v>
      </c>
      <c r="X531">
        <v>934.85</v>
      </c>
      <c r="Y531">
        <v>903.9</v>
      </c>
      <c r="Z531">
        <v>934.85</v>
      </c>
      <c r="AA531">
        <v>854.15</v>
      </c>
      <c r="AB531">
        <v>957.95</v>
      </c>
      <c r="AC531" s="2">
        <f>(Table2[[#This Row],[Close Price]]/Table2[[#This Row],[Day Low]])-1</f>
        <v>9.1371107266435825E-3</v>
      </c>
      <c r="AD531" s="2">
        <f>(Table2[[#This Row],[Day High]]/Table2[[#This Row],[Close Price]])-1</f>
        <v>1.7144387891776525E-3</v>
      </c>
      <c r="AE531" s="2">
        <f>(Table2[[#This Row],[Close Price]]/Table2[[#This Row],[Current Week Low]])-1</f>
        <v>3.2470406018364928E-2</v>
      </c>
      <c r="AF531" s="2">
        <f>(Table2[[#This Row],[Current Week High]]/Table2[[#This Row],[Close Price]])-1</f>
        <v>1.7144387891776525E-3</v>
      </c>
      <c r="AG531" s="2">
        <f>(Table2[[#This Row],[Close Price]]/Table2[[#This Row],[Current Month Low]])-1</f>
        <v>9.2606685008487899E-2</v>
      </c>
      <c r="AH531" s="2">
        <f>(Table2[[#This Row],[Current Month High]]/Table2[[#This Row],[Close Price]])-1</f>
        <v>2.6466648807929261E-2</v>
      </c>
      <c r="AI531">
        <v>2.8020358960621299</v>
      </c>
      <c r="AJ531">
        <v>29.080221300138302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0.1</v>
      </c>
      <c r="AM531" t="s">
        <v>10332</v>
      </c>
      <c r="AN531">
        <v>8.0399999999999991</v>
      </c>
      <c r="AO531" t="s">
        <v>10332</v>
      </c>
      <c r="AP531">
        <v>5.3186900238640002E-3</v>
      </c>
      <c r="AQ531">
        <f>(Table2[[#This Row],[Sharpe Ratio]]-AVERAGE(Table2[Sharpe Ratio]))/_xlfn.STDEV.P(Table2[Sharpe Ratio])</f>
        <v>-0.70348580357247925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-1.6940835482225862</v>
      </c>
      <c r="AS531">
        <f>_xlfn.RANK.AVG(Table2[[#This Row],[1Y Return vs Nifty Z-Score]],Table2[1Y Return vs Nifty Z-Score])</f>
        <v>547</v>
      </c>
      <c r="AT531">
        <f>_xlfn.RANK.AVG(Table2[[#This Row],[6M Return vs Nifty Z-Score]],Table2[6M Return vs Nifty Z-Score])</f>
        <v>397</v>
      </c>
      <c r="AU531">
        <f>_xlfn.RANK.AVG(Table2[[#This Row],[Sharpe Ratio Z-Score]],Table2[Sharpe Ratio Z-Score])</f>
        <v>518</v>
      </c>
      <c r="AV531">
        <f>(Table2[[#This Row],[Rank 1Y]]+Table2[[#This Row],[Rank 6M]]+Table2[[#This Row],[Rank Sharpe]])/3</f>
        <v>487.33333333333331</v>
      </c>
    </row>
    <row r="532" spans="1:48" x14ac:dyDescent="0.3">
      <c r="A532" t="s">
        <v>596</v>
      </c>
      <c r="B532" t="s">
        <v>597</v>
      </c>
      <c r="C532" t="s">
        <v>10292</v>
      </c>
      <c r="D532" t="s">
        <v>497</v>
      </c>
      <c r="E532">
        <v>32070.716938728001</v>
      </c>
      <c r="F532">
        <v>72.540000000000006</v>
      </c>
      <c r="G532">
        <v>-6.4101998356923398</v>
      </c>
      <c r="H532">
        <f>(Table2[[#This Row],[1Y Return vs Nifty]]-AVERAGE(Table2[1Y Return vs Nifty]))/_xlfn.STDEV.P(Table2[1Y Return vs Nifty])</f>
        <v>-0.60352556597865548</v>
      </c>
      <c r="I532">
        <v>-1.6191486010285401</v>
      </c>
      <c r="J532">
        <f>(Table2[[#This Row],[1M Return vs Nifty]]-AVERAGE(Table2[1M Return vs Nifty]))/_xlfn.STDEV.P(Table2[1M Return vs Nifty])</f>
        <v>-0.49147430688545218</v>
      </c>
      <c r="K532">
        <v>-9.7937098916149399</v>
      </c>
      <c r="L532">
        <f>(Table2[[#This Row],[6M Return vs Nifty]]-AVERAGE(Table2[6M Return vs Nifty]))/_xlfn.STDEV.P(Table2[6M Return vs Nifty])</f>
        <v>-0.62053185264096988</v>
      </c>
      <c r="M532">
        <v>1.35471762049891</v>
      </c>
      <c r="N532">
        <f>(Table2[[#This Row],[1W Return vs Nifty]]-AVERAGE(Table2[1W Return vs Nifty]))/_xlfn.STDEV.P(Table2[1W Return vs Nifty])</f>
        <v>0.15970654286290434</v>
      </c>
      <c r="O532">
        <v>71.98</v>
      </c>
      <c r="P532">
        <v>71.979862167040096</v>
      </c>
      <c r="Q532">
        <v>68.024579586214102</v>
      </c>
      <c r="R532">
        <v>57.7701873933526</v>
      </c>
      <c r="S532" s="2">
        <f>(Table2[[#This Row],[Close Price]]-Table2[[#This Row],[20D EMA]])/Table2[[#This Row],[20D EMA]]</f>
        <v>7.779938871908895E-3</v>
      </c>
      <c r="T532" s="2">
        <f>(Table2[[#This Row],[Close Price]]-Table2[[#This Row],[50D EMA]])/Table2[[#This Row],[50D EMA]]</f>
        <v>7.7818686518185591E-3</v>
      </c>
      <c r="U532" s="2">
        <f>(Table2[[#This Row],[Close Price]]-Table2[[#This Row],[200D EMA]])/Table2[[#This Row],[200D EMA]]</f>
        <v>6.6379247637437827E-2</v>
      </c>
      <c r="V532">
        <v>0.53615257674357297</v>
      </c>
      <c r="W532">
        <v>72.27</v>
      </c>
      <c r="X532">
        <v>72.95</v>
      </c>
      <c r="Y532">
        <v>70.599999999999994</v>
      </c>
      <c r="Z532">
        <v>72.95</v>
      </c>
      <c r="AA532">
        <v>68.099999999999994</v>
      </c>
      <c r="AB532">
        <v>74.45</v>
      </c>
      <c r="AC532" s="2">
        <f>(Table2[[#This Row],[Close Price]]/Table2[[#This Row],[Day Low]])-1</f>
        <v>3.7359900373601374E-3</v>
      </c>
      <c r="AD532" s="2">
        <f>(Table2[[#This Row],[Day High]]/Table2[[#This Row],[Close Price]])-1</f>
        <v>5.6520540391507001E-3</v>
      </c>
      <c r="AE532" s="2">
        <f>(Table2[[#This Row],[Close Price]]/Table2[[#This Row],[Current Week Low]])-1</f>
        <v>2.7478753541076761E-2</v>
      </c>
      <c r="AF532" s="2">
        <f>(Table2[[#This Row],[Current Week High]]/Table2[[#This Row],[Close Price]])-1</f>
        <v>5.6520540391507001E-3</v>
      </c>
      <c r="AG532" s="2">
        <f>(Table2[[#This Row],[Close Price]]/Table2[[#This Row],[Current Month Low]])-1</f>
        <v>6.5198237885462751E-2</v>
      </c>
      <c r="AH532" s="2">
        <f>(Table2[[#This Row],[Current Month High]]/Table2[[#This Row],[Close Price]])-1</f>
        <v>2.6330300523848882E-2</v>
      </c>
      <c r="AI532">
        <v>10.2839812517231</v>
      </c>
      <c r="AJ532">
        <v>25.393258426966199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0.16</v>
      </c>
      <c r="AM532" t="s">
        <v>10332</v>
      </c>
      <c r="AN532">
        <v>3.54</v>
      </c>
      <c r="AO532" t="s">
        <v>10332</v>
      </c>
      <c r="AP532">
        <v>4.7102251209095003E-2</v>
      </c>
      <c r="AQ532">
        <f>(Table2[[#This Row],[Sharpe Ratio]]-AVERAGE(Table2[Sharpe Ratio]))/_xlfn.STDEV.P(Table2[Sharpe Ratio])</f>
        <v>-0.22241176359368639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-1.7782369462358596</v>
      </c>
      <c r="AS532">
        <f>_xlfn.RANK.AVG(Table2[[#This Row],[1Y Return vs Nifty Z-Score]],Table2[1Y Return vs Nifty Z-Score])</f>
        <v>527</v>
      </c>
      <c r="AT532">
        <f>_xlfn.RANK.AVG(Table2[[#This Row],[6M Return vs Nifty Z-Score]],Table2[6M Return vs Nifty Z-Score])</f>
        <v>532</v>
      </c>
      <c r="AU532">
        <f>_xlfn.RANK.AVG(Table2[[#This Row],[Sharpe Ratio Z-Score]],Table2[Sharpe Ratio Z-Score])</f>
        <v>403</v>
      </c>
      <c r="AV532">
        <f>(Table2[[#This Row],[Rank 1Y]]+Table2[[#This Row],[Rank 6M]]+Table2[[#This Row],[Rank Sharpe]])/3</f>
        <v>487.33333333333331</v>
      </c>
    </row>
    <row r="533" spans="1:48" x14ac:dyDescent="0.3">
      <c r="A533" t="s">
        <v>539</v>
      </c>
      <c r="B533" t="s">
        <v>540</v>
      </c>
      <c r="C533" t="s">
        <v>10285</v>
      </c>
      <c r="D533" t="s">
        <v>177</v>
      </c>
      <c r="E533">
        <v>37828.043232000004</v>
      </c>
      <c r="F533">
        <v>540.4</v>
      </c>
      <c r="G533">
        <v>-5.7244079594087296</v>
      </c>
      <c r="H533">
        <f>(Table2[[#This Row],[1Y Return vs Nifty]]-AVERAGE(Table2[1Y Return vs Nifty]))/_xlfn.STDEV.P(Table2[1Y Return vs Nifty])</f>
        <v>-0.59291031844818642</v>
      </c>
      <c r="I533">
        <v>3.1781383015920599</v>
      </c>
      <c r="J533">
        <f>(Table2[[#This Row],[1M Return vs Nifty]]-AVERAGE(Table2[1M Return vs Nifty]))/_xlfn.STDEV.P(Table2[1M Return vs Nifty])</f>
        <v>-9.2364213913359153E-2</v>
      </c>
      <c r="K533">
        <v>10.780646517055001</v>
      </c>
      <c r="L533">
        <f>(Table2[[#This Row],[6M Return vs Nifty]]-AVERAGE(Table2[6M Return vs Nifty]))/_xlfn.STDEV.P(Table2[6M Return vs Nifty])</f>
        <v>7.9410068276801832E-2</v>
      </c>
      <c r="M533">
        <v>-1.27181243460909</v>
      </c>
      <c r="N533">
        <f>(Table2[[#This Row],[1W Return vs Nifty]]-AVERAGE(Table2[1W Return vs Nifty]))/_xlfn.STDEV.P(Table2[1W Return vs Nifty])</f>
        <v>-0.44750677932714311</v>
      </c>
      <c r="O533">
        <v>540.38</v>
      </c>
      <c r="P533">
        <v>521.56033018375604</v>
      </c>
      <c r="Q533">
        <v>473.00065654511599</v>
      </c>
      <c r="R533">
        <v>46.417635268593102</v>
      </c>
      <c r="S533" s="2">
        <f>(Table2[[#This Row],[Close Price]]-Table2[[#This Row],[20D EMA]])/Table2[[#This Row],[20D EMA]]</f>
        <v>3.7010992264668956E-5</v>
      </c>
      <c r="T533" s="2">
        <f>(Table2[[#This Row],[Close Price]]-Table2[[#This Row],[50D EMA]])/Table2[[#This Row],[50D EMA]]</f>
        <v>3.6121746087564507E-2</v>
      </c>
      <c r="U533" s="2">
        <f>(Table2[[#This Row],[Close Price]]-Table2[[#This Row],[200D EMA]])/Table2[[#This Row],[200D EMA]]</f>
        <v>0.14249312875627113</v>
      </c>
      <c r="V533">
        <v>0.32524703594048499</v>
      </c>
      <c r="W533">
        <v>539.70000000000005</v>
      </c>
      <c r="X533">
        <v>553.95000000000005</v>
      </c>
      <c r="Y533">
        <v>539.70000000000005</v>
      </c>
      <c r="Z533">
        <v>555</v>
      </c>
      <c r="AA533">
        <v>513.29999999999995</v>
      </c>
      <c r="AB533">
        <v>555</v>
      </c>
      <c r="AC533" s="2">
        <f>(Table2[[#This Row],[Close Price]]/Table2[[#This Row],[Day Low]])-1</f>
        <v>1.2970168612189692E-3</v>
      </c>
      <c r="AD533" s="2">
        <f>(Table2[[#This Row],[Day High]]/Table2[[#This Row],[Close Price]])-1</f>
        <v>2.5074019245003853E-2</v>
      </c>
      <c r="AE533" s="2">
        <f>(Table2[[#This Row],[Close Price]]/Table2[[#This Row],[Current Week Low]])-1</f>
        <v>1.2970168612189692E-3</v>
      </c>
      <c r="AF533" s="2">
        <f>(Table2[[#This Row],[Current Week High]]/Table2[[#This Row],[Close Price]])-1</f>
        <v>2.7017024426350789E-2</v>
      </c>
      <c r="AG533" s="2">
        <f>(Table2[[#This Row],[Close Price]]/Table2[[#This Row],[Current Month Low]])-1</f>
        <v>5.2795636080265052E-2</v>
      </c>
      <c r="AH533" s="2">
        <f>(Table2[[#This Row],[Current Month High]]/Table2[[#This Row],[Close Price]])-1</f>
        <v>2.7017024426350789E-2</v>
      </c>
      <c r="AI533">
        <v>3.5159141376758001</v>
      </c>
      <c r="AJ533">
        <v>43.838168751663503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0.14000000000000001</v>
      </c>
      <c r="AM533" t="s">
        <v>10332</v>
      </c>
      <c r="AN533">
        <v>2.31</v>
      </c>
      <c r="AO533" t="s">
        <v>10332</v>
      </c>
      <c r="AP533">
        <v>-3.7119320469972003E-2</v>
      </c>
      <c r="AQ533">
        <f>(Table2[[#This Row],[Sharpe Ratio]]-AVERAGE(Table2[Sharpe Ratio]))/_xlfn.STDEV.P(Table2[Sharpe Ratio])</f>
        <v>-1.1920948301326271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-2.245466073544514</v>
      </c>
      <c r="AS533">
        <f>_xlfn.RANK.AVG(Table2[[#This Row],[1Y Return vs Nifty Z-Score]],Table2[1Y Return vs Nifty Z-Score])</f>
        <v>523</v>
      </c>
      <c r="AT533">
        <f>_xlfn.RANK.AVG(Table2[[#This Row],[6M Return vs Nifty Z-Score]],Table2[6M Return vs Nifty Z-Score])</f>
        <v>293</v>
      </c>
      <c r="AU533">
        <f>_xlfn.RANK.AVG(Table2[[#This Row],[Sharpe Ratio Z-Score]],Table2[Sharpe Ratio Z-Score])</f>
        <v>649</v>
      </c>
      <c r="AV533">
        <f>(Table2[[#This Row],[Rank 1Y]]+Table2[[#This Row],[Rank 6M]]+Table2[[#This Row],[Rank Sharpe]])/3</f>
        <v>488.33333333333331</v>
      </c>
    </row>
    <row r="534" spans="1:48" x14ac:dyDescent="0.3">
      <c r="A534" t="s">
        <v>432</v>
      </c>
      <c r="B534" t="s">
        <v>433</v>
      </c>
      <c r="C534" t="s">
        <v>10287</v>
      </c>
      <c r="D534" t="s">
        <v>34</v>
      </c>
      <c r="E534">
        <v>55078.175842867997</v>
      </c>
      <c r="F534">
        <v>120.98</v>
      </c>
      <c r="G534">
        <v>8.5515236151773308</v>
      </c>
      <c r="H534">
        <f>(Table2[[#This Row],[1Y Return vs Nifty]]-AVERAGE(Table2[1Y Return vs Nifty]))/_xlfn.STDEV.P(Table2[1Y Return vs Nifty])</f>
        <v>-0.37193577408131928</v>
      </c>
      <c r="I534">
        <v>-1.30014227478167</v>
      </c>
      <c r="J534">
        <f>(Table2[[#This Row],[1M Return vs Nifty]]-AVERAGE(Table2[1M Return vs Nifty]))/_xlfn.STDEV.P(Table2[1M Return vs Nifty])</f>
        <v>-0.46493458826709638</v>
      </c>
      <c r="K534">
        <v>-24.796019616666801</v>
      </c>
      <c r="L534">
        <f>(Table2[[#This Row],[6M Return vs Nifty]]-AVERAGE(Table2[6M Return vs Nifty]))/_xlfn.STDEV.P(Table2[6M Return vs Nifty])</f>
        <v>-1.1309121181802215</v>
      </c>
      <c r="M534">
        <v>1.3724874294205699E-2</v>
      </c>
      <c r="N534">
        <f>(Table2[[#This Row],[1W Return vs Nifty]]-AVERAGE(Table2[1W Return vs Nifty]))/_xlfn.STDEV.P(Table2[1W Return vs Nifty])</f>
        <v>-0.15031034000967025</v>
      </c>
      <c r="O534">
        <v>119.68</v>
      </c>
      <c r="P534">
        <v>122.063800015258</v>
      </c>
      <c r="Q534">
        <v>120.96628355262899</v>
      </c>
      <c r="R534">
        <v>60.448103183229797</v>
      </c>
      <c r="S534" s="2">
        <f>(Table2[[#This Row],[Close Price]]-Table2[[#This Row],[20D EMA]])/Table2[[#This Row],[20D EMA]]</f>
        <v>1.0862299465240617E-2</v>
      </c>
      <c r="T534" s="2">
        <f>(Table2[[#This Row],[Close Price]]-Table2[[#This Row],[50D EMA]])/Table2[[#This Row],[50D EMA]]</f>
        <v>-8.8789634201337092E-3</v>
      </c>
      <c r="U534" s="2">
        <f>(Table2[[#This Row],[Close Price]]-Table2[[#This Row],[200D EMA]])/Table2[[#This Row],[200D EMA]]</f>
        <v>1.1339066530090131E-4</v>
      </c>
      <c r="V534">
        <v>0.46876652994513701</v>
      </c>
      <c r="W534">
        <v>119.51</v>
      </c>
      <c r="X534">
        <v>121.25</v>
      </c>
      <c r="Y534">
        <v>116.69</v>
      </c>
      <c r="Z534">
        <v>121.25</v>
      </c>
      <c r="AA534">
        <v>114</v>
      </c>
      <c r="AB534">
        <v>128.19999999999999</v>
      </c>
      <c r="AC534" s="2">
        <f>(Table2[[#This Row],[Close Price]]/Table2[[#This Row],[Day Low]])-1</f>
        <v>1.2300225922516894E-2</v>
      </c>
      <c r="AD534" s="2">
        <f>(Table2[[#This Row],[Day High]]/Table2[[#This Row],[Close Price]])-1</f>
        <v>2.2317738469168624E-3</v>
      </c>
      <c r="AE534" s="2">
        <f>(Table2[[#This Row],[Close Price]]/Table2[[#This Row],[Current Week Low]])-1</f>
        <v>3.676407575627727E-2</v>
      </c>
      <c r="AF534" s="2">
        <f>(Table2[[#This Row],[Current Week High]]/Table2[[#This Row],[Close Price]])-1</f>
        <v>2.2317738469168624E-3</v>
      </c>
      <c r="AG534" s="2">
        <f>(Table2[[#This Row],[Close Price]]/Table2[[#This Row],[Current Month Low]])-1</f>
        <v>6.1228070175438631E-2</v>
      </c>
      <c r="AH534" s="2">
        <f>(Table2[[#This Row],[Current Month High]]/Table2[[#This Row],[Close Price]])-1</f>
        <v>5.9679285832368922E-2</v>
      </c>
      <c r="AI534">
        <v>30.558770044635398</v>
      </c>
      <c r="AJ534">
        <v>41.912023460410502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-0.11</v>
      </c>
      <c r="AM534" t="s">
        <v>10331</v>
      </c>
      <c r="AN534">
        <v>-1.1200000000000001</v>
      </c>
      <c r="AO534" t="s">
        <v>10331</v>
      </c>
      <c r="AP534">
        <v>5.4759068831721998E-2</v>
      </c>
      <c r="AQ534">
        <f>(Table2[[#This Row],[Sharpe Ratio]]-AVERAGE(Table2[Sharpe Ratio]))/_xlfn.STDEV.P(Table2[Sharpe Ratio])</f>
        <v>-0.13425517562913614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4">
        <f>_xlfn.RANK.AVG(Table2[[#This Row],[1Y Return vs Nifty Z-Score]],Table2[1Y Return vs Nifty Z-Score])</f>
        <v>416</v>
      </c>
      <c r="AT534">
        <f>_xlfn.RANK.AVG(Table2[[#This Row],[6M Return vs Nifty Z-Score]],Table2[6M Return vs Nifty Z-Score])</f>
        <v>674</v>
      </c>
      <c r="AU534">
        <f>_xlfn.RANK.AVG(Table2[[#This Row],[Sharpe Ratio Z-Score]],Table2[Sharpe Ratio Z-Score])</f>
        <v>377</v>
      </c>
      <c r="AV534">
        <f>(Table2[[#This Row],[Rank 1Y]]+Table2[[#This Row],[Rank 6M]]+Table2[[#This Row],[Rank Sharpe]])/3</f>
        <v>489</v>
      </c>
    </row>
    <row r="535" spans="1:48" x14ac:dyDescent="0.3">
      <c r="A535" t="s">
        <v>1123</v>
      </c>
      <c r="B535" t="s">
        <v>1124</v>
      </c>
      <c r="C535" t="s">
        <v>10287</v>
      </c>
      <c r="D535" t="s">
        <v>545</v>
      </c>
      <c r="E535">
        <v>11312.774460000001</v>
      </c>
      <c r="F535">
        <v>849.6</v>
      </c>
      <c r="G535">
        <v>-14.1142414421574</v>
      </c>
      <c r="H535">
        <f>(Table2[[#This Row],[1Y Return vs Nifty]]-AVERAGE(Table2[1Y Return vs Nifty]))/_xlfn.STDEV.P(Table2[1Y Return vs Nifty])</f>
        <v>-0.72277502265177396</v>
      </c>
      <c r="I535">
        <v>2.3310153978276098</v>
      </c>
      <c r="J535">
        <f>(Table2[[#This Row],[1M Return vs Nifty]]-AVERAGE(Table2[1M Return vs Nifty]))/_xlfn.STDEV.P(Table2[1M Return vs Nifty])</f>
        <v>-0.1628405701837187</v>
      </c>
      <c r="K535">
        <v>-4.7876402706773504</v>
      </c>
      <c r="L535">
        <f>(Table2[[#This Row],[6M Return vs Nifty]]-AVERAGE(Table2[6M Return vs Nifty]))/_xlfn.STDEV.P(Table2[6M Return vs Nifty])</f>
        <v>-0.4502248006424634</v>
      </c>
      <c r="M535">
        <v>1.80217511497173</v>
      </c>
      <c r="N535">
        <f>(Table2[[#This Row],[1W Return vs Nifty]]-AVERAGE(Table2[1W Return vs Nifty]))/_xlfn.STDEV.P(Table2[1W Return vs Nifty])</f>
        <v>0.26315182848957258</v>
      </c>
      <c r="O535">
        <v>831.58</v>
      </c>
      <c r="P535">
        <v>830.16949068809504</v>
      </c>
      <c r="Q535">
        <v>789.28055572995402</v>
      </c>
      <c r="R535">
        <v>64.778838754902196</v>
      </c>
      <c r="S535" s="2">
        <f>(Table2[[#This Row],[Close Price]]-Table2[[#This Row],[20D EMA]])/Table2[[#This Row],[20D EMA]]</f>
        <v>2.16695928233002E-2</v>
      </c>
      <c r="T535" s="2">
        <f>(Table2[[#This Row],[Close Price]]-Table2[[#This Row],[50D EMA]])/Table2[[#This Row],[50D EMA]]</f>
        <v>2.3405472653300948E-2</v>
      </c>
      <c r="U535" s="2">
        <f>(Table2[[#This Row],[Close Price]]-Table2[[#This Row],[200D EMA]])/Table2[[#This Row],[200D EMA]]</f>
        <v>7.6423324801483922E-2</v>
      </c>
      <c r="V535">
        <v>0.53093053988610395</v>
      </c>
      <c r="W535">
        <v>840.9</v>
      </c>
      <c r="X535">
        <v>853</v>
      </c>
      <c r="Y535">
        <v>835.7</v>
      </c>
      <c r="Z535">
        <v>859.4</v>
      </c>
      <c r="AA535">
        <v>766.35</v>
      </c>
      <c r="AB535">
        <v>859.4</v>
      </c>
      <c r="AC535" s="2">
        <f>(Table2[[#This Row],[Close Price]]/Table2[[#This Row],[Day Low]])-1</f>
        <v>1.0346057795219465E-2</v>
      </c>
      <c r="AD535" s="2">
        <f>(Table2[[#This Row],[Day High]]/Table2[[#This Row],[Close Price]])-1</f>
        <v>4.0018832391712778E-3</v>
      </c>
      <c r="AE535" s="2">
        <f>(Table2[[#This Row],[Close Price]]/Table2[[#This Row],[Current Week Low]])-1</f>
        <v>1.663276295321281E-2</v>
      </c>
      <c r="AF535" s="2">
        <f>(Table2[[#This Row],[Current Week High]]/Table2[[#This Row],[Close Price]])-1</f>
        <v>1.1534839924670415E-2</v>
      </c>
      <c r="AG535" s="2">
        <f>(Table2[[#This Row],[Close Price]]/Table2[[#This Row],[Current Month Low]])-1</f>
        <v>0.10863182618907818</v>
      </c>
      <c r="AH535" s="2">
        <f>(Table2[[#This Row],[Current Month High]]/Table2[[#This Row],[Close Price]])-1</f>
        <v>1.1534839924670415E-2</v>
      </c>
      <c r="AI535">
        <v>10.4048964218455</v>
      </c>
      <c r="AJ535">
        <v>24.9411764705882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0.1</v>
      </c>
      <c r="AM535" t="s">
        <v>10332</v>
      </c>
      <c r="AN535">
        <v>8.64</v>
      </c>
      <c r="AO535" t="s">
        <v>10332</v>
      </c>
      <c r="AP535">
        <v>4.3413578410331999E-2</v>
      </c>
      <c r="AQ535">
        <f>(Table2[[#This Row],[Sharpe Ratio]]-AVERAGE(Table2[Sharpe Ratio]))/_xlfn.STDEV.P(Table2[Sharpe Ratio])</f>
        <v>-0.2648812103120774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-1.337569775300461</v>
      </c>
      <c r="AS535">
        <f>_xlfn.RANK.AVG(Table2[[#This Row],[1Y Return vs Nifty Z-Score]],Table2[1Y Return vs Nifty Z-Score])</f>
        <v>577</v>
      </c>
      <c r="AT535">
        <f>_xlfn.RANK.AVG(Table2[[#This Row],[6M Return vs Nifty Z-Score]],Table2[6M Return vs Nifty Z-Score])</f>
        <v>476</v>
      </c>
      <c r="AU535">
        <f>_xlfn.RANK.AVG(Table2[[#This Row],[Sharpe Ratio Z-Score]],Table2[Sharpe Ratio Z-Score])</f>
        <v>415</v>
      </c>
      <c r="AV535">
        <f>(Table2[[#This Row],[Rank 1Y]]+Table2[[#This Row],[Rank 6M]]+Table2[[#This Row],[Rank Sharpe]])/3</f>
        <v>489.33333333333331</v>
      </c>
    </row>
    <row r="536" spans="1:48" x14ac:dyDescent="0.3">
      <c r="A536" t="s">
        <v>232</v>
      </c>
      <c r="B536" t="s">
        <v>233</v>
      </c>
      <c r="C536" t="s">
        <v>10291</v>
      </c>
      <c r="D536" t="s">
        <v>51</v>
      </c>
      <c r="E536">
        <v>116087.07372718499</v>
      </c>
      <c r="F536">
        <v>6969.05</v>
      </c>
      <c r="G536">
        <v>-10.3075578783632</v>
      </c>
      <c r="H536">
        <f>(Table2[[#This Row],[1Y Return vs Nifty]]-AVERAGE(Table2[1Y Return vs Nifty]))/_xlfn.STDEV.P(Table2[1Y Return vs Nifty])</f>
        <v>-0.66385206118593654</v>
      </c>
      <c r="I536">
        <v>6.0988589988030304</v>
      </c>
      <c r="J536">
        <f>(Table2[[#This Row],[1M Return vs Nifty]]-AVERAGE(Table2[1M Return vs Nifty]))/_xlfn.STDEV.P(Table2[1M Return vs Nifty])</f>
        <v>0.15062502827113669</v>
      </c>
      <c r="K536">
        <v>-2.1674866984899701</v>
      </c>
      <c r="L536">
        <f>(Table2[[#This Row],[6M Return vs Nifty]]-AVERAGE(Table2[6M Return vs Nifty]))/_xlfn.STDEV.P(Table2[6M Return vs Nifty])</f>
        <v>-0.36108688118639837</v>
      </c>
      <c r="M536">
        <v>0.89109216229365895</v>
      </c>
      <c r="N536">
        <f>(Table2[[#This Row],[1W Return vs Nifty]]-AVERAGE(Table2[1W Return vs Nifty]))/_xlfn.STDEV.P(Table2[1W Return vs Nifty])</f>
        <v>5.2523472872442072E-2</v>
      </c>
      <c r="O536">
        <v>6866.26</v>
      </c>
      <c r="P536">
        <v>6644.1002969212204</v>
      </c>
      <c r="Q536">
        <v>6125.8996618457904</v>
      </c>
      <c r="R536">
        <v>55.920508707017902</v>
      </c>
      <c r="S536" s="2">
        <f>(Table2[[#This Row],[Close Price]]-Table2[[#This Row],[20D EMA]])/Table2[[#This Row],[20D EMA]]</f>
        <v>1.4970304066551508E-2</v>
      </c>
      <c r="T536" s="2">
        <f>(Table2[[#This Row],[Close Price]]-Table2[[#This Row],[50D EMA]])/Table2[[#This Row],[50D EMA]]</f>
        <v>4.8908006886855204E-2</v>
      </c>
      <c r="U536" s="2">
        <f>(Table2[[#This Row],[Close Price]]-Table2[[#This Row],[200D EMA]])/Table2[[#This Row],[200D EMA]]</f>
        <v>0.13763698145525302</v>
      </c>
      <c r="V536">
        <v>0.65138902359194994</v>
      </c>
      <c r="W536">
        <v>6923.2</v>
      </c>
      <c r="X536">
        <v>7062.35</v>
      </c>
      <c r="Y536">
        <v>6817.6</v>
      </c>
      <c r="Z536">
        <v>7107.45</v>
      </c>
      <c r="AA536">
        <v>6758.15</v>
      </c>
      <c r="AB536">
        <v>7107.45</v>
      </c>
      <c r="AC536" s="2">
        <f>(Table2[[#This Row],[Close Price]]/Table2[[#This Row],[Day Low]])-1</f>
        <v>6.622660041599282E-3</v>
      </c>
      <c r="AD536" s="2">
        <f>(Table2[[#This Row],[Day High]]/Table2[[#This Row],[Close Price]])-1</f>
        <v>1.3387764472919672E-2</v>
      </c>
      <c r="AE536" s="2">
        <f>(Table2[[#This Row],[Close Price]]/Table2[[#This Row],[Current Week Low]])-1</f>
        <v>2.2214562309317065E-2</v>
      </c>
      <c r="AF536" s="2">
        <f>(Table2[[#This Row],[Current Week High]]/Table2[[#This Row],[Close Price]])-1</f>
        <v>1.9859234759400435E-2</v>
      </c>
      <c r="AG536" s="2">
        <f>(Table2[[#This Row],[Close Price]]/Table2[[#This Row],[Current Month Low]])-1</f>
        <v>3.1206765165022965E-2</v>
      </c>
      <c r="AH536" s="2">
        <f>(Table2[[#This Row],[Current Month High]]/Table2[[#This Row],[Close Price]])-1</f>
        <v>1.9859234759400435E-2</v>
      </c>
      <c r="AI536">
        <v>1.9859234759400399</v>
      </c>
      <c r="AJ536">
        <v>33.877304031274299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0.01</v>
      </c>
      <c r="AM536" t="s">
        <v>10332</v>
      </c>
      <c r="AN536">
        <v>2.2999999999999998</v>
      </c>
      <c r="AO536" t="s">
        <v>10332</v>
      </c>
      <c r="AP536">
        <v>2.0552017222113E-2</v>
      </c>
      <c r="AQ536">
        <f>(Table2[[#This Row],[Sharpe Ratio]]-AVERAGE(Table2[Sharpe Ratio]))/_xlfn.STDEV.P(Table2[Sharpe Ratio])</f>
        <v>-0.52809725243646966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-1.3498876936652258</v>
      </c>
      <c r="AS536">
        <f>_xlfn.RANK.AVG(Table2[[#This Row],[1Y Return vs Nifty Z-Score]],Table2[1Y Return vs Nifty Z-Score])</f>
        <v>546</v>
      </c>
      <c r="AT536">
        <f>_xlfn.RANK.AVG(Table2[[#This Row],[6M Return vs Nifty Z-Score]],Table2[6M Return vs Nifty Z-Score])</f>
        <v>441</v>
      </c>
      <c r="AU536">
        <f>_xlfn.RANK.AVG(Table2[[#This Row],[Sharpe Ratio Z-Score]],Table2[Sharpe Ratio Z-Score])</f>
        <v>482</v>
      </c>
      <c r="AV536">
        <f>(Table2[[#This Row],[Rank 1Y]]+Table2[[#This Row],[Rank 6M]]+Table2[[#This Row],[Rank Sharpe]])/3</f>
        <v>489.66666666666669</v>
      </c>
    </row>
    <row r="537" spans="1:48" x14ac:dyDescent="0.3">
      <c r="A537" t="s">
        <v>1731</v>
      </c>
      <c r="B537" t="s">
        <v>1732</v>
      </c>
      <c r="C537" t="s">
        <v>10295</v>
      </c>
      <c r="D537" t="s">
        <v>308</v>
      </c>
      <c r="E537">
        <v>4662.0351462959998</v>
      </c>
      <c r="F537">
        <v>211.86</v>
      </c>
      <c r="G537">
        <v>19.822848249924</v>
      </c>
      <c r="H537">
        <f>(Table2[[#This Row],[1Y Return vs Nifty]]-AVERAGE(Table2[1Y Return vs Nifty]))/_xlfn.STDEV.P(Table2[1Y Return vs Nifty])</f>
        <v>-0.19746899322282319</v>
      </c>
      <c r="I537">
        <v>17.518229241481801</v>
      </c>
      <c r="J537">
        <f>(Table2[[#This Row],[1M Return vs Nifty]]-AVERAGE(Table2[1M Return vs Nifty]))/_xlfn.STDEV.P(Table2[1M Return vs Nifty])</f>
        <v>1.1006590812164831</v>
      </c>
      <c r="K537">
        <v>-12.675732363525</v>
      </c>
      <c r="L537">
        <f>(Table2[[#This Row],[6M Return vs Nifty]]-AVERAGE(Table2[6M Return vs Nifty]))/_xlfn.STDEV.P(Table2[6M Return vs Nifty])</f>
        <v>-0.71857858154214005</v>
      </c>
      <c r="M537">
        <v>5.4763488083577299</v>
      </c>
      <c r="N537">
        <f>(Table2[[#This Row],[1W Return vs Nifty]]-AVERAGE(Table2[1W Return vs Nifty]))/_xlfn.STDEV.P(Table2[1W Return vs Nifty])</f>
        <v>1.1125642349173579</v>
      </c>
      <c r="O537">
        <v>192.24</v>
      </c>
      <c r="P537">
        <v>189.491849953648</v>
      </c>
      <c r="Q537">
        <v>184.38393273356499</v>
      </c>
      <c r="R537">
        <v>80.535518152205398</v>
      </c>
      <c r="S537" s="2">
        <f>(Table2[[#This Row],[Close Price]]-Table2[[#This Row],[20D EMA]])/Table2[[#This Row],[20D EMA]]</f>
        <v>0.10205992509363297</v>
      </c>
      <c r="T537" s="2">
        <f>(Table2[[#This Row],[Close Price]]-Table2[[#This Row],[50D EMA]])/Table2[[#This Row],[50D EMA]]</f>
        <v>0.11804280791930383</v>
      </c>
      <c r="U537" s="2">
        <f>(Table2[[#This Row],[Close Price]]-Table2[[#This Row],[200D EMA]])/Table2[[#This Row],[200D EMA]]</f>
        <v>0.14901551810448677</v>
      </c>
      <c r="V537">
        <v>1.5061722580902299</v>
      </c>
      <c r="W537">
        <v>205.99</v>
      </c>
      <c r="X537">
        <v>213.4</v>
      </c>
      <c r="Y537">
        <v>192.78</v>
      </c>
      <c r="Z537">
        <v>213.4</v>
      </c>
      <c r="AA537">
        <v>175</v>
      </c>
      <c r="AB537">
        <v>213.4</v>
      </c>
      <c r="AC537" s="2">
        <f>(Table2[[#This Row],[Close Price]]/Table2[[#This Row],[Day Low]])-1</f>
        <v>2.8496528957716372E-2</v>
      </c>
      <c r="AD537" s="2">
        <f>(Table2[[#This Row],[Day High]]/Table2[[#This Row],[Close Price]])-1</f>
        <v>7.2689511941848028E-3</v>
      </c>
      <c r="AE537" s="2">
        <f>(Table2[[#This Row],[Close Price]]/Table2[[#This Row],[Current Week Low]])-1</f>
        <v>9.897292250233436E-2</v>
      </c>
      <c r="AF537" s="2">
        <f>(Table2[[#This Row],[Current Week High]]/Table2[[#This Row],[Close Price]])-1</f>
        <v>7.2689511941848028E-3</v>
      </c>
      <c r="AG537" s="2">
        <f>(Table2[[#This Row],[Close Price]]/Table2[[#This Row],[Current Month Low]])-1</f>
        <v>0.21062857142857161</v>
      </c>
      <c r="AH537" s="2">
        <f>(Table2[[#This Row],[Current Month High]]/Table2[[#This Row],[Close Price]])-1</f>
        <v>7.2689511941848028E-3</v>
      </c>
      <c r="AI537">
        <v>12.267535164731401</v>
      </c>
      <c r="AJ537">
        <v>66.491159135559897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0.08</v>
      </c>
      <c r="AM537" t="s">
        <v>10332</v>
      </c>
      <c r="AN537">
        <v>18.649999999999999</v>
      </c>
      <c r="AO537" t="s">
        <v>10332</v>
      </c>
      <c r="AQ537">
        <f>(Table2[[#This Row],[Sharpe Ratio]]-AVERAGE(Table2[Sharpe Ratio]))/_xlfn.STDEV.P(Table2[Sharpe Ratio])</f>
        <v>-0.76472241492382476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0.53245332644505305</v>
      </c>
      <c r="AS537">
        <f>_xlfn.RANK.AVG(Table2[[#This Row],[1Y Return vs Nifty Z-Score]],Table2[1Y Return vs Nifty Z-Score])</f>
        <v>350</v>
      </c>
      <c r="AT537">
        <f>_xlfn.RANK.AVG(Table2[[#This Row],[6M Return vs Nifty Z-Score]],Table2[6M Return vs Nifty Z-Score])</f>
        <v>565</v>
      </c>
      <c r="AU537">
        <f>_xlfn.RANK.AVG(Table2[[#This Row],[Sharpe Ratio Z-Score]],Table2[Sharpe Ratio Z-Score])</f>
        <v>557.5</v>
      </c>
      <c r="AV537">
        <f>(Table2[[#This Row],[Rank 1Y]]+Table2[[#This Row],[Rank 6M]]+Table2[[#This Row],[Rank Sharpe]])/3</f>
        <v>490.83333333333331</v>
      </c>
    </row>
    <row r="538" spans="1:48" x14ac:dyDescent="0.3">
      <c r="A538" t="s">
        <v>1359</v>
      </c>
      <c r="B538" t="s">
        <v>1360</v>
      </c>
      <c r="C538" t="s">
        <v>10287</v>
      </c>
      <c r="D538" t="s">
        <v>24</v>
      </c>
      <c r="E538">
        <v>8323.8917895630002</v>
      </c>
      <c r="F538">
        <v>220.43</v>
      </c>
      <c r="G538">
        <v>-30.554663319187501</v>
      </c>
      <c r="H538">
        <f>(Table2[[#This Row],[1Y Return vs Nifty]]-AVERAGE(Table2[1Y Return vs Nifty]))/_xlfn.STDEV.P(Table2[1Y Return vs Nifty])</f>
        <v>-0.9772533181307953</v>
      </c>
      <c r="I538">
        <v>-2.45124557592978</v>
      </c>
      <c r="J538">
        <f>(Table2[[#This Row],[1M Return vs Nifty]]-AVERAGE(Table2[1M Return vs Nifty]))/_xlfn.STDEV.P(Table2[1M Return vs Nifty])</f>
        <v>-0.56070058160194181</v>
      </c>
      <c r="K538">
        <v>-20.9264528246201</v>
      </c>
      <c r="L538">
        <f>(Table2[[#This Row],[6M Return vs Nifty]]-AVERAGE(Table2[6M Return vs Nifty]))/_xlfn.STDEV.P(Table2[6M Return vs Nifty])</f>
        <v>-0.99926902034784182</v>
      </c>
      <c r="M538">
        <v>-1.98447611959616</v>
      </c>
      <c r="N538">
        <f>(Table2[[#This Row],[1W Return vs Nifty]]-AVERAGE(Table2[1W Return vs Nifty]))/_xlfn.STDEV.P(Table2[1W Return vs Nifty])</f>
        <v>-0.61226365424796203</v>
      </c>
      <c r="O538">
        <v>221.77</v>
      </c>
      <c r="P538">
        <v>223.277219282201</v>
      </c>
      <c r="Q538">
        <v>221.911157346078</v>
      </c>
      <c r="R538">
        <v>48.962748319147998</v>
      </c>
      <c r="S538" s="2">
        <f>(Table2[[#This Row],[Close Price]]-Table2[[#This Row],[20D EMA]])/Table2[[#This Row],[20D EMA]]</f>
        <v>-6.0422960725075676E-3</v>
      </c>
      <c r="T538" s="2">
        <f>(Table2[[#This Row],[Close Price]]-Table2[[#This Row],[50D EMA]])/Table2[[#This Row],[50D EMA]]</f>
        <v>-1.275194706989961E-2</v>
      </c>
      <c r="U538" s="2">
        <f>(Table2[[#This Row],[Close Price]]-Table2[[#This Row],[200D EMA]])/Table2[[#This Row],[200D EMA]]</f>
        <v>-6.6745510401177224E-3</v>
      </c>
      <c r="V538">
        <v>0.92661141873898301</v>
      </c>
      <c r="W538">
        <v>220.01</v>
      </c>
      <c r="X538">
        <v>223.9</v>
      </c>
      <c r="Y538">
        <v>216.45</v>
      </c>
      <c r="Z538">
        <v>223.9</v>
      </c>
      <c r="AA538">
        <v>214</v>
      </c>
      <c r="AB538">
        <v>240.05</v>
      </c>
      <c r="AC538" s="2">
        <f>(Table2[[#This Row],[Close Price]]/Table2[[#This Row],[Day Low]])-1</f>
        <v>1.9090041361757848E-3</v>
      </c>
      <c r="AD538" s="2">
        <f>(Table2[[#This Row],[Day High]]/Table2[[#This Row],[Close Price]])-1</f>
        <v>1.5741958898516595E-2</v>
      </c>
      <c r="AE538" s="2">
        <f>(Table2[[#This Row],[Close Price]]/Table2[[#This Row],[Current Week Low]])-1</f>
        <v>1.8387618387618376E-2</v>
      </c>
      <c r="AF538" s="2">
        <f>(Table2[[#This Row],[Current Week High]]/Table2[[#This Row],[Close Price]])-1</f>
        <v>1.5741958898516595E-2</v>
      </c>
      <c r="AG538" s="2">
        <f>(Table2[[#This Row],[Close Price]]/Table2[[#This Row],[Current Month Low]])-1</f>
        <v>3.0046728971962589E-2</v>
      </c>
      <c r="AH538" s="2">
        <f>(Table2[[#This Row],[Current Month High]]/Table2[[#This Row],[Close Price]])-1</f>
        <v>8.9007848296511316E-2</v>
      </c>
      <c r="AI538">
        <v>29.995917071179001</v>
      </c>
      <c r="AJ538">
        <v>14.8072916666666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0.02</v>
      </c>
      <c r="AM538" t="s">
        <v>10332</v>
      </c>
      <c r="AN538">
        <v>-0.33</v>
      </c>
      <c r="AO538" t="s">
        <v>10331</v>
      </c>
      <c r="AP538">
        <v>0.12892849271100601</v>
      </c>
      <c r="AQ538">
        <f>(Table2[[#This Row],[Sharpe Ratio]]-AVERAGE(Table2[Sharpe Ratio]))/_xlfn.STDEV.P(Table2[Sharpe Ratio])</f>
        <v>0.71969272580341737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8">
        <f>_xlfn.RANK.AVG(Table2[[#This Row],[1Y Return vs Nifty Z-Score]],Table2[1Y Return vs Nifty Z-Score])</f>
        <v>660</v>
      </c>
      <c r="AT538">
        <f>_xlfn.RANK.AVG(Table2[[#This Row],[6M Return vs Nifty Z-Score]],Table2[6M Return vs Nifty Z-Score])</f>
        <v>646</v>
      </c>
      <c r="AU538">
        <f>_xlfn.RANK.AVG(Table2[[#This Row],[Sharpe Ratio Z-Score]],Table2[Sharpe Ratio Z-Score])</f>
        <v>176</v>
      </c>
      <c r="AV538">
        <f>(Table2[[#This Row],[Rank 1Y]]+Table2[[#This Row],[Rank 6M]]+Table2[[#This Row],[Rank Sharpe]])/3</f>
        <v>494</v>
      </c>
    </row>
    <row r="539" spans="1:48" x14ac:dyDescent="0.3">
      <c r="A539" t="s">
        <v>1393</v>
      </c>
      <c r="B539" t="s">
        <v>1394</v>
      </c>
      <c r="C539" t="s">
        <v>10298</v>
      </c>
      <c r="D539" t="s">
        <v>153</v>
      </c>
      <c r="E539">
        <v>7977.8738999999996</v>
      </c>
      <c r="F539">
        <v>425.85</v>
      </c>
      <c r="G539">
        <v>-20.066654834505499</v>
      </c>
      <c r="H539">
        <f>(Table2[[#This Row],[1Y Return vs Nifty]]-AVERAGE(Table2[1Y Return vs Nifty]))/_xlfn.STDEV.P(Table2[1Y Return vs Nifty])</f>
        <v>-0.81491134527179165</v>
      </c>
      <c r="I539">
        <v>-10.7258082933308</v>
      </c>
      <c r="J539">
        <f>(Table2[[#This Row],[1M Return vs Nifty]]-AVERAGE(Table2[1M Return vs Nifty]))/_xlfn.STDEV.P(Table2[1M Return vs Nifty])</f>
        <v>-1.2491024976185365</v>
      </c>
      <c r="K539">
        <v>-15.2859632372235</v>
      </c>
      <c r="L539">
        <f>(Table2[[#This Row],[6M Return vs Nifty]]-AVERAGE(Table2[6M Return vs Nifty]))/_xlfn.STDEV.P(Table2[6M Return vs Nifty])</f>
        <v>-0.80737892967869251</v>
      </c>
      <c r="M539">
        <v>1.0412573915580601</v>
      </c>
      <c r="N539">
        <f>(Table2[[#This Row],[1W Return vs Nifty]]-AVERAGE(Table2[1W Return vs Nifty]))/_xlfn.STDEV.P(Table2[1W Return vs Nifty])</f>
        <v>8.7239362592317307E-2</v>
      </c>
      <c r="O539">
        <v>444.58</v>
      </c>
      <c r="P539">
        <v>455.55746182471398</v>
      </c>
      <c r="Q539">
        <v>425.10919923153699</v>
      </c>
      <c r="R539">
        <v>38.709982138719901</v>
      </c>
      <c r="S539" s="2">
        <f>(Table2[[#This Row],[Close Price]]-Table2[[#This Row],[20D EMA]])/Table2[[#This Row],[20D EMA]]</f>
        <v>-4.212965045661065E-2</v>
      </c>
      <c r="T539" s="2">
        <f>(Table2[[#This Row],[Close Price]]-Table2[[#This Row],[50D EMA]])/Table2[[#This Row],[50D EMA]]</f>
        <v>-6.5211228690497391E-2</v>
      </c>
      <c r="U539" s="2">
        <f>(Table2[[#This Row],[Close Price]]-Table2[[#This Row],[200D EMA]])/Table2[[#This Row],[200D EMA]]</f>
        <v>1.7426128858236084E-3</v>
      </c>
      <c r="V539">
        <v>0.37195558657126199</v>
      </c>
      <c r="W539">
        <v>424.2</v>
      </c>
      <c r="X539">
        <v>434.95</v>
      </c>
      <c r="Y539">
        <v>420.1</v>
      </c>
      <c r="Z539">
        <v>445</v>
      </c>
      <c r="AA539">
        <v>401.15</v>
      </c>
      <c r="AB539">
        <v>493.7</v>
      </c>
      <c r="AC539" s="2">
        <f>(Table2[[#This Row],[Close Price]]/Table2[[#This Row],[Day Low]])-1</f>
        <v>3.8896746817540517E-3</v>
      </c>
      <c r="AD539" s="2">
        <f>(Table2[[#This Row],[Day High]]/Table2[[#This Row],[Close Price]])-1</f>
        <v>2.1369026652577228E-2</v>
      </c>
      <c r="AE539" s="2">
        <f>(Table2[[#This Row],[Close Price]]/Table2[[#This Row],[Current Week Low]])-1</f>
        <v>1.3687217329207302E-2</v>
      </c>
      <c r="AF539" s="2">
        <f>(Table2[[#This Row],[Current Week High]]/Table2[[#This Row],[Close Price]])-1</f>
        <v>4.4968885757895816E-2</v>
      </c>
      <c r="AG539" s="2">
        <f>(Table2[[#This Row],[Close Price]]/Table2[[#This Row],[Current Month Low]])-1</f>
        <v>6.1572977689143826E-2</v>
      </c>
      <c r="AH539" s="2">
        <f>(Table2[[#This Row],[Current Month High]]/Table2[[#This Row],[Close Price]])-1</f>
        <v>0.15932840201949028</v>
      </c>
      <c r="AI539">
        <v>28.566396618527602</v>
      </c>
      <c r="AJ539">
        <v>23.434782608695599</v>
      </c>
      <c r="AK539" t="str">
        <f>IF(AND(Table2[[#This Row],[20D EMA]]&gt;Table2[[#This Row],[50D EMA]],Table2[[#This Row],[50D EMA]]&gt;Table2[[#This Row],[200D EMA]]),"Uptrend","Downtrend/NoTrend")</f>
        <v>Downtrend/NoTrend</v>
      </c>
      <c r="AL539">
        <v>0.02</v>
      </c>
      <c r="AM539" t="s">
        <v>10332</v>
      </c>
      <c r="AN539">
        <v>-3.82</v>
      </c>
      <c r="AO539" t="s">
        <v>10331</v>
      </c>
      <c r="AP539">
        <v>8.4498464426868994E-2</v>
      </c>
      <c r="AQ539">
        <f>(Table2[[#This Row],[Sharpe Ratio]]-AVERAGE(Table2[Sharpe Ratio]))/_xlfn.STDEV.P(Table2[Sharpe Ratio])</f>
        <v>0.20814864969492081</v>
      </c>
      <c r="AR5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9">
        <f>_xlfn.RANK.AVG(Table2[[#This Row],[1Y Return vs Nifty Z-Score]],Table2[1Y Return vs Nifty Z-Score])</f>
        <v>611</v>
      </c>
      <c r="AT539">
        <f>_xlfn.RANK.AVG(Table2[[#This Row],[6M Return vs Nifty Z-Score]],Table2[6M Return vs Nifty Z-Score])</f>
        <v>592</v>
      </c>
      <c r="AU539">
        <f>_xlfn.RANK.AVG(Table2[[#This Row],[Sharpe Ratio Z-Score]],Table2[Sharpe Ratio Z-Score])</f>
        <v>286</v>
      </c>
      <c r="AV539">
        <f>(Table2[[#This Row],[Rank 1Y]]+Table2[[#This Row],[Rank 6M]]+Table2[[#This Row],[Rank Sharpe]])/3</f>
        <v>496.33333333333331</v>
      </c>
    </row>
    <row r="540" spans="1:48" x14ac:dyDescent="0.3">
      <c r="A540" t="s">
        <v>411</v>
      </c>
      <c r="B540" t="s">
        <v>412</v>
      </c>
      <c r="C540" t="s">
        <v>10286</v>
      </c>
      <c r="D540" t="s">
        <v>21</v>
      </c>
      <c r="E540">
        <v>57968.364507094899</v>
      </c>
      <c r="F540">
        <v>3065.65</v>
      </c>
      <c r="G540">
        <v>1.5165035567183001</v>
      </c>
      <c r="H540">
        <f>(Table2[[#This Row],[1Y Return vs Nifty]]-AVERAGE(Table2[1Y Return vs Nifty]))/_xlfn.STDEV.P(Table2[1Y Return vs Nifty])</f>
        <v>-0.48082956808052674</v>
      </c>
      <c r="I540">
        <v>5.33952913229193</v>
      </c>
      <c r="J540">
        <f>(Table2[[#This Row],[1M Return vs Nifty]]-AVERAGE(Table2[1M Return vs Nifty]))/_xlfn.STDEV.P(Table2[1M Return vs Nifty])</f>
        <v>8.7452610241649506E-2</v>
      </c>
      <c r="K540">
        <v>1.93207952848702</v>
      </c>
      <c r="L540">
        <f>(Table2[[#This Row],[6M Return vs Nifty]]-AVERAGE(Table2[6M Return vs Nifty]))/_xlfn.STDEV.P(Table2[6M Return vs Nifty])</f>
        <v>-0.22161917668844772</v>
      </c>
      <c r="M540">
        <v>6.3357970877612004</v>
      </c>
      <c r="N540">
        <f>(Table2[[#This Row],[1W Return vs Nifty]]-AVERAGE(Table2[1W Return vs Nifty]))/_xlfn.STDEV.P(Table2[1W Return vs Nifty])</f>
        <v>1.3112554488146391</v>
      </c>
      <c r="O540">
        <v>2842.71</v>
      </c>
      <c r="P540">
        <v>2714.2992806807101</v>
      </c>
      <c r="Q540">
        <v>2509.5627049855102</v>
      </c>
      <c r="R540">
        <v>76.877220035480505</v>
      </c>
      <c r="S540" s="2">
        <f>(Table2[[#This Row],[Close Price]]-Table2[[#This Row],[20D EMA]])/Table2[[#This Row],[20D EMA]]</f>
        <v>7.8425164719580984E-2</v>
      </c>
      <c r="T540" s="2">
        <f>(Table2[[#This Row],[Close Price]]-Table2[[#This Row],[50D EMA]])/Table2[[#This Row],[50D EMA]]</f>
        <v>0.12944435487275224</v>
      </c>
      <c r="U540" s="2">
        <f>(Table2[[#This Row],[Close Price]]-Table2[[#This Row],[200D EMA]])/Table2[[#This Row],[200D EMA]]</f>
        <v>0.22158732830614833</v>
      </c>
      <c r="V540">
        <v>0.48773083295528702</v>
      </c>
      <c r="W540">
        <v>3048.05</v>
      </c>
      <c r="X540">
        <v>3153</v>
      </c>
      <c r="Y540">
        <v>2922.3</v>
      </c>
      <c r="Z540">
        <v>3153</v>
      </c>
      <c r="AA540">
        <v>2589.35</v>
      </c>
      <c r="AB540">
        <v>3153</v>
      </c>
      <c r="AC540" s="2">
        <f>(Table2[[#This Row],[Close Price]]/Table2[[#This Row],[Day Low]])-1</f>
        <v>5.7741834943652037E-3</v>
      </c>
      <c r="AD540" s="2">
        <f>(Table2[[#This Row],[Day High]]/Table2[[#This Row],[Close Price]])-1</f>
        <v>2.8493141748079598E-2</v>
      </c>
      <c r="AE540" s="2">
        <f>(Table2[[#This Row],[Close Price]]/Table2[[#This Row],[Current Week Low]])-1</f>
        <v>4.9053827464668132E-2</v>
      </c>
      <c r="AF540" s="2">
        <f>(Table2[[#This Row],[Current Week High]]/Table2[[#This Row],[Close Price]])-1</f>
        <v>2.8493141748079598E-2</v>
      </c>
      <c r="AG540" s="2">
        <f>(Table2[[#This Row],[Close Price]]/Table2[[#This Row],[Current Month Low]])-1</f>
        <v>0.1839457778979281</v>
      </c>
      <c r="AH540" s="2">
        <f>(Table2[[#This Row],[Current Month High]]/Table2[[#This Row],[Close Price]])-1</f>
        <v>2.8493141748079598E-2</v>
      </c>
      <c r="AI540">
        <v>2.8493141748079598</v>
      </c>
      <c r="AJ540">
        <v>48.163452708907201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0.05</v>
      </c>
      <c r="AM540" t="s">
        <v>10332</v>
      </c>
      <c r="AN540">
        <v>15.59</v>
      </c>
      <c r="AO540" t="s">
        <v>10332</v>
      </c>
      <c r="AP540">
        <v>-2.9487572559926001E-2</v>
      </c>
      <c r="AQ540">
        <f>(Table2[[#This Row],[Sharpe Ratio]]-AVERAGE(Table2[Sharpe Ratio]))/_xlfn.STDEV.P(Table2[Sharpe Ratio])</f>
        <v>-1.1042268817088516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-0.4079675674215375</v>
      </c>
      <c r="AS540">
        <f>_xlfn.RANK.AVG(Table2[[#This Row],[1Y Return vs Nifty Z-Score]],Table2[1Y Return vs Nifty Z-Score])</f>
        <v>463</v>
      </c>
      <c r="AT540">
        <f>_xlfn.RANK.AVG(Table2[[#This Row],[6M Return vs Nifty Z-Score]],Table2[6M Return vs Nifty Z-Score])</f>
        <v>389</v>
      </c>
      <c r="AU540">
        <f>_xlfn.RANK.AVG(Table2[[#This Row],[Sharpe Ratio Z-Score]],Table2[Sharpe Ratio Z-Score])</f>
        <v>638</v>
      </c>
      <c r="AV540">
        <f>(Table2[[#This Row],[Rank 1Y]]+Table2[[#This Row],[Rank 6M]]+Table2[[#This Row],[Rank Sharpe]])/3</f>
        <v>496.66666666666669</v>
      </c>
    </row>
    <row r="541" spans="1:48" x14ac:dyDescent="0.3">
      <c r="A541" t="s">
        <v>171</v>
      </c>
      <c r="B541" t="s">
        <v>172</v>
      </c>
      <c r="C541" t="s">
        <v>10287</v>
      </c>
      <c r="D541" t="s">
        <v>37</v>
      </c>
      <c r="E541">
        <v>156158.75735460001</v>
      </c>
      <c r="F541">
        <v>726</v>
      </c>
      <c r="G541">
        <v>-13.7398653844789</v>
      </c>
      <c r="H541">
        <f>(Table2[[#This Row],[1Y Return vs Nifty]]-AVERAGE(Table2[1Y Return vs Nifty]))/_xlfn.STDEV.P(Table2[1Y Return vs Nifty])</f>
        <v>-0.71698012385058874</v>
      </c>
      <c r="I541">
        <v>13.2658439626247</v>
      </c>
      <c r="J541">
        <f>(Table2[[#This Row],[1M Return vs Nifty]]-AVERAGE(Table2[1M Return vs Nifty]))/_xlfn.STDEV.P(Table2[1M Return vs Nifty])</f>
        <v>0.74688205715092038</v>
      </c>
      <c r="K541">
        <v>14.662038453493899</v>
      </c>
      <c r="L541">
        <f>(Table2[[#This Row],[6M Return vs Nifty]]-AVERAGE(Table2[6M Return vs Nifty]))/_xlfn.STDEV.P(Table2[6M Return vs Nifty])</f>
        <v>0.2114554588524685</v>
      </c>
      <c r="M541">
        <v>4.0449173535371497</v>
      </c>
      <c r="N541">
        <f>(Table2[[#This Row],[1W Return vs Nifty]]-AVERAGE(Table2[1W Return vs Nifty]))/_xlfn.STDEV.P(Table2[1W Return vs Nifty])</f>
        <v>0.78163931461097391</v>
      </c>
      <c r="O541">
        <v>692.94</v>
      </c>
      <c r="P541">
        <v>658.79055231429504</v>
      </c>
      <c r="Q541">
        <v>621.52120977134496</v>
      </c>
      <c r="R541">
        <v>70.4576874677647</v>
      </c>
      <c r="S541" s="2">
        <f>(Table2[[#This Row],[Close Price]]-Table2[[#This Row],[20D EMA]])/Table2[[#This Row],[20D EMA]]</f>
        <v>4.7709758420642401E-2</v>
      </c>
      <c r="T541" s="2">
        <f>(Table2[[#This Row],[Close Price]]-Table2[[#This Row],[50D EMA]])/Table2[[#This Row],[50D EMA]]</f>
        <v>0.10201944677197003</v>
      </c>
      <c r="U541" s="2">
        <f>(Table2[[#This Row],[Close Price]]-Table2[[#This Row],[200D EMA]])/Table2[[#This Row],[200D EMA]]</f>
        <v>0.16810172941176432</v>
      </c>
      <c r="V541">
        <v>0.78679653596879295</v>
      </c>
      <c r="W541">
        <v>720.05</v>
      </c>
      <c r="X541">
        <v>729.9</v>
      </c>
      <c r="Y541">
        <v>678.5</v>
      </c>
      <c r="Z541">
        <v>729.9</v>
      </c>
      <c r="AA541">
        <v>664.65</v>
      </c>
      <c r="AB541">
        <v>729.9</v>
      </c>
      <c r="AC541" s="2">
        <f>(Table2[[#This Row],[Close Price]]/Table2[[#This Row],[Day Low]])-1</f>
        <v>8.2633150475661665E-3</v>
      </c>
      <c r="AD541" s="2">
        <f>(Table2[[#This Row],[Day High]]/Table2[[#This Row],[Close Price]])-1</f>
        <v>5.3719008264463408E-3</v>
      </c>
      <c r="AE541" s="2">
        <f>(Table2[[#This Row],[Close Price]]/Table2[[#This Row],[Current Week Low]])-1</f>
        <v>7.0007369196757541E-2</v>
      </c>
      <c r="AF541" s="2">
        <f>(Table2[[#This Row],[Current Week High]]/Table2[[#This Row],[Close Price]])-1</f>
        <v>5.3719008264463408E-3</v>
      </c>
      <c r="AG541" s="2">
        <f>(Table2[[#This Row],[Close Price]]/Table2[[#This Row],[Current Month Low]])-1</f>
        <v>9.2304220266305581E-2</v>
      </c>
      <c r="AH541" s="2">
        <f>(Table2[[#This Row],[Current Month High]]/Table2[[#This Row],[Close Price]])-1</f>
        <v>5.3719008264463408E-3</v>
      </c>
      <c r="AI541">
        <v>0.53719008264463397</v>
      </c>
      <c r="AJ541">
        <v>41.963238169730097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0.28000000000000003</v>
      </c>
      <c r="AM541" t="s">
        <v>10332</v>
      </c>
      <c r="AN541">
        <v>2.12</v>
      </c>
      <c r="AO541" t="s">
        <v>10332</v>
      </c>
      <c r="AP541">
        <v>-5.2153822857959997E-2</v>
      </c>
      <c r="AQ541">
        <f>(Table2[[#This Row],[Sharpe Ratio]]-AVERAGE(Table2[Sharpe Ratio]))/_xlfn.STDEV.P(Table2[Sharpe Ratio])</f>
        <v>-1.3651942165347772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-0.34219750977100327</v>
      </c>
      <c r="AS541">
        <f>_xlfn.RANK.AVG(Table2[[#This Row],[1Y Return vs Nifty Z-Score]],Table2[1Y Return vs Nifty Z-Score])</f>
        <v>575</v>
      </c>
      <c r="AT541">
        <f>_xlfn.RANK.AVG(Table2[[#This Row],[6M Return vs Nifty Z-Score]],Table2[6M Return vs Nifty Z-Score])</f>
        <v>252</v>
      </c>
      <c r="AU541">
        <f>_xlfn.RANK.AVG(Table2[[#This Row],[Sharpe Ratio Z-Score]],Table2[Sharpe Ratio Z-Score])</f>
        <v>671</v>
      </c>
      <c r="AV541">
        <f>(Table2[[#This Row],[Rank 1Y]]+Table2[[#This Row],[Rank 6M]]+Table2[[#This Row],[Rank Sharpe]])/3</f>
        <v>499.33333333333331</v>
      </c>
    </row>
    <row r="542" spans="1:48" x14ac:dyDescent="0.3">
      <c r="A542" t="s">
        <v>800</v>
      </c>
      <c r="B542" t="s">
        <v>801</v>
      </c>
      <c r="C542" t="s">
        <v>10297</v>
      </c>
      <c r="D542" t="s">
        <v>40</v>
      </c>
      <c r="E542">
        <v>20184.474406919999</v>
      </c>
      <c r="F542">
        <v>913.8</v>
      </c>
      <c r="G542">
        <v>-12.4952289981777</v>
      </c>
      <c r="H542">
        <f>(Table2[[#This Row],[1Y Return vs Nifty]]-AVERAGE(Table2[1Y Return vs Nifty]))/_xlfn.STDEV.P(Table2[1Y Return vs Nifty])</f>
        <v>-0.69771462394759509</v>
      </c>
      <c r="I542">
        <v>-4.0145242186932002</v>
      </c>
      <c r="J542">
        <f>(Table2[[#This Row],[1M Return vs Nifty]]-AVERAGE(Table2[1M Return vs Nifty]))/_xlfn.STDEV.P(Table2[1M Return vs Nifty])</f>
        <v>-0.69075748608138188</v>
      </c>
      <c r="K542">
        <v>2.4209089150365499</v>
      </c>
      <c r="L542">
        <f>(Table2[[#This Row],[6M Return vs Nifty]]-AVERAGE(Table2[6M Return vs Nifty]))/_xlfn.STDEV.P(Table2[6M Return vs Nifty])</f>
        <v>-0.20498914593432155</v>
      </c>
      <c r="M542">
        <v>-0.53308490503934802</v>
      </c>
      <c r="N542">
        <f>(Table2[[#This Row],[1W Return vs Nifty]]-AVERAGE(Table2[1W Return vs Nifty]))/_xlfn.STDEV.P(Table2[1W Return vs Nifty])</f>
        <v>-0.27672434470358614</v>
      </c>
      <c r="O542">
        <v>916.6</v>
      </c>
      <c r="P542">
        <v>917.32962150152298</v>
      </c>
      <c r="Q542">
        <v>857.34974999999895</v>
      </c>
      <c r="R542">
        <v>51.515966827942499</v>
      </c>
      <c r="S542" s="2">
        <f>(Table2[[#This Row],[Close Price]]-Table2[[#This Row],[20D EMA]])/Table2[[#This Row],[20D EMA]]</f>
        <v>-3.0547676194633082E-3</v>
      </c>
      <c r="T542" s="2">
        <f>(Table2[[#This Row],[Close Price]]-Table2[[#This Row],[50D EMA]])/Table2[[#This Row],[50D EMA]]</f>
        <v>-3.847713426876584E-3</v>
      </c>
      <c r="U542" s="2">
        <f>(Table2[[#This Row],[Close Price]]-Table2[[#This Row],[200D EMA]])/Table2[[#This Row],[200D EMA]]</f>
        <v>6.5842732210513941E-2</v>
      </c>
      <c r="V542">
        <v>1.0263459000697599</v>
      </c>
      <c r="W542">
        <v>909</v>
      </c>
      <c r="X542">
        <v>927.6</v>
      </c>
      <c r="Y542">
        <v>876</v>
      </c>
      <c r="Z542">
        <v>927.6</v>
      </c>
      <c r="AA542">
        <v>870.65</v>
      </c>
      <c r="AB542">
        <v>961</v>
      </c>
      <c r="AC542" s="2">
        <f>(Table2[[#This Row],[Close Price]]/Table2[[#This Row],[Day Low]])-1</f>
        <v>5.2805280528052112E-3</v>
      </c>
      <c r="AD542" s="2">
        <f>(Table2[[#This Row],[Day High]]/Table2[[#This Row],[Close Price]])-1</f>
        <v>1.5101772816809023E-2</v>
      </c>
      <c r="AE542" s="2">
        <f>(Table2[[#This Row],[Close Price]]/Table2[[#This Row],[Current Week Low]])-1</f>
        <v>4.3150684931506866E-2</v>
      </c>
      <c r="AF542" s="2">
        <f>(Table2[[#This Row],[Current Week High]]/Table2[[#This Row],[Close Price]])-1</f>
        <v>1.5101772816809023E-2</v>
      </c>
      <c r="AG542" s="2">
        <f>(Table2[[#This Row],[Close Price]]/Table2[[#This Row],[Current Month Low]])-1</f>
        <v>4.9560673060357274E-2</v>
      </c>
      <c r="AH542" s="2">
        <f>(Table2[[#This Row],[Current Month High]]/Table2[[#This Row],[Close Price]])-1</f>
        <v>5.1652440358940677E-2</v>
      </c>
      <c r="AI542">
        <v>12.1689647625301</v>
      </c>
      <c r="AJ542">
        <v>28.487064116985302</v>
      </c>
      <c r="AK542" t="str">
        <f>IF(AND(Table2[[#This Row],[20D EMA]]&gt;Table2[[#This Row],[50D EMA]],Table2[[#This Row],[50D EMA]]&gt;Table2[[#This Row],[200D EMA]]),"Uptrend","Downtrend/NoTrend")</f>
        <v>Downtrend/NoTrend</v>
      </c>
      <c r="AL542">
        <v>-0.09</v>
      </c>
      <c r="AM542" t="s">
        <v>10331</v>
      </c>
      <c r="AN542">
        <v>0.63</v>
      </c>
      <c r="AO542" t="s">
        <v>10332</v>
      </c>
      <c r="AQ542">
        <f>(Table2[[#This Row],[Sharpe Ratio]]-AVERAGE(Table2[Sharpe Ratio]))/_xlfn.STDEV.P(Table2[Sharpe Ratio])</f>
        <v>-0.76472241492382476</v>
      </c>
      <c r="AR5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2">
        <f>_xlfn.RANK.AVG(Table2[[#This Row],[1Y Return vs Nifty Z-Score]],Table2[1Y Return vs Nifty Z-Score])</f>
        <v>564</v>
      </c>
      <c r="AT542">
        <f>_xlfn.RANK.AVG(Table2[[#This Row],[6M Return vs Nifty Z-Score]],Table2[6M Return vs Nifty Z-Score])</f>
        <v>379</v>
      </c>
      <c r="AU542">
        <f>_xlfn.RANK.AVG(Table2[[#This Row],[Sharpe Ratio Z-Score]],Table2[Sharpe Ratio Z-Score])</f>
        <v>557.5</v>
      </c>
      <c r="AV542">
        <f>(Table2[[#This Row],[Rank 1Y]]+Table2[[#This Row],[Rank 6M]]+Table2[[#This Row],[Rank Sharpe]])/3</f>
        <v>500.16666666666669</v>
      </c>
    </row>
    <row r="543" spans="1:48" x14ac:dyDescent="0.3">
      <c r="A543" t="s">
        <v>19</v>
      </c>
      <c r="B543" t="s">
        <v>20</v>
      </c>
      <c r="C543" t="s">
        <v>10286</v>
      </c>
      <c r="D543" t="s">
        <v>21</v>
      </c>
      <c r="E543">
        <v>1628863.0006035999</v>
      </c>
      <c r="F543">
        <v>4502</v>
      </c>
      <c r="G543">
        <v>5.1928578072374902</v>
      </c>
      <c r="H543">
        <f>(Table2[[#This Row],[1Y Return vs Nifty]]-AVERAGE(Table2[1Y Return vs Nifty]))/_xlfn.STDEV.P(Table2[1Y Return vs Nifty])</f>
        <v>-0.42392395031433694</v>
      </c>
      <c r="I543">
        <v>4.6895289226135999</v>
      </c>
      <c r="J543">
        <f>(Table2[[#This Row],[1M Return vs Nifty]]-AVERAGE(Table2[1M Return vs Nifty]))/_xlfn.STDEV.P(Table2[1M Return vs Nifty])</f>
        <v>3.3375868661969371E-2</v>
      </c>
      <c r="K543">
        <v>-1.5242802336530199</v>
      </c>
      <c r="L543">
        <f>(Table2[[#This Row],[6M Return vs Nifty]]-AVERAGE(Table2[6M Return vs Nifty]))/_xlfn.STDEV.P(Table2[6M Return vs Nifty])</f>
        <v>-0.33920492485191062</v>
      </c>
      <c r="M543">
        <v>1.8664577884497999</v>
      </c>
      <c r="N543">
        <f>(Table2[[#This Row],[1W Return vs Nifty]]-AVERAGE(Table2[1W Return vs Nifty]))/_xlfn.STDEV.P(Table2[1W Return vs Nifty])</f>
        <v>0.27801299318325895</v>
      </c>
      <c r="O543">
        <v>4331.29</v>
      </c>
      <c r="P543">
        <v>4185.8394000224098</v>
      </c>
      <c r="Q543">
        <v>3917.7586047234099</v>
      </c>
      <c r="R543">
        <v>69.582421561551996</v>
      </c>
      <c r="S543" s="2">
        <f>(Table2[[#This Row],[Close Price]]-Table2[[#This Row],[20D EMA]])/Table2[[#This Row],[20D EMA]]</f>
        <v>3.9413200224413518E-2</v>
      </c>
      <c r="T543" s="2">
        <f>(Table2[[#This Row],[Close Price]]-Table2[[#This Row],[50D EMA]])/Table2[[#This Row],[50D EMA]]</f>
        <v>7.5530991460374133E-2</v>
      </c>
      <c r="U543" s="2">
        <f>(Table2[[#This Row],[Close Price]]-Table2[[#This Row],[200D EMA]])/Table2[[#This Row],[200D EMA]]</f>
        <v>0.14912644045301943</v>
      </c>
      <c r="V543">
        <v>0.76414206603093104</v>
      </c>
      <c r="W543">
        <v>4497.2</v>
      </c>
      <c r="X543">
        <v>4560.95</v>
      </c>
      <c r="Y543">
        <v>4390.3500000000004</v>
      </c>
      <c r="Z543">
        <v>4565</v>
      </c>
      <c r="AA543">
        <v>4110.5</v>
      </c>
      <c r="AB543">
        <v>4565</v>
      </c>
      <c r="AC543" s="2">
        <f>(Table2[[#This Row],[Close Price]]/Table2[[#This Row],[Day Low]])-1</f>
        <v>1.0673307835986634E-3</v>
      </c>
      <c r="AD543" s="2">
        <f>(Table2[[#This Row],[Day High]]/Table2[[#This Row],[Close Price]])-1</f>
        <v>1.3094180364282559E-2</v>
      </c>
      <c r="AE543" s="2">
        <f>(Table2[[#This Row],[Close Price]]/Table2[[#This Row],[Current Week Low]])-1</f>
        <v>2.543077431184293E-2</v>
      </c>
      <c r="AF543" s="2">
        <f>(Table2[[#This Row],[Current Week High]]/Table2[[#This Row],[Close Price]])-1</f>
        <v>1.3993780541981415E-2</v>
      </c>
      <c r="AG543" s="2">
        <f>(Table2[[#This Row],[Close Price]]/Table2[[#This Row],[Current Month Low]])-1</f>
        <v>9.5243887604914201E-2</v>
      </c>
      <c r="AH543" s="2">
        <f>(Table2[[#This Row],[Current Month High]]/Table2[[#This Row],[Close Price]])-1</f>
        <v>1.3993780541981415E-2</v>
      </c>
      <c r="AI543">
        <v>1.39937805419814</v>
      </c>
      <c r="AJ543">
        <v>35.971005738447602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-0.05</v>
      </c>
      <c r="AM543" t="s">
        <v>10331</v>
      </c>
      <c r="AN543">
        <v>8.35</v>
      </c>
      <c r="AO543" t="s">
        <v>10332</v>
      </c>
      <c r="AP543">
        <v>-2.8100275523349001E-2</v>
      </c>
      <c r="AQ543">
        <f>(Table2[[#This Row],[Sharpe Ratio]]-AVERAGE(Table2[Sharpe Ratio]))/_xlfn.STDEV.P(Table2[Sharpe Ratio])</f>
        <v>-1.0882542702055362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-1.5399942835265554</v>
      </c>
      <c r="AS543">
        <f>_xlfn.RANK.AVG(Table2[[#This Row],[1Y Return vs Nifty Z-Score]],Table2[1Y Return vs Nifty Z-Score])</f>
        <v>438</v>
      </c>
      <c r="AT543">
        <f>_xlfn.RANK.AVG(Table2[[#This Row],[6M Return vs Nifty Z-Score]],Table2[6M Return vs Nifty Z-Score])</f>
        <v>433</v>
      </c>
      <c r="AU543">
        <f>_xlfn.RANK.AVG(Table2[[#This Row],[Sharpe Ratio Z-Score]],Table2[Sharpe Ratio Z-Score])</f>
        <v>631</v>
      </c>
      <c r="AV543">
        <f>(Table2[[#This Row],[Rank 1Y]]+Table2[[#This Row],[Rank 6M]]+Table2[[#This Row],[Rank Sharpe]])/3</f>
        <v>500.66666666666669</v>
      </c>
    </row>
    <row r="544" spans="1:48" x14ac:dyDescent="0.3">
      <c r="A544" t="s">
        <v>30</v>
      </c>
      <c r="B544" t="s">
        <v>31</v>
      </c>
      <c r="C544" t="s">
        <v>10286</v>
      </c>
      <c r="D544" t="s">
        <v>21</v>
      </c>
      <c r="E544">
        <v>778774.81343099999</v>
      </c>
      <c r="F544">
        <v>1880.25</v>
      </c>
      <c r="G544">
        <v>6.0270532149571503</v>
      </c>
      <c r="H544">
        <f>(Table2[[#This Row],[1Y Return vs Nifty]]-AVERAGE(Table2[1Y Return vs Nifty]))/_xlfn.STDEV.P(Table2[1Y Return vs Nifty])</f>
        <v>-0.41101159155367029</v>
      </c>
      <c r="I544">
        <v>2.61529210177518</v>
      </c>
      <c r="J544">
        <f>(Table2[[#This Row],[1M Return vs Nifty]]-AVERAGE(Table2[1M Return vs Nifty]))/_xlfn.STDEV.P(Table2[1M Return vs Nifty])</f>
        <v>-0.1391901811106081</v>
      </c>
      <c r="K544">
        <v>0.15404727783456201</v>
      </c>
      <c r="L544">
        <f>(Table2[[#This Row],[6M Return vs Nifty]]-AVERAGE(Table2[6M Return vs Nifty]))/_xlfn.STDEV.P(Table2[6M Return vs Nifty])</f>
        <v>-0.28210803399486606</v>
      </c>
      <c r="M544">
        <v>-0.836211899974449</v>
      </c>
      <c r="N544">
        <f>(Table2[[#This Row],[1W Return vs Nifty]]-AVERAGE(Table2[1W Return vs Nifty]))/_xlfn.STDEV.P(Table2[1W Return vs Nifty])</f>
        <v>-0.34680264031724889</v>
      </c>
      <c r="O544">
        <v>1815.8</v>
      </c>
      <c r="P544">
        <v>1727.81816249487</v>
      </c>
      <c r="Q544">
        <v>1584.24566535182</v>
      </c>
      <c r="R544">
        <v>71.568431290334502</v>
      </c>
      <c r="S544" s="2">
        <f>(Table2[[#This Row],[Close Price]]-Table2[[#This Row],[20D EMA]])/Table2[[#This Row],[20D EMA]]</f>
        <v>3.5493997136248512E-2</v>
      </c>
      <c r="T544" s="2">
        <f>(Table2[[#This Row],[Close Price]]-Table2[[#This Row],[50D EMA]])/Table2[[#This Row],[50D EMA]]</f>
        <v>8.8222152547017582E-2</v>
      </c>
      <c r="U544" s="2">
        <f>(Table2[[#This Row],[Close Price]]-Table2[[#This Row],[200D EMA]])/Table2[[#This Row],[200D EMA]]</f>
        <v>0.18684244566479222</v>
      </c>
      <c r="V544">
        <v>0.54920811884336895</v>
      </c>
      <c r="W544">
        <v>1869.7</v>
      </c>
      <c r="X544">
        <v>1893.65</v>
      </c>
      <c r="Y544">
        <v>1849.2</v>
      </c>
      <c r="Z544">
        <v>1893.65</v>
      </c>
      <c r="AA544">
        <v>1718.55</v>
      </c>
      <c r="AB544">
        <v>1893.65</v>
      </c>
      <c r="AC544" s="2">
        <f>(Table2[[#This Row],[Close Price]]/Table2[[#This Row],[Day Low]])-1</f>
        <v>5.6426164625340558E-3</v>
      </c>
      <c r="AD544" s="2">
        <f>(Table2[[#This Row],[Day High]]/Table2[[#This Row],[Close Price]])-1</f>
        <v>7.1267118734210655E-3</v>
      </c>
      <c r="AE544" s="2">
        <f>(Table2[[#This Row],[Close Price]]/Table2[[#This Row],[Current Week Low]])-1</f>
        <v>1.6791044776119479E-2</v>
      </c>
      <c r="AF544" s="2">
        <f>(Table2[[#This Row],[Current Week High]]/Table2[[#This Row],[Close Price]])-1</f>
        <v>7.1267118734210655E-3</v>
      </c>
      <c r="AG544" s="2">
        <f>(Table2[[#This Row],[Close Price]]/Table2[[#This Row],[Current Month Low]])-1</f>
        <v>9.409094876494728E-2</v>
      </c>
      <c r="AH544" s="2">
        <f>(Table2[[#This Row],[Current Month High]]/Table2[[#This Row],[Close Price]])-1</f>
        <v>7.1267118734210655E-3</v>
      </c>
      <c r="AI544">
        <v>1.20994548597261</v>
      </c>
      <c r="AJ544">
        <v>39.107757185661903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0.05</v>
      </c>
      <c r="AM544" t="s">
        <v>10332</v>
      </c>
      <c r="AN544">
        <v>7.33</v>
      </c>
      <c r="AO544" t="s">
        <v>10332</v>
      </c>
      <c r="AP544">
        <v>-4.3881503624044998E-2</v>
      </c>
      <c r="AQ544">
        <f>(Table2[[#This Row],[Sharpe Ratio]]-AVERAGE(Table2[Sharpe Ratio]))/_xlfn.STDEV.P(Table2[Sharpe Ratio])</f>
        <v>-1.269951065377513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-2.4490635123539062</v>
      </c>
      <c r="AS544">
        <f>_xlfn.RANK.AVG(Table2[[#This Row],[1Y Return vs Nifty Z-Score]],Table2[1Y Return vs Nifty Z-Score])</f>
        <v>432</v>
      </c>
      <c r="AT544">
        <f>_xlfn.RANK.AVG(Table2[[#This Row],[6M Return vs Nifty Z-Score]],Table2[6M Return vs Nifty Z-Score])</f>
        <v>413</v>
      </c>
      <c r="AU544">
        <f>_xlfn.RANK.AVG(Table2[[#This Row],[Sharpe Ratio Z-Score]],Table2[Sharpe Ratio Z-Score])</f>
        <v>658</v>
      </c>
      <c r="AV544">
        <f>(Table2[[#This Row],[Rank 1Y]]+Table2[[#This Row],[Rank 6M]]+Table2[[#This Row],[Rank Sharpe]])/3</f>
        <v>501</v>
      </c>
    </row>
    <row r="545" spans="1:48" x14ac:dyDescent="0.3">
      <c r="A545" t="s">
        <v>1604</v>
      </c>
      <c r="B545" t="s">
        <v>1605</v>
      </c>
      <c r="C545" t="s">
        <v>10297</v>
      </c>
      <c r="D545" t="s">
        <v>335</v>
      </c>
      <c r="E545">
        <v>5799.2851348199902</v>
      </c>
      <c r="F545">
        <v>271.8</v>
      </c>
      <c r="G545">
        <v>-14.265218184807701</v>
      </c>
      <c r="H545">
        <f>(Table2[[#This Row],[1Y Return vs Nifty]]-AVERAGE(Table2[1Y Return vs Nifty]))/_xlfn.STDEV.P(Table2[1Y Return vs Nifty])</f>
        <v>-0.72511196414962575</v>
      </c>
      <c r="I545">
        <v>1.6918723333141601</v>
      </c>
      <c r="J545">
        <f>(Table2[[#This Row],[1M Return vs Nifty]]-AVERAGE(Table2[1M Return vs Nifty]))/_xlfn.STDEV.P(Table2[1M Return vs Nifty])</f>
        <v>-0.2160140520034291</v>
      </c>
      <c r="K545">
        <v>19.501873814081101</v>
      </c>
      <c r="L545">
        <f>(Table2[[#This Row],[6M Return vs Nifty]]-AVERAGE(Table2[6M Return vs Nifty]))/_xlfn.STDEV.P(Table2[6M Return vs Nifty])</f>
        <v>0.3761072026021608</v>
      </c>
      <c r="M545">
        <v>-0.24692912711497</v>
      </c>
      <c r="N545">
        <f>(Table2[[#This Row],[1W Return vs Nifty]]-AVERAGE(Table2[1W Return vs Nifty]))/_xlfn.STDEV.P(Table2[1W Return vs Nifty])</f>
        <v>-0.21056953324828973</v>
      </c>
      <c r="O545">
        <v>269.52999999999997</v>
      </c>
      <c r="P545">
        <v>262.27938136001302</v>
      </c>
      <c r="Q545">
        <v>239.755864568269</v>
      </c>
      <c r="R545">
        <v>53.657417673662998</v>
      </c>
      <c r="S545" s="2">
        <f>(Table2[[#This Row],[Close Price]]-Table2[[#This Row],[20D EMA]])/Table2[[#This Row],[20D EMA]]</f>
        <v>8.4220680443736831E-3</v>
      </c>
      <c r="T545" s="2">
        <f>(Table2[[#This Row],[Close Price]]-Table2[[#This Row],[50D EMA]])/Table2[[#This Row],[50D EMA]]</f>
        <v>3.6299531402808553E-2</v>
      </c>
      <c r="U545" s="2">
        <f>(Table2[[#This Row],[Close Price]]-Table2[[#This Row],[200D EMA]])/Table2[[#This Row],[200D EMA]]</f>
        <v>0.13365318712613444</v>
      </c>
      <c r="V545">
        <v>0.54449144115983095</v>
      </c>
      <c r="W545">
        <v>269.10000000000002</v>
      </c>
      <c r="X545">
        <v>278.75</v>
      </c>
      <c r="Y545">
        <v>263.2</v>
      </c>
      <c r="Z545">
        <v>279.25</v>
      </c>
      <c r="AA545">
        <v>253.1</v>
      </c>
      <c r="AB545">
        <v>292.3</v>
      </c>
      <c r="AC545" s="2">
        <f>(Table2[[#This Row],[Close Price]]/Table2[[#This Row],[Day Low]])-1</f>
        <v>1.0033444816053505E-2</v>
      </c>
      <c r="AD545" s="2">
        <f>(Table2[[#This Row],[Day High]]/Table2[[#This Row],[Close Price]])-1</f>
        <v>2.5570272259013871E-2</v>
      </c>
      <c r="AE545" s="2">
        <f>(Table2[[#This Row],[Close Price]]/Table2[[#This Row],[Current Week Low]])-1</f>
        <v>3.2674772036474176E-2</v>
      </c>
      <c r="AF545" s="2">
        <f>(Table2[[#This Row],[Current Week High]]/Table2[[#This Row],[Close Price]])-1</f>
        <v>2.7409860191317081E-2</v>
      </c>
      <c r="AG545" s="2">
        <f>(Table2[[#This Row],[Close Price]]/Table2[[#This Row],[Current Month Low]])-1</f>
        <v>7.3883840379296739E-2</v>
      </c>
      <c r="AH545" s="2">
        <f>(Table2[[#This Row],[Current Month High]]/Table2[[#This Row],[Close Price]])-1</f>
        <v>7.5423105224429632E-2</v>
      </c>
      <c r="AI545">
        <v>9.3083149374540106</v>
      </c>
      <c r="AJ545">
        <v>43.809523809523803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0.05</v>
      </c>
      <c r="AM545" t="s">
        <v>10332</v>
      </c>
      <c r="AN545">
        <v>4.74</v>
      </c>
      <c r="AO545" t="s">
        <v>10332</v>
      </c>
      <c r="AP545">
        <v>-8.1091225712001003E-2</v>
      </c>
      <c r="AQ545">
        <f>(Table2[[#This Row],[Sharpe Ratio]]-AVERAGE(Table2[Sharpe Ratio]))/_xlfn.STDEV.P(Table2[Sharpe Ratio])</f>
        <v>-1.6983643174693035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-2.473952664268487</v>
      </c>
      <c r="AS545">
        <f>_xlfn.RANK.AVG(Table2[[#This Row],[1Y Return vs Nifty Z-Score]],Table2[1Y Return vs Nifty Z-Score])</f>
        <v>578</v>
      </c>
      <c r="AT545">
        <f>_xlfn.RANK.AVG(Table2[[#This Row],[6M Return vs Nifty Z-Score]],Table2[6M Return vs Nifty Z-Score])</f>
        <v>219</v>
      </c>
      <c r="AU545">
        <f>_xlfn.RANK.AVG(Table2[[#This Row],[Sharpe Ratio Z-Score]],Table2[Sharpe Ratio Z-Score])</f>
        <v>708</v>
      </c>
      <c r="AV545">
        <f>(Table2[[#This Row],[Rank 1Y]]+Table2[[#This Row],[Rank 6M]]+Table2[[#This Row],[Rank Sharpe]])/3</f>
        <v>501.66666666666669</v>
      </c>
    </row>
    <row r="546" spans="1:48" x14ac:dyDescent="0.3">
      <c r="A546" t="s">
        <v>469</v>
      </c>
      <c r="B546" t="s">
        <v>470</v>
      </c>
      <c r="C546" t="s">
        <v>622</v>
      </c>
      <c r="D546" t="s">
        <v>471</v>
      </c>
      <c r="E546">
        <v>47043.025137359997</v>
      </c>
      <c r="F546">
        <v>42176.4</v>
      </c>
      <c r="G546">
        <v>-23.540084860643798</v>
      </c>
      <c r="H546">
        <f>(Table2[[#This Row],[1Y Return vs Nifty]]-AVERAGE(Table2[1Y Return vs Nifty]))/_xlfn.STDEV.P(Table2[1Y Return vs Nifty])</f>
        <v>-0.86867593593307468</v>
      </c>
      <c r="I546">
        <v>2.5589222267179799</v>
      </c>
      <c r="J546">
        <f>(Table2[[#This Row],[1M Return vs Nifty]]-AVERAGE(Table2[1M Return vs Nifty]))/_xlfn.STDEV.P(Table2[1M Return vs Nifty])</f>
        <v>-0.1438798706229478</v>
      </c>
      <c r="K546">
        <v>5.1743650891304096</v>
      </c>
      <c r="L546">
        <f>(Table2[[#This Row],[6M Return vs Nifty]]-AVERAGE(Table2[6M Return vs Nifty]))/_xlfn.STDEV.P(Table2[6M Return vs Nifty])</f>
        <v>-0.11131625695656396</v>
      </c>
      <c r="M546">
        <v>-0.34722964780209098</v>
      </c>
      <c r="N546">
        <f>(Table2[[#This Row],[1W Return vs Nifty]]-AVERAGE(Table2[1W Return vs Nifty]))/_xlfn.STDEV.P(Table2[1W Return vs Nifty])</f>
        <v>-0.23375746984371315</v>
      </c>
      <c r="O546">
        <v>41098.639999999999</v>
      </c>
      <c r="P546">
        <v>40130.470413095798</v>
      </c>
      <c r="Q546">
        <v>38334.958322963699</v>
      </c>
      <c r="R546">
        <v>66.499655647861601</v>
      </c>
      <c r="S546" s="2">
        <f>(Table2[[#This Row],[Close Price]]-Table2[[#This Row],[20D EMA]])/Table2[[#This Row],[20D EMA]]</f>
        <v>2.622373879038338E-2</v>
      </c>
      <c r="T546" s="2">
        <f>(Table2[[#This Row],[Close Price]]-Table2[[#This Row],[50D EMA]])/Table2[[#This Row],[50D EMA]]</f>
        <v>5.0981948774678557E-2</v>
      </c>
      <c r="U546" s="2">
        <f>(Table2[[#This Row],[Close Price]]-Table2[[#This Row],[200D EMA]])/Table2[[#This Row],[200D EMA]]</f>
        <v>0.10020727411969488</v>
      </c>
      <c r="V546">
        <v>0.75984896510611799</v>
      </c>
      <c r="W546">
        <v>41510.199999999997</v>
      </c>
      <c r="X546">
        <v>42423.05</v>
      </c>
      <c r="Y546">
        <v>40552.1</v>
      </c>
      <c r="Z546">
        <v>42423.05</v>
      </c>
      <c r="AA546">
        <v>39586.5</v>
      </c>
      <c r="AB546">
        <v>42922</v>
      </c>
      <c r="AC546" s="2">
        <f>(Table2[[#This Row],[Close Price]]/Table2[[#This Row],[Day Low]])-1</f>
        <v>1.6049067458118849E-2</v>
      </c>
      <c r="AD546" s="2">
        <f>(Table2[[#This Row],[Day High]]/Table2[[#This Row],[Close Price]])-1</f>
        <v>5.8480572073482673E-3</v>
      </c>
      <c r="AE546" s="2">
        <f>(Table2[[#This Row],[Close Price]]/Table2[[#This Row],[Current Week Low]])-1</f>
        <v>4.00546457520079E-2</v>
      </c>
      <c r="AF546" s="2">
        <f>(Table2[[#This Row],[Current Week High]]/Table2[[#This Row],[Close Price]])-1</f>
        <v>5.8480572073482673E-3</v>
      </c>
      <c r="AG546" s="2">
        <f>(Table2[[#This Row],[Close Price]]/Table2[[#This Row],[Current Month Low]])-1</f>
        <v>6.542381872608094E-2</v>
      </c>
      <c r="AH546" s="2">
        <f>(Table2[[#This Row],[Current Month High]]/Table2[[#This Row],[Close Price]])-1</f>
        <v>1.7678132794643364E-2</v>
      </c>
      <c r="AI546">
        <v>1.76781327946433</v>
      </c>
      <c r="AJ546">
        <v>27.536547419795198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0.03</v>
      </c>
      <c r="AM546" t="s">
        <v>10332</v>
      </c>
      <c r="AN546">
        <v>1.8</v>
      </c>
      <c r="AO546" t="s">
        <v>10332</v>
      </c>
      <c r="AP546">
        <v>1.488561812325E-3</v>
      </c>
      <c r="AQ546">
        <f>(Table2[[#This Row],[Sharpe Ratio]]-AVERAGE(Table2[Sharpe Ratio]))/_xlfn.STDEV.P(Table2[Sharpe Ratio])</f>
        <v>-0.74758389382844104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-2.1052134271847409</v>
      </c>
      <c r="AS546">
        <f>_xlfn.RANK.AVG(Table2[[#This Row],[1Y Return vs Nifty Z-Score]],Table2[1Y Return vs Nifty Z-Score])</f>
        <v>626</v>
      </c>
      <c r="AT546">
        <f>_xlfn.RANK.AVG(Table2[[#This Row],[6M Return vs Nifty Z-Score]],Table2[6M Return vs Nifty Z-Score])</f>
        <v>353</v>
      </c>
      <c r="AU546">
        <f>_xlfn.RANK.AVG(Table2[[#This Row],[Sharpe Ratio Z-Score]],Table2[Sharpe Ratio Z-Score])</f>
        <v>528</v>
      </c>
      <c r="AV546">
        <f>(Table2[[#This Row],[Rank 1Y]]+Table2[[#This Row],[Rank 6M]]+Table2[[#This Row],[Rank Sharpe]])/3</f>
        <v>502.33333333333331</v>
      </c>
    </row>
    <row r="547" spans="1:48" x14ac:dyDescent="0.3">
      <c r="A547" t="s">
        <v>70</v>
      </c>
      <c r="B547" t="s">
        <v>71</v>
      </c>
      <c r="C547" t="s">
        <v>10294</v>
      </c>
      <c r="D547" t="s">
        <v>72</v>
      </c>
      <c r="E547">
        <v>353292.04740350402</v>
      </c>
      <c r="F547">
        <v>3099.05</v>
      </c>
      <c r="G547">
        <v>-13.055151582435901</v>
      </c>
      <c r="H547">
        <f>(Table2[[#This Row],[1Y Return vs Nifty]]-AVERAGE(Table2[1Y Return vs Nifty]))/_xlfn.STDEV.P(Table2[1Y Return vs Nifty])</f>
        <v>-0.70638156363491023</v>
      </c>
      <c r="I547">
        <v>2.74997166460316</v>
      </c>
      <c r="J547">
        <f>(Table2[[#This Row],[1M Return vs Nifty]]-AVERAGE(Table2[1M Return vs Nifty]))/_xlfn.STDEV.P(Table2[1M Return vs Nifty])</f>
        <v>-0.12798552024024135</v>
      </c>
      <c r="K547">
        <v>-16.701704996491099</v>
      </c>
      <c r="L547">
        <f>(Table2[[#This Row],[6M Return vs Nifty]]-AVERAGE(Table2[6M Return vs Nifty]))/_xlfn.STDEV.P(Table2[6M Return vs Nifty])</f>
        <v>-0.85554262368798328</v>
      </c>
      <c r="M547">
        <v>-1.1447215533861199</v>
      </c>
      <c r="N547">
        <f>(Table2[[#This Row],[1W Return vs Nifty]]-AVERAGE(Table2[1W Return vs Nifty]))/_xlfn.STDEV.P(Table2[1W Return vs Nifty])</f>
        <v>-0.41812532372286404</v>
      </c>
      <c r="O547">
        <v>3107.47</v>
      </c>
      <c r="P547">
        <v>3118.2056505076098</v>
      </c>
      <c r="Q547">
        <v>2999.06128142957</v>
      </c>
      <c r="R547">
        <v>48.667594681681699</v>
      </c>
      <c r="S547" s="2">
        <f>(Table2[[#This Row],[Close Price]]-Table2[[#This Row],[20D EMA]])/Table2[[#This Row],[20D EMA]]</f>
        <v>-2.709599770874576E-3</v>
      </c>
      <c r="T547" s="2">
        <f>(Table2[[#This Row],[Close Price]]-Table2[[#This Row],[50D EMA]])/Table2[[#This Row],[50D EMA]]</f>
        <v>-6.1431645807233006E-3</v>
      </c>
      <c r="U547" s="2">
        <f>(Table2[[#This Row],[Close Price]]-Table2[[#This Row],[200D EMA]])/Table2[[#This Row],[200D EMA]]</f>
        <v>3.3340005150801141E-2</v>
      </c>
      <c r="V547">
        <v>0.76720982539997895</v>
      </c>
      <c r="W547">
        <v>3091</v>
      </c>
      <c r="X547">
        <v>3150</v>
      </c>
      <c r="Y547">
        <v>3058.85</v>
      </c>
      <c r="Z547">
        <v>3153.3</v>
      </c>
      <c r="AA547">
        <v>2996.3</v>
      </c>
      <c r="AB547">
        <v>3258</v>
      </c>
      <c r="AC547" s="2">
        <f>(Table2[[#This Row],[Close Price]]/Table2[[#This Row],[Day Low]])-1</f>
        <v>2.6043351666127368E-3</v>
      </c>
      <c r="AD547" s="2">
        <f>(Table2[[#This Row],[Day High]]/Table2[[#This Row],[Close Price]])-1</f>
        <v>1.6440522095480858E-2</v>
      </c>
      <c r="AE547" s="2">
        <f>(Table2[[#This Row],[Close Price]]/Table2[[#This Row],[Current Week Low]])-1</f>
        <v>1.3142193961783066E-2</v>
      </c>
      <c r="AF547" s="2">
        <f>(Table2[[#This Row],[Current Week High]]/Table2[[#This Row],[Close Price]])-1</f>
        <v>1.7505364547199864E-2</v>
      </c>
      <c r="AG547" s="2">
        <f>(Table2[[#This Row],[Close Price]]/Table2[[#This Row],[Current Month Low]])-1</f>
        <v>3.4292293829055742E-2</v>
      </c>
      <c r="AH547" s="2">
        <f>(Table2[[#This Row],[Current Month High]]/Table2[[#This Row],[Close Price]])-1</f>
        <v>5.1289911424468704E-2</v>
      </c>
      <c r="AI547">
        <v>20.807989545183101</v>
      </c>
      <c r="AJ547">
        <v>44.680205415499501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-0.21</v>
      </c>
      <c r="AM547" t="s">
        <v>10331</v>
      </c>
      <c r="AN547">
        <v>2</v>
      </c>
      <c r="AO547" t="s">
        <v>10332</v>
      </c>
      <c r="AP547">
        <v>7.1335173312860004E-2</v>
      </c>
      <c r="AQ547">
        <f>(Table2[[#This Row],[Sharpe Ratio]]-AVERAGE(Table2[Sharpe Ratio]))/_xlfn.STDEV.P(Table2[Sharpe Ratio])</f>
        <v>5.6593409882772665E-2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7">
        <f>_xlfn.RANK.AVG(Table2[[#This Row],[1Y Return vs Nifty Z-Score]],Table2[1Y Return vs Nifty Z-Score])</f>
        <v>571</v>
      </c>
      <c r="AT547">
        <f>_xlfn.RANK.AVG(Table2[[#This Row],[6M Return vs Nifty Z-Score]],Table2[6M Return vs Nifty Z-Score])</f>
        <v>604</v>
      </c>
      <c r="AU547">
        <f>_xlfn.RANK.AVG(Table2[[#This Row],[Sharpe Ratio Z-Score]],Table2[Sharpe Ratio Z-Score])</f>
        <v>334</v>
      </c>
      <c r="AV547">
        <f>(Table2[[#This Row],[Rank 1Y]]+Table2[[#This Row],[Rank 6M]]+Table2[[#This Row],[Rank Sharpe]])/3</f>
        <v>503</v>
      </c>
    </row>
    <row r="548" spans="1:48" x14ac:dyDescent="0.3">
      <c r="A548" t="s">
        <v>1363</v>
      </c>
      <c r="B548" t="s">
        <v>1364</v>
      </c>
      <c r="C548" t="s">
        <v>10295</v>
      </c>
      <c r="D548" t="s">
        <v>308</v>
      </c>
      <c r="E548">
        <v>8265.8611820999995</v>
      </c>
      <c r="F548">
        <v>410.1</v>
      </c>
      <c r="G548">
        <v>-18.1038400813711</v>
      </c>
      <c r="H548">
        <f>(Table2[[#This Row],[1Y Return vs Nifty]]-AVERAGE(Table2[1Y Return vs Nifty]))/_xlfn.STDEV.P(Table2[1Y Return vs Nifty])</f>
        <v>-0.78452929325057252</v>
      </c>
      <c r="I548">
        <v>-7.9350669478446596</v>
      </c>
      <c r="J548">
        <f>(Table2[[#This Row],[1M Return vs Nifty]]-AVERAGE(Table2[1M Return vs Nifty]))/_xlfn.STDEV.P(Table2[1M Return vs Nifty])</f>
        <v>-1.0169268824287094</v>
      </c>
      <c r="K548">
        <v>-12.581857771281401</v>
      </c>
      <c r="L548">
        <f>(Table2[[#This Row],[6M Return vs Nifty]]-AVERAGE(Table2[6M Return vs Nifty]))/_xlfn.STDEV.P(Table2[6M Return vs Nifty])</f>
        <v>-0.71538495734728214</v>
      </c>
      <c r="M548">
        <v>-3.5467854312876401</v>
      </c>
      <c r="N548">
        <f>(Table2[[#This Row],[1W Return vs Nifty]]-AVERAGE(Table2[1W Return vs Nifty]))/_xlfn.STDEV.P(Table2[1W Return vs Nifty])</f>
        <v>-0.97344552064073875</v>
      </c>
      <c r="O548">
        <v>423.3</v>
      </c>
      <c r="P548">
        <v>430.75102187008599</v>
      </c>
      <c r="Q548">
        <v>409.07264936001297</v>
      </c>
      <c r="R548">
        <v>41.007710190476402</v>
      </c>
      <c r="S548" s="2">
        <f>(Table2[[#This Row],[Close Price]]-Table2[[#This Row],[20D EMA]])/Table2[[#This Row],[20D EMA]]</f>
        <v>-3.1183557760453551E-2</v>
      </c>
      <c r="T548" s="2">
        <f>(Table2[[#This Row],[Close Price]]-Table2[[#This Row],[50D EMA]])/Table2[[#This Row],[50D EMA]]</f>
        <v>-4.7941898734054064E-2</v>
      </c>
      <c r="U548" s="2">
        <f>(Table2[[#This Row],[Close Price]]-Table2[[#This Row],[200D EMA]])/Table2[[#This Row],[200D EMA]]</f>
        <v>2.5114136611047466E-3</v>
      </c>
      <c r="V548">
        <v>0.85517023607949705</v>
      </c>
      <c r="W548">
        <v>407</v>
      </c>
      <c r="X548">
        <v>414.2</v>
      </c>
      <c r="Y548">
        <v>396.65</v>
      </c>
      <c r="Z548">
        <v>414.2</v>
      </c>
      <c r="AA548">
        <v>395</v>
      </c>
      <c r="AB548">
        <v>458.75</v>
      </c>
      <c r="AC548" s="2">
        <f>(Table2[[#This Row],[Close Price]]/Table2[[#This Row],[Day Low]])-1</f>
        <v>7.6167076167077408E-3</v>
      </c>
      <c r="AD548" s="2">
        <f>(Table2[[#This Row],[Day High]]/Table2[[#This Row],[Close Price]])-1</f>
        <v>9.9975615703487009E-3</v>
      </c>
      <c r="AE548" s="2">
        <f>(Table2[[#This Row],[Close Price]]/Table2[[#This Row],[Current Week Low]])-1</f>
        <v>3.3908987772595545E-2</v>
      </c>
      <c r="AF548" s="2">
        <f>(Table2[[#This Row],[Current Week High]]/Table2[[#This Row],[Close Price]])-1</f>
        <v>9.9975615703487009E-3</v>
      </c>
      <c r="AG548" s="2">
        <f>(Table2[[#This Row],[Close Price]]/Table2[[#This Row],[Current Month Low]])-1</f>
        <v>3.8227848101265893E-2</v>
      </c>
      <c r="AH548" s="2">
        <f>(Table2[[#This Row],[Current Month High]]/Table2[[#This Row],[Close Price]])-1</f>
        <v>0.11862960253596677</v>
      </c>
      <c r="AI548">
        <v>23.140697390880199</v>
      </c>
      <c r="AJ548">
        <v>17.929547088425601</v>
      </c>
      <c r="AK548" t="str">
        <f>IF(AND(Table2[[#This Row],[20D EMA]]&gt;Table2[[#This Row],[50D EMA]],Table2[[#This Row],[50D EMA]]&gt;Table2[[#This Row],[200D EMA]]),"Uptrend","Downtrend/NoTrend")</f>
        <v>Downtrend/NoTrend</v>
      </c>
      <c r="AL548">
        <v>-0.05</v>
      </c>
      <c r="AM548" t="s">
        <v>10331</v>
      </c>
      <c r="AN548">
        <v>-3.14</v>
      </c>
      <c r="AO548" t="s">
        <v>10331</v>
      </c>
      <c r="AP548">
        <v>6.9184565896042993E-2</v>
      </c>
      <c r="AQ548">
        <f>(Table2[[#This Row],[Sharpe Ratio]]-AVERAGE(Table2[Sharpe Ratio]))/_xlfn.STDEV.P(Table2[Sharpe Ratio])</f>
        <v>3.1832442433636005E-2</v>
      </c>
      <c r="AR5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8">
        <f>_xlfn.RANK.AVG(Table2[[#This Row],[1Y Return vs Nifty Z-Score]],Table2[1Y Return vs Nifty Z-Score])</f>
        <v>601</v>
      </c>
      <c r="AT548">
        <f>_xlfn.RANK.AVG(Table2[[#This Row],[6M Return vs Nifty Z-Score]],Table2[6M Return vs Nifty Z-Score])</f>
        <v>564</v>
      </c>
      <c r="AU548">
        <f>_xlfn.RANK.AVG(Table2[[#This Row],[Sharpe Ratio Z-Score]],Table2[Sharpe Ratio Z-Score])</f>
        <v>345</v>
      </c>
      <c r="AV548">
        <f>(Table2[[#This Row],[Rank 1Y]]+Table2[[#This Row],[Rank 6M]]+Table2[[#This Row],[Rank Sharpe]])/3</f>
        <v>503.33333333333331</v>
      </c>
    </row>
    <row r="549" spans="1:48" x14ac:dyDescent="0.3">
      <c r="A549" t="s">
        <v>409</v>
      </c>
      <c r="B549" t="s">
        <v>410</v>
      </c>
      <c r="C549" t="s">
        <v>10286</v>
      </c>
      <c r="D549" t="s">
        <v>290</v>
      </c>
      <c r="E549">
        <v>58086.81323639</v>
      </c>
      <c r="F549">
        <v>5488.3</v>
      </c>
      <c r="G549">
        <v>-1.90200937994076</v>
      </c>
      <c r="H549">
        <f>(Table2[[#This Row],[1Y Return vs Nifty]]-AVERAGE(Table2[1Y Return vs Nifty]))/_xlfn.STDEV.P(Table2[1Y Return vs Nifty])</f>
        <v>-0.53374410711735165</v>
      </c>
      <c r="I549">
        <v>10.1518023964425</v>
      </c>
      <c r="J549">
        <f>(Table2[[#This Row],[1M Return vs Nifty]]-AVERAGE(Table2[1M Return vs Nifty]))/_xlfn.STDEV.P(Table2[1M Return vs Nifty])</f>
        <v>0.48780949296489801</v>
      </c>
      <c r="K549">
        <v>-9.1108151977351692</v>
      </c>
      <c r="L549">
        <f>(Table2[[#This Row],[6M Return vs Nifty]]-AVERAGE(Table2[6M Return vs Nifty]))/_xlfn.STDEV.P(Table2[6M Return vs Nifty])</f>
        <v>-0.5972996982870511</v>
      </c>
      <c r="M549">
        <v>5.23618526008147</v>
      </c>
      <c r="N549">
        <f>(Table2[[#This Row],[1W Return vs Nifty]]-AVERAGE(Table2[1W Return vs Nifty]))/_xlfn.STDEV.P(Table2[1W Return vs Nifty])</f>
        <v>1.0570421190618129</v>
      </c>
      <c r="O549">
        <v>5129.79</v>
      </c>
      <c r="P549">
        <v>5033.4387020541399</v>
      </c>
      <c r="Q549">
        <v>4903.4842122199098</v>
      </c>
      <c r="R549">
        <v>80.815497542397907</v>
      </c>
      <c r="S549" s="2">
        <f>(Table2[[#This Row],[Close Price]]-Table2[[#This Row],[20D EMA]])/Table2[[#This Row],[20D EMA]]</f>
        <v>6.9887851159599168E-2</v>
      </c>
      <c r="T549" s="2">
        <f>(Table2[[#This Row],[Close Price]]-Table2[[#This Row],[50D EMA]])/Table2[[#This Row],[50D EMA]]</f>
        <v>9.036790251567621E-2</v>
      </c>
      <c r="U549" s="2">
        <f>(Table2[[#This Row],[Close Price]]-Table2[[#This Row],[200D EMA]])/Table2[[#This Row],[200D EMA]]</f>
        <v>0.11926535550429194</v>
      </c>
      <c r="V549">
        <v>0.72177133408371796</v>
      </c>
      <c r="W549">
        <v>5440</v>
      </c>
      <c r="X549">
        <v>5513.75</v>
      </c>
      <c r="Y549">
        <v>5210.1499999999996</v>
      </c>
      <c r="Z549">
        <v>5513.75</v>
      </c>
      <c r="AA549">
        <v>4763</v>
      </c>
      <c r="AB549">
        <v>5513.75</v>
      </c>
      <c r="AC549" s="2">
        <f>(Table2[[#This Row],[Close Price]]/Table2[[#This Row],[Day Low]])-1</f>
        <v>8.8786764705883758E-3</v>
      </c>
      <c r="AD549" s="2">
        <f>(Table2[[#This Row],[Day High]]/Table2[[#This Row],[Close Price]])-1</f>
        <v>4.6371371827340635E-3</v>
      </c>
      <c r="AE549" s="2">
        <f>(Table2[[#This Row],[Close Price]]/Table2[[#This Row],[Current Week Low]])-1</f>
        <v>5.3386178900799441E-2</v>
      </c>
      <c r="AF549" s="2">
        <f>(Table2[[#This Row],[Current Week High]]/Table2[[#This Row],[Close Price]])-1</f>
        <v>4.6371371827340635E-3</v>
      </c>
      <c r="AG549" s="2">
        <f>(Table2[[#This Row],[Close Price]]/Table2[[#This Row],[Current Month Low]])-1</f>
        <v>0.15227797606550508</v>
      </c>
      <c r="AH549" s="2">
        <f>(Table2[[#This Row],[Current Month High]]/Table2[[#This Row],[Close Price]])-1</f>
        <v>4.6371371827340635E-3</v>
      </c>
      <c r="AI549">
        <v>7.0158336825610901</v>
      </c>
      <c r="AJ549">
        <v>33.502797372901902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-0.04</v>
      </c>
      <c r="AM549" t="s">
        <v>10331</v>
      </c>
      <c r="AN549">
        <v>12.62</v>
      </c>
      <c r="AO549" t="s">
        <v>10332</v>
      </c>
      <c r="AP549">
        <v>1.4000928421642E-2</v>
      </c>
      <c r="AQ549">
        <f>(Table2[[#This Row],[Sharpe Ratio]]-AVERAGE(Table2[Sharpe Ratio]))/_xlfn.STDEV.P(Table2[Sharpe Ratio])</f>
        <v>-0.60352305785145599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-0.18971525122914779</v>
      </c>
      <c r="AS549">
        <f>_xlfn.RANK.AVG(Table2[[#This Row],[1Y Return vs Nifty Z-Score]],Table2[1Y Return vs Nifty Z-Score])</f>
        <v>488</v>
      </c>
      <c r="AT549">
        <f>_xlfn.RANK.AVG(Table2[[#This Row],[6M Return vs Nifty Z-Score]],Table2[6M Return vs Nifty Z-Score])</f>
        <v>523</v>
      </c>
      <c r="AU549">
        <f>_xlfn.RANK.AVG(Table2[[#This Row],[Sharpe Ratio Z-Score]],Table2[Sharpe Ratio Z-Score])</f>
        <v>502</v>
      </c>
      <c r="AV549">
        <f>(Table2[[#This Row],[Rank 1Y]]+Table2[[#This Row],[Rank 6M]]+Table2[[#This Row],[Rank Sharpe]])/3</f>
        <v>504.33333333333331</v>
      </c>
    </row>
    <row r="550" spans="1:48" x14ac:dyDescent="0.3">
      <c r="A550" t="s">
        <v>391</v>
      </c>
      <c r="B550" t="s">
        <v>392</v>
      </c>
      <c r="C550" t="s">
        <v>10291</v>
      </c>
      <c r="D550" t="s">
        <v>51</v>
      </c>
      <c r="E550">
        <v>61955.739869319899</v>
      </c>
      <c r="F550">
        <v>29156.6</v>
      </c>
      <c r="G550">
        <v>-3.7326904488502999</v>
      </c>
      <c r="H550">
        <f>(Table2[[#This Row],[1Y Return vs Nifty]]-AVERAGE(Table2[1Y Return vs Nifty]))/_xlfn.STDEV.P(Table2[1Y Return vs Nifty])</f>
        <v>-0.5620808859096712</v>
      </c>
      <c r="I550">
        <v>3.3320413963642999</v>
      </c>
      <c r="J550">
        <f>(Table2[[#This Row],[1M Return vs Nifty]]-AVERAGE(Table2[1M Return vs Nifty]))/_xlfn.STDEV.P(Table2[1M Return vs Nifty])</f>
        <v>-7.9560252067823606E-2</v>
      </c>
      <c r="K550">
        <v>-10.633307617026899</v>
      </c>
      <c r="L550">
        <f>(Table2[[#This Row],[6M Return vs Nifty]]-AVERAGE(Table2[6M Return vs Nifty]))/_xlfn.STDEV.P(Table2[6M Return vs Nifty])</f>
        <v>-0.64909506176645193</v>
      </c>
      <c r="M550">
        <v>2.2470206476948</v>
      </c>
      <c r="N550">
        <f>(Table2[[#This Row],[1W Return vs Nifty]]-AVERAGE(Table2[1W Return vs Nifty]))/_xlfn.STDEV.P(Table2[1W Return vs Nifty])</f>
        <v>0.36599326876201982</v>
      </c>
      <c r="O550">
        <v>27950.47</v>
      </c>
      <c r="P550">
        <v>27699.454217838898</v>
      </c>
      <c r="Q550">
        <v>26300.344075106601</v>
      </c>
      <c r="R550">
        <v>71.013864767570297</v>
      </c>
      <c r="S550" s="2">
        <f>(Table2[[#This Row],[Close Price]]-Table2[[#This Row],[20D EMA]])/Table2[[#This Row],[20D EMA]]</f>
        <v>4.3152404950614329E-2</v>
      </c>
      <c r="T550" s="2">
        <f>(Table2[[#This Row],[Close Price]]-Table2[[#This Row],[50D EMA]])/Table2[[#This Row],[50D EMA]]</f>
        <v>5.2605577377141048E-2</v>
      </c>
      <c r="U550" s="2">
        <f>(Table2[[#This Row],[Close Price]]-Table2[[#This Row],[200D EMA]])/Table2[[#This Row],[200D EMA]]</f>
        <v>0.1086014660772768</v>
      </c>
      <c r="V550">
        <v>1.66827005130467</v>
      </c>
      <c r="W550">
        <v>28501.9</v>
      </c>
      <c r="X550">
        <v>29947.25</v>
      </c>
      <c r="Y550">
        <v>27644</v>
      </c>
      <c r="Z550">
        <v>29947.25</v>
      </c>
      <c r="AA550">
        <v>26770</v>
      </c>
      <c r="AB550">
        <v>29947.25</v>
      </c>
      <c r="AC550" s="2">
        <f>(Table2[[#This Row],[Close Price]]/Table2[[#This Row],[Day Low]])-1</f>
        <v>2.2970398464663644E-2</v>
      </c>
      <c r="AD550" s="2">
        <f>(Table2[[#This Row],[Day High]]/Table2[[#This Row],[Close Price]])-1</f>
        <v>2.7117359362888838E-2</v>
      </c>
      <c r="AE550" s="2">
        <f>(Table2[[#This Row],[Close Price]]/Table2[[#This Row],[Current Week Low]])-1</f>
        <v>5.4717117638547252E-2</v>
      </c>
      <c r="AF550" s="2">
        <f>(Table2[[#This Row],[Current Week High]]/Table2[[#This Row],[Close Price]])-1</f>
        <v>2.7117359362888838E-2</v>
      </c>
      <c r="AG550" s="2">
        <f>(Table2[[#This Row],[Close Price]]/Table2[[#This Row],[Current Month Low]])-1</f>
        <v>8.9152035861038481E-2</v>
      </c>
      <c r="AH550" s="2">
        <f>(Table2[[#This Row],[Current Month High]]/Table2[[#This Row],[Close Price]])-1</f>
        <v>2.7117359362888838E-2</v>
      </c>
      <c r="AI550">
        <v>2.7117359362888802</v>
      </c>
      <c r="AJ550">
        <v>32.529999999999902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-0.06</v>
      </c>
      <c r="AM550" t="s">
        <v>10331</v>
      </c>
      <c r="AN550">
        <v>4.1500000000000004</v>
      </c>
      <c r="AO550" t="s">
        <v>10332</v>
      </c>
      <c r="AP550">
        <v>2.3665441701724001E-2</v>
      </c>
      <c r="AQ550">
        <f>(Table2[[#This Row],[Sharpe Ratio]]-AVERAGE(Table2[Sharpe Ratio]))/_xlfn.STDEV.P(Table2[Sharpe Ratio])</f>
        <v>-0.49225091358719159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-1.4169938445691186</v>
      </c>
      <c r="AS550">
        <f>_xlfn.RANK.AVG(Table2[[#This Row],[1Y Return vs Nifty Z-Score]],Table2[1Y Return vs Nifty Z-Score])</f>
        <v>508</v>
      </c>
      <c r="AT550">
        <f>_xlfn.RANK.AVG(Table2[[#This Row],[6M Return vs Nifty Z-Score]],Table2[6M Return vs Nifty Z-Score])</f>
        <v>542</v>
      </c>
      <c r="AU550">
        <f>_xlfn.RANK.AVG(Table2[[#This Row],[Sharpe Ratio Z-Score]],Table2[Sharpe Ratio Z-Score])</f>
        <v>466</v>
      </c>
      <c r="AV550">
        <f>(Table2[[#This Row],[Rank 1Y]]+Table2[[#This Row],[Rank 6M]]+Table2[[#This Row],[Rank Sharpe]])/3</f>
        <v>505.33333333333331</v>
      </c>
    </row>
    <row r="551" spans="1:48" x14ac:dyDescent="0.3">
      <c r="A551" t="s">
        <v>1572</v>
      </c>
      <c r="B551" t="s">
        <v>1573</v>
      </c>
      <c r="C551" t="s">
        <v>10287</v>
      </c>
      <c r="D551" t="s">
        <v>527</v>
      </c>
      <c r="E551">
        <v>6226.274789475</v>
      </c>
      <c r="F551">
        <v>297.05</v>
      </c>
      <c r="G551">
        <v>-14.279634999268399</v>
      </c>
      <c r="H551">
        <f>(Table2[[#This Row],[1Y Return vs Nifty]]-AVERAGE(Table2[1Y Return vs Nifty]))/_xlfn.STDEV.P(Table2[1Y Return vs Nifty])</f>
        <v>-0.72533511939452389</v>
      </c>
      <c r="I551">
        <v>0.62709992588298202</v>
      </c>
      <c r="J551">
        <f>(Table2[[#This Row],[1M Return vs Nifty]]-AVERAGE(Table2[1M Return vs Nifty]))/_xlfn.STDEV.P(Table2[1M Return vs Nifty])</f>
        <v>-0.30459775007073342</v>
      </c>
      <c r="K551">
        <v>-37.247629835399898</v>
      </c>
      <c r="L551">
        <f>(Table2[[#This Row],[6M Return vs Nifty]]-AVERAGE(Table2[6M Return vs Nifty]))/_xlfn.STDEV.P(Table2[6M Return vs Nifty])</f>
        <v>-1.554517299402161</v>
      </c>
      <c r="M551">
        <v>1.4744954103449801</v>
      </c>
      <c r="N551">
        <f>(Table2[[#This Row],[1W Return vs Nifty]]-AVERAGE(Table2[1W Return vs Nifty]))/_xlfn.STDEV.P(Table2[1W Return vs Nifty])</f>
        <v>0.18739732430116318</v>
      </c>
      <c r="O551">
        <v>295.8</v>
      </c>
      <c r="P551">
        <v>302.14890591569701</v>
      </c>
      <c r="Q551">
        <v>314.479645884234</v>
      </c>
      <c r="R551">
        <v>53.806734001026797</v>
      </c>
      <c r="S551" s="2">
        <f>(Table2[[#This Row],[Close Price]]-Table2[[#This Row],[20D EMA]])/Table2[[#This Row],[20D EMA]]</f>
        <v>4.2258282623394185E-3</v>
      </c>
      <c r="T551" s="2">
        <f>(Table2[[#This Row],[Close Price]]-Table2[[#This Row],[50D EMA]])/Table2[[#This Row],[50D EMA]]</f>
        <v>-1.6875473701432681E-2</v>
      </c>
      <c r="U551" s="2">
        <f>(Table2[[#This Row],[Close Price]]-Table2[[#This Row],[200D EMA]])/Table2[[#This Row],[200D EMA]]</f>
        <v>-5.5423764661227642E-2</v>
      </c>
      <c r="V551">
        <v>0.63398797593725498</v>
      </c>
      <c r="W551">
        <v>294.7</v>
      </c>
      <c r="X551">
        <v>302.7</v>
      </c>
      <c r="Y551">
        <v>283.05</v>
      </c>
      <c r="Z551">
        <v>308.95</v>
      </c>
      <c r="AA551">
        <v>278.14999999999998</v>
      </c>
      <c r="AB551">
        <v>308.95</v>
      </c>
      <c r="AC551" s="2">
        <f>(Table2[[#This Row],[Close Price]]/Table2[[#This Row],[Day Low]])-1</f>
        <v>7.9742110620970585E-3</v>
      </c>
      <c r="AD551" s="2">
        <f>(Table2[[#This Row],[Day High]]/Table2[[#This Row],[Close Price]])-1</f>
        <v>1.9020366941592259E-2</v>
      </c>
      <c r="AE551" s="2">
        <f>(Table2[[#This Row],[Close Price]]/Table2[[#This Row],[Current Week Low]])-1</f>
        <v>4.9461225931814123E-2</v>
      </c>
      <c r="AF551" s="2">
        <f>(Table2[[#This Row],[Current Week High]]/Table2[[#This Row],[Close Price]])-1</f>
        <v>4.0060595859282788E-2</v>
      </c>
      <c r="AG551" s="2">
        <f>(Table2[[#This Row],[Close Price]]/Table2[[#This Row],[Current Month Low]])-1</f>
        <v>6.7948948409131793E-2</v>
      </c>
      <c r="AH551" s="2">
        <f>(Table2[[#This Row],[Current Month High]]/Table2[[#This Row],[Close Price]])-1</f>
        <v>4.0060595859282788E-2</v>
      </c>
      <c r="AI551">
        <v>36.434943612186501</v>
      </c>
      <c r="AJ551">
        <v>16.696130426242298</v>
      </c>
      <c r="AK551" t="str">
        <f>IF(AND(Table2[[#This Row],[20D EMA]]&gt;Table2[[#This Row],[50D EMA]],Table2[[#This Row],[50D EMA]]&gt;Table2[[#This Row],[200D EMA]]),"Uptrend","Downtrend/NoTrend")</f>
        <v>Downtrend/NoTrend</v>
      </c>
      <c r="AL551">
        <v>-7.0000000000000007E-2</v>
      </c>
      <c r="AM551" t="s">
        <v>10331</v>
      </c>
      <c r="AN551">
        <v>1</v>
      </c>
      <c r="AO551" t="s">
        <v>10332</v>
      </c>
      <c r="AP551">
        <v>0.108979937005099</v>
      </c>
      <c r="AQ551">
        <f>(Table2[[#This Row],[Sharpe Ratio]]-AVERAGE(Table2[Sharpe Ratio]))/_xlfn.STDEV.P(Table2[Sharpe Ratio])</f>
        <v>0.49001550315981973</v>
      </c>
      <c r="AR5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1">
        <f>_xlfn.RANK.AVG(Table2[[#This Row],[1Y Return vs Nifty Z-Score]],Table2[1Y Return vs Nifty Z-Score])</f>
        <v>579</v>
      </c>
      <c r="AT551">
        <f>_xlfn.RANK.AVG(Table2[[#This Row],[6M Return vs Nifty Z-Score]],Table2[6M Return vs Nifty Z-Score])</f>
        <v>722</v>
      </c>
      <c r="AU551">
        <f>_xlfn.RANK.AVG(Table2[[#This Row],[Sharpe Ratio Z-Score]],Table2[Sharpe Ratio Z-Score])</f>
        <v>215</v>
      </c>
      <c r="AV551">
        <f>(Table2[[#This Row],[Rank 1Y]]+Table2[[#This Row],[Rank 6M]]+Table2[[#This Row],[Rank Sharpe]])/3</f>
        <v>505.33333333333331</v>
      </c>
    </row>
    <row r="552" spans="1:48" x14ac:dyDescent="0.3">
      <c r="A552" t="s">
        <v>648</v>
      </c>
      <c r="B552" t="s">
        <v>649</v>
      </c>
      <c r="C552" t="s">
        <v>10295</v>
      </c>
      <c r="D552" t="s">
        <v>622</v>
      </c>
      <c r="E552">
        <v>28419.137019000002</v>
      </c>
      <c r="F552">
        <v>1170</v>
      </c>
      <c r="G552">
        <v>-35.101109861606297</v>
      </c>
      <c r="H552">
        <f>(Table2[[#This Row],[1Y Return vs Nifty]]-AVERAGE(Table2[1Y Return vs Nifty]))/_xlfn.STDEV.P(Table2[1Y Return vs Nifty])</f>
        <v>-1.0476269359889658</v>
      </c>
      <c r="I552">
        <v>12.019454278582399</v>
      </c>
      <c r="J552">
        <f>(Table2[[#This Row],[1M Return vs Nifty]]-AVERAGE(Table2[1M Return vs Nifty]))/_xlfn.STDEV.P(Table2[1M Return vs Nifty])</f>
        <v>0.64318871698278468</v>
      </c>
      <c r="K552">
        <v>6.4225819596807403</v>
      </c>
      <c r="L552">
        <f>(Table2[[#This Row],[6M Return vs Nifty]]-AVERAGE(Table2[6M Return vs Nifty]))/_xlfn.STDEV.P(Table2[6M Return vs Nifty])</f>
        <v>-6.885177851840471E-2</v>
      </c>
      <c r="M552">
        <v>2.4127329292216002</v>
      </c>
      <c r="N552">
        <f>(Table2[[#This Row],[1W Return vs Nifty]]-AVERAGE(Table2[1W Return vs Nifty]))/_xlfn.STDEV.P(Table2[1W Return vs Nifty])</f>
        <v>0.40430339767065065</v>
      </c>
      <c r="O552">
        <v>1124.22</v>
      </c>
      <c r="P552">
        <v>1096.77410550543</v>
      </c>
      <c r="Q552">
        <v>1099.7127630549901</v>
      </c>
      <c r="R552">
        <v>78.670582602795804</v>
      </c>
      <c r="S552" s="2">
        <f>(Table2[[#This Row],[Close Price]]-Table2[[#This Row],[20D EMA]])/Table2[[#This Row],[20D EMA]]</f>
        <v>4.072156695308745E-2</v>
      </c>
      <c r="T552" s="2">
        <f>(Table2[[#This Row],[Close Price]]-Table2[[#This Row],[50D EMA]])/Table2[[#This Row],[50D EMA]]</f>
        <v>6.676479151632142E-2</v>
      </c>
      <c r="U552" s="2">
        <f>(Table2[[#This Row],[Close Price]]-Table2[[#This Row],[200D EMA]])/Table2[[#This Row],[200D EMA]]</f>
        <v>6.391417768922926E-2</v>
      </c>
      <c r="V552">
        <v>0.60226920286341901</v>
      </c>
      <c r="W552">
        <v>1155</v>
      </c>
      <c r="X552">
        <v>1182.95</v>
      </c>
      <c r="Y552">
        <v>1121.5</v>
      </c>
      <c r="Z552">
        <v>1182.95</v>
      </c>
      <c r="AA552">
        <v>1084</v>
      </c>
      <c r="AB552">
        <v>1182.95</v>
      </c>
      <c r="AC552" s="2">
        <f>(Table2[[#This Row],[Close Price]]/Table2[[#This Row],[Day Low]])-1</f>
        <v>1.298701298701288E-2</v>
      </c>
      <c r="AD552" s="2">
        <f>(Table2[[#This Row],[Day High]]/Table2[[#This Row],[Close Price]])-1</f>
        <v>1.1068376068376073E-2</v>
      </c>
      <c r="AE552" s="2">
        <f>(Table2[[#This Row],[Close Price]]/Table2[[#This Row],[Current Week Low]])-1</f>
        <v>4.3245653143111795E-2</v>
      </c>
      <c r="AF552" s="2">
        <f>(Table2[[#This Row],[Current Week High]]/Table2[[#This Row],[Close Price]])-1</f>
        <v>1.1068376068376073E-2</v>
      </c>
      <c r="AG552" s="2">
        <f>(Table2[[#This Row],[Close Price]]/Table2[[#This Row],[Current Month Low]])-1</f>
        <v>7.9335793357933504E-2</v>
      </c>
      <c r="AH552" s="2">
        <f>(Table2[[#This Row],[Current Month High]]/Table2[[#This Row],[Close Price]])-1</f>
        <v>1.1068376068376073E-2</v>
      </c>
      <c r="AI552">
        <v>27.170940170940099</v>
      </c>
      <c r="AJ552">
        <v>32.046724225495097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0</v>
      </c>
      <c r="AM552" t="s">
        <v>10333</v>
      </c>
      <c r="AN552">
        <v>4.84</v>
      </c>
      <c r="AO552" t="s">
        <v>10332</v>
      </c>
      <c r="AP552">
        <v>3.5186181001890002E-3</v>
      </c>
      <c r="AQ552">
        <f>(Table2[[#This Row],[Sharpe Ratio]]-AVERAGE(Table2[Sharpe Ratio]))/_xlfn.STDEV.P(Table2[Sharpe Ratio])</f>
        <v>-0.72421088894123953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>
        <f>_xlfn.RANK.AVG(Table2[[#This Row],[1Y Return vs Nifty Z-Score]],Table2[1Y Return vs Nifty Z-Score])</f>
        <v>676</v>
      </c>
      <c r="AT552">
        <f>_xlfn.RANK.AVG(Table2[[#This Row],[6M Return vs Nifty Z-Score]],Table2[6M Return vs Nifty Z-Score])</f>
        <v>335</v>
      </c>
      <c r="AU552">
        <f>_xlfn.RANK.AVG(Table2[[#This Row],[Sharpe Ratio Z-Score]],Table2[Sharpe Ratio Z-Score])</f>
        <v>522</v>
      </c>
      <c r="AV552">
        <f>(Table2[[#This Row],[Rank 1Y]]+Table2[[#This Row],[Rank 6M]]+Table2[[#This Row],[Rank Sharpe]])/3</f>
        <v>511</v>
      </c>
    </row>
    <row r="553" spans="1:48" x14ac:dyDescent="0.3">
      <c r="A553" t="s">
        <v>727</v>
      </c>
      <c r="B553" t="s">
        <v>728</v>
      </c>
      <c r="C553" t="s">
        <v>10300</v>
      </c>
      <c r="D553" t="s">
        <v>166</v>
      </c>
      <c r="E553">
        <v>23296.377478850001</v>
      </c>
      <c r="F553">
        <v>7912.7</v>
      </c>
      <c r="G553">
        <v>-11.896593984131099</v>
      </c>
      <c r="H553">
        <f>(Table2[[#This Row],[1Y Return vs Nifty]]-AVERAGE(Table2[1Y Return vs Nifty]))/_xlfn.STDEV.P(Table2[1Y Return vs Nifty])</f>
        <v>-0.68844846161136686</v>
      </c>
      <c r="I553">
        <v>14.6238665674801</v>
      </c>
      <c r="J553">
        <f>(Table2[[#This Row],[1M Return vs Nifty]]-AVERAGE(Table2[1M Return vs Nifty]))/_xlfn.STDEV.P(Table2[1M Return vs Nifty])</f>
        <v>0.85986269372405622</v>
      </c>
      <c r="K553">
        <v>13.4133889125493</v>
      </c>
      <c r="L553">
        <f>(Table2[[#This Row],[6M Return vs Nifty]]-AVERAGE(Table2[6M Return vs Nifty]))/_xlfn.STDEV.P(Table2[6M Return vs Nifty])</f>
        <v>0.16897626091879389</v>
      </c>
      <c r="M553">
        <v>0.10669656081619699</v>
      </c>
      <c r="N553">
        <f>(Table2[[#This Row],[1W Return vs Nifty]]-AVERAGE(Table2[1W Return vs Nifty]))/_xlfn.STDEV.P(Table2[1W Return vs Nifty])</f>
        <v>-0.12881671707059875</v>
      </c>
      <c r="O553">
        <v>7718.84</v>
      </c>
      <c r="P553">
        <v>7243.32252433743</v>
      </c>
      <c r="Q553">
        <v>6711.5193878081</v>
      </c>
      <c r="R553">
        <v>57.467901504301103</v>
      </c>
      <c r="S553" s="2">
        <f>(Table2[[#This Row],[Close Price]]-Table2[[#This Row],[20D EMA]])/Table2[[#This Row],[20D EMA]]</f>
        <v>2.5115172746163889E-2</v>
      </c>
      <c r="T553" s="2">
        <f>(Table2[[#This Row],[Close Price]]-Table2[[#This Row],[50D EMA]])/Table2[[#This Row],[50D EMA]]</f>
        <v>9.2413042966604603E-2</v>
      </c>
      <c r="U553" s="2">
        <f>(Table2[[#This Row],[Close Price]]-Table2[[#This Row],[200D EMA]])/Table2[[#This Row],[200D EMA]]</f>
        <v>0.17897297806721985</v>
      </c>
      <c r="V553">
        <v>0.59486147020777402</v>
      </c>
      <c r="W553">
        <v>7890</v>
      </c>
      <c r="X553">
        <v>8135.4</v>
      </c>
      <c r="Y553">
        <v>7712.3</v>
      </c>
      <c r="Z553">
        <v>8135.4</v>
      </c>
      <c r="AA553">
        <v>7590.2</v>
      </c>
      <c r="AB553">
        <v>8135.4</v>
      </c>
      <c r="AC553" s="2">
        <f>(Table2[[#This Row],[Close Price]]/Table2[[#This Row],[Day Low]])-1</f>
        <v>2.8770595690748024E-3</v>
      </c>
      <c r="AD553" s="2">
        <f>(Table2[[#This Row],[Day High]]/Table2[[#This Row],[Close Price]])-1</f>
        <v>2.8144628255841742E-2</v>
      </c>
      <c r="AE553" s="2">
        <f>(Table2[[#This Row],[Close Price]]/Table2[[#This Row],[Current Week Low]])-1</f>
        <v>2.5984466371899329E-2</v>
      </c>
      <c r="AF553" s="2">
        <f>(Table2[[#This Row],[Current Week High]]/Table2[[#This Row],[Close Price]])-1</f>
        <v>2.8144628255841742E-2</v>
      </c>
      <c r="AG553" s="2">
        <f>(Table2[[#This Row],[Close Price]]/Table2[[#This Row],[Current Month Low]])-1</f>
        <v>4.2488998972359138E-2</v>
      </c>
      <c r="AH553" s="2">
        <f>(Table2[[#This Row],[Current Month High]]/Table2[[#This Row],[Close Price]])-1</f>
        <v>2.8144628255841742E-2</v>
      </c>
      <c r="AI553">
        <v>2.8144628255841702</v>
      </c>
      <c r="AJ553">
        <v>52.906847541474598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0.37</v>
      </c>
      <c r="AM553" t="s">
        <v>10332</v>
      </c>
      <c r="AN553">
        <v>2.69</v>
      </c>
      <c r="AO553" t="s">
        <v>10332</v>
      </c>
      <c r="AP553">
        <v>-8.2333587416378001E-2</v>
      </c>
      <c r="AQ553">
        <f>(Table2[[#This Row],[Sharpe Ratio]]-AVERAGE(Table2[Sharpe Ratio]))/_xlfn.STDEV.P(Table2[Sharpe Ratio])</f>
        <v>-1.7126682194653551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-1.5010944435044709</v>
      </c>
      <c r="AS553">
        <f>_xlfn.RANK.AVG(Table2[[#This Row],[1Y Return vs Nifty Z-Score]],Table2[1Y Return vs Nifty Z-Score])</f>
        <v>560</v>
      </c>
      <c r="AT553">
        <f>_xlfn.RANK.AVG(Table2[[#This Row],[6M Return vs Nifty Z-Score]],Table2[6M Return vs Nifty Z-Score])</f>
        <v>264</v>
      </c>
      <c r="AU553">
        <f>_xlfn.RANK.AVG(Table2[[#This Row],[Sharpe Ratio Z-Score]],Table2[Sharpe Ratio Z-Score])</f>
        <v>709</v>
      </c>
      <c r="AV553">
        <f>(Table2[[#This Row],[Rank 1Y]]+Table2[[#This Row],[Rank 6M]]+Table2[[#This Row],[Rank Sharpe]])/3</f>
        <v>511</v>
      </c>
    </row>
    <row r="554" spans="1:48" x14ac:dyDescent="0.3">
      <c r="A554" t="s">
        <v>1270</v>
      </c>
      <c r="B554" t="s">
        <v>1271</v>
      </c>
      <c r="C554" t="s">
        <v>10286</v>
      </c>
      <c r="D554" t="s">
        <v>21</v>
      </c>
      <c r="E554">
        <v>9128.3202444750004</v>
      </c>
      <c r="F554">
        <v>2958.25</v>
      </c>
      <c r="G554">
        <v>11.823399489021099</v>
      </c>
      <c r="H554">
        <f>(Table2[[#This Row],[1Y Return vs Nifty]]-AVERAGE(Table2[1Y Return vs Nifty]))/_xlfn.STDEV.P(Table2[1Y Return vs Nifty])</f>
        <v>-0.32129100342868772</v>
      </c>
      <c r="I554">
        <v>13.2144111771211</v>
      </c>
      <c r="J554">
        <f>(Table2[[#This Row],[1M Return vs Nifty]]-AVERAGE(Table2[1M Return vs Nifty]))/_xlfn.STDEV.P(Table2[1M Return vs Nifty])</f>
        <v>0.74260310860753809</v>
      </c>
      <c r="K554">
        <v>-11.7517330390866</v>
      </c>
      <c r="L554">
        <f>(Table2[[#This Row],[6M Return vs Nifty]]-AVERAGE(Table2[6M Return vs Nifty]))/_xlfn.STDEV.P(Table2[6M Return vs Nifty])</f>
        <v>-0.68714402051734902</v>
      </c>
      <c r="M554">
        <v>7.6318779666861101</v>
      </c>
      <c r="N554">
        <f>(Table2[[#This Row],[1W Return vs Nifty]]-AVERAGE(Table2[1W Return vs Nifty]))/_xlfn.STDEV.P(Table2[1W Return vs Nifty])</f>
        <v>1.6108893992384925</v>
      </c>
      <c r="O554">
        <v>2823.3</v>
      </c>
      <c r="P554">
        <v>2770.2265328281201</v>
      </c>
      <c r="Q554">
        <v>2620.7617917479902</v>
      </c>
      <c r="R554">
        <v>64.191384698870095</v>
      </c>
      <c r="S554" s="2">
        <f>(Table2[[#This Row],[Close Price]]-Table2[[#This Row],[20D EMA]])/Table2[[#This Row],[20D EMA]]</f>
        <v>4.7798675309035456E-2</v>
      </c>
      <c r="T554" s="2">
        <f>(Table2[[#This Row],[Close Price]]-Table2[[#This Row],[50D EMA]])/Table2[[#This Row],[50D EMA]]</f>
        <v>6.7872957299245515E-2</v>
      </c>
      <c r="U554" s="2">
        <f>(Table2[[#This Row],[Close Price]]-Table2[[#This Row],[200D EMA]])/Table2[[#This Row],[200D EMA]]</f>
        <v>0.12877485062345656</v>
      </c>
      <c r="V554">
        <v>1.06140965783198</v>
      </c>
      <c r="W554">
        <v>2930</v>
      </c>
      <c r="X554">
        <v>3050</v>
      </c>
      <c r="Y554">
        <v>2749.25</v>
      </c>
      <c r="Z554">
        <v>3050</v>
      </c>
      <c r="AA554">
        <v>2655.05</v>
      </c>
      <c r="AB554">
        <v>3050</v>
      </c>
      <c r="AC554" s="2">
        <f>(Table2[[#This Row],[Close Price]]/Table2[[#This Row],[Day Low]])-1</f>
        <v>9.6416382252559885E-3</v>
      </c>
      <c r="AD554" s="2">
        <f>(Table2[[#This Row],[Day High]]/Table2[[#This Row],[Close Price]])-1</f>
        <v>3.1014958167835616E-2</v>
      </c>
      <c r="AE554" s="2">
        <f>(Table2[[#This Row],[Close Price]]/Table2[[#This Row],[Current Week Low]])-1</f>
        <v>7.6020732927162049E-2</v>
      </c>
      <c r="AF554" s="2">
        <f>(Table2[[#This Row],[Current Week High]]/Table2[[#This Row],[Close Price]])-1</f>
        <v>3.1014958167835616E-2</v>
      </c>
      <c r="AG554" s="2">
        <f>(Table2[[#This Row],[Close Price]]/Table2[[#This Row],[Current Month Low]])-1</f>
        <v>0.1141974727406263</v>
      </c>
      <c r="AH554" s="2">
        <f>(Table2[[#This Row],[Current Month High]]/Table2[[#This Row],[Close Price]])-1</f>
        <v>3.1014958167835616E-2</v>
      </c>
      <c r="AI554">
        <v>6.3128538832079597</v>
      </c>
      <c r="AJ554">
        <v>40.768498691410898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-0.02</v>
      </c>
      <c r="AM554" t="s">
        <v>10331</v>
      </c>
      <c r="AN554">
        <v>3.75</v>
      </c>
      <c r="AO554" t="s">
        <v>10332</v>
      </c>
      <c r="AP554">
        <v>-4.149709007865E-3</v>
      </c>
      <c r="AQ554">
        <f>(Table2[[#This Row],[Sharpe Ratio]]-AVERAGE(Table2[Sharpe Ratio]))/_xlfn.STDEV.P(Table2[Sharpe Ratio])</f>
        <v>-0.81249999109307747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0.53255749280691633</v>
      </c>
      <c r="AS554">
        <f>_xlfn.RANK.AVG(Table2[[#This Row],[1Y Return vs Nifty Z-Score]],Table2[1Y Return vs Nifty Z-Score])</f>
        <v>392</v>
      </c>
      <c r="AT554">
        <f>_xlfn.RANK.AVG(Table2[[#This Row],[6M Return vs Nifty Z-Score]],Table2[6M Return vs Nifty Z-Score])</f>
        <v>555</v>
      </c>
      <c r="AU554">
        <f>_xlfn.RANK.AVG(Table2[[#This Row],[Sharpe Ratio Z-Score]],Table2[Sharpe Ratio Z-Score])</f>
        <v>586</v>
      </c>
      <c r="AV554">
        <f>(Table2[[#This Row],[Rank 1Y]]+Table2[[#This Row],[Rank 6M]]+Table2[[#This Row],[Rank Sharpe]])/3</f>
        <v>511</v>
      </c>
    </row>
    <row r="555" spans="1:48" x14ac:dyDescent="0.3">
      <c r="A555" t="s">
        <v>758</v>
      </c>
      <c r="B555" t="s">
        <v>759</v>
      </c>
      <c r="C555" t="s">
        <v>10295</v>
      </c>
      <c r="D555" t="s">
        <v>491</v>
      </c>
      <c r="E555">
        <v>21880.057703041999</v>
      </c>
      <c r="F555">
        <v>181.39</v>
      </c>
      <c r="G555">
        <v>-35.419012383899997</v>
      </c>
      <c r="H555">
        <f>(Table2[[#This Row],[1Y Return vs Nifty]]-AVERAGE(Table2[1Y Return vs Nifty]))/_xlfn.STDEV.P(Table2[1Y Return vs Nifty])</f>
        <v>-1.05254769122304</v>
      </c>
      <c r="I555">
        <v>-0.87790701089901602</v>
      </c>
      <c r="J555">
        <f>(Table2[[#This Row],[1M Return vs Nifty]]-AVERAGE(Table2[1M Return vs Nifty]))/_xlfn.STDEV.P(Table2[1M Return vs Nifty])</f>
        <v>-0.42980674228976995</v>
      </c>
      <c r="K555">
        <v>-1.6423686995881499</v>
      </c>
      <c r="L555">
        <f>(Table2[[#This Row],[6M Return vs Nifty]]-AVERAGE(Table2[6M Return vs Nifty]))/_xlfn.STDEV.P(Table2[6M Return vs Nifty])</f>
        <v>-0.34322230775532125</v>
      </c>
      <c r="M555">
        <v>-0.35636939444996701</v>
      </c>
      <c r="N555">
        <f>(Table2[[#This Row],[1W Return vs Nifty]]-AVERAGE(Table2[1W Return vs Nifty]))/_xlfn.STDEV.P(Table2[1W Return vs Nifty])</f>
        <v>-0.23587043859320037</v>
      </c>
      <c r="O555">
        <v>173.93</v>
      </c>
      <c r="P555">
        <v>171.519409184469</v>
      </c>
      <c r="Q555">
        <v>171.082119510154</v>
      </c>
      <c r="R555">
        <v>70.333134996265898</v>
      </c>
      <c r="S555" s="2">
        <f>(Table2[[#This Row],[Close Price]]-Table2[[#This Row],[20D EMA]])/Table2[[#This Row],[20D EMA]]</f>
        <v>4.2890818145230721E-2</v>
      </c>
      <c r="T555" s="2">
        <f>(Table2[[#This Row],[Close Price]]-Table2[[#This Row],[50D EMA]])/Table2[[#This Row],[50D EMA]]</f>
        <v>5.7547952517228967E-2</v>
      </c>
      <c r="U555" s="2">
        <f>(Table2[[#This Row],[Close Price]]-Table2[[#This Row],[200D EMA]])/Table2[[#This Row],[200D EMA]]</f>
        <v>6.025106843052757E-2</v>
      </c>
      <c r="V555">
        <v>0.90725938444614596</v>
      </c>
      <c r="W555">
        <v>176.5</v>
      </c>
      <c r="X555">
        <v>182.95</v>
      </c>
      <c r="Y555">
        <v>169.1</v>
      </c>
      <c r="Z555">
        <v>182.95</v>
      </c>
      <c r="AA555">
        <v>165.66</v>
      </c>
      <c r="AB555">
        <v>188.57</v>
      </c>
      <c r="AC555" s="2">
        <f>(Table2[[#This Row],[Close Price]]/Table2[[#This Row],[Day Low]])-1</f>
        <v>2.7705382436260528E-2</v>
      </c>
      <c r="AD555" s="2">
        <f>(Table2[[#This Row],[Day High]]/Table2[[#This Row],[Close Price]])-1</f>
        <v>8.6002535972213856E-3</v>
      </c>
      <c r="AE555" s="2">
        <f>(Table2[[#This Row],[Close Price]]/Table2[[#This Row],[Current Week Low]])-1</f>
        <v>7.2678888231815453E-2</v>
      </c>
      <c r="AF555" s="2">
        <f>(Table2[[#This Row],[Current Week High]]/Table2[[#This Row],[Close Price]])-1</f>
        <v>8.6002535972213856E-3</v>
      </c>
      <c r="AG555" s="2">
        <f>(Table2[[#This Row],[Close Price]]/Table2[[#This Row],[Current Month Low]])-1</f>
        <v>9.4953519256308017E-2</v>
      </c>
      <c r="AH555" s="2">
        <f>(Table2[[#This Row],[Current Month High]]/Table2[[#This Row],[Close Price]])-1</f>
        <v>3.9583218479519289E-2</v>
      </c>
      <c r="AI555">
        <v>25.4203649594795</v>
      </c>
      <c r="AJ555">
        <v>27.514938488576401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0.02</v>
      </c>
      <c r="AM555" t="s">
        <v>10332</v>
      </c>
      <c r="AN555">
        <v>7.0000000000000007E-2</v>
      </c>
      <c r="AO555" t="s">
        <v>10332</v>
      </c>
      <c r="AP555">
        <v>4.0275025943357003E-2</v>
      </c>
      <c r="AQ555">
        <f>(Table2[[#This Row],[Sharpe Ratio]]-AVERAGE(Table2[Sharpe Ratio]))/_xlfn.STDEV.P(Table2[Sharpe Ratio])</f>
        <v>-0.30101685964746139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-2.3624640395087928</v>
      </c>
      <c r="AS555">
        <f>_xlfn.RANK.AVG(Table2[[#This Row],[1Y Return vs Nifty Z-Score]],Table2[1Y Return vs Nifty Z-Score])</f>
        <v>677</v>
      </c>
      <c r="AT555">
        <f>_xlfn.RANK.AVG(Table2[[#This Row],[6M Return vs Nifty Z-Score]],Table2[6M Return vs Nifty Z-Score])</f>
        <v>434</v>
      </c>
      <c r="AU555">
        <f>_xlfn.RANK.AVG(Table2[[#This Row],[Sharpe Ratio Z-Score]],Table2[Sharpe Ratio Z-Score])</f>
        <v>423</v>
      </c>
      <c r="AV555">
        <f>(Table2[[#This Row],[Rank 1Y]]+Table2[[#This Row],[Rank 6M]]+Table2[[#This Row],[Rank Sharpe]])/3</f>
        <v>511.33333333333331</v>
      </c>
    </row>
    <row r="556" spans="1:48" x14ac:dyDescent="0.3">
      <c r="A556" t="s">
        <v>1615</v>
      </c>
      <c r="B556" t="s">
        <v>1616</v>
      </c>
      <c r="C556" t="s">
        <v>10300</v>
      </c>
      <c r="D556" t="s">
        <v>303</v>
      </c>
      <c r="E556">
        <v>5701.2759052800002</v>
      </c>
      <c r="F556">
        <v>776.35</v>
      </c>
      <c r="G556">
        <v>-7.2353187459595096</v>
      </c>
      <c r="H556">
        <f>(Table2[[#This Row],[1Y Return vs Nifty]]-AVERAGE(Table2[1Y Return vs Nifty]))/_xlfn.STDEV.P(Table2[1Y Return vs Nifty])</f>
        <v>-0.61629743128861236</v>
      </c>
      <c r="I556">
        <v>1.42594853505623</v>
      </c>
      <c r="J556">
        <f>(Table2[[#This Row],[1M Return vs Nifty]]-AVERAGE(Table2[1M Return vs Nifty]))/_xlfn.STDEV.P(Table2[1M Return vs Nifty])</f>
        <v>-0.23813757181798048</v>
      </c>
      <c r="K556">
        <v>-17.217769107654501</v>
      </c>
      <c r="L556">
        <f>(Table2[[#This Row],[6M Return vs Nifty]]-AVERAGE(Table2[6M Return vs Nifty]))/_xlfn.STDEV.P(Table2[6M Return vs Nifty])</f>
        <v>-0.87309918283907395</v>
      </c>
      <c r="M556">
        <v>4.8853727815027304</v>
      </c>
      <c r="N556">
        <f>(Table2[[#This Row],[1W Return vs Nifty]]-AVERAGE(Table2[1W Return vs Nifty]))/_xlfn.STDEV.P(Table2[1W Return vs Nifty])</f>
        <v>0.97593967358655542</v>
      </c>
      <c r="O556">
        <v>758.04</v>
      </c>
      <c r="P556">
        <v>766.14928588924499</v>
      </c>
      <c r="Q556">
        <v>760.69901979506596</v>
      </c>
      <c r="R556">
        <v>63.143573881652102</v>
      </c>
      <c r="S556" s="2">
        <f>(Table2[[#This Row],[Close Price]]-Table2[[#This Row],[20D EMA]])/Table2[[#This Row],[20D EMA]]</f>
        <v>2.4154398184792439E-2</v>
      </c>
      <c r="T556" s="2">
        <f>(Table2[[#This Row],[Close Price]]-Table2[[#This Row],[50D EMA]])/Table2[[#This Row],[50D EMA]]</f>
        <v>1.3314264332851771E-2</v>
      </c>
      <c r="U556" s="2">
        <f>(Table2[[#This Row],[Close Price]]-Table2[[#This Row],[200D EMA]])/Table2[[#This Row],[200D EMA]]</f>
        <v>2.0574471371279626E-2</v>
      </c>
      <c r="V556">
        <v>0.93536099314638699</v>
      </c>
      <c r="W556">
        <v>773.55</v>
      </c>
      <c r="X556">
        <v>805.2</v>
      </c>
      <c r="Y556">
        <v>724.8</v>
      </c>
      <c r="Z556">
        <v>805.2</v>
      </c>
      <c r="AA556">
        <v>709.45</v>
      </c>
      <c r="AB556">
        <v>805.2</v>
      </c>
      <c r="AC556" s="2">
        <f>(Table2[[#This Row],[Close Price]]/Table2[[#This Row],[Day Low]])-1</f>
        <v>3.619675521944421E-3</v>
      </c>
      <c r="AD556" s="2">
        <f>(Table2[[#This Row],[Day High]]/Table2[[#This Row],[Close Price]])-1</f>
        <v>3.716107425774462E-2</v>
      </c>
      <c r="AE556" s="2">
        <f>(Table2[[#This Row],[Close Price]]/Table2[[#This Row],[Current Week Low]])-1</f>
        <v>7.1123068432671133E-2</v>
      </c>
      <c r="AF556" s="2">
        <f>(Table2[[#This Row],[Current Week High]]/Table2[[#This Row],[Close Price]])-1</f>
        <v>3.716107425774462E-2</v>
      </c>
      <c r="AG556" s="2">
        <f>(Table2[[#This Row],[Close Price]]/Table2[[#This Row],[Current Month Low]])-1</f>
        <v>9.4298400169145147E-2</v>
      </c>
      <c r="AH556" s="2">
        <f>(Table2[[#This Row],[Current Month High]]/Table2[[#This Row],[Close Price]])-1</f>
        <v>3.716107425774462E-2</v>
      </c>
      <c r="AI556">
        <v>11.908288787273699</v>
      </c>
      <c r="AJ556">
        <v>21.504030049299601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-0.02</v>
      </c>
      <c r="AM556" t="s">
        <v>10331</v>
      </c>
      <c r="AN556">
        <v>5.39</v>
      </c>
      <c r="AO556" t="s">
        <v>10332</v>
      </c>
      <c r="AP556">
        <v>4.9985562691612001E-2</v>
      </c>
      <c r="AQ556">
        <f>(Table2[[#This Row],[Sharpe Ratio]]-AVERAGE(Table2[Sharpe Ratio]))/_xlfn.STDEV.P(Table2[Sharpe Ratio])</f>
        <v>-0.18921482527474817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532</v>
      </c>
      <c r="AT556">
        <f>_xlfn.RANK.AVG(Table2[[#This Row],[6M Return vs Nifty Z-Score]],Table2[6M Return vs Nifty Z-Score])</f>
        <v>610</v>
      </c>
      <c r="AU556">
        <f>_xlfn.RANK.AVG(Table2[[#This Row],[Sharpe Ratio Z-Score]],Table2[Sharpe Ratio Z-Score])</f>
        <v>395</v>
      </c>
      <c r="AV556">
        <f>(Table2[[#This Row],[Rank 1Y]]+Table2[[#This Row],[Rank 6M]]+Table2[[#This Row],[Rank Sharpe]])/3</f>
        <v>512.33333333333337</v>
      </c>
    </row>
    <row r="557" spans="1:48" x14ac:dyDescent="0.3">
      <c r="A557" t="s">
        <v>1635</v>
      </c>
      <c r="B557" t="s">
        <v>1636</v>
      </c>
      <c r="C557" t="s">
        <v>10291</v>
      </c>
      <c r="D557" t="s">
        <v>51</v>
      </c>
      <c r="E557">
        <v>5407.547390875</v>
      </c>
      <c r="F557">
        <v>1321.25</v>
      </c>
      <c r="G557">
        <v>-27.7471537485469</v>
      </c>
      <c r="H557">
        <f>(Table2[[#This Row],[1Y Return vs Nifty]]-AVERAGE(Table2[1Y Return vs Nifty]))/_xlfn.STDEV.P(Table2[1Y Return vs Nifty])</f>
        <v>-0.93379638889737571</v>
      </c>
      <c r="I557">
        <v>-0.65687199263528095</v>
      </c>
      <c r="J557">
        <f>(Table2[[#This Row],[1M Return vs Nifty]]-AVERAGE(Table2[1M Return vs Nifty]))/_xlfn.STDEV.P(Table2[1M Return vs Nifty])</f>
        <v>-0.41141774274064202</v>
      </c>
      <c r="K557">
        <v>10.447384375545001</v>
      </c>
      <c r="L557">
        <f>(Table2[[#This Row],[6M Return vs Nifty]]-AVERAGE(Table2[6M Return vs Nifty]))/_xlfn.STDEV.P(Table2[6M Return vs Nifty])</f>
        <v>6.8072452709911829E-2</v>
      </c>
      <c r="M557">
        <v>3.8407954436370901</v>
      </c>
      <c r="N557">
        <f>(Table2[[#This Row],[1W Return vs Nifty]]-AVERAGE(Table2[1W Return vs Nifty]))/_xlfn.STDEV.P(Table2[1W Return vs Nifty])</f>
        <v>0.73444947080882628</v>
      </c>
      <c r="O557">
        <v>1296.27</v>
      </c>
      <c r="P557">
        <v>1295.18677361389</v>
      </c>
      <c r="Q557">
        <v>1221.8232568424501</v>
      </c>
      <c r="R557">
        <v>60.786563894393097</v>
      </c>
      <c r="S557" s="2">
        <f>(Table2[[#This Row],[Close Price]]-Table2[[#This Row],[20D EMA]])/Table2[[#This Row],[20D EMA]]</f>
        <v>1.9270676633726013E-2</v>
      </c>
      <c r="T557" s="2">
        <f>(Table2[[#This Row],[Close Price]]-Table2[[#This Row],[50D EMA]])/Table2[[#This Row],[50D EMA]]</f>
        <v>2.0123141246561088E-2</v>
      </c>
      <c r="U557" s="2">
        <f>(Table2[[#This Row],[Close Price]]-Table2[[#This Row],[200D EMA]])/Table2[[#This Row],[200D EMA]]</f>
        <v>8.1375716660114839E-2</v>
      </c>
      <c r="V557">
        <v>0.66538988337319405</v>
      </c>
      <c r="W557">
        <v>1300</v>
      </c>
      <c r="X557">
        <v>1345</v>
      </c>
      <c r="Y557">
        <v>1259.55</v>
      </c>
      <c r="Z557">
        <v>1345</v>
      </c>
      <c r="AA557">
        <v>1215</v>
      </c>
      <c r="AB557">
        <v>1365.9</v>
      </c>
      <c r="AC557" s="2">
        <f>(Table2[[#This Row],[Close Price]]/Table2[[#This Row],[Day Low]])-1</f>
        <v>1.6346153846153788E-2</v>
      </c>
      <c r="AD557" s="2">
        <f>(Table2[[#This Row],[Day High]]/Table2[[#This Row],[Close Price]])-1</f>
        <v>1.7975402081362279E-2</v>
      </c>
      <c r="AE557" s="2">
        <f>(Table2[[#This Row],[Close Price]]/Table2[[#This Row],[Current Week Low]])-1</f>
        <v>4.8985748878567881E-2</v>
      </c>
      <c r="AF557" s="2">
        <f>(Table2[[#This Row],[Current Week High]]/Table2[[#This Row],[Close Price]])-1</f>
        <v>1.7975402081362279E-2</v>
      </c>
      <c r="AG557" s="2">
        <f>(Table2[[#This Row],[Close Price]]/Table2[[#This Row],[Current Month Low]])-1</f>
        <v>8.7448559670781911E-2</v>
      </c>
      <c r="AH557" s="2">
        <f>(Table2[[#This Row],[Current Month High]]/Table2[[#This Row],[Close Price]])-1</f>
        <v>3.3793755912961299E-2</v>
      </c>
      <c r="AI557">
        <v>11.182592242194801</v>
      </c>
      <c r="AJ557">
        <v>31.539648563890601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-0.09</v>
      </c>
      <c r="AM557" t="s">
        <v>10331</v>
      </c>
      <c r="AN557">
        <v>5.0599999999999996</v>
      </c>
      <c r="AO557" t="s">
        <v>10332</v>
      </c>
      <c r="AP557">
        <v>-8.1401928680099999E-3</v>
      </c>
      <c r="AQ557">
        <f>(Table2[[#This Row],[Sharpe Ratio]]-AVERAGE(Table2[Sharpe Ratio]))/_xlfn.STDEV.P(Table2[Sharpe Ratio])</f>
        <v>-0.85844433230324402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-1.4011365404225238</v>
      </c>
      <c r="AS557">
        <f>_xlfn.RANK.AVG(Table2[[#This Row],[1Y Return vs Nifty Z-Score]],Table2[1Y Return vs Nifty Z-Score])</f>
        <v>647</v>
      </c>
      <c r="AT557">
        <f>_xlfn.RANK.AVG(Table2[[#This Row],[6M Return vs Nifty Z-Score]],Table2[6M Return vs Nifty Z-Score])</f>
        <v>295</v>
      </c>
      <c r="AU557">
        <f>_xlfn.RANK.AVG(Table2[[#This Row],[Sharpe Ratio Z-Score]],Table2[Sharpe Ratio Z-Score])</f>
        <v>595</v>
      </c>
      <c r="AV557">
        <f>(Table2[[#This Row],[Rank 1Y]]+Table2[[#This Row],[Rank 6M]]+Table2[[#This Row],[Rank Sharpe]])/3</f>
        <v>512.33333333333337</v>
      </c>
    </row>
    <row r="558" spans="1:48" x14ac:dyDescent="0.3">
      <c r="A558" t="s">
        <v>304</v>
      </c>
      <c r="B558" t="s">
        <v>305</v>
      </c>
      <c r="C558" t="s">
        <v>10291</v>
      </c>
      <c r="D558" t="s">
        <v>51</v>
      </c>
      <c r="E558">
        <v>92933.414250479997</v>
      </c>
      <c r="F558">
        <v>2319.6</v>
      </c>
      <c r="G558">
        <v>-2.5441191688660698</v>
      </c>
      <c r="H558">
        <f>(Table2[[#This Row],[1Y Return vs Nifty]]-AVERAGE(Table2[1Y Return vs Nifty]))/_xlfn.STDEV.P(Table2[1Y Return vs Nifty])</f>
        <v>-0.54368320757464639</v>
      </c>
      <c r="I558">
        <v>6.0929286802206297</v>
      </c>
      <c r="J558">
        <f>(Table2[[#This Row],[1M Return vs Nifty]]-AVERAGE(Table2[1M Return vs Nifty]))/_xlfn.STDEV.P(Table2[1M Return vs Nifty])</f>
        <v>0.15013165565265035</v>
      </c>
      <c r="K558">
        <v>-5.7192185685314501</v>
      </c>
      <c r="L558">
        <f>(Table2[[#This Row],[6M Return vs Nifty]]-AVERAGE(Table2[6M Return vs Nifty]))/_xlfn.STDEV.P(Table2[6M Return vs Nifty])</f>
        <v>-0.48191719919596249</v>
      </c>
      <c r="M558">
        <v>0.15263202203665999</v>
      </c>
      <c r="N558">
        <f>(Table2[[#This Row],[1W Return vs Nifty]]-AVERAGE(Table2[1W Return vs Nifty]))/_xlfn.STDEV.P(Table2[1W Return vs Nifty])</f>
        <v>-0.11819714545756325</v>
      </c>
      <c r="O558">
        <v>2187.8200000000002</v>
      </c>
      <c r="P558">
        <v>2157.6198051794699</v>
      </c>
      <c r="Q558">
        <v>2070.6016602969098</v>
      </c>
      <c r="R558">
        <v>70.290497921497504</v>
      </c>
      <c r="S558" s="2">
        <f>(Table2[[#This Row],[Close Price]]-Table2[[#This Row],[20D EMA]])/Table2[[#This Row],[20D EMA]]</f>
        <v>6.0233474417456523E-2</v>
      </c>
      <c r="T558" s="2">
        <f>(Table2[[#This Row],[Close Price]]-Table2[[#This Row],[50D EMA]])/Table2[[#This Row],[50D EMA]]</f>
        <v>7.5073557645183239E-2</v>
      </c>
      <c r="U558" s="2">
        <f>(Table2[[#This Row],[Close Price]]-Table2[[#This Row],[200D EMA]])/Table2[[#This Row],[200D EMA]]</f>
        <v>0.12025410028280643</v>
      </c>
      <c r="V558">
        <v>0.87395218324621704</v>
      </c>
      <c r="W558">
        <v>2284</v>
      </c>
      <c r="X558">
        <v>2339</v>
      </c>
      <c r="Y558">
        <v>2270</v>
      </c>
      <c r="Z558">
        <v>2386.5500000000002</v>
      </c>
      <c r="AA558">
        <v>1901.05</v>
      </c>
      <c r="AB558">
        <v>2386.5500000000002</v>
      </c>
      <c r="AC558" s="2">
        <f>(Table2[[#This Row],[Close Price]]/Table2[[#This Row],[Day Low]])-1</f>
        <v>1.5586690017513005E-2</v>
      </c>
      <c r="AD558" s="2">
        <f>(Table2[[#This Row],[Day High]]/Table2[[#This Row],[Close Price]])-1</f>
        <v>8.3635109501638549E-3</v>
      </c>
      <c r="AE558" s="2">
        <f>(Table2[[#This Row],[Close Price]]/Table2[[#This Row],[Current Week Low]])-1</f>
        <v>2.1850220264317155E-2</v>
      </c>
      <c r="AF558" s="2">
        <f>(Table2[[#This Row],[Current Week High]]/Table2[[#This Row],[Close Price]])-1</f>
        <v>2.8862734954302693E-2</v>
      </c>
      <c r="AG558" s="2">
        <f>(Table2[[#This Row],[Close Price]]/Table2[[#This Row],[Current Month Low]])-1</f>
        <v>0.22016780200415553</v>
      </c>
      <c r="AH558" s="2">
        <f>(Table2[[#This Row],[Current Month High]]/Table2[[#This Row],[Close Price]])-1</f>
        <v>2.8862734954302693E-2</v>
      </c>
      <c r="AI558">
        <v>7.3460941541645104</v>
      </c>
      <c r="AJ558">
        <v>37.821217432637098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-0.09</v>
      </c>
      <c r="AM558" t="s">
        <v>10331</v>
      </c>
      <c r="AN558">
        <v>16.54</v>
      </c>
      <c r="AO558" t="s">
        <v>10332</v>
      </c>
      <c r="AQ558">
        <f>(Table2[[#This Row],[Sharpe Ratio]]-AVERAGE(Table2[Sharpe Ratio]))/_xlfn.STDEV.P(Table2[Sharpe Ratio])</f>
        <v>-0.76472241492382476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-1.7583883114993464</v>
      </c>
      <c r="AS558">
        <f>_xlfn.RANK.AVG(Table2[[#This Row],[1Y Return vs Nifty Z-Score]],Table2[1Y Return vs Nifty Z-Score])</f>
        <v>496</v>
      </c>
      <c r="AT558">
        <f>_xlfn.RANK.AVG(Table2[[#This Row],[6M Return vs Nifty Z-Score]],Table2[6M Return vs Nifty Z-Score])</f>
        <v>487</v>
      </c>
      <c r="AU558">
        <f>_xlfn.RANK.AVG(Table2[[#This Row],[Sharpe Ratio Z-Score]],Table2[Sharpe Ratio Z-Score])</f>
        <v>557.5</v>
      </c>
      <c r="AV558">
        <f>(Table2[[#This Row],[Rank 1Y]]+Table2[[#This Row],[Rank 6M]]+Table2[[#This Row],[Rank Sharpe]])/3</f>
        <v>513.5</v>
      </c>
    </row>
    <row r="559" spans="1:48" x14ac:dyDescent="0.3">
      <c r="A559" t="s">
        <v>2164</v>
      </c>
      <c r="B559" t="s">
        <v>2165</v>
      </c>
      <c r="C559" t="s">
        <v>10291</v>
      </c>
      <c r="D559" t="s">
        <v>303</v>
      </c>
      <c r="E559">
        <v>2739.1987233200002</v>
      </c>
      <c r="F559">
        <v>466.6</v>
      </c>
      <c r="G559">
        <v>-2.2511606321334798</v>
      </c>
      <c r="H559">
        <f>(Table2[[#This Row],[1Y Return vs Nifty]]-AVERAGE(Table2[1Y Return vs Nifty]))/_xlfn.STDEV.P(Table2[1Y Return vs Nifty])</f>
        <v>-0.53914855574932441</v>
      </c>
      <c r="I559">
        <v>8.8675477970084202</v>
      </c>
      <c r="J559">
        <f>(Table2[[#This Row],[1M Return vs Nifty]]-AVERAGE(Table2[1M Return vs Nifty]))/_xlfn.STDEV.P(Table2[1M Return vs Nifty])</f>
        <v>0.38096598266744641</v>
      </c>
      <c r="K559">
        <v>0.62270325621019895</v>
      </c>
      <c r="L559">
        <f>(Table2[[#This Row],[6M Return vs Nifty]]-AVERAGE(Table2[6M Return vs Nifty]))/_xlfn.STDEV.P(Table2[6M Return vs Nifty])</f>
        <v>-0.26616430485757897</v>
      </c>
      <c r="M559">
        <v>9.7439263900563393</v>
      </c>
      <c r="N559">
        <f>(Table2[[#This Row],[1W Return vs Nifty]]-AVERAGE(Table2[1W Return vs Nifty]))/_xlfn.STDEV.P(Table2[1W Return vs Nifty])</f>
        <v>2.0991624868762258</v>
      </c>
      <c r="O559">
        <v>417.36</v>
      </c>
      <c r="P559">
        <v>410.71833041590702</v>
      </c>
      <c r="Q559">
        <v>407.95858205488099</v>
      </c>
      <c r="R559">
        <v>79.883020104484402</v>
      </c>
      <c r="S559" s="2">
        <f>(Table2[[#This Row],[Close Price]]-Table2[[#This Row],[20D EMA]])/Table2[[#This Row],[20D EMA]]</f>
        <v>0.11797968180946906</v>
      </c>
      <c r="T559" s="2">
        <f>(Table2[[#This Row],[Close Price]]-Table2[[#This Row],[50D EMA]])/Table2[[#This Row],[50D EMA]]</f>
        <v>0.13605837734952167</v>
      </c>
      <c r="U559" s="2">
        <f>(Table2[[#This Row],[Close Price]]-Table2[[#This Row],[200D EMA]])/Table2[[#This Row],[200D EMA]]</f>
        <v>0.14374355761740107</v>
      </c>
      <c r="V559">
        <v>2.15321026416721</v>
      </c>
      <c r="W559">
        <v>437.1</v>
      </c>
      <c r="X559">
        <v>470</v>
      </c>
      <c r="Y559">
        <v>390.85</v>
      </c>
      <c r="Z559">
        <v>470</v>
      </c>
      <c r="AA559">
        <v>379.1</v>
      </c>
      <c r="AB559">
        <v>470</v>
      </c>
      <c r="AC559" s="2">
        <f>(Table2[[#This Row],[Close Price]]/Table2[[#This Row],[Day Low]])-1</f>
        <v>6.7490276824525353E-2</v>
      </c>
      <c r="AD559" s="2">
        <f>(Table2[[#This Row],[Day High]]/Table2[[#This Row],[Close Price]])-1</f>
        <v>7.2867552507500655E-3</v>
      </c>
      <c r="AE559" s="2">
        <f>(Table2[[#This Row],[Close Price]]/Table2[[#This Row],[Current Week Low]])-1</f>
        <v>0.19380836638096466</v>
      </c>
      <c r="AF559" s="2">
        <f>(Table2[[#This Row],[Current Week High]]/Table2[[#This Row],[Close Price]])-1</f>
        <v>7.2867552507500655E-3</v>
      </c>
      <c r="AG559" s="2">
        <f>(Table2[[#This Row],[Close Price]]/Table2[[#This Row],[Current Month Low]])-1</f>
        <v>0.23080981271432344</v>
      </c>
      <c r="AH559" s="2">
        <f>(Table2[[#This Row],[Current Month High]]/Table2[[#This Row],[Close Price]])-1</f>
        <v>7.2867552507500655E-3</v>
      </c>
      <c r="AI559">
        <v>14.852121731675901</v>
      </c>
      <c r="AJ559">
        <v>41.030678555236499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0.08</v>
      </c>
      <c r="AM559" t="s">
        <v>10332</v>
      </c>
      <c r="AN559">
        <v>15.15</v>
      </c>
      <c r="AO559" t="s">
        <v>10332</v>
      </c>
      <c r="AP559">
        <v>-3.3338847973133003E-2</v>
      </c>
      <c r="AQ559">
        <f>(Table2[[#This Row],[Sharpe Ratio]]-AVERAGE(Table2[Sharpe Ratio]))/_xlfn.STDEV.P(Table2[Sharpe Ratio])</f>
        <v>-1.1485684497692918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0.52624715916747666</v>
      </c>
      <c r="AS559">
        <f>_xlfn.RANK.AVG(Table2[[#This Row],[1Y Return vs Nifty Z-Score]],Table2[1Y Return vs Nifty Z-Score])</f>
        <v>493</v>
      </c>
      <c r="AT559">
        <f>_xlfn.RANK.AVG(Table2[[#This Row],[6M Return vs Nifty Z-Score]],Table2[6M Return vs Nifty Z-Score])</f>
        <v>403</v>
      </c>
      <c r="AU559">
        <f>_xlfn.RANK.AVG(Table2[[#This Row],[Sharpe Ratio Z-Score]],Table2[Sharpe Ratio Z-Score])</f>
        <v>645</v>
      </c>
      <c r="AV559">
        <f>(Table2[[#This Row],[Rank 1Y]]+Table2[[#This Row],[Rank 6M]]+Table2[[#This Row],[Rank Sharpe]])/3</f>
        <v>513.66666666666663</v>
      </c>
    </row>
    <row r="560" spans="1:48" x14ac:dyDescent="0.3">
      <c r="A560" t="s">
        <v>665</v>
      </c>
      <c r="B560" t="s">
        <v>666</v>
      </c>
      <c r="C560" t="s">
        <v>10300</v>
      </c>
      <c r="D560" t="s">
        <v>166</v>
      </c>
      <c r="E560">
        <v>27652.520195509998</v>
      </c>
      <c r="F560">
        <v>1085.45</v>
      </c>
      <c r="G560">
        <v>-19.805187723337699</v>
      </c>
      <c r="H560">
        <f>(Table2[[#This Row],[1Y Return vs Nifty]]-AVERAGE(Table2[1Y Return vs Nifty]))/_xlfn.STDEV.P(Table2[1Y Return vs Nifty])</f>
        <v>-0.81086414348636981</v>
      </c>
      <c r="I560">
        <v>0.93558270415949196</v>
      </c>
      <c r="J560">
        <f>(Table2[[#This Row],[1M Return vs Nifty]]-AVERAGE(Table2[1M Return vs Nifty]))/_xlfn.STDEV.P(Table2[1M Return vs Nifty])</f>
        <v>-0.27893353760702366</v>
      </c>
      <c r="K560">
        <v>-0.97765475402018398</v>
      </c>
      <c r="L560">
        <f>(Table2[[#This Row],[6M Return vs Nifty]]-AVERAGE(Table2[6M Return vs Nifty]))/_xlfn.STDEV.P(Table2[6M Return vs Nifty])</f>
        <v>-0.32060866450543501</v>
      </c>
      <c r="M560">
        <v>0.75715065280551297</v>
      </c>
      <c r="N560">
        <f>(Table2[[#This Row],[1W Return vs Nifty]]-AVERAGE(Table2[1W Return vs Nifty]))/_xlfn.STDEV.P(Table2[1W Return vs Nifty])</f>
        <v>2.155825745551716E-2</v>
      </c>
      <c r="O560">
        <v>1059.3900000000001</v>
      </c>
      <c r="P560">
        <v>1068.8127516885299</v>
      </c>
      <c r="Q560">
        <v>1058.53351567762</v>
      </c>
      <c r="R560">
        <v>65.132015066386202</v>
      </c>
      <c r="S560" s="2">
        <f>(Table2[[#This Row],[Close Price]]-Table2[[#This Row],[20D EMA]])/Table2[[#This Row],[20D EMA]]</f>
        <v>2.4599061724199723E-2</v>
      </c>
      <c r="T560" s="2">
        <f>(Table2[[#This Row],[Close Price]]-Table2[[#This Row],[50D EMA]])/Table2[[#This Row],[50D EMA]]</f>
        <v>1.5566101999799565E-2</v>
      </c>
      <c r="U560" s="2">
        <f>(Table2[[#This Row],[Close Price]]-Table2[[#This Row],[200D EMA]])/Table2[[#This Row],[200D EMA]]</f>
        <v>2.542808888308978E-2</v>
      </c>
      <c r="V560">
        <v>0.45411938946892</v>
      </c>
      <c r="W560">
        <v>1062.3</v>
      </c>
      <c r="X560">
        <v>1093.05</v>
      </c>
      <c r="Y560">
        <v>1041.1500000000001</v>
      </c>
      <c r="Z560">
        <v>1093.05</v>
      </c>
      <c r="AA560">
        <v>1011.1</v>
      </c>
      <c r="AB560">
        <v>1133</v>
      </c>
      <c r="AC560" s="2">
        <f>(Table2[[#This Row],[Close Price]]/Table2[[#This Row],[Day Low]])-1</f>
        <v>2.1792337381154159E-2</v>
      </c>
      <c r="AD560" s="2">
        <f>(Table2[[#This Row],[Day High]]/Table2[[#This Row],[Close Price]])-1</f>
        <v>7.0017043622458974E-3</v>
      </c>
      <c r="AE560" s="2">
        <f>(Table2[[#This Row],[Close Price]]/Table2[[#This Row],[Current Week Low]])-1</f>
        <v>4.2549104355760425E-2</v>
      </c>
      <c r="AF560" s="2">
        <f>(Table2[[#This Row],[Current Week High]]/Table2[[#This Row],[Close Price]])-1</f>
        <v>7.0017043622458974E-3</v>
      </c>
      <c r="AG560" s="2">
        <f>(Table2[[#This Row],[Close Price]]/Table2[[#This Row],[Current Month Low]])-1</f>
        <v>7.3533775096429554E-2</v>
      </c>
      <c r="AH560" s="2">
        <f>(Table2[[#This Row],[Current Month High]]/Table2[[#This Row],[Close Price]])-1</f>
        <v>4.3806716108526267E-2</v>
      </c>
      <c r="AI560">
        <v>24.280252429867801</v>
      </c>
      <c r="AJ560">
        <v>16.3397642015005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0.02</v>
      </c>
      <c r="AM560" t="s">
        <v>10332</v>
      </c>
      <c r="AN560">
        <v>3.06</v>
      </c>
      <c r="AO560" t="s">
        <v>10332</v>
      </c>
      <c r="AP560">
        <v>1.0715944849057E-2</v>
      </c>
      <c r="AQ560">
        <f>(Table2[[#This Row],[Sharpe Ratio]]-AVERAGE(Table2[Sharpe Ratio]))/_xlfn.STDEV.P(Table2[Sharpe Ratio])</f>
        <v>-0.6413446382457576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0">
        <f>_xlfn.RANK.AVG(Table2[[#This Row],[1Y Return vs Nifty Z-Score]],Table2[1Y Return vs Nifty Z-Score])</f>
        <v>609</v>
      </c>
      <c r="AT560">
        <f>_xlfn.RANK.AVG(Table2[[#This Row],[6M Return vs Nifty Z-Score]],Table2[6M Return vs Nifty Z-Score])</f>
        <v>428</v>
      </c>
      <c r="AU560">
        <f>_xlfn.RANK.AVG(Table2[[#This Row],[Sharpe Ratio Z-Score]],Table2[Sharpe Ratio Z-Score])</f>
        <v>507</v>
      </c>
      <c r="AV560">
        <f>(Table2[[#This Row],[Rank 1Y]]+Table2[[#This Row],[Rank 6M]]+Table2[[#This Row],[Rank Sharpe]])/3</f>
        <v>514.66666666666663</v>
      </c>
    </row>
    <row r="561" spans="1:48" x14ac:dyDescent="0.3">
      <c r="A561" t="s">
        <v>1878</v>
      </c>
      <c r="B561" t="s">
        <v>1879</v>
      </c>
      <c r="C561" t="s">
        <v>10298</v>
      </c>
      <c r="D561" t="s">
        <v>497</v>
      </c>
      <c r="E561">
        <v>3852.8565099299999</v>
      </c>
      <c r="F561">
        <v>345.9</v>
      </c>
      <c r="G561">
        <v>-5.3885132945915304</v>
      </c>
      <c r="H561">
        <f>(Table2[[#This Row],[1Y Return vs Nifty]]-AVERAGE(Table2[1Y Return vs Nifty]))/_xlfn.STDEV.P(Table2[1Y Return vs Nifty])</f>
        <v>-0.58771106611740509</v>
      </c>
      <c r="I561">
        <v>-9.6416959341583404</v>
      </c>
      <c r="J561">
        <f>(Table2[[#This Row],[1M Return vs Nifty]]-AVERAGE(Table2[1M Return vs Nifty]))/_xlfn.STDEV.P(Table2[1M Return vs Nifty])</f>
        <v>-1.1589098130356825</v>
      </c>
      <c r="K561">
        <v>-4.4032870231622203</v>
      </c>
      <c r="L561">
        <f>(Table2[[#This Row],[6M Return vs Nifty]]-AVERAGE(Table2[6M Return vs Nifty]))/_xlfn.STDEV.P(Table2[6M Return vs Nifty])</f>
        <v>-0.43714905989835162</v>
      </c>
      <c r="M561">
        <v>3.1545192791768399</v>
      </c>
      <c r="N561">
        <f>(Table2[[#This Row],[1W Return vs Nifty]]-AVERAGE(Table2[1W Return vs Nifty]))/_xlfn.STDEV.P(Table2[1W Return vs Nifty])</f>
        <v>0.57579298448713556</v>
      </c>
      <c r="O561">
        <v>358.03</v>
      </c>
      <c r="P561">
        <v>362.22487257806301</v>
      </c>
      <c r="Q561">
        <v>332.52991941739998</v>
      </c>
      <c r="R561">
        <v>44.7679391047892</v>
      </c>
      <c r="S561" s="2">
        <f>(Table2[[#This Row],[Close Price]]-Table2[[#This Row],[20D EMA]])/Table2[[#This Row],[20D EMA]]</f>
        <v>-3.3879842471301276E-2</v>
      </c>
      <c r="T561" s="2">
        <f>(Table2[[#This Row],[Close Price]]-Table2[[#This Row],[50D EMA]])/Table2[[#This Row],[50D EMA]]</f>
        <v>-4.5068336864539489E-2</v>
      </c>
      <c r="U561" s="2">
        <f>(Table2[[#This Row],[Close Price]]-Table2[[#This Row],[200D EMA]])/Table2[[#This Row],[200D EMA]]</f>
        <v>4.0207150700979577E-2</v>
      </c>
      <c r="V561">
        <v>0.49485374517208702</v>
      </c>
      <c r="W561">
        <v>343.15</v>
      </c>
      <c r="X561">
        <v>354.85</v>
      </c>
      <c r="Y561">
        <v>321.89999999999998</v>
      </c>
      <c r="Z561">
        <v>354.85</v>
      </c>
      <c r="AA561">
        <v>314.25</v>
      </c>
      <c r="AB561">
        <v>388</v>
      </c>
      <c r="AC561" s="2">
        <f>(Table2[[#This Row],[Close Price]]/Table2[[#This Row],[Day Low]])-1</f>
        <v>8.0139880518723672E-3</v>
      </c>
      <c r="AD561" s="2">
        <f>(Table2[[#This Row],[Day High]]/Table2[[#This Row],[Close Price]])-1</f>
        <v>2.5874530211043689E-2</v>
      </c>
      <c r="AE561" s="2">
        <f>(Table2[[#This Row],[Close Price]]/Table2[[#This Row],[Current Week Low]])-1</f>
        <v>7.4557315936626178E-2</v>
      </c>
      <c r="AF561" s="2">
        <f>(Table2[[#This Row],[Current Week High]]/Table2[[#This Row],[Close Price]])-1</f>
        <v>2.5874530211043689E-2</v>
      </c>
      <c r="AG561" s="2">
        <f>(Table2[[#This Row],[Close Price]]/Table2[[#This Row],[Current Month Low]])-1</f>
        <v>0.10071599045346047</v>
      </c>
      <c r="AH561" s="2">
        <f>(Table2[[#This Row],[Current Month High]]/Table2[[#This Row],[Close Price]])-1</f>
        <v>0.12171147730557963</v>
      </c>
      <c r="AI561">
        <v>30.644694998554399</v>
      </c>
      <c r="AJ561">
        <v>47.003824904377304</v>
      </c>
      <c r="AK561" t="str">
        <f>IF(AND(Table2[[#This Row],[20D EMA]]&gt;Table2[[#This Row],[50D EMA]],Table2[[#This Row],[50D EMA]]&gt;Table2[[#This Row],[200D EMA]]),"Uptrend","Downtrend/NoTrend")</f>
        <v>Downtrend/NoTrend</v>
      </c>
      <c r="AL561">
        <v>-0.03</v>
      </c>
      <c r="AM561" t="s">
        <v>10331</v>
      </c>
      <c r="AN561">
        <v>-3.27</v>
      </c>
      <c r="AO561" t="s">
        <v>10331</v>
      </c>
      <c r="AQ561">
        <f>(Table2[[#This Row],[Sharpe Ratio]]-AVERAGE(Table2[Sharpe Ratio]))/_xlfn.STDEV.P(Table2[Sharpe Ratio])</f>
        <v>-0.76472241492382476</v>
      </c>
      <c r="AR5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1">
        <f>_xlfn.RANK.AVG(Table2[[#This Row],[1Y Return vs Nifty Z-Score]],Table2[1Y Return vs Nifty Z-Score])</f>
        <v>516</v>
      </c>
      <c r="AT561">
        <f>_xlfn.RANK.AVG(Table2[[#This Row],[6M Return vs Nifty Z-Score]],Table2[6M Return vs Nifty Z-Score])</f>
        <v>472</v>
      </c>
      <c r="AU561">
        <f>_xlfn.RANK.AVG(Table2[[#This Row],[Sharpe Ratio Z-Score]],Table2[Sharpe Ratio Z-Score])</f>
        <v>557.5</v>
      </c>
      <c r="AV561">
        <f>(Table2[[#This Row],[Rank 1Y]]+Table2[[#This Row],[Rank 6M]]+Table2[[#This Row],[Rank Sharpe]])/3</f>
        <v>515.16666666666663</v>
      </c>
    </row>
    <row r="562" spans="1:48" x14ac:dyDescent="0.3">
      <c r="A562" t="s">
        <v>1406</v>
      </c>
      <c r="B562" t="s">
        <v>1407</v>
      </c>
      <c r="C562" t="s">
        <v>10298</v>
      </c>
      <c r="D562" t="s">
        <v>224</v>
      </c>
      <c r="E562">
        <v>7840.6770439000002</v>
      </c>
      <c r="F562">
        <v>2031.5</v>
      </c>
      <c r="G562">
        <v>-13.7307890670495</v>
      </c>
      <c r="H562">
        <f>(Table2[[#This Row],[1Y Return vs Nifty]]-AVERAGE(Table2[1Y Return vs Nifty]))/_xlfn.STDEV.P(Table2[1Y Return vs Nifty])</f>
        <v>-0.71683963318642352</v>
      </c>
      <c r="I562">
        <v>-1.6081619202466799</v>
      </c>
      <c r="J562">
        <f>(Table2[[#This Row],[1M Return vs Nifty]]-AVERAGE(Table2[1M Return vs Nifty]))/_xlfn.STDEV.P(Table2[1M Return vs Nifty])</f>
        <v>-0.49056027041498224</v>
      </c>
      <c r="K562">
        <v>5.63334804646483</v>
      </c>
      <c r="L562">
        <f>(Table2[[#This Row],[6M Return vs Nifty]]-AVERAGE(Table2[6M Return vs Nifty]))/_xlfn.STDEV.P(Table2[6M Return vs Nifty])</f>
        <v>-9.570160508391555E-2</v>
      </c>
      <c r="M562">
        <v>-2.1419637433585401</v>
      </c>
      <c r="N562">
        <f>(Table2[[#This Row],[1W Return vs Nifty]]-AVERAGE(Table2[1W Return vs Nifty]))/_xlfn.STDEV.P(Table2[1W Return vs Nifty])</f>
        <v>-0.64867236887226087</v>
      </c>
      <c r="O562">
        <v>2071.5100000000002</v>
      </c>
      <c r="P562">
        <v>2122.3453646725202</v>
      </c>
      <c r="Q562">
        <v>1996.1947790018901</v>
      </c>
      <c r="R562">
        <v>44.493182493455699</v>
      </c>
      <c r="S562" s="2">
        <f>(Table2[[#This Row],[Close Price]]-Table2[[#This Row],[20D EMA]])/Table2[[#This Row],[20D EMA]]</f>
        <v>-1.9314413157551842E-2</v>
      </c>
      <c r="T562" s="2">
        <f>(Table2[[#This Row],[Close Price]]-Table2[[#This Row],[50D EMA]])/Table2[[#This Row],[50D EMA]]</f>
        <v>-4.2804232612036593E-2</v>
      </c>
      <c r="U562" s="2">
        <f>(Table2[[#This Row],[Close Price]]-Table2[[#This Row],[200D EMA]])/Table2[[#This Row],[200D EMA]]</f>
        <v>1.7686260564093222E-2</v>
      </c>
      <c r="V562">
        <v>0.57218992031452898</v>
      </c>
      <c r="W562">
        <v>2025</v>
      </c>
      <c r="X562">
        <v>2053</v>
      </c>
      <c r="Y562">
        <v>1990.15</v>
      </c>
      <c r="Z562">
        <v>2053</v>
      </c>
      <c r="AA562">
        <v>1979.05</v>
      </c>
      <c r="AB562">
        <v>2263.3000000000002</v>
      </c>
      <c r="AC562" s="2">
        <f>(Table2[[#This Row],[Close Price]]/Table2[[#This Row],[Day Low]])-1</f>
        <v>3.2098765432098109E-3</v>
      </c>
      <c r="AD562" s="2">
        <f>(Table2[[#This Row],[Day High]]/Table2[[#This Row],[Close Price]])-1</f>
        <v>1.0583312823037261E-2</v>
      </c>
      <c r="AE562" s="2">
        <f>(Table2[[#This Row],[Close Price]]/Table2[[#This Row],[Current Week Low]])-1</f>
        <v>2.0777328342084678E-2</v>
      </c>
      <c r="AF562" s="2">
        <f>(Table2[[#This Row],[Current Week High]]/Table2[[#This Row],[Close Price]])-1</f>
        <v>1.0583312823037261E-2</v>
      </c>
      <c r="AG562" s="2">
        <f>(Table2[[#This Row],[Close Price]]/Table2[[#This Row],[Current Month Low]])-1</f>
        <v>2.6502614890983045E-2</v>
      </c>
      <c r="AH562" s="2">
        <f>(Table2[[#This Row],[Current Month High]]/Table2[[#This Row],[Close Price]])-1</f>
        <v>0.11410287964558208</v>
      </c>
      <c r="AI562">
        <v>35.023381737632199</v>
      </c>
      <c r="AJ562">
        <v>38.962993364799203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-0.12</v>
      </c>
      <c r="AM562" t="s">
        <v>10331</v>
      </c>
      <c r="AN562">
        <v>-1.23</v>
      </c>
      <c r="AO562" t="s">
        <v>10331</v>
      </c>
      <c r="AP562">
        <v>-2.8178760306257999E-2</v>
      </c>
      <c r="AQ562">
        <f>(Table2[[#This Row],[Sharpe Ratio]]-AVERAGE(Table2[Sharpe Ratio]))/_xlfn.STDEV.P(Table2[Sharpe Ratio])</f>
        <v>-1.089157902890733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>
        <f>_xlfn.RANK.AVG(Table2[[#This Row],[1Y Return vs Nifty Z-Score]],Table2[1Y Return vs Nifty Z-Score])</f>
        <v>574</v>
      </c>
      <c r="AT562">
        <f>_xlfn.RANK.AVG(Table2[[#This Row],[6M Return vs Nifty Z-Score]],Table2[6M Return vs Nifty Z-Score])</f>
        <v>345</v>
      </c>
      <c r="AU562">
        <f>_xlfn.RANK.AVG(Table2[[#This Row],[Sharpe Ratio Z-Score]],Table2[Sharpe Ratio Z-Score])</f>
        <v>632</v>
      </c>
      <c r="AV562">
        <f>(Table2[[#This Row],[Rank 1Y]]+Table2[[#This Row],[Rank 6M]]+Table2[[#This Row],[Rank Sharpe]])/3</f>
        <v>517</v>
      </c>
    </row>
    <row r="563" spans="1:48" x14ac:dyDescent="0.3">
      <c r="A563" t="s">
        <v>576</v>
      </c>
      <c r="B563" t="s">
        <v>577</v>
      </c>
      <c r="C563" t="s">
        <v>10291</v>
      </c>
      <c r="D563" t="s">
        <v>201</v>
      </c>
      <c r="E563">
        <v>33750.073006099999</v>
      </c>
      <c r="F563">
        <v>842.05</v>
      </c>
      <c r="G563">
        <v>-24.731658239776898</v>
      </c>
      <c r="H563">
        <f>(Table2[[#This Row],[1Y Return vs Nifty]]-AVERAGE(Table2[1Y Return vs Nifty]))/_xlfn.STDEV.P(Table2[1Y Return vs Nifty])</f>
        <v>-0.8871200832139684</v>
      </c>
      <c r="I563">
        <v>10.0097902623375</v>
      </c>
      <c r="J563">
        <f>(Table2[[#This Row],[1M Return vs Nifty]]-AVERAGE(Table2[1M Return vs Nifty]))/_xlfn.STDEV.P(Table2[1M Return vs Nifty])</f>
        <v>0.47599479911891385</v>
      </c>
      <c r="K563">
        <v>0.87522666875455701</v>
      </c>
      <c r="L563">
        <f>(Table2[[#This Row],[6M Return vs Nifty]]-AVERAGE(Table2[6M Return vs Nifty]))/_xlfn.STDEV.P(Table2[6M Return vs Nifty])</f>
        <v>-0.25757342993822907</v>
      </c>
      <c r="M563">
        <v>-0.82243597048837402</v>
      </c>
      <c r="N563">
        <f>(Table2[[#This Row],[1W Return vs Nifty]]-AVERAGE(Table2[1W Return vs Nifty]))/_xlfn.STDEV.P(Table2[1W Return vs Nifty])</f>
        <v>-0.34361785745393175</v>
      </c>
      <c r="O563">
        <v>814.29</v>
      </c>
      <c r="P563">
        <v>776.13669051064005</v>
      </c>
      <c r="Q563">
        <v>731.42282026945895</v>
      </c>
      <c r="R563">
        <v>65.416905388970406</v>
      </c>
      <c r="S563" s="2">
        <f>(Table2[[#This Row],[Close Price]]-Table2[[#This Row],[20D EMA]])/Table2[[#This Row],[20D EMA]]</f>
        <v>3.4091048643603621E-2</v>
      </c>
      <c r="T563" s="2">
        <f>(Table2[[#This Row],[Close Price]]-Table2[[#This Row],[50D EMA]])/Table2[[#This Row],[50D EMA]]</f>
        <v>8.4924872506663571E-2</v>
      </c>
      <c r="U563" s="2">
        <f>(Table2[[#This Row],[Close Price]]-Table2[[#This Row],[200D EMA]])/Table2[[#This Row],[200D EMA]]</f>
        <v>0.15124928654780764</v>
      </c>
      <c r="V563">
        <v>0.71681863158466697</v>
      </c>
      <c r="W563">
        <v>831.55</v>
      </c>
      <c r="X563">
        <v>848.9</v>
      </c>
      <c r="Y563">
        <v>818.55</v>
      </c>
      <c r="Z563">
        <v>848.9</v>
      </c>
      <c r="AA563">
        <v>792.35</v>
      </c>
      <c r="AB563">
        <v>874.55</v>
      </c>
      <c r="AC563" s="2">
        <f>(Table2[[#This Row],[Close Price]]/Table2[[#This Row],[Day Low]])-1</f>
        <v>1.2627021826709051E-2</v>
      </c>
      <c r="AD563" s="2">
        <f>(Table2[[#This Row],[Day High]]/Table2[[#This Row],[Close Price]])-1</f>
        <v>8.1349088533935188E-3</v>
      </c>
      <c r="AE563" s="2">
        <f>(Table2[[#This Row],[Close Price]]/Table2[[#This Row],[Current Week Low]])-1</f>
        <v>2.870930303585606E-2</v>
      </c>
      <c r="AF563" s="2">
        <f>(Table2[[#This Row],[Current Week High]]/Table2[[#This Row],[Close Price]])-1</f>
        <v>8.1349088533935188E-3</v>
      </c>
      <c r="AG563" s="2">
        <f>(Table2[[#This Row],[Close Price]]/Table2[[#This Row],[Current Month Low]])-1</f>
        <v>6.2724805956963392E-2</v>
      </c>
      <c r="AH563" s="2">
        <f>(Table2[[#This Row],[Current Month High]]/Table2[[#This Row],[Close Price]])-1</f>
        <v>3.8596282881063981E-2</v>
      </c>
      <c r="AI563">
        <v>3.8596282881063901</v>
      </c>
      <c r="AJ563">
        <v>38.574837488685901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0.06</v>
      </c>
      <c r="AM563" t="s">
        <v>10332</v>
      </c>
      <c r="AN563">
        <v>5.16</v>
      </c>
      <c r="AO563" t="s">
        <v>10332</v>
      </c>
      <c r="AP563">
        <v>3.1000555756169998E-3</v>
      </c>
      <c r="AQ563">
        <f>(Table2[[#This Row],[Sharpe Ratio]]-AVERAGE(Table2[Sharpe Ratio]))/_xlfn.STDEV.P(Table2[Sharpe Ratio])</f>
        <v>-0.72902999863337237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-1.7413465701205877</v>
      </c>
      <c r="AS563">
        <f>_xlfn.RANK.AVG(Table2[[#This Row],[1Y Return vs Nifty Z-Score]],Table2[1Y Return vs Nifty Z-Score])</f>
        <v>633</v>
      </c>
      <c r="AT563">
        <f>_xlfn.RANK.AVG(Table2[[#This Row],[6M Return vs Nifty Z-Score]],Table2[6M Return vs Nifty Z-Score])</f>
        <v>399</v>
      </c>
      <c r="AU563">
        <f>_xlfn.RANK.AVG(Table2[[#This Row],[Sharpe Ratio Z-Score]],Table2[Sharpe Ratio Z-Score])</f>
        <v>525</v>
      </c>
      <c r="AV563">
        <f>(Table2[[#This Row],[Rank 1Y]]+Table2[[#This Row],[Rank 6M]]+Table2[[#This Row],[Rank Sharpe]])/3</f>
        <v>519</v>
      </c>
    </row>
    <row r="564" spans="1:48" x14ac:dyDescent="0.3">
      <c r="A564" t="s">
        <v>1703</v>
      </c>
      <c r="B564" t="s">
        <v>1704</v>
      </c>
      <c r="C564" t="s">
        <v>10300</v>
      </c>
      <c r="D564" t="s">
        <v>303</v>
      </c>
      <c r="E564">
        <v>4915.2665404500003</v>
      </c>
      <c r="F564">
        <v>294.89999999999998</v>
      </c>
      <c r="G564">
        <v>4.7706764241218904</v>
      </c>
      <c r="H564">
        <f>(Table2[[#This Row],[1Y Return vs Nifty]]-AVERAGE(Table2[1Y Return vs Nifty]))/_xlfn.STDEV.P(Table2[1Y Return vs Nifty])</f>
        <v>-0.43045881903983718</v>
      </c>
      <c r="I564">
        <v>-1.3527433896235601</v>
      </c>
      <c r="J564">
        <f>(Table2[[#This Row],[1M Return vs Nifty]]-AVERAGE(Table2[1M Return vs Nifty]))/_xlfn.STDEV.P(Table2[1M Return vs Nifty])</f>
        <v>-0.4693107359232882</v>
      </c>
      <c r="K564">
        <v>-5.2136385007091803</v>
      </c>
      <c r="L564">
        <f>(Table2[[#This Row],[6M Return vs Nifty]]-AVERAGE(Table2[6M Return vs Nifty]))/_xlfn.STDEV.P(Table2[6M Return vs Nifty])</f>
        <v>-0.46471730837944425</v>
      </c>
      <c r="M564">
        <v>-0.15169103187687399</v>
      </c>
      <c r="N564">
        <f>(Table2[[#This Row],[1W Return vs Nifty]]-AVERAGE(Table2[1W Return vs Nifty]))/_xlfn.STDEV.P(Table2[1W Return vs Nifty])</f>
        <v>-0.18855195149775517</v>
      </c>
      <c r="O564">
        <v>294.47000000000003</v>
      </c>
      <c r="P564">
        <v>290.54236604224599</v>
      </c>
      <c r="Q564">
        <v>268.96708952245802</v>
      </c>
      <c r="R564">
        <v>51.714082134671798</v>
      </c>
      <c r="S564" s="2">
        <f>(Table2[[#This Row],[Close Price]]-Table2[[#This Row],[20D EMA]])/Table2[[#This Row],[20D EMA]]</f>
        <v>1.4602506197573604E-3</v>
      </c>
      <c r="T564" s="2">
        <f>(Table2[[#This Row],[Close Price]]-Table2[[#This Row],[50D EMA]])/Table2[[#This Row],[50D EMA]]</f>
        <v>1.49982738046553E-2</v>
      </c>
      <c r="U564" s="2">
        <f>(Table2[[#This Row],[Close Price]]-Table2[[#This Row],[200D EMA]])/Table2[[#This Row],[200D EMA]]</f>
        <v>9.6416667643558024E-2</v>
      </c>
      <c r="V564">
        <v>0.695736222193301</v>
      </c>
      <c r="W564">
        <v>293</v>
      </c>
      <c r="X564">
        <v>299.75</v>
      </c>
      <c r="Y564">
        <v>285</v>
      </c>
      <c r="Z564">
        <v>299.75</v>
      </c>
      <c r="AA564">
        <v>277</v>
      </c>
      <c r="AB564">
        <v>336</v>
      </c>
      <c r="AC564" s="2">
        <f>(Table2[[#This Row],[Close Price]]/Table2[[#This Row],[Day Low]])-1</f>
        <v>6.4846416382251526E-3</v>
      </c>
      <c r="AD564" s="2">
        <f>(Table2[[#This Row],[Day High]]/Table2[[#This Row],[Close Price]])-1</f>
        <v>1.6446252967107666E-2</v>
      </c>
      <c r="AE564" s="2">
        <f>(Table2[[#This Row],[Close Price]]/Table2[[#This Row],[Current Week Low]])-1</f>
        <v>3.4736842105263177E-2</v>
      </c>
      <c r="AF564" s="2">
        <f>(Table2[[#This Row],[Current Week High]]/Table2[[#This Row],[Close Price]])-1</f>
        <v>1.6446252967107666E-2</v>
      </c>
      <c r="AG564" s="2">
        <f>(Table2[[#This Row],[Close Price]]/Table2[[#This Row],[Current Month Low]])-1</f>
        <v>6.4620938628158653E-2</v>
      </c>
      <c r="AH564" s="2">
        <f>(Table2[[#This Row],[Current Month High]]/Table2[[#This Row],[Close Price]])-1</f>
        <v>0.13936927772126162</v>
      </c>
      <c r="AI564">
        <v>13.936927772126101</v>
      </c>
      <c r="AJ564">
        <v>40.595947556614902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0.14000000000000001</v>
      </c>
      <c r="AM564" t="s">
        <v>10332</v>
      </c>
      <c r="AN564">
        <v>-0.81</v>
      </c>
      <c r="AO564" t="s">
        <v>10331</v>
      </c>
      <c r="AP564">
        <v>-2.8986104589353998E-2</v>
      </c>
      <c r="AQ564">
        <f>(Table2[[#This Row],[Sharpe Ratio]]-AVERAGE(Table2[Sharpe Ratio]))/_xlfn.STDEV.P(Table2[Sharpe Ratio])</f>
        <v>-1.0984532421319475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-2.651492056972272</v>
      </c>
      <c r="AS564">
        <f>_xlfn.RANK.AVG(Table2[[#This Row],[1Y Return vs Nifty Z-Score]],Table2[1Y Return vs Nifty Z-Score])</f>
        <v>443</v>
      </c>
      <c r="AT564">
        <f>_xlfn.RANK.AVG(Table2[[#This Row],[6M Return vs Nifty Z-Score]],Table2[6M Return vs Nifty Z-Score])</f>
        <v>480</v>
      </c>
      <c r="AU564">
        <f>_xlfn.RANK.AVG(Table2[[#This Row],[Sharpe Ratio Z-Score]],Table2[Sharpe Ratio Z-Score])</f>
        <v>636</v>
      </c>
      <c r="AV564">
        <f>(Table2[[#This Row],[Rank 1Y]]+Table2[[#This Row],[Rank 6M]]+Table2[[#This Row],[Rank Sharpe]])/3</f>
        <v>519.66666666666663</v>
      </c>
    </row>
    <row r="565" spans="1:48" x14ac:dyDescent="0.3">
      <c r="A565" t="s">
        <v>1743</v>
      </c>
      <c r="B565" t="s">
        <v>1744</v>
      </c>
      <c r="C565" t="s">
        <v>10297</v>
      </c>
      <c r="D565" t="s">
        <v>902</v>
      </c>
      <c r="E565">
        <v>4624.2790654500004</v>
      </c>
      <c r="F565">
        <v>377.1</v>
      </c>
      <c r="G565">
        <v>-16.596704313802402</v>
      </c>
      <c r="H565">
        <f>(Table2[[#This Row],[1Y Return vs Nifty]]-AVERAGE(Table2[1Y Return vs Nifty]))/_xlfn.STDEV.P(Table2[1Y Return vs Nifty])</f>
        <v>-0.76120061324132005</v>
      </c>
      <c r="I565">
        <v>12.1624307587856</v>
      </c>
      <c r="J565">
        <f>(Table2[[#This Row],[1M Return vs Nifty]]-AVERAGE(Table2[1M Return vs Nifty]))/_xlfn.STDEV.P(Table2[1M Return vs Nifty])</f>
        <v>0.65508363956403581</v>
      </c>
      <c r="K565">
        <v>-7.8343445072672999</v>
      </c>
      <c r="L565">
        <f>(Table2[[#This Row],[6M Return vs Nifty]]-AVERAGE(Table2[6M Return vs Nifty]))/_xlfn.STDEV.P(Table2[6M Return vs Nifty])</f>
        <v>-0.55387402171498501</v>
      </c>
      <c r="M565">
        <v>0.65805566758951395</v>
      </c>
      <c r="N565">
        <f>(Table2[[#This Row],[1W Return vs Nifty]]-AVERAGE(Table2[1W Return vs Nifty]))/_xlfn.STDEV.P(Table2[1W Return vs Nifty])</f>
        <v>-1.3509778941260073E-3</v>
      </c>
      <c r="O565">
        <v>353.15</v>
      </c>
      <c r="P565">
        <v>338.75061920889499</v>
      </c>
      <c r="Q565">
        <v>338.36503712295701</v>
      </c>
      <c r="R565">
        <v>72.2820410317278</v>
      </c>
      <c r="S565" s="2">
        <f>(Table2[[#This Row],[Close Price]]-Table2[[#This Row],[20D EMA]])/Table2[[#This Row],[20D EMA]]</f>
        <v>6.7818207560526825E-2</v>
      </c>
      <c r="T565" s="2">
        <f>(Table2[[#This Row],[Close Price]]-Table2[[#This Row],[50D EMA]])/Table2[[#This Row],[50D EMA]]</f>
        <v>0.11320829724434064</v>
      </c>
      <c r="U565" s="2">
        <f>(Table2[[#This Row],[Close Price]]-Table2[[#This Row],[200D EMA]])/Table2[[#This Row],[200D EMA]]</f>
        <v>0.11447684786347263</v>
      </c>
      <c r="V565">
        <v>0.62454417948134899</v>
      </c>
      <c r="W565">
        <v>364.5</v>
      </c>
      <c r="X565">
        <v>378.5</v>
      </c>
      <c r="Y565">
        <v>355</v>
      </c>
      <c r="Z565">
        <v>378.5</v>
      </c>
      <c r="AA565">
        <v>337.55</v>
      </c>
      <c r="AB565">
        <v>379</v>
      </c>
      <c r="AC565" s="2">
        <f>(Table2[[#This Row],[Close Price]]/Table2[[#This Row],[Day Low]])-1</f>
        <v>3.4567901234567877E-2</v>
      </c>
      <c r="AD565" s="2">
        <f>(Table2[[#This Row],[Day High]]/Table2[[#This Row],[Close Price]])-1</f>
        <v>3.7125430920179614E-3</v>
      </c>
      <c r="AE565" s="2">
        <f>(Table2[[#This Row],[Close Price]]/Table2[[#This Row],[Current Week Low]])-1</f>
        <v>6.2253521126760525E-2</v>
      </c>
      <c r="AF565" s="2">
        <f>(Table2[[#This Row],[Current Week High]]/Table2[[#This Row],[Close Price]])-1</f>
        <v>3.7125430920179614E-3</v>
      </c>
      <c r="AG565" s="2">
        <f>(Table2[[#This Row],[Close Price]]/Table2[[#This Row],[Current Month Low]])-1</f>
        <v>0.11716782698859429</v>
      </c>
      <c r="AH565" s="2">
        <f>(Table2[[#This Row],[Current Month High]]/Table2[[#This Row],[Close Price]])-1</f>
        <v>5.0384513391672492E-3</v>
      </c>
      <c r="AI565">
        <v>19.305224078493701</v>
      </c>
      <c r="AJ565">
        <v>40.735211793245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0.26</v>
      </c>
      <c r="AM565" t="s">
        <v>10332</v>
      </c>
      <c r="AN565">
        <v>10.199999999999999</v>
      </c>
      <c r="AO565" t="s">
        <v>10332</v>
      </c>
      <c r="AP565">
        <v>2.9039175821001999E-2</v>
      </c>
      <c r="AQ565">
        <f>(Table2[[#This Row],[Sharpe Ratio]]-AVERAGE(Table2[Sharpe Ratio]))/_xlfn.STDEV.P(Table2[Sharpe Ratio])</f>
        <v>-0.43038055334976139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-1.0917225266361568</v>
      </c>
      <c r="AS565">
        <f>_xlfn.RANK.AVG(Table2[[#This Row],[1Y Return vs Nifty Z-Score]],Table2[1Y Return vs Nifty Z-Score])</f>
        <v>591</v>
      </c>
      <c r="AT565">
        <f>_xlfn.RANK.AVG(Table2[[#This Row],[6M Return vs Nifty Z-Score]],Table2[6M Return vs Nifty Z-Score])</f>
        <v>514</v>
      </c>
      <c r="AU565">
        <f>_xlfn.RANK.AVG(Table2[[#This Row],[Sharpe Ratio Z-Score]],Table2[Sharpe Ratio Z-Score])</f>
        <v>454</v>
      </c>
      <c r="AV565">
        <f>(Table2[[#This Row],[Rank 1Y]]+Table2[[#This Row],[Rank 6M]]+Table2[[#This Row],[Rank Sharpe]])/3</f>
        <v>519.66666666666663</v>
      </c>
    </row>
    <row r="566" spans="1:48" x14ac:dyDescent="0.3">
      <c r="A566" t="s">
        <v>145</v>
      </c>
      <c r="B566" t="s">
        <v>146</v>
      </c>
      <c r="C566" t="s">
        <v>10294</v>
      </c>
      <c r="D566" t="s">
        <v>127</v>
      </c>
      <c r="E566">
        <v>192421.15517297399</v>
      </c>
      <c r="F566">
        <v>154.13999999999999</v>
      </c>
      <c r="G566">
        <v>3.2094423993022598</v>
      </c>
      <c r="H566">
        <f>(Table2[[#This Row],[1Y Return vs Nifty]]-AVERAGE(Table2[1Y Return vs Nifty]))/_xlfn.STDEV.P(Table2[1Y Return vs Nifty])</f>
        <v>-0.45462487611864261</v>
      </c>
      <c r="I566">
        <v>-5.4993872138717501</v>
      </c>
      <c r="J566">
        <f>(Table2[[#This Row],[1M Return vs Nifty]]-AVERAGE(Table2[1M Return vs Nifty]))/_xlfn.STDEV.P(Table2[1M Return vs Nifty])</f>
        <v>-0.81429060388027785</v>
      </c>
      <c r="K566">
        <v>-6.0280284567395999</v>
      </c>
      <c r="L566">
        <f>(Table2[[#This Row],[6M Return vs Nifty]]-AVERAGE(Table2[6M Return vs Nifty]))/_xlfn.STDEV.P(Table2[6M Return vs Nifty])</f>
        <v>-0.49242294635312417</v>
      </c>
      <c r="M566">
        <v>-0.44891577476858302</v>
      </c>
      <c r="N566">
        <f>(Table2[[#This Row],[1W Return vs Nifty]]-AVERAGE(Table2[1W Return vs Nifty]))/_xlfn.STDEV.P(Table2[1W Return vs Nifty])</f>
        <v>-0.25726573728420271</v>
      </c>
      <c r="O566">
        <v>155.19</v>
      </c>
      <c r="P566">
        <v>160.86197387101899</v>
      </c>
      <c r="Q566">
        <v>152.57175714881799</v>
      </c>
      <c r="R566">
        <v>51.8360399491824</v>
      </c>
      <c r="S566" s="2">
        <f>(Table2[[#This Row],[Close Price]]-Table2[[#This Row],[20D EMA]])/Table2[[#This Row],[20D EMA]]</f>
        <v>-6.7658998646820756E-3</v>
      </c>
      <c r="T566" s="2">
        <f>(Table2[[#This Row],[Close Price]]-Table2[[#This Row],[50D EMA]])/Table2[[#This Row],[50D EMA]]</f>
        <v>-4.1787214897715731E-2</v>
      </c>
      <c r="U566" s="2">
        <f>(Table2[[#This Row],[Close Price]]-Table2[[#This Row],[200D EMA]])/Table2[[#This Row],[200D EMA]]</f>
        <v>1.0278723143054145E-2</v>
      </c>
      <c r="V566">
        <v>0.97218183031675498</v>
      </c>
      <c r="W566">
        <v>152.51</v>
      </c>
      <c r="X566">
        <v>154.35</v>
      </c>
      <c r="Y566">
        <v>150.38999999999999</v>
      </c>
      <c r="Z566">
        <v>155.69999999999999</v>
      </c>
      <c r="AA566">
        <v>142.35</v>
      </c>
      <c r="AB566">
        <v>168.95</v>
      </c>
      <c r="AC566" s="2">
        <f>(Table2[[#This Row],[Close Price]]/Table2[[#This Row],[Day Low]])-1</f>
        <v>1.0687823749262249E-2</v>
      </c>
      <c r="AD566" s="2">
        <f>(Table2[[#This Row],[Day High]]/Table2[[#This Row],[Close Price]])-1</f>
        <v>1.3623978201635634E-3</v>
      </c>
      <c r="AE566" s="2">
        <f>(Table2[[#This Row],[Close Price]]/Table2[[#This Row],[Current Week Low]])-1</f>
        <v>2.4935168561739385E-2</v>
      </c>
      <c r="AF566" s="2">
        <f>(Table2[[#This Row],[Current Week High]]/Table2[[#This Row],[Close Price]])-1</f>
        <v>1.0120669521214598E-2</v>
      </c>
      <c r="AG566" s="2">
        <f>(Table2[[#This Row],[Close Price]]/Table2[[#This Row],[Current Month Low]])-1</f>
        <v>8.2824025289778724E-2</v>
      </c>
      <c r="AH566" s="2">
        <f>(Table2[[#This Row],[Current Month High]]/Table2[[#This Row],[Close Price]])-1</f>
        <v>9.608148436486319E-2</v>
      </c>
      <c r="AI566">
        <v>19.761256001037999</v>
      </c>
      <c r="AJ566">
        <v>34.502617801047101</v>
      </c>
      <c r="AK566" t="str">
        <f>IF(AND(Table2[[#This Row],[20D EMA]]&gt;Table2[[#This Row],[50D EMA]],Table2[[#This Row],[50D EMA]]&gt;Table2[[#This Row],[200D EMA]]),"Uptrend","Downtrend/NoTrend")</f>
        <v>Downtrend/NoTrend</v>
      </c>
      <c r="AL566">
        <v>-0.05</v>
      </c>
      <c r="AM566" t="s">
        <v>10331</v>
      </c>
      <c r="AN566">
        <v>2.88</v>
      </c>
      <c r="AO566" t="s">
        <v>10332</v>
      </c>
      <c r="AP566">
        <v>-2.3296668064086999E-2</v>
      </c>
      <c r="AQ566">
        <f>(Table2[[#This Row],[Sharpe Ratio]]-AVERAGE(Table2[Sharpe Ratio]))/_xlfn.STDEV.P(Table2[Sharpe Ratio])</f>
        <v>-1.0329480497363184</v>
      </c>
      <c r="AR5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6">
        <f>_xlfn.RANK.AVG(Table2[[#This Row],[1Y Return vs Nifty Z-Score]],Table2[1Y Return vs Nifty Z-Score])</f>
        <v>453</v>
      </c>
      <c r="AT566">
        <f>_xlfn.RANK.AVG(Table2[[#This Row],[6M Return vs Nifty Z-Score]],Table2[6M Return vs Nifty Z-Score])</f>
        <v>490</v>
      </c>
      <c r="AU566">
        <f>_xlfn.RANK.AVG(Table2[[#This Row],[Sharpe Ratio Z-Score]],Table2[Sharpe Ratio Z-Score])</f>
        <v>620</v>
      </c>
      <c r="AV566">
        <f>(Table2[[#This Row],[Rank 1Y]]+Table2[[#This Row],[Rank 6M]]+Table2[[#This Row],[Rank Sharpe]])/3</f>
        <v>521</v>
      </c>
    </row>
    <row r="567" spans="1:48" x14ac:dyDescent="0.3">
      <c r="A567" t="s">
        <v>1778</v>
      </c>
      <c r="B567" t="s">
        <v>1779</v>
      </c>
      <c r="C567" t="s">
        <v>10290</v>
      </c>
      <c r="D567" t="s">
        <v>46</v>
      </c>
      <c r="E567">
        <v>4376.275055217</v>
      </c>
      <c r="F567">
        <v>54.21</v>
      </c>
      <c r="G567">
        <v>-30.065751964567699</v>
      </c>
      <c r="H567">
        <f>(Table2[[#This Row],[1Y Return vs Nifty]]-AVERAGE(Table2[1Y Return vs Nifty]))/_xlfn.STDEV.P(Table2[1Y Return vs Nifty])</f>
        <v>-0.96968554833178444</v>
      </c>
      <c r="I567">
        <v>-8.7344835976623507</v>
      </c>
      <c r="J567">
        <f>(Table2[[#This Row],[1M Return vs Nifty]]-AVERAGE(Table2[1M Return vs Nifty]))/_xlfn.STDEV.P(Table2[1M Return vs Nifty])</f>
        <v>-1.0834343188002737</v>
      </c>
      <c r="K567">
        <v>-34.945371429342401</v>
      </c>
      <c r="L567">
        <f>(Table2[[#This Row],[6M Return vs Nifty]]-AVERAGE(Table2[6M Return vs Nifty]))/_xlfn.STDEV.P(Table2[6M Return vs Nifty])</f>
        <v>-1.476194209280814</v>
      </c>
      <c r="M567">
        <v>0.57900972228905501</v>
      </c>
      <c r="N567">
        <f>(Table2[[#This Row],[1W Return vs Nifty]]-AVERAGE(Table2[1W Return vs Nifty]))/_xlfn.STDEV.P(Table2[1W Return vs Nifty])</f>
        <v>-1.9625183802487803E-2</v>
      </c>
      <c r="O567">
        <v>55.9</v>
      </c>
      <c r="P567">
        <v>58.7111498735905</v>
      </c>
      <c r="Q567">
        <v>57.579247310380197</v>
      </c>
      <c r="R567">
        <v>45.2137551039512</v>
      </c>
      <c r="S567" s="2">
        <f>(Table2[[#This Row],[Close Price]]-Table2[[#This Row],[20D EMA]])/Table2[[#This Row],[20D EMA]]</f>
        <v>-3.0232558139534845E-2</v>
      </c>
      <c r="T567" s="2">
        <f>(Table2[[#This Row],[Close Price]]-Table2[[#This Row],[50D EMA]])/Table2[[#This Row],[50D EMA]]</f>
        <v>-7.6666014603389843E-2</v>
      </c>
      <c r="U567" s="2">
        <f>(Table2[[#This Row],[Close Price]]-Table2[[#This Row],[200D EMA]])/Table2[[#This Row],[200D EMA]]</f>
        <v>-5.8514959256384703E-2</v>
      </c>
      <c r="V567">
        <v>0.77468834933236996</v>
      </c>
      <c r="W567">
        <v>54.01</v>
      </c>
      <c r="X567">
        <v>55.34</v>
      </c>
      <c r="Y567">
        <v>52.81</v>
      </c>
      <c r="Z567">
        <v>56.66</v>
      </c>
      <c r="AA567">
        <v>50.96</v>
      </c>
      <c r="AB567">
        <v>59.98</v>
      </c>
      <c r="AC567" s="2">
        <f>(Table2[[#This Row],[Close Price]]/Table2[[#This Row],[Day Low]])-1</f>
        <v>3.7030179596371227E-3</v>
      </c>
      <c r="AD567" s="2">
        <f>(Table2[[#This Row],[Day High]]/Table2[[#This Row],[Close Price]])-1</f>
        <v>2.0844862571481215E-2</v>
      </c>
      <c r="AE567" s="2">
        <f>(Table2[[#This Row],[Close Price]]/Table2[[#This Row],[Current Week Low]])-1</f>
        <v>2.6510130657072528E-2</v>
      </c>
      <c r="AF567" s="2">
        <f>(Table2[[#This Row],[Current Week High]]/Table2[[#This Row],[Close Price]])-1</f>
        <v>4.5194613539937256E-2</v>
      </c>
      <c r="AG567" s="2">
        <f>(Table2[[#This Row],[Close Price]]/Table2[[#This Row],[Current Month Low]])-1</f>
        <v>6.3775510204081565E-2</v>
      </c>
      <c r="AH567" s="2">
        <f>(Table2[[#This Row],[Current Month High]]/Table2[[#This Row],[Close Price]])-1</f>
        <v>0.10643792658181139</v>
      </c>
      <c r="AI567">
        <v>45.729570190001802</v>
      </c>
      <c r="AJ567">
        <v>28.917954815695602</v>
      </c>
      <c r="AK567" t="str">
        <f>IF(AND(Table2[[#This Row],[20D EMA]]&gt;Table2[[#This Row],[50D EMA]],Table2[[#This Row],[50D EMA]]&gt;Table2[[#This Row],[200D EMA]]),"Uptrend","Downtrend/NoTrend")</f>
        <v>Downtrend/NoTrend</v>
      </c>
      <c r="AL567">
        <v>-0.14000000000000001</v>
      </c>
      <c r="AM567" t="s">
        <v>10331</v>
      </c>
      <c r="AN567">
        <v>1.35</v>
      </c>
      <c r="AO567" t="s">
        <v>10332</v>
      </c>
      <c r="AP567">
        <v>0.11999968462211399</v>
      </c>
      <c r="AQ567">
        <f>(Table2[[#This Row],[Sharpe Ratio]]-AVERAGE(Table2[Sharpe Ratio]))/_xlfn.STDEV.P(Table2[Sharpe Ratio])</f>
        <v>0.61689110579605222</v>
      </c>
      <c r="AR5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7">
        <f>_xlfn.RANK.AVG(Table2[[#This Row],[1Y Return vs Nifty Z-Score]],Table2[1Y Return vs Nifty Z-Score])</f>
        <v>659</v>
      </c>
      <c r="AT567">
        <f>_xlfn.RANK.AVG(Table2[[#This Row],[6M Return vs Nifty Z-Score]],Table2[6M Return vs Nifty Z-Score])</f>
        <v>717</v>
      </c>
      <c r="AU567">
        <f>_xlfn.RANK.AVG(Table2[[#This Row],[Sharpe Ratio Z-Score]],Table2[Sharpe Ratio Z-Score])</f>
        <v>191</v>
      </c>
      <c r="AV567">
        <f>(Table2[[#This Row],[Rank 1Y]]+Table2[[#This Row],[Rank 6M]]+Table2[[#This Row],[Rank Sharpe]])/3</f>
        <v>522.33333333333337</v>
      </c>
    </row>
    <row r="568" spans="1:48" x14ac:dyDescent="0.3">
      <c r="A568" t="s">
        <v>1195</v>
      </c>
      <c r="B568" t="s">
        <v>1196</v>
      </c>
      <c r="C568" t="s">
        <v>10289</v>
      </c>
      <c r="D568" t="s">
        <v>1002</v>
      </c>
      <c r="E568">
        <v>10206.108461534999</v>
      </c>
      <c r="F568">
        <v>47.95</v>
      </c>
      <c r="G568">
        <v>-21.1248644729096</v>
      </c>
      <c r="H568">
        <f>(Table2[[#This Row],[1Y Return vs Nifty]]-AVERAGE(Table2[1Y Return vs Nifty]))/_xlfn.STDEV.P(Table2[1Y Return vs Nifty])</f>
        <v>-0.83129117950322284</v>
      </c>
      <c r="I568">
        <v>1.07054639571372</v>
      </c>
      <c r="J568">
        <f>(Table2[[#This Row],[1M Return vs Nifty]]-AVERAGE(Table2[1M Return vs Nifty]))/_xlfn.STDEV.P(Table2[1M Return vs Nifty])</f>
        <v>-0.26770523865858264</v>
      </c>
      <c r="K568">
        <v>-13.8185895063822</v>
      </c>
      <c r="L568">
        <f>(Table2[[#This Row],[6M Return vs Nifty]]-AVERAGE(Table2[6M Return vs Nifty]))/_xlfn.STDEV.P(Table2[6M Return vs Nifty])</f>
        <v>-0.75745871018465616</v>
      </c>
      <c r="M568">
        <v>0.819587055349843</v>
      </c>
      <c r="N568">
        <f>(Table2[[#This Row],[1W Return vs Nifty]]-AVERAGE(Table2[1W Return vs Nifty]))/_xlfn.STDEV.P(Table2[1W Return vs Nifty])</f>
        <v>3.5992592726422273E-2</v>
      </c>
      <c r="O568">
        <v>47.62</v>
      </c>
      <c r="P568">
        <v>47.404820132452102</v>
      </c>
      <c r="Q568">
        <v>46.664722318383298</v>
      </c>
      <c r="R568">
        <v>54.555273189783598</v>
      </c>
      <c r="S568" s="2">
        <f>(Table2[[#This Row],[Close Price]]-Table2[[#This Row],[20D EMA]])/Table2[[#This Row],[20D EMA]]</f>
        <v>6.9298614027720586E-3</v>
      </c>
      <c r="T568" s="2">
        <f>(Table2[[#This Row],[Close Price]]-Table2[[#This Row],[50D EMA]])/Table2[[#This Row],[50D EMA]]</f>
        <v>1.1500515475528305E-2</v>
      </c>
      <c r="U568" s="2">
        <f>(Table2[[#This Row],[Close Price]]-Table2[[#This Row],[200D EMA]])/Table2[[#This Row],[200D EMA]]</f>
        <v>2.7542812166491289E-2</v>
      </c>
      <c r="V568">
        <v>0.47186990199208001</v>
      </c>
      <c r="W568">
        <v>47.69</v>
      </c>
      <c r="X568">
        <v>48.75</v>
      </c>
      <c r="Y568">
        <v>46.2</v>
      </c>
      <c r="Z568">
        <v>48.95</v>
      </c>
      <c r="AA568">
        <v>44.18</v>
      </c>
      <c r="AB568">
        <v>51.19</v>
      </c>
      <c r="AC568" s="2">
        <f>(Table2[[#This Row],[Close Price]]/Table2[[#This Row],[Day Low]])-1</f>
        <v>5.4518767037115001E-3</v>
      </c>
      <c r="AD568" s="2">
        <f>(Table2[[#This Row],[Day High]]/Table2[[#This Row],[Close Price]])-1</f>
        <v>1.6684045881126153E-2</v>
      </c>
      <c r="AE568" s="2">
        <f>(Table2[[#This Row],[Close Price]]/Table2[[#This Row],[Current Week Low]])-1</f>
        <v>3.7878787878787845E-2</v>
      </c>
      <c r="AF568" s="2">
        <f>(Table2[[#This Row],[Current Week High]]/Table2[[#This Row],[Close Price]])-1</f>
        <v>2.0855057351407691E-2</v>
      </c>
      <c r="AG568" s="2">
        <f>(Table2[[#This Row],[Close Price]]/Table2[[#This Row],[Current Month Low]])-1</f>
        <v>8.5332729741964819E-2</v>
      </c>
      <c r="AH568" s="2">
        <f>(Table2[[#This Row],[Current Month High]]/Table2[[#This Row],[Close Price]])-1</f>
        <v>6.7570385818560785E-2</v>
      </c>
      <c r="AI568">
        <v>19.3952033368091</v>
      </c>
      <c r="AJ568">
        <v>31.190150478796099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0.01</v>
      </c>
      <c r="AM568" t="s">
        <v>10332</v>
      </c>
      <c r="AN568">
        <v>5.41</v>
      </c>
      <c r="AO568" t="s">
        <v>10332</v>
      </c>
      <c r="AP568">
        <v>5.3380869495484998E-2</v>
      </c>
      <c r="AQ568">
        <f>(Table2[[#This Row],[Sharpe Ratio]]-AVERAGE(Table2[Sharpe Ratio]))/_xlfn.STDEV.P(Table2[Sharpe Ratio])</f>
        <v>-0.15012304097551971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-1.9705855765955593</v>
      </c>
      <c r="AS568">
        <f>_xlfn.RANK.AVG(Table2[[#This Row],[1Y Return vs Nifty Z-Score]],Table2[1Y Return vs Nifty Z-Score])</f>
        <v>615</v>
      </c>
      <c r="AT568">
        <f>_xlfn.RANK.AVG(Table2[[#This Row],[6M Return vs Nifty Z-Score]],Table2[6M Return vs Nifty Z-Score])</f>
        <v>573</v>
      </c>
      <c r="AU568">
        <f>_xlfn.RANK.AVG(Table2[[#This Row],[Sharpe Ratio Z-Score]],Table2[Sharpe Ratio Z-Score])</f>
        <v>381</v>
      </c>
      <c r="AV568">
        <f>(Table2[[#This Row],[Rank 1Y]]+Table2[[#This Row],[Rank 6M]]+Table2[[#This Row],[Rank Sharpe]])/3</f>
        <v>523</v>
      </c>
    </row>
    <row r="569" spans="1:48" x14ac:dyDescent="0.3">
      <c r="A569" t="s">
        <v>16</v>
      </c>
      <c r="B569" t="s">
        <v>17</v>
      </c>
      <c r="C569" t="s">
        <v>10285</v>
      </c>
      <c r="D569" t="s">
        <v>18</v>
      </c>
      <c r="E569">
        <v>2027206.2994514999</v>
      </c>
      <c r="F569">
        <v>2996.25</v>
      </c>
      <c r="G569">
        <v>-8.9906120180616895</v>
      </c>
      <c r="H569">
        <f>(Table2[[#This Row],[1Y Return vs Nifty]]-AVERAGE(Table2[1Y Return vs Nifty]))/_xlfn.STDEV.P(Table2[1Y Return vs Nifty])</f>
        <v>-0.64346729610664632</v>
      </c>
      <c r="I569">
        <v>-3.62191402870284</v>
      </c>
      <c r="J569">
        <f>(Table2[[#This Row],[1M Return vs Nifty]]-AVERAGE(Table2[1M Return vs Nifty]))/_xlfn.STDEV.P(Table2[1M Return vs Nifty])</f>
        <v>-0.65809429694769739</v>
      </c>
      <c r="K569">
        <v>-10.570620165111</v>
      </c>
      <c r="L569">
        <f>(Table2[[#This Row],[6M Return vs Nifty]]-AVERAGE(Table2[6M Return vs Nifty]))/_xlfn.STDEV.P(Table2[6M Return vs Nifty])</f>
        <v>-0.64696242759603562</v>
      </c>
      <c r="M569">
        <v>-0.789031384544713</v>
      </c>
      <c r="N569">
        <f>(Table2[[#This Row],[1W Return vs Nifty]]-AVERAGE(Table2[1W Return vs Nifty]))/_xlfn.STDEV.P(Table2[1W Return vs Nifty])</f>
        <v>-0.33589523133443006</v>
      </c>
      <c r="O569">
        <v>2980.67</v>
      </c>
      <c r="P569">
        <v>2989.7231355116501</v>
      </c>
      <c r="Q569">
        <v>2831.70998526936</v>
      </c>
      <c r="R569">
        <v>59.075411212453197</v>
      </c>
      <c r="S569" s="2">
        <f>(Table2[[#This Row],[Close Price]]-Table2[[#This Row],[20D EMA]])/Table2[[#This Row],[20D EMA]]</f>
        <v>5.2270127186169303E-3</v>
      </c>
      <c r="T569" s="2">
        <f>(Table2[[#This Row],[Close Price]]-Table2[[#This Row],[50D EMA]])/Table2[[#This Row],[50D EMA]]</f>
        <v>2.1830999703030848E-3</v>
      </c>
      <c r="U569" s="2">
        <f>(Table2[[#This Row],[Close Price]]-Table2[[#This Row],[200D EMA]])/Table2[[#This Row],[200D EMA]]</f>
        <v>5.8106238134054009E-2</v>
      </c>
      <c r="V569">
        <v>0.72025895934633899</v>
      </c>
      <c r="W569">
        <v>2981.3</v>
      </c>
      <c r="X569">
        <v>3013</v>
      </c>
      <c r="Y569">
        <v>2961</v>
      </c>
      <c r="Z569">
        <v>3015.75</v>
      </c>
      <c r="AA569">
        <v>2866.5</v>
      </c>
      <c r="AB569">
        <v>3036</v>
      </c>
      <c r="AC569" s="2">
        <f>(Table2[[#This Row],[Close Price]]/Table2[[#This Row],[Day Low]])-1</f>
        <v>5.0145909502565811E-3</v>
      </c>
      <c r="AD569" s="2">
        <f>(Table2[[#This Row],[Day High]]/Table2[[#This Row],[Close Price]])-1</f>
        <v>5.5903212348769049E-3</v>
      </c>
      <c r="AE569" s="2">
        <f>(Table2[[#This Row],[Close Price]]/Table2[[#This Row],[Current Week Low]])-1</f>
        <v>1.1904761904761862E-2</v>
      </c>
      <c r="AF569" s="2">
        <f>(Table2[[#This Row],[Current Week High]]/Table2[[#This Row],[Close Price]])-1</f>
        <v>6.5081351689610933E-3</v>
      </c>
      <c r="AG569" s="2">
        <f>(Table2[[#This Row],[Close Price]]/Table2[[#This Row],[Current Month Low]])-1</f>
        <v>4.5264259549973929E-2</v>
      </c>
      <c r="AH569" s="2">
        <f>(Table2[[#This Row],[Current Month High]]/Table2[[#This Row],[Close Price]])-1</f>
        <v>1.3266583229036399E-2</v>
      </c>
      <c r="AI569">
        <v>7.3875677930746697</v>
      </c>
      <c r="AJ569">
        <v>34.947980002702302</v>
      </c>
      <c r="AK569" t="str">
        <f>IF(AND(Table2[[#This Row],[20D EMA]]&gt;Table2[[#This Row],[50D EMA]],Table2[[#This Row],[50D EMA]]&gt;Table2[[#This Row],[200D EMA]]),"Uptrend","Downtrend/NoTrend")</f>
        <v>Downtrend/NoTrend</v>
      </c>
      <c r="AL569">
        <v>-0.02</v>
      </c>
      <c r="AM569" t="s">
        <v>10331</v>
      </c>
      <c r="AN569">
        <v>3.51</v>
      </c>
      <c r="AO569" t="s">
        <v>10332</v>
      </c>
      <c r="AP569">
        <v>1.9594735566511E-2</v>
      </c>
      <c r="AQ569">
        <f>(Table2[[#This Row],[Sharpe Ratio]]-AVERAGE(Table2[Sharpe Ratio]))/_xlfn.STDEV.P(Table2[Sharpe Ratio])</f>
        <v>-0.53911889205728836</v>
      </c>
      <c r="AR5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9">
        <f>_xlfn.RANK.AVG(Table2[[#This Row],[1Y Return vs Nifty Z-Score]],Table2[1Y Return vs Nifty Z-Score])</f>
        <v>543</v>
      </c>
      <c r="AT569">
        <f>_xlfn.RANK.AVG(Table2[[#This Row],[6M Return vs Nifty Z-Score]],Table2[6M Return vs Nifty Z-Score])</f>
        <v>540</v>
      </c>
      <c r="AU569">
        <f>_xlfn.RANK.AVG(Table2[[#This Row],[Sharpe Ratio Z-Score]],Table2[Sharpe Ratio Z-Score])</f>
        <v>488</v>
      </c>
      <c r="AV569">
        <f>(Table2[[#This Row],[Rank 1Y]]+Table2[[#This Row],[Rank 6M]]+Table2[[#This Row],[Rank Sharpe]])/3</f>
        <v>523.66666666666663</v>
      </c>
    </row>
    <row r="570" spans="1:48" x14ac:dyDescent="0.3">
      <c r="A570" t="s">
        <v>654</v>
      </c>
      <c r="B570" t="s">
        <v>655</v>
      </c>
      <c r="C570" t="s">
        <v>10300</v>
      </c>
      <c r="D570" t="s">
        <v>378</v>
      </c>
      <c r="E570">
        <v>28310.3720135599</v>
      </c>
      <c r="F570">
        <v>6299.3</v>
      </c>
      <c r="G570">
        <v>4.9648697957683998</v>
      </c>
      <c r="H570">
        <f>(Table2[[#This Row],[1Y Return vs Nifty]]-AVERAGE(Table2[1Y Return vs Nifty]))/_xlfn.STDEV.P(Table2[1Y Return vs Nifty])</f>
        <v>-0.42745293521401073</v>
      </c>
      <c r="I570">
        <v>-3.0936550563112801</v>
      </c>
      <c r="J570">
        <f>(Table2[[#This Row],[1M Return vs Nifty]]-AVERAGE(Table2[1M Return vs Nifty]))/_xlfn.STDEV.P(Table2[1M Return vs Nifty])</f>
        <v>-0.61414581275981894</v>
      </c>
      <c r="K570">
        <v>-7.1082830138242601</v>
      </c>
      <c r="L570">
        <f>(Table2[[#This Row],[6M Return vs Nifty]]-AVERAGE(Table2[6M Return vs Nifty]))/_xlfn.STDEV.P(Table2[6M Return vs Nifty])</f>
        <v>-0.52917332798097383</v>
      </c>
      <c r="M570">
        <v>-2.06318891597904</v>
      </c>
      <c r="N570">
        <f>(Table2[[#This Row],[1W Return vs Nifty]]-AVERAGE(Table2[1W Return vs Nifty]))/_xlfn.STDEV.P(Table2[1W Return vs Nifty])</f>
        <v>-0.63046084125428092</v>
      </c>
      <c r="O570">
        <v>6467.63</v>
      </c>
      <c r="P570">
        <v>6383.0474423042397</v>
      </c>
      <c r="Q570">
        <v>5800.5368068070802</v>
      </c>
      <c r="R570">
        <v>40.072609212460598</v>
      </c>
      <c r="S570" s="2">
        <f>(Table2[[#This Row],[Close Price]]-Table2[[#This Row],[20D EMA]])/Table2[[#This Row],[20D EMA]]</f>
        <v>-2.6026535222330269E-2</v>
      </c>
      <c r="T570" s="2">
        <f>(Table2[[#This Row],[Close Price]]-Table2[[#This Row],[50D EMA]])/Table2[[#This Row],[50D EMA]]</f>
        <v>-1.3120291375118965E-2</v>
      </c>
      <c r="U570" s="2">
        <f>(Table2[[#This Row],[Close Price]]-Table2[[#This Row],[200D EMA]])/Table2[[#This Row],[200D EMA]]</f>
        <v>8.5985695773468485E-2</v>
      </c>
      <c r="V570">
        <v>1.4452682993803001</v>
      </c>
      <c r="W570">
        <v>6235.4</v>
      </c>
      <c r="X570">
        <v>6397.8</v>
      </c>
      <c r="Y570">
        <v>6140</v>
      </c>
      <c r="Z570">
        <v>6415.45</v>
      </c>
      <c r="AA570">
        <v>6044</v>
      </c>
      <c r="AB570">
        <v>7196.85</v>
      </c>
      <c r="AC570" s="2">
        <f>(Table2[[#This Row],[Close Price]]/Table2[[#This Row],[Day Low]])-1</f>
        <v>1.0247939185938471E-2</v>
      </c>
      <c r="AD570" s="2">
        <f>(Table2[[#This Row],[Day High]]/Table2[[#This Row],[Close Price]])-1</f>
        <v>1.56366580413696E-2</v>
      </c>
      <c r="AE570" s="2">
        <f>(Table2[[#This Row],[Close Price]]/Table2[[#This Row],[Current Week Low]])-1</f>
        <v>2.5944625407166244E-2</v>
      </c>
      <c r="AF570" s="2">
        <f>(Table2[[#This Row],[Current Week High]]/Table2[[#This Row],[Close Price]])-1</f>
        <v>1.8438556665026251E-2</v>
      </c>
      <c r="AG570" s="2">
        <f>(Table2[[#This Row],[Close Price]]/Table2[[#This Row],[Current Month Low]])-1</f>
        <v>4.2240238252812645E-2</v>
      </c>
      <c r="AH570" s="2">
        <f>(Table2[[#This Row],[Current Month High]]/Table2[[#This Row],[Close Price]])-1</f>
        <v>0.14248408553331315</v>
      </c>
      <c r="AI570">
        <v>14.2484085533313</v>
      </c>
      <c r="AJ570">
        <v>35.236152855302699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0.21</v>
      </c>
      <c r="AM570" t="s">
        <v>10332</v>
      </c>
      <c r="AN570">
        <v>-5.09</v>
      </c>
      <c r="AO570" t="s">
        <v>10331</v>
      </c>
      <c r="AP570">
        <v>-2.5671828420370999E-2</v>
      </c>
      <c r="AQ570">
        <f>(Table2[[#This Row],[Sharpe Ratio]]-AVERAGE(Table2[Sharpe Ratio]))/_xlfn.STDEV.P(Table2[Sharpe Ratio])</f>
        <v>-1.0602944021242735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-3.261527319333358</v>
      </c>
      <c r="AS570">
        <f>_xlfn.RANK.AVG(Table2[[#This Row],[1Y Return vs Nifty Z-Score]],Table2[1Y Return vs Nifty Z-Score])</f>
        <v>440</v>
      </c>
      <c r="AT570">
        <f>_xlfn.RANK.AVG(Table2[[#This Row],[6M Return vs Nifty Z-Score]],Table2[6M Return vs Nifty Z-Score])</f>
        <v>505</v>
      </c>
      <c r="AU570">
        <f>_xlfn.RANK.AVG(Table2[[#This Row],[Sharpe Ratio Z-Score]],Table2[Sharpe Ratio Z-Score])</f>
        <v>627</v>
      </c>
      <c r="AV570">
        <f>(Table2[[#This Row],[Rank 1Y]]+Table2[[#This Row],[Rank 6M]]+Table2[[#This Row],[Rank Sharpe]])/3</f>
        <v>524</v>
      </c>
    </row>
    <row r="571" spans="1:48" x14ac:dyDescent="0.3">
      <c r="A571" t="s">
        <v>1463</v>
      </c>
      <c r="B571" t="s">
        <v>1464</v>
      </c>
      <c r="C571" t="s">
        <v>10297</v>
      </c>
      <c r="D571" t="s">
        <v>1465</v>
      </c>
      <c r="E571">
        <v>7079.7898859199904</v>
      </c>
      <c r="F571">
        <v>265.55</v>
      </c>
      <c r="G571">
        <v>-11.7541329747032</v>
      </c>
      <c r="H571">
        <f>(Table2[[#This Row],[1Y Return vs Nifty]]-AVERAGE(Table2[1Y Return vs Nifty]))/_xlfn.STDEV.P(Table2[1Y Return vs Nifty])</f>
        <v>-0.68624333359685508</v>
      </c>
      <c r="I571">
        <v>-5.30593514322514</v>
      </c>
      <c r="J571">
        <f>(Table2[[#This Row],[1M Return vs Nifty]]-AVERAGE(Table2[1M Return vs Nifty]))/_xlfn.STDEV.P(Table2[1M Return vs Nifty])</f>
        <v>-0.79819636656058857</v>
      </c>
      <c r="K571">
        <v>-23.526354770164001</v>
      </c>
      <c r="L571">
        <f>(Table2[[#This Row],[6M Return vs Nifty]]-AVERAGE(Table2[6M Return vs Nifty]))/_xlfn.STDEV.P(Table2[6M Return vs Nifty])</f>
        <v>-1.087717977185928</v>
      </c>
      <c r="M571">
        <v>-7.1686976724136997</v>
      </c>
      <c r="N571">
        <f>(Table2[[#This Row],[1W Return vs Nifty]]-AVERAGE(Table2[1W Return vs Nifty]))/_xlfn.STDEV.P(Table2[1W Return vs Nifty])</f>
        <v>-1.8107758836944077</v>
      </c>
      <c r="O571">
        <v>279.63</v>
      </c>
      <c r="P571">
        <v>288.28623906892699</v>
      </c>
      <c r="Q571">
        <v>286.23511799302401</v>
      </c>
      <c r="R571">
        <v>38.514894291442701</v>
      </c>
      <c r="S571" s="2">
        <f>(Table2[[#This Row],[Close Price]]-Table2[[#This Row],[20D EMA]])/Table2[[#This Row],[20D EMA]]</f>
        <v>-5.0352251189071218E-2</v>
      </c>
      <c r="T571" s="2">
        <f>(Table2[[#This Row],[Close Price]]-Table2[[#This Row],[50D EMA]])/Table2[[#This Row],[50D EMA]]</f>
        <v>-7.8866889874306206E-2</v>
      </c>
      <c r="U571" s="2">
        <f>(Table2[[#This Row],[Close Price]]-Table2[[#This Row],[200D EMA]])/Table2[[#This Row],[200D EMA]]</f>
        <v>-7.2266178021971855E-2</v>
      </c>
      <c r="V571">
        <v>1.46009782260624</v>
      </c>
      <c r="W571">
        <v>264.14999999999998</v>
      </c>
      <c r="X571">
        <v>269.64999999999998</v>
      </c>
      <c r="Y571">
        <v>262.5</v>
      </c>
      <c r="Z571">
        <v>298.39999999999998</v>
      </c>
      <c r="AA571">
        <v>262.5</v>
      </c>
      <c r="AB571">
        <v>302.14999999999998</v>
      </c>
      <c r="AC571" s="2">
        <f>(Table2[[#This Row],[Close Price]]/Table2[[#This Row],[Day Low]])-1</f>
        <v>5.300018928639183E-3</v>
      </c>
      <c r="AD571" s="2">
        <f>(Table2[[#This Row],[Day High]]/Table2[[#This Row],[Close Price]])-1</f>
        <v>1.5439653549237375E-2</v>
      </c>
      <c r="AE571" s="2">
        <f>(Table2[[#This Row],[Close Price]]/Table2[[#This Row],[Current Week Low]])-1</f>
        <v>1.161904761904764E-2</v>
      </c>
      <c r="AF571" s="2">
        <f>(Table2[[#This Row],[Current Week High]]/Table2[[#This Row],[Close Price]])-1</f>
        <v>0.12370551685181685</v>
      </c>
      <c r="AG571" s="2">
        <f>(Table2[[#This Row],[Close Price]]/Table2[[#This Row],[Current Month Low]])-1</f>
        <v>1.161904761904764E-2</v>
      </c>
      <c r="AH571" s="2">
        <f>(Table2[[#This Row],[Current Month High]]/Table2[[#This Row],[Close Price]])-1</f>
        <v>0.13782715119563149</v>
      </c>
      <c r="AI571">
        <v>37.431745434004803</v>
      </c>
      <c r="AJ571">
        <v>18.022222222222201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-0.24</v>
      </c>
      <c r="AM571" t="s">
        <v>10331</v>
      </c>
      <c r="AN571">
        <v>-0.86</v>
      </c>
      <c r="AO571" t="s">
        <v>10331</v>
      </c>
      <c r="AP571">
        <v>6.8481351645409E-2</v>
      </c>
      <c r="AQ571">
        <f>(Table2[[#This Row],[Sharpe Ratio]]-AVERAGE(Table2[Sharpe Ratio]))/_xlfn.STDEV.P(Table2[Sharpe Ratio])</f>
        <v>2.3736001849659859E-2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1">
        <f>_xlfn.RANK.AVG(Table2[[#This Row],[1Y Return vs Nifty Z-Score]],Table2[1Y Return vs Nifty Z-Score])</f>
        <v>559</v>
      </c>
      <c r="AT571">
        <f>_xlfn.RANK.AVG(Table2[[#This Row],[6M Return vs Nifty Z-Score]],Table2[6M Return vs Nifty Z-Score])</f>
        <v>666</v>
      </c>
      <c r="AU571">
        <f>_xlfn.RANK.AVG(Table2[[#This Row],[Sharpe Ratio Z-Score]],Table2[Sharpe Ratio Z-Score])</f>
        <v>351</v>
      </c>
      <c r="AV571">
        <f>(Table2[[#This Row],[Rank 1Y]]+Table2[[#This Row],[Rank 6M]]+Table2[[#This Row],[Rank Sharpe]])/3</f>
        <v>525.33333333333337</v>
      </c>
    </row>
    <row r="572" spans="1:48" x14ac:dyDescent="0.3">
      <c r="A572" t="s">
        <v>566</v>
      </c>
      <c r="B572" t="s">
        <v>567</v>
      </c>
      <c r="C572" t="s">
        <v>10287</v>
      </c>
      <c r="D572" t="s">
        <v>568</v>
      </c>
      <c r="E572">
        <v>35236.606830390003</v>
      </c>
      <c r="F572">
        <v>553.70000000000005</v>
      </c>
      <c r="G572">
        <v>-63.335011682879497</v>
      </c>
      <c r="H572">
        <f>(Table2[[#This Row],[1Y Return vs Nifty]]-AVERAGE(Table2[1Y Return vs Nifty]))/_xlfn.STDEV.P(Table2[1Y Return vs Nifty])</f>
        <v>-1.4846543592473749</v>
      </c>
      <c r="I572">
        <v>26.305116946209498</v>
      </c>
      <c r="J572">
        <f>(Table2[[#This Row],[1M Return vs Nifty]]-AVERAGE(Table2[1M Return vs Nifty]))/_xlfn.STDEV.P(Table2[1M Return vs Nifty])</f>
        <v>1.8316838541675211</v>
      </c>
      <c r="K572">
        <v>30.901839414510199</v>
      </c>
      <c r="L572">
        <f>(Table2[[#This Row],[6M Return vs Nifty]]-AVERAGE(Table2[6M Return vs Nifty]))/_xlfn.STDEV.P(Table2[6M Return vs Nifty])</f>
        <v>0.76393531553396632</v>
      </c>
      <c r="M572">
        <v>3.5103083152830199</v>
      </c>
      <c r="N572">
        <f>(Table2[[#This Row],[1W Return vs Nifty]]-AVERAGE(Table2[1W Return vs Nifty]))/_xlfn.STDEV.P(Table2[1W Return vs Nifty])</f>
        <v>0.65804593346545781</v>
      </c>
      <c r="O572">
        <v>522.64</v>
      </c>
      <c r="P572">
        <v>478.80366643352698</v>
      </c>
      <c r="Q572">
        <v>516.88054213489204</v>
      </c>
      <c r="R572">
        <v>61.584509140884101</v>
      </c>
      <c r="S572" s="2">
        <f>(Table2[[#This Row],[Close Price]]-Table2[[#This Row],[20D EMA]])/Table2[[#This Row],[20D EMA]]</f>
        <v>5.9429052502678825E-2</v>
      </c>
      <c r="T572" s="2">
        <f>(Table2[[#This Row],[Close Price]]-Table2[[#This Row],[50D EMA]])/Table2[[#This Row],[50D EMA]]</f>
        <v>0.15642389316764146</v>
      </c>
      <c r="U572" s="2">
        <f>(Table2[[#This Row],[Close Price]]-Table2[[#This Row],[200D EMA]])/Table2[[#This Row],[200D EMA]]</f>
        <v>7.1233979350491999E-2</v>
      </c>
      <c r="V572">
        <v>1.4446099826874299</v>
      </c>
      <c r="W572">
        <v>538.35</v>
      </c>
      <c r="X572">
        <v>604.70000000000005</v>
      </c>
      <c r="Y572">
        <v>538.35</v>
      </c>
      <c r="Z572">
        <v>604.70000000000005</v>
      </c>
      <c r="AA572">
        <v>481.65</v>
      </c>
      <c r="AB572">
        <v>604.70000000000005</v>
      </c>
      <c r="AC572" s="2">
        <f>(Table2[[#This Row],[Close Price]]/Table2[[#This Row],[Day Low]])-1</f>
        <v>2.8513049131605905E-2</v>
      </c>
      <c r="AD572" s="2">
        <f>(Table2[[#This Row],[Day High]]/Table2[[#This Row],[Close Price]])-1</f>
        <v>9.2107639515983442E-2</v>
      </c>
      <c r="AE572" s="2">
        <f>(Table2[[#This Row],[Close Price]]/Table2[[#This Row],[Current Week Low]])-1</f>
        <v>2.8513049131605905E-2</v>
      </c>
      <c r="AF572" s="2">
        <f>(Table2[[#This Row],[Current Week High]]/Table2[[#This Row],[Close Price]])-1</f>
        <v>9.2107639515983442E-2</v>
      </c>
      <c r="AG572" s="2">
        <f>(Table2[[#This Row],[Close Price]]/Table2[[#This Row],[Current Month Low]])-1</f>
        <v>0.14958995120938456</v>
      </c>
      <c r="AH572" s="2">
        <f>(Table2[[#This Row],[Current Month High]]/Table2[[#This Row],[Close Price]])-1</f>
        <v>9.2107639515983442E-2</v>
      </c>
      <c r="AI572">
        <v>80.296189272169002</v>
      </c>
      <c r="AJ572">
        <v>78.612903225806406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0.15</v>
      </c>
      <c r="AM572" t="s">
        <v>10332</v>
      </c>
      <c r="AN572">
        <v>10.87</v>
      </c>
      <c r="AO572" t="s">
        <v>10332</v>
      </c>
      <c r="AP572">
        <v>-7.4312415512607005E-2</v>
      </c>
      <c r="AQ572">
        <f>(Table2[[#This Row],[Sharpe Ratio]]-AVERAGE(Table2[Sharpe Ratio]))/_xlfn.STDEV.P(Table2[Sharpe Ratio])</f>
        <v>-1.6203166471327546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734</v>
      </c>
      <c r="AT572">
        <f>_xlfn.RANK.AVG(Table2[[#This Row],[6M Return vs Nifty Z-Score]],Table2[6M Return vs Nifty Z-Score])</f>
        <v>149</v>
      </c>
      <c r="AU572">
        <f>_xlfn.RANK.AVG(Table2[[#This Row],[Sharpe Ratio Z-Score]],Table2[Sharpe Ratio Z-Score])</f>
        <v>699</v>
      </c>
      <c r="AV572">
        <f>(Table2[[#This Row],[Rank 1Y]]+Table2[[#This Row],[Rank 6M]]+Table2[[#This Row],[Rank Sharpe]])/3</f>
        <v>527.33333333333337</v>
      </c>
    </row>
    <row r="573" spans="1:48" x14ac:dyDescent="0.3">
      <c r="A573" t="s">
        <v>883</v>
      </c>
      <c r="B573" t="s">
        <v>884</v>
      </c>
      <c r="C573" t="s">
        <v>10286</v>
      </c>
      <c r="D573" t="s">
        <v>21</v>
      </c>
      <c r="E573">
        <v>17393.80968378</v>
      </c>
      <c r="F573">
        <v>626.54999999999995</v>
      </c>
      <c r="G573">
        <v>-5.3112114246286701</v>
      </c>
      <c r="H573">
        <f>(Table2[[#This Row],[1Y Return vs Nifty]]-AVERAGE(Table2[1Y Return vs Nifty]))/_xlfn.STDEV.P(Table2[1Y Return vs Nifty])</f>
        <v>-0.58651452455340947</v>
      </c>
      <c r="I573">
        <v>-8.0908270263666306</v>
      </c>
      <c r="J573">
        <f>(Table2[[#This Row],[1M Return vs Nifty]]-AVERAGE(Table2[1M Return vs Nifty]))/_xlfn.STDEV.P(Table2[1M Return vs Nifty])</f>
        <v>-1.0298853359634117</v>
      </c>
      <c r="K573">
        <v>-37.457537622942198</v>
      </c>
      <c r="L573">
        <f>(Table2[[#This Row],[6M Return vs Nifty]]-AVERAGE(Table2[6M Return vs Nifty]))/_xlfn.STDEV.P(Table2[6M Return vs Nifty])</f>
        <v>-1.5616583859620325</v>
      </c>
      <c r="M573">
        <v>-3.0172882392098899</v>
      </c>
      <c r="N573">
        <f>(Table2[[#This Row],[1W Return vs Nifty]]-AVERAGE(Table2[1W Return vs Nifty]))/_xlfn.STDEV.P(Table2[1W Return vs Nifty])</f>
        <v>-0.8510339196516109</v>
      </c>
      <c r="O573">
        <v>634.48</v>
      </c>
      <c r="P573">
        <v>636.04656498804297</v>
      </c>
      <c r="Q573">
        <v>634.76697358660601</v>
      </c>
      <c r="R573">
        <v>48.825874157833297</v>
      </c>
      <c r="S573" s="2">
        <f>(Table2[[#This Row],[Close Price]]-Table2[[#This Row],[20D EMA]])/Table2[[#This Row],[20D EMA]]</f>
        <v>-1.2498423906190997E-2</v>
      </c>
      <c r="T573" s="2">
        <f>(Table2[[#This Row],[Close Price]]-Table2[[#This Row],[50D EMA]])/Table2[[#This Row],[50D EMA]]</f>
        <v>-1.4930612805402926E-2</v>
      </c>
      <c r="U573" s="2">
        <f>(Table2[[#This Row],[Close Price]]-Table2[[#This Row],[200D EMA]])/Table2[[#This Row],[200D EMA]]</f>
        <v>-1.2944866271441193E-2</v>
      </c>
      <c r="V573">
        <v>0.68418613650045201</v>
      </c>
      <c r="W573">
        <v>617.70000000000005</v>
      </c>
      <c r="X573">
        <v>631.70000000000005</v>
      </c>
      <c r="Y573">
        <v>611.6</v>
      </c>
      <c r="Z573">
        <v>644</v>
      </c>
      <c r="AA573">
        <v>579.35</v>
      </c>
      <c r="AB573">
        <v>730</v>
      </c>
      <c r="AC573" s="2">
        <f>(Table2[[#This Row],[Close Price]]/Table2[[#This Row],[Day Low]])-1</f>
        <v>1.432734337056818E-2</v>
      </c>
      <c r="AD573" s="2">
        <f>(Table2[[#This Row],[Day High]]/Table2[[#This Row],[Close Price]])-1</f>
        <v>8.2196153539224603E-3</v>
      </c>
      <c r="AE573" s="2">
        <f>(Table2[[#This Row],[Close Price]]/Table2[[#This Row],[Current Week Low]])-1</f>
        <v>2.4444081098757175E-2</v>
      </c>
      <c r="AF573" s="2">
        <f>(Table2[[#This Row],[Current Week High]]/Table2[[#This Row],[Close Price]])-1</f>
        <v>2.7850929694358095E-2</v>
      </c>
      <c r="AG573" s="2">
        <f>(Table2[[#This Row],[Close Price]]/Table2[[#This Row],[Current Month Low]])-1</f>
        <v>8.1470613618710441E-2</v>
      </c>
      <c r="AH573" s="2">
        <f>(Table2[[#This Row],[Current Month High]]/Table2[[#This Row],[Close Price]])-1</f>
        <v>0.16511052589577857</v>
      </c>
      <c r="AI573">
        <v>38.855638017715997</v>
      </c>
      <c r="AJ573">
        <v>33.422061328790399</v>
      </c>
      <c r="AK573" t="str">
        <f>IF(AND(Table2[[#This Row],[20D EMA]]&gt;Table2[[#This Row],[50D EMA]],Table2[[#This Row],[50D EMA]]&gt;Table2[[#This Row],[200D EMA]]),"Uptrend","Downtrend/NoTrend")</f>
        <v>Downtrend/NoTrend</v>
      </c>
      <c r="AL573">
        <v>-0.03</v>
      </c>
      <c r="AM573" t="s">
        <v>10331</v>
      </c>
      <c r="AN573">
        <v>-0.01</v>
      </c>
      <c r="AO573" t="s">
        <v>10331</v>
      </c>
      <c r="AP573">
        <v>6.7073325172438997E-2</v>
      </c>
      <c r="AQ573">
        <f>(Table2[[#This Row],[Sharpe Ratio]]-AVERAGE(Table2[Sharpe Ratio]))/_xlfn.STDEV.P(Table2[Sharpe Ratio])</f>
        <v>7.524722472444058E-3</v>
      </c>
      <c r="AR5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3">
        <f>_xlfn.RANK.AVG(Table2[[#This Row],[1Y Return vs Nifty Z-Score]],Table2[1Y Return vs Nifty Z-Score])</f>
        <v>515</v>
      </c>
      <c r="AT573">
        <f>_xlfn.RANK.AVG(Table2[[#This Row],[6M Return vs Nifty Z-Score]],Table2[6M Return vs Nifty Z-Score])</f>
        <v>723</v>
      </c>
      <c r="AU573">
        <f>_xlfn.RANK.AVG(Table2[[#This Row],[Sharpe Ratio Z-Score]],Table2[Sharpe Ratio Z-Score])</f>
        <v>356</v>
      </c>
      <c r="AV573">
        <f>(Table2[[#This Row],[Rank 1Y]]+Table2[[#This Row],[Rank 6M]]+Table2[[#This Row],[Rank Sharpe]])/3</f>
        <v>531.33333333333337</v>
      </c>
    </row>
    <row r="574" spans="1:48" x14ac:dyDescent="0.3">
      <c r="A574" t="s">
        <v>236</v>
      </c>
      <c r="B574" t="s">
        <v>237</v>
      </c>
      <c r="C574" t="s">
        <v>10289</v>
      </c>
      <c r="D574" t="s">
        <v>186</v>
      </c>
      <c r="E574">
        <v>114517.899883315</v>
      </c>
      <c r="F574">
        <v>646.15</v>
      </c>
      <c r="G574">
        <v>-15.4949450056482</v>
      </c>
      <c r="H574">
        <f>(Table2[[#This Row],[1Y Return vs Nifty]]-AVERAGE(Table2[1Y Return vs Nifty]))/_xlfn.STDEV.P(Table2[1Y Return vs Nifty])</f>
        <v>-0.74414668160475095</v>
      </c>
      <c r="I574">
        <v>-0.26225681598135497</v>
      </c>
      <c r="J574">
        <f>(Table2[[#This Row],[1M Return vs Nifty]]-AVERAGE(Table2[1M Return vs Nifty]))/_xlfn.STDEV.P(Table2[1M Return vs Nifty])</f>
        <v>-0.37858774882126373</v>
      </c>
      <c r="K574">
        <v>7.6281819643922102</v>
      </c>
      <c r="L574">
        <f>(Table2[[#This Row],[6M Return vs Nifty]]-AVERAGE(Table2[6M Return vs Nifty]))/_xlfn.STDEV.P(Table2[6M Return vs Nifty])</f>
        <v>-2.7837130653131686E-2</v>
      </c>
      <c r="M574">
        <v>1.8606964434914199</v>
      </c>
      <c r="N574">
        <f>(Table2[[#This Row],[1W Return vs Nifty]]-AVERAGE(Table2[1W Return vs Nifty]))/_xlfn.STDEV.P(Table2[1W Return vs Nifty])</f>
        <v>0.2766810589053102</v>
      </c>
      <c r="O574">
        <v>627.24</v>
      </c>
      <c r="P574">
        <v>615.396395872369</v>
      </c>
      <c r="Q574">
        <v>573.94896741687296</v>
      </c>
      <c r="R574">
        <v>67.892354603736294</v>
      </c>
      <c r="S574" s="2">
        <f>(Table2[[#This Row],[Close Price]]-Table2[[#This Row],[20D EMA]])/Table2[[#This Row],[20D EMA]]</f>
        <v>3.0147949748102747E-2</v>
      </c>
      <c r="T574" s="2">
        <f>(Table2[[#This Row],[Close Price]]-Table2[[#This Row],[50D EMA]])/Table2[[#This Row],[50D EMA]]</f>
        <v>4.9973650047195214E-2</v>
      </c>
      <c r="U574" s="2">
        <f>(Table2[[#This Row],[Close Price]]-Table2[[#This Row],[200D EMA]])/Table2[[#This Row],[200D EMA]]</f>
        <v>0.12579695527300369</v>
      </c>
      <c r="V574">
        <v>0.55021049230530295</v>
      </c>
      <c r="W574">
        <v>632.1</v>
      </c>
      <c r="X574">
        <v>647.70000000000005</v>
      </c>
      <c r="Y574">
        <v>614.85</v>
      </c>
      <c r="Z574">
        <v>647.70000000000005</v>
      </c>
      <c r="AA574">
        <v>598.6</v>
      </c>
      <c r="AB574">
        <v>655.85</v>
      </c>
      <c r="AC574" s="2">
        <f>(Table2[[#This Row],[Close Price]]/Table2[[#This Row],[Day Low]])-1</f>
        <v>2.2227495649422391E-2</v>
      </c>
      <c r="AD574" s="2">
        <f>(Table2[[#This Row],[Day High]]/Table2[[#This Row],[Close Price]])-1</f>
        <v>2.3988238025227648E-3</v>
      </c>
      <c r="AE574" s="2">
        <f>(Table2[[#This Row],[Close Price]]/Table2[[#This Row],[Current Week Low]])-1</f>
        <v>5.0906725217532589E-2</v>
      </c>
      <c r="AF574" s="2">
        <f>(Table2[[#This Row],[Current Week High]]/Table2[[#This Row],[Close Price]])-1</f>
        <v>2.3988238025227648E-3</v>
      </c>
      <c r="AG574" s="2">
        <f>(Table2[[#This Row],[Close Price]]/Table2[[#This Row],[Current Month Low]])-1</f>
        <v>7.943534914801198E-2</v>
      </c>
      <c r="AH574" s="2">
        <f>(Table2[[#This Row],[Current Month High]]/Table2[[#This Row],[Close Price]])-1</f>
        <v>1.5011994119012773E-2</v>
      </c>
      <c r="AI574">
        <v>2.5071577807010699</v>
      </c>
      <c r="AJ574">
        <v>32.082992641046602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0.02</v>
      </c>
      <c r="AM574" t="s">
        <v>10332</v>
      </c>
      <c r="AN574">
        <v>1.92</v>
      </c>
      <c r="AO574" t="s">
        <v>10332</v>
      </c>
      <c r="AP574">
        <v>-6.9928175878629997E-2</v>
      </c>
      <c r="AQ574">
        <f>(Table2[[#This Row],[Sharpe Ratio]]-AVERAGE(Table2[Sharpe Ratio]))/_xlfn.STDEV.P(Table2[Sharpe Ratio])</f>
        <v>-1.5698388081663153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-2.4437293103401512</v>
      </c>
      <c r="AS574">
        <f>_xlfn.RANK.AVG(Table2[[#This Row],[1Y Return vs Nifty Z-Score]],Table2[1Y Return vs Nifty Z-Score])</f>
        <v>585</v>
      </c>
      <c r="AT574">
        <f>_xlfn.RANK.AVG(Table2[[#This Row],[6M Return vs Nifty Z-Score]],Table2[6M Return vs Nifty Z-Score])</f>
        <v>320</v>
      </c>
      <c r="AU574">
        <f>_xlfn.RANK.AVG(Table2[[#This Row],[Sharpe Ratio Z-Score]],Table2[Sharpe Ratio Z-Score])</f>
        <v>694</v>
      </c>
      <c r="AV574">
        <f>(Table2[[#This Row],[Rank 1Y]]+Table2[[#This Row],[Rank 6M]]+Table2[[#This Row],[Rank Sharpe]])/3</f>
        <v>533</v>
      </c>
    </row>
    <row r="575" spans="1:48" x14ac:dyDescent="0.3">
      <c r="A575" t="s">
        <v>646</v>
      </c>
      <c r="B575" t="s">
        <v>647</v>
      </c>
      <c r="C575" t="s">
        <v>10291</v>
      </c>
      <c r="D575" t="s">
        <v>281</v>
      </c>
      <c r="E575">
        <v>28860.787143540001</v>
      </c>
      <c r="F575">
        <v>1074.7</v>
      </c>
      <c r="G575">
        <v>27.038646298228599</v>
      </c>
      <c r="H575">
        <f>(Table2[[#This Row],[1Y Return vs Nifty]]-AVERAGE(Table2[1Y Return vs Nifty]))/_xlfn.STDEV.P(Table2[1Y Return vs Nifty])</f>
        <v>-8.5776969648966028E-2</v>
      </c>
      <c r="I575">
        <v>-11.832744140786</v>
      </c>
      <c r="J575">
        <f>(Table2[[#This Row],[1M Return vs Nifty]]-AVERAGE(Table2[1M Return vs Nifty]))/_xlfn.STDEV.P(Table2[1M Return vs Nifty])</f>
        <v>-1.3411939814008911</v>
      </c>
      <c r="K575">
        <v>-39.366228578832001</v>
      </c>
      <c r="L575">
        <f>(Table2[[#This Row],[6M Return vs Nifty]]-AVERAGE(Table2[6M Return vs Nifty]))/_xlfn.STDEV.P(Table2[6M Return vs Nifty])</f>
        <v>-1.6265922671278565</v>
      </c>
      <c r="M575">
        <v>-2.1318707877542602</v>
      </c>
      <c r="N575">
        <f>(Table2[[#This Row],[1W Return vs Nifty]]-AVERAGE(Table2[1W Return vs Nifty]))/_xlfn.STDEV.P(Table2[1W Return vs Nifty])</f>
        <v>-0.64633903288348249</v>
      </c>
      <c r="O575">
        <v>1139.28</v>
      </c>
      <c r="P575">
        <v>1195.3437951174701</v>
      </c>
      <c r="Q575">
        <v>1139.81408424856</v>
      </c>
      <c r="R575">
        <v>32.669531124322702</v>
      </c>
      <c r="S575" s="2">
        <f>(Table2[[#This Row],[Close Price]]-Table2[[#This Row],[20D EMA]])/Table2[[#This Row],[20D EMA]]</f>
        <v>-5.6684923811530029E-2</v>
      </c>
      <c r="T575" s="2">
        <f>(Table2[[#This Row],[Close Price]]-Table2[[#This Row],[50D EMA]])/Table2[[#This Row],[50D EMA]]</f>
        <v>-0.10092811424650766</v>
      </c>
      <c r="U575" s="2">
        <f>(Table2[[#This Row],[Close Price]]-Table2[[#This Row],[200D EMA]])/Table2[[#This Row],[200D EMA]]</f>
        <v>-5.7126934250411029E-2</v>
      </c>
      <c r="V575">
        <v>0.70389393504255904</v>
      </c>
      <c r="W575">
        <v>1073.3</v>
      </c>
      <c r="X575">
        <v>1085</v>
      </c>
      <c r="Y575">
        <v>1069.5</v>
      </c>
      <c r="Z575">
        <v>1122.2</v>
      </c>
      <c r="AA575">
        <v>1060</v>
      </c>
      <c r="AB575">
        <v>1253.8</v>
      </c>
      <c r="AC575" s="2">
        <f>(Table2[[#This Row],[Close Price]]/Table2[[#This Row],[Day Low]])-1</f>
        <v>1.3043883350416507E-3</v>
      </c>
      <c r="AD575" s="2">
        <f>(Table2[[#This Row],[Day High]]/Table2[[#This Row],[Close Price]])-1</f>
        <v>9.5840699730156409E-3</v>
      </c>
      <c r="AE575" s="2">
        <f>(Table2[[#This Row],[Close Price]]/Table2[[#This Row],[Current Week Low]])-1</f>
        <v>4.8620850864891096E-3</v>
      </c>
      <c r="AF575" s="2">
        <f>(Table2[[#This Row],[Current Week High]]/Table2[[#This Row],[Close Price]])-1</f>
        <v>4.4198380943519133E-2</v>
      </c>
      <c r="AG575" s="2">
        <f>(Table2[[#This Row],[Close Price]]/Table2[[#This Row],[Current Month Low]])-1</f>
        <v>1.3867924528301989E-2</v>
      </c>
      <c r="AH575" s="2">
        <f>(Table2[[#This Row],[Current Month High]]/Table2[[#This Row],[Close Price]])-1</f>
        <v>0.16665115846282674</v>
      </c>
      <c r="AI575">
        <v>40.867218758723297</v>
      </c>
      <c r="AJ575">
        <v>61.148597990703202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-0.23</v>
      </c>
      <c r="AM575" t="s">
        <v>10331</v>
      </c>
      <c r="AN575">
        <v>-6.69</v>
      </c>
      <c r="AO575" t="s">
        <v>10331</v>
      </c>
      <c r="AQ575">
        <f>(Table2[[#This Row],[Sharpe Ratio]]-AVERAGE(Table2[Sharpe Ratio]))/_xlfn.STDEV.P(Table2[Sharpe Ratio])</f>
        <v>-0.76472241492382476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318</v>
      </c>
      <c r="AT575">
        <f>_xlfn.RANK.AVG(Table2[[#This Row],[6M Return vs Nifty Z-Score]],Table2[6M Return vs Nifty Z-Score])</f>
        <v>725</v>
      </c>
      <c r="AU575">
        <f>_xlfn.RANK.AVG(Table2[[#This Row],[Sharpe Ratio Z-Score]],Table2[Sharpe Ratio Z-Score])</f>
        <v>557.5</v>
      </c>
      <c r="AV575">
        <f>(Table2[[#This Row],[Rank 1Y]]+Table2[[#This Row],[Rank 6M]]+Table2[[#This Row],[Rank Sharpe]])/3</f>
        <v>533.5</v>
      </c>
    </row>
    <row r="576" spans="1:48" x14ac:dyDescent="0.3">
      <c r="A576" t="s">
        <v>1798</v>
      </c>
      <c r="B576" t="s">
        <v>1799</v>
      </c>
      <c r="C576" t="s">
        <v>10298</v>
      </c>
      <c r="D576" t="s">
        <v>127</v>
      </c>
      <c r="E576">
        <v>4255.5074101740001</v>
      </c>
      <c r="F576">
        <v>222.06</v>
      </c>
      <c r="G576">
        <v>-13.0690175861981</v>
      </c>
      <c r="H576">
        <f>(Table2[[#This Row],[1Y Return vs Nifty]]-AVERAGE(Table2[1Y Return vs Nifty]))/_xlfn.STDEV.P(Table2[1Y Return vs Nifty])</f>
        <v>-0.7065961929813408</v>
      </c>
      <c r="I576">
        <v>0.63667384014816097</v>
      </c>
      <c r="J576">
        <f>(Table2[[#This Row],[1M Return vs Nifty]]-AVERAGE(Table2[1M Return vs Nifty]))/_xlfn.STDEV.P(Table2[1M Return vs Nifty])</f>
        <v>-0.30380124865440267</v>
      </c>
      <c r="K576">
        <v>-24.814789668434099</v>
      </c>
      <c r="L576">
        <f>(Table2[[#This Row],[6M Return vs Nifty]]-AVERAGE(Table2[6M Return vs Nifty]))/_xlfn.STDEV.P(Table2[6M Return vs Nifty])</f>
        <v>-1.1315506774541435</v>
      </c>
      <c r="M576">
        <v>2.9419502093623802</v>
      </c>
      <c r="N576">
        <f>(Table2[[#This Row],[1W Return vs Nifty]]-AVERAGE(Table2[1W Return vs Nifty]))/_xlfn.STDEV.P(Table2[1W Return vs Nifty])</f>
        <v>0.52665028732824892</v>
      </c>
      <c r="O576">
        <v>214.36</v>
      </c>
      <c r="P576">
        <v>216.01210039817801</v>
      </c>
      <c r="Q576">
        <v>216.59118735094401</v>
      </c>
      <c r="R576">
        <v>64.596177139688606</v>
      </c>
      <c r="S576" s="2">
        <f>(Table2[[#This Row],[Close Price]]-Table2[[#This Row],[20D EMA]])/Table2[[#This Row],[20D EMA]]</f>
        <v>3.5920880761336017E-2</v>
      </c>
      <c r="T576" s="2">
        <f>(Table2[[#This Row],[Close Price]]-Table2[[#This Row],[50D EMA]])/Table2[[#This Row],[50D EMA]]</f>
        <v>2.7997966737390273E-2</v>
      </c>
      <c r="U576" s="2">
        <f>(Table2[[#This Row],[Close Price]]-Table2[[#This Row],[200D EMA]])/Table2[[#This Row],[200D EMA]]</f>
        <v>2.5249469823510597E-2</v>
      </c>
      <c r="V576">
        <v>1.3877398384352599</v>
      </c>
      <c r="W576">
        <v>220.2</v>
      </c>
      <c r="X576">
        <v>227.04</v>
      </c>
      <c r="Y576">
        <v>209.88</v>
      </c>
      <c r="Z576">
        <v>227.04</v>
      </c>
      <c r="AA576">
        <v>195.9</v>
      </c>
      <c r="AB576">
        <v>227.04</v>
      </c>
      <c r="AC576" s="2">
        <f>(Table2[[#This Row],[Close Price]]/Table2[[#This Row],[Day Low]])-1</f>
        <v>8.4468664850136932E-3</v>
      </c>
      <c r="AD576" s="2">
        <f>(Table2[[#This Row],[Day High]]/Table2[[#This Row],[Close Price]])-1</f>
        <v>2.24263712510131E-2</v>
      </c>
      <c r="AE576" s="2">
        <f>(Table2[[#This Row],[Close Price]]/Table2[[#This Row],[Current Week Low]])-1</f>
        <v>5.8033161806746669E-2</v>
      </c>
      <c r="AF576" s="2">
        <f>(Table2[[#This Row],[Current Week High]]/Table2[[#This Row],[Close Price]])-1</f>
        <v>2.24263712510131E-2</v>
      </c>
      <c r="AG576" s="2">
        <f>(Table2[[#This Row],[Close Price]]/Table2[[#This Row],[Current Month Low]])-1</f>
        <v>0.13353751914241951</v>
      </c>
      <c r="AH576" s="2">
        <f>(Table2[[#This Row],[Current Month High]]/Table2[[#This Row],[Close Price]])-1</f>
        <v>2.24263712510131E-2</v>
      </c>
      <c r="AI576">
        <v>25.1913897144915</v>
      </c>
      <c r="AJ576">
        <v>33.049730377471498</v>
      </c>
      <c r="AK576" t="str">
        <f>IF(AND(Table2[[#This Row],[20D EMA]]&gt;Table2[[#This Row],[50D EMA]],Table2[[#This Row],[50D EMA]]&gt;Table2[[#This Row],[200D EMA]]),"Uptrend","Downtrend/NoTrend")</f>
        <v>Downtrend/NoTrend</v>
      </c>
      <c r="AL576">
        <v>0.04</v>
      </c>
      <c r="AM576" t="s">
        <v>10332</v>
      </c>
      <c r="AN576">
        <v>12.4</v>
      </c>
      <c r="AO576" t="s">
        <v>10332</v>
      </c>
      <c r="AP576">
        <v>6.8047814568994003E-2</v>
      </c>
      <c r="AQ576">
        <f>(Table2[[#This Row],[Sharpe Ratio]]-AVERAGE(Table2[Sharpe Ratio]))/_xlfn.STDEV.P(Table2[Sharpe Ratio])</f>
        <v>1.8744483010301644E-2</v>
      </c>
      <c r="AR5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6">
        <f>_xlfn.RANK.AVG(Table2[[#This Row],[1Y Return vs Nifty Z-Score]],Table2[1Y Return vs Nifty Z-Score])</f>
        <v>572</v>
      </c>
      <c r="AT576">
        <f>_xlfn.RANK.AVG(Table2[[#This Row],[6M Return vs Nifty Z-Score]],Table2[6M Return vs Nifty Z-Score])</f>
        <v>676</v>
      </c>
      <c r="AU576">
        <f>_xlfn.RANK.AVG(Table2[[#This Row],[Sharpe Ratio Z-Score]],Table2[Sharpe Ratio Z-Score])</f>
        <v>353</v>
      </c>
      <c r="AV576">
        <f>(Table2[[#This Row],[Rank 1Y]]+Table2[[#This Row],[Rank 6M]]+Table2[[#This Row],[Rank Sharpe]])/3</f>
        <v>533.66666666666663</v>
      </c>
    </row>
    <row r="577" spans="1:48" x14ac:dyDescent="0.3">
      <c r="A577" t="s">
        <v>1866</v>
      </c>
      <c r="B577" t="s">
        <v>1867</v>
      </c>
      <c r="C577" t="s">
        <v>10289</v>
      </c>
      <c r="D577" t="s">
        <v>186</v>
      </c>
      <c r="E577">
        <v>3915.40607826</v>
      </c>
      <c r="F577">
        <v>274.2</v>
      </c>
      <c r="G577">
        <v>-14.4243600406908</v>
      </c>
      <c r="H577">
        <f>(Table2[[#This Row],[1Y Return vs Nifty]]-AVERAGE(Table2[1Y Return vs Nifty]))/_xlfn.STDEV.P(Table2[1Y Return vs Nifty])</f>
        <v>-0.72757529194786685</v>
      </c>
      <c r="I577">
        <v>3.2918482252388501</v>
      </c>
      <c r="J577">
        <f>(Table2[[#This Row],[1M Return vs Nifty]]-AVERAGE(Table2[1M Return vs Nifty]))/_xlfn.STDEV.P(Table2[1M Return vs Nifty])</f>
        <v>-8.2904121340257278E-2</v>
      </c>
      <c r="K577">
        <v>2.0530108965329998</v>
      </c>
      <c r="L577">
        <f>(Table2[[#This Row],[6M Return vs Nifty]]-AVERAGE(Table2[6M Return vs Nifty]))/_xlfn.STDEV.P(Table2[6M Return vs Nifty])</f>
        <v>-0.21750507793522267</v>
      </c>
      <c r="M577">
        <v>-1.16630772628465</v>
      </c>
      <c r="N577">
        <f>(Table2[[#This Row],[1W Return vs Nifty]]-AVERAGE(Table2[1W Return vs Nifty]))/_xlfn.STDEV.P(Table2[1W Return vs Nifty])</f>
        <v>-0.42311571465084691</v>
      </c>
      <c r="O577">
        <v>273.12</v>
      </c>
      <c r="P577">
        <v>266.551660807693</v>
      </c>
      <c r="Q577">
        <v>242.07675778117701</v>
      </c>
      <c r="R577">
        <v>49.982124398936698</v>
      </c>
      <c r="S577" s="2">
        <f>(Table2[[#This Row],[Close Price]]-Table2[[#This Row],[20D EMA]])/Table2[[#This Row],[20D EMA]]</f>
        <v>3.9543057996484481E-3</v>
      </c>
      <c r="T577" s="2">
        <f>(Table2[[#This Row],[Close Price]]-Table2[[#This Row],[50D EMA]])/Table2[[#This Row],[50D EMA]]</f>
        <v>2.8693646736738888E-2</v>
      </c>
      <c r="U577" s="2">
        <f>(Table2[[#This Row],[Close Price]]-Table2[[#This Row],[200D EMA]])/Table2[[#This Row],[200D EMA]]</f>
        <v>0.13269858086855443</v>
      </c>
      <c r="V577">
        <v>0.99813805605917305</v>
      </c>
      <c r="W577">
        <v>272.95</v>
      </c>
      <c r="X577">
        <v>283.8</v>
      </c>
      <c r="Y577">
        <v>272.95</v>
      </c>
      <c r="Z577">
        <v>286</v>
      </c>
      <c r="AA577">
        <v>255.15</v>
      </c>
      <c r="AB577">
        <v>286</v>
      </c>
      <c r="AC577" s="2">
        <f>(Table2[[#This Row],[Close Price]]/Table2[[#This Row],[Day Low]])-1</f>
        <v>4.5795933321122195E-3</v>
      </c>
      <c r="AD577" s="2">
        <f>(Table2[[#This Row],[Day High]]/Table2[[#This Row],[Close Price]])-1</f>
        <v>3.5010940919037337E-2</v>
      </c>
      <c r="AE577" s="2">
        <f>(Table2[[#This Row],[Close Price]]/Table2[[#This Row],[Current Week Low]])-1</f>
        <v>4.5795933321122195E-3</v>
      </c>
      <c r="AF577" s="2">
        <f>(Table2[[#This Row],[Current Week High]]/Table2[[#This Row],[Close Price]])-1</f>
        <v>4.30342815463165E-2</v>
      </c>
      <c r="AG577" s="2">
        <f>(Table2[[#This Row],[Close Price]]/Table2[[#This Row],[Current Month Low]])-1</f>
        <v>7.4661963550852306E-2</v>
      </c>
      <c r="AH577" s="2">
        <f>(Table2[[#This Row],[Current Month High]]/Table2[[#This Row],[Close Price]])-1</f>
        <v>4.30342815463165E-2</v>
      </c>
      <c r="AI577">
        <v>4.6316557257476099</v>
      </c>
      <c r="AJ577">
        <v>37.271589486858502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0.02</v>
      </c>
      <c r="AM577" t="s">
        <v>10332</v>
      </c>
      <c r="AN577">
        <v>6.07</v>
      </c>
      <c r="AO577" t="s">
        <v>10332</v>
      </c>
      <c r="AP577">
        <v>-2.9186178836384E-2</v>
      </c>
      <c r="AQ577">
        <f>(Table2[[#This Row],[Sharpe Ratio]]-AVERAGE(Table2[Sharpe Ratio]))/_xlfn.STDEV.P(Table2[Sharpe Ratio])</f>
        <v>-1.1007567922263914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-2.5518569981005852</v>
      </c>
      <c r="AS577">
        <f>_xlfn.RANK.AVG(Table2[[#This Row],[1Y Return vs Nifty Z-Score]],Table2[1Y Return vs Nifty Z-Score])</f>
        <v>580</v>
      </c>
      <c r="AT577">
        <f>_xlfn.RANK.AVG(Table2[[#This Row],[6M Return vs Nifty Z-Score]],Table2[6M Return vs Nifty Z-Score])</f>
        <v>384</v>
      </c>
      <c r="AU577">
        <f>_xlfn.RANK.AVG(Table2[[#This Row],[Sharpe Ratio Z-Score]],Table2[Sharpe Ratio Z-Score])</f>
        <v>637</v>
      </c>
      <c r="AV577">
        <f>(Table2[[#This Row],[Rank 1Y]]+Table2[[#This Row],[Rank 6M]]+Table2[[#This Row],[Rank Sharpe]])/3</f>
        <v>533.66666666666663</v>
      </c>
    </row>
    <row r="578" spans="1:48" x14ac:dyDescent="0.3">
      <c r="A578" t="s">
        <v>569</v>
      </c>
      <c r="B578" t="s">
        <v>570</v>
      </c>
      <c r="C578" t="s">
        <v>10300</v>
      </c>
      <c r="D578" t="s">
        <v>571</v>
      </c>
      <c r="E578">
        <v>35072.908000000003</v>
      </c>
      <c r="F578">
        <v>3192.8</v>
      </c>
      <c r="G578">
        <v>-16.330144688835301</v>
      </c>
      <c r="H578">
        <f>(Table2[[#This Row],[1Y Return vs Nifty]]-AVERAGE(Table2[1Y Return vs Nifty]))/_xlfn.STDEV.P(Table2[1Y Return vs Nifty])</f>
        <v>-0.75707458536244121</v>
      </c>
      <c r="I578">
        <v>-1.85490510394518</v>
      </c>
      <c r="J578">
        <f>(Table2[[#This Row],[1M Return vs Nifty]]-AVERAGE(Table2[1M Return vs Nifty]))/_xlfn.STDEV.P(Table2[1M Return vs Nifty])</f>
        <v>-0.51108805976448801</v>
      </c>
      <c r="K578">
        <v>-20.8059691576962</v>
      </c>
      <c r="L578">
        <f>(Table2[[#This Row],[6M Return vs Nifty]]-AVERAGE(Table2[6M Return vs Nifty]))/_xlfn.STDEV.P(Table2[6M Return vs Nifty])</f>
        <v>-0.9951701524371841</v>
      </c>
      <c r="M578">
        <v>-7.83728618848387</v>
      </c>
      <c r="N578">
        <f>(Table2[[#This Row],[1W Return vs Nifty]]-AVERAGE(Table2[1W Return vs Nifty]))/_xlfn.STDEV.P(Table2[1W Return vs Nifty])</f>
        <v>-1.9653432579498638</v>
      </c>
      <c r="O578">
        <v>3300.59</v>
      </c>
      <c r="P578">
        <v>3285.3755758254401</v>
      </c>
      <c r="Q578">
        <v>3264.2140732335201</v>
      </c>
      <c r="R578">
        <v>34.182545756422201</v>
      </c>
      <c r="S578" s="2">
        <f>(Table2[[#This Row],[Close Price]]-Table2[[#This Row],[20D EMA]])/Table2[[#This Row],[20D EMA]]</f>
        <v>-3.2657797545287345E-2</v>
      </c>
      <c r="T578" s="2">
        <f>(Table2[[#This Row],[Close Price]]-Table2[[#This Row],[50D EMA]])/Table2[[#This Row],[50D EMA]]</f>
        <v>-2.8178080006022031E-2</v>
      </c>
      <c r="U578" s="2">
        <f>(Table2[[#This Row],[Close Price]]-Table2[[#This Row],[200D EMA]])/Table2[[#This Row],[200D EMA]]</f>
        <v>-2.1877876766451594E-2</v>
      </c>
      <c r="V578">
        <v>0.85862788380131705</v>
      </c>
      <c r="W578">
        <v>3177</v>
      </c>
      <c r="X578">
        <v>3292.8</v>
      </c>
      <c r="Y578">
        <v>3177</v>
      </c>
      <c r="Z578">
        <v>3469.25</v>
      </c>
      <c r="AA578">
        <v>3169.35</v>
      </c>
      <c r="AB578">
        <v>3499</v>
      </c>
      <c r="AC578" s="2">
        <f>(Table2[[#This Row],[Close Price]]/Table2[[#This Row],[Day Low]])-1</f>
        <v>4.9732451998740768E-3</v>
      </c>
      <c r="AD578" s="2">
        <f>(Table2[[#This Row],[Day High]]/Table2[[#This Row],[Close Price]])-1</f>
        <v>3.1320471059884669E-2</v>
      </c>
      <c r="AE578" s="2">
        <f>(Table2[[#This Row],[Close Price]]/Table2[[#This Row],[Current Week Low]])-1</f>
        <v>4.9732451998740768E-3</v>
      </c>
      <c r="AF578" s="2">
        <f>(Table2[[#This Row],[Current Week High]]/Table2[[#This Row],[Close Price]])-1</f>
        <v>8.6585442245051381E-2</v>
      </c>
      <c r="AG578" s="2">
        <f>(Table2[[#This Row],[Close Price]]/Table2[[#This Row],[Current Month Low]])-1</f>
        <v>7.3989934844684857E-3</v>
      </c>
      <c r="AH578" s="2">
        <f>(Table2[[#This Row],[Current Month High]]/Table2[[#This Row],[Close Price]])-1</f>
        <v>9.5903282385366939E-2</v>
      </c>
      <c r="AI578">
        <v>22.776246554748099</v>
      </c>
      <c r="AJ578">
        <v>28.9499192245557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0.03</v>
      </c>
      <c r="AM578" t="s">
        <v>10332</v>
      </c>
      <c r="AN578">
        <v>-0.48</v>
      </c>
      <c r="AO578" t="s">
        <v>10331</v>
      </c>
      <c r="AP578">
        <v>5.9454594479415E-2</v>
      </c>
      <c r="AQ578">
        <f>(Table2[[#This Row],[Sharpe Ratio]]-AVERAGE(Table2[Sharpe Ratio]))/_xlfn.STDEV.P(Table2[Sharpe Ratio])</f>
        <v>-8.0193352532110379E-2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-4.3088694080460872</v>
      </c>
      <c r="AS578">
        <f>_xlfn.RANK.AVG(Table2[[#This Row],[1Y Return vs Nifty Z-Score]],Table2[1Y Return vs Nifty Z-Score])</f>
        <v>590</v>
      </c>
      <c r="AT578">
        <f>_xlfn.RANK.AVG(Table2[[#This Row],[6M Return vs Nifty Z-Score]],Table2[6M Return vs Nifty Z-Score])</f>
        <v>643</v>
      </c>
      <c r="AU578">
        <f>_xlfn.RANK.AVG(Table2[[#This Row],[Sharpe Ratio Z-Score]],Table2[Sharpe Ratio Z-Score])</f>
        <v>369</v>
      </c>
      <c r="AV578">
        <f>(Table2[[#This Row],[Rank 1Y]]+Table2[[#This Row],[Rank 6M]]+Table2[[#This Row],[Rank Sharpe]])/3</f>
        <v>534</v>
      </c>
    </row>
    <row r="579" spans="1:48" x14ac:dyDescent="0.3">
      <c r="A579" t="s">
        <v>1949</v>
      </c>
      <c r="B579" t="s">
        <v>1950</v>
      </c>
      <c r="C579" t="s">
        <v>10289</v>
      </c>
      <c r="D579" t="s">
        <v>1002</v>
      </c>
      <c r="E579">
        <v>3530.9770933750001</v>
      </c>
      <c r="F579">
        <v>436.25</v>
      </c>
      <c r="G579">
        <v>-6.4334713030262396</v>
      </c>
      <c r="H579">
        <f>(Table2[[#This Row],[1Y Return vs Nifty]]-AVERAGE(Table2[1Y Return vs Nifty]))/_xlfn.STDEV.P(Table2[1Y Return vs Nifty])</f>
        <v>-0.60388578078243127</v>
      </c>
      <c r="I579">
        <v>7.33318164827259</v>
      </c>
      <c r="J579">
        <f>(Table2[[#This Row],[1M Return vs Nifty]]-AVERAGE(Table2[1M Return vs Nifty]))/_xlfn.STDEV.P(Table2[1M Return vs Nifty])</f>
        <v>0.25331445197815911</v>
      </c>
      <c r="K579">
        <v>-3.8398653507948701</v>
      </c>
      <c r="L579">
        <f>(Table2[[#This Row],[6M Return vs Nifty]]-AVERAGE(Table2[6M Return vs Nifty]))/_xlfn.STDEV.P(Table2[6M Return vs Nifty])</f>
        <v>-0.41798139118443139</v>
      </c>
      <c r="M579">
        <v>8.3339258076952891</v>
      </c>
      <c r="N579">
        <f>(Table2[[#This Row],[1W Return vs Nifty]]-AVERAGE(Table2[1W Return vs Nifty]))/_xlfn.STDEV.P(Table2[1W Return vs Nifty])</f>
        <v>1.7731920544266528</v>
      </c>
      <c r="O579">
        <v>407.93</v>
      </c>
      <c r="P579">
        <v>403.59006434576497</v>
      </c>
      <c r="Q579">
        <v>397.45377573958399</v>
      </c>
      <c r="R579">
        <v>75.491603037932293</v>
      </c>
      <c r="S579" s="2">
        <f>(Table2[[#This Row],[Close Price]]-Table2[[#This Row],[20D EMA]])/Table2[[#This Row],[20D EMA]]</f>
        <v>6.9423675630622877E-2</v>
      </c>
      <c r="T579" s="2">
        <f>(Table2[[#This Row],[Close Price]]-Table2[[#This Row],[50D EMA]])/Table2[[#This Row],[50D EMA]]</f>
        <v>8.0923537369974749E-2</v>
      </c>
      <c r="U579" s="2">
        <f>(Table2[[#This Row],[Close Price]]-Table2[[#This Row],[200D EMA]])/Table2[[#This Row],[200D EMA]]</f>
        <v>9.7611915217621983E-2</v>
      </c>
      <c r="V579">
        <v>1.1273941753008101</v>
      </c>
      <c r="W579">
        <v>430</v>
      </c>
      <c r="X579">
        <v>446</v>
      </c>
      <c r="Y579">
        <v>405.1</v>
      </c>
      <c r="Z579">
        <v>446</v>
      </c>
      <c r="AA579">
        <v>376.8</v>
      </c>
      <c r="AB579">
        <v>446</v>
      </c>
      <c r="AC579" s="2">
        <f>(Table2[[#This Row],[Close Price]]/Table2[[#This Row],[Day Low]])-1</f>
        <v>1.4534883720930258E-2</v>
      </c>
      <c r="AD579" s="2">
        <f>(Table2[[#This Row],[Day High]]/Table2[[#This Row],[Close Price]])-1</f>
        <v>2.2349570200573154E-2</v>
      </c>
      <c r="AE579" s="2">
        <f>(Table2[[#This Row],[Close Price]]/Table2[[#This Row],[Current Week Low]])-1</f>
        <v>7.6894593927425259E-2</v>
      </c>
      <c r="AF579" s="2">
        <f>(Table2[[#This Row],[Current Week High]]/Table2[[#This Row],[Close Price]])-1</f>
        <v>2.2349570200573154E-2</v>
      </c>
      <c r="AG579" s="2">
        <f>(Table2[[#This Row],[Close Price]]/Table2[[#This Row],[Current Month Low]])-1</f>
        <v>0.15777600849256901</v>
      </c>
      <c r="AH579" s="2">
        <f>(Table2[[#This Row],[Current Month High]]/Table2[[#This Row],[Close Price]])-1</f>
        <v>2.2349570200573154E-2</v>
      </c>
      <c r="AI579">
        <v>12.320916905444101</v>
      </c>
      <c r="AJ579">
        <v>29.048957254843899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-0.02</v>
      </c>
      <c r="AM579" t="s">
        <v>10331</v>
      </c>
      <c r="AN579">
        <v>14.62</v>
      </c>
      <c r="AO579" t="s">
        <v>10332</v>
      </c>
      <c r="AP579">
        <v>-2.0014902432959999E-2</v>
      </c>
      <c r="AQ579">
        <f>(Table2[[#This Row],[Sharpe Ratio]]-AVERAGE(Table2[Sharpe Ratio]))/_xlfn.STDEV.P(Table2[Sharpe Ratio])</f>
        <v>-0.9951635190346162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9.4758154033329767E-3</v>
      </c>
      <c r="AS579">
        <f>_xlfn.RANK.AVG(Table2[[#This Row],[1Y Return vs Nifty Z-Score]],Table2[1Y Return vs Nifty Z-Score])</f>
        <v>528</v>
      </c>
      <c r="AT579">
        <f>_xlfn.RANK.AVG(Table2[[#This Row],[6M Return vs Nifty Z-Score]],Table2[6M Return vs Nifty Z-Score])</f>
        <v>463</v>
      </c>
      <c r="AU579">
        <f>_xlfn.RANK.AVG(Table2[[#This Row],[Sharpe Ratio Z-Score]],Table2[Sharpe Ratio Z-Score])</f>
        <v>612</v>
      </c>
      <c r="AV579">
        <f>(Table2[[#This Row],[Rank 1Y]]+Table2[[#This Row],[Rank 6M]]+Table2[[#This Row],[Rank Sharpe]])/3</f>
        <v>534.33333333333337</v>
      </c>
    </row>
    <row r="580" spans="1:48" x14ac:dyDescent="0.3">
      <c r="A580" t="s">
        <v>1681</v>
      </c>
      <c r="B580" t="s">
        <v>1682</v>
      </c>
      <c r="C580" t="s">
        <v>10296</v>
      </c>
      <c r="D580" t="s">
        <v>397</v>
      </c>
      <c r="E580">
        <v>5062.3913463519903</v>
      </c>
      <c r="F580">
        <v>101.32</v>
      </c>
      <c r="G580">
        <v>-7.3704442463237303</v>
      </c>
      <c r="H580">
        <f>(Table2[[#This Row],[1Y Return vs Nifty]]-AVERAGE(Table2[1Y Return vs Nifty]))/_xlfn.STDEV.P(Table2[1Y Return vs Nifty])</f>
        <v>-0.61838901429454973</v>
      </c>
      <c r="I580">
        <v>-7.5864712205663203</v>
      </c>
      <c r="J580">
        <f>(Table2[[#This Row],[1M Return vs Nifty]]-AVERAGE(Table2[1M Return vs Nifty]))/_xlfn.STDEV.P(Table2[1M Return vs Nifty])</f>
        <v>-0.98792547476894854</v>
      </c>
      <c r="K580">
        <v>-16.090826703147702</v>
      </c>
      <c r="L580">
        <f>(Table2[[#This Row],[6M Return vs Nifty]]-AVERAGE(Table2[6M Return vs Nifty]))/_xlfn.STDEV.P(Table2[6M Return vs Nifty])</f>
        <v>-0.83476047538663634</v>
      </c>
      <c r="M580">
        <v>2.23939158767097</v>
      </c>
      <c r="N580">
        <f>(Table2[[#This Row],[1W Return vs Nifty]]-AVERAGE(Table2[1W Return vs Nifty]))/_xlfn.STDEV.P(Table2[1W Return vs Nifty])</f>
        <v>0.36422954750809849</v>
      </c>
      <c r="O580">
        <v>103.2</v>
      </c>
      <c r="P580">
        <v>104.55398079738001</v>
      </c>
      <c r="Q580">
        <v>101.21470964026599</v>
      </c>
      <c r="R580">
        <v>44.545950079340997</v>
      </c>
      <c r="S580" s="2">
        <f>(Table2[[#This Row],[Close Price]]-Table2[[#This Row],[20D EMA]])/Table2[[#This Row],[20D EMA]]</f>
        <v>-1.8217054263565985E-2</v>
      </c>
      <c r="T580" s="2">
        <f>(Table2[[#This Row],[Close Price]]-Table2[[#This Row],[50D EMA]])/Table2[[#This Row],[50D EMA]]</f>
        <v>-3.093120675765846E-2</v>
      </c>
      <c r="U580" s="2">
        <f>(Table2[[#This Row],[Close Price]]-Table2[[#This Row],[200D EMA]])/Table2[[#This Row],[200D EMA]]</f>
        <v>1.040267369320316E-3</v>
      </c>
      <c r="V580">
        <v>0.74933297991879999</v>
      </c>
      <c r="W580">
        <v>100.8</v>
      </c>
      <c r="X580">
        <v>102.95</v>
      </c>
      <c r="Y580">
        <v>99.77</v>
      </c>
      <c r="Z580">
        <v>102.95</v>
      </c>
      <c r="AA580">
        <v>95.4</v>
      </c>
      <c r="AB580">
        <v>111.46</v>
      </c>
      <c r="AC580" s="2">
        <f>(Table2[[#This Row],[Close Price]]/Table2[[#This Row],[Day Low]])-1</f>
        <v>5.1587301587301404E-3</v>
      </c>
      <c r="AD580" s="2">
        <f>(Table2[[#This Row],[Day High]]/Table2[[#This Row],[Close Price]])-1</f>
        <v>1.6087643110935801E-2</v>
      </c>
      <c r="AE580" s="2">
        <f>(Table2[[#This Row],[Close Price]]/Table2[[#This Row],[Current Week Low]])-1</f>
        <v>1.5535732184023265E-2</v>
      </c>
      <c r="AF580" s="2">
        <f>(Table2[[#This Row],[Current Week High]]/Table2[[#This Row],[Close Price]])-1</f>
        <v>1.6087643110935801E-2</v>
      </c>
      <c r="AG580" s="2">
        <f>(Table2[[#This Row],[Close Price]]/Table2[[#This Row],[Current Month Low]])-1</f>
        <v>6.2054507337526044E-2</v>
      </c>
      <c r="AH580" s="2">
        <f>(Table2[[#This Row],[Current Month High]]/Table2[[#This Row],[Close Price]])-1</f>
        <v>0.10007895775759978</v>
      </c>
      <c r="AI580">
        <v>19.966442953020099</v>
      </c>
      <c r="AJ580">
        <v>25.3960396039603</v>
      </c>
      <c r="AK580" t="str">
        <f>IF(AND(Table2[[#This Row],[20D EMA]]&gt;Table2[[#This Row],[50D EMA]],Table2[[#This Row],[50D EMA]]&gt;Table2[[#This Row],[200D EMA]]),"Uptrend","Downtrend/NoTrend")</f>
        <v>Downtrend/NoTrend</v>
      </c>
      <c r="AL580">
        <v>0.03</v>
      </c>
      <c r="AM580" t="s">
        <v>10332</v>
      </c>
      <c r="AN580">
        <v>-1.51</v>
      </c>
      <c r="AO580" t="s">
        <v>10331</v>
      </c>
      <c r="AP580">
        <v>2.1937578506191002E-2</v>
      </c>
      <c r="AQ580">
        <f>(Table2[[#This Row],[Sharpe Ratio]]-AVERAGE(Table2[Sharpe Ratio]))/_xlfn.STDEV.P(Table2[Sharpe Ratio])</f>
        <v>-0.5121446254783536</v>
      </c>
      <c r="AR5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0">
        <f>_xlfn.RANK.AVG(Table2[[#This Row],[1Y Return vs Nifty Z-Score]],Table2[1Y Return vs Nifty Z-Score])</f>
        <v>533</v>
      </c>
      <c r="AT580">
        <f>_xlfn.RANK.AVG(Table2[[#This Row],[6M Return vs Nifty Z-Score]],Table2[6M Return vs Nifty Z-Score])</f>
        <v>600</v>
      </c>
      <c r="AU580">
        <f>_xlfn.RANK.AVG(Table2[[#This Row],[Sharpe Ratio Z-Score]],Table2[Sharpe Ratio Z-Score])</f>
        <v>473</v>
      </c>
      <c r="AV580">
        <f>(Table2[[#This Row],[Rank 1Y]]+Table2[[#This Row],[Rank 6M]]+Table2[[#This Row],[Rank Sharpe]])/3</f>
        <v>535.33333333333337</v>
      </c>
    </row>
    <row r="581" spans="1:48" x14ac:dyDescent="0.3">
      <c r="A581" t="s">
        <v>2317</v>
      </c>
      <c r="B581" t="s">
        <v>2318</v>
      </c>
      <c r="C581" t="s">
        <v>10291</v>
      </c>
      <c r="D581" t="s">
        <v>281</v>
      </c>
      <c r="E581">
        <v>2351.5019904750002</v>
      </c>
      <c r="F581">
        <v>728.25</v>
      </c>
      <c r="G581">
        <v>0.28400528019605098</v>
      </c>
      <c r="H581">
        <f>(Table2[[#This Row],[1Y Return vs Nifty]]-AVERAGE(Table2[1Y Return vs Nifty]))/_xlfn.STDEV.P(Table2[1Y Return vs Nifty])</f>
        <v>-0.49990718439330667</v>
      </c>
      <c r="I581">
        <v>11.2171232553299</v>
      </c>
      <c r="J581">
        <f>(Table2[[#This Row],[1M Return vs Nifty]]-AVERAGE(Table2[1M Return vs Nifty]))/_xlfn.STDEV.P(Table2[1M Return vs Nifty])</f>
        <v>0.57643881942927899</v>
      </c>
      <c r="K581">
        <v>-4.3829146839670496</v>
      </c>
      <c r="L581">
        <f>(Table2[[#This Row],[6M Return vs Nifty]]-AVERAGE(Table2[6M Return vs Nifty]))/_xlfn.STDEV.P(Table2[6M Return vs Nifty])</f>
        <v>-0.43645599062577656</v>
      </c>
      <c r="M581">
        <v>6.2201532128813604</v>
      </c>
      <c r="N581">
        <f>(Table2[[#This Row],[1W Return vs Nifty]]-AVERAGE(Table2[1W Return vs Nifty]))/_xlfn.STDEV.P(Table2[1W Return vs Nifty])</f>
        <v>1.284520364888927</v>
      </c>
      <c r="O581">
        <v>685.27</v>
      </c>
      <c r="P581">
        <v>662.96871681516905</v>
      </c>
      <c r="Q581">
        <v>635.43714269466102</v>
      </c>
      <c r="R581">
        <v>69.553488026566299</v>
      </c>
      <c r="S581" s="2">
        <f>(Table2[[#This Row],[Close Price]]-Table2[[#This Row],[20D EMA]])/Table2[[#This Row],[20D EMA]]</f>
        <v>6.2719803872926028E-2</v>
      </c>
      <c r="T581" s="2">
        <f>(Table2[[#This Row],[Close Price]]-Table2[[#This Row],[50D EMA]])/Table2[[#This Row],[50D EMA]]</f>
        <v>9.846812003202092E-2</v>
      </c>
      <c r="U581" s="2">
        <f>(Table2[[#This Row],[Close Price]]-Table2[[#This Row],[200D EMA]])/Table2[[#This Row],[200D EMA]]</f>
        <v>0.14606142932053506</v>
      </c>
      <c r="V581">
        <v>1.1820050709213199</v>
      </c>
      <c r="W581">
        <v>718.2</v>
      </c>
      <c r="X581">
        <v>734.95</v>
      </c>
      <c r="Y581">
        <v>658.2</v>
      </c>
      <c r="Z581">
        <v>745.2</v>
      </c>
      <c r="AA581">
        <v>636.1</v>
      </c>
      <c r="AB581">
        <v>745.2</v>
      </c>
      <c r="AC581" s="2">
        <f>(Table2[[#This Row],[Close Price]]/Table2[[#This Row],[Day Low]])-1</f>
        <v>1.3993316624895558E-2</v>
      </c>
      <c r="AD581" s="2">
        <f>(Table2[[#This Row],[Day High]]/Table2[[#This Row],[Close Price]])-1</f>
        <v>9.2001373154824151E-3</v>
      </c>
      <c r="AE581" s="2">
        <f>(Table2[[#This Row],[Close Price]]/Table2[[#This Row],[Current Week Low]])-1</f>
        <v>0.10642661804922504</v>
      </c>
      <c r="AF581" s="2">
        <f>(Table2[[#This Row],[Current Week High]]/Table2[[#This Row],[Close Price]])-1</f>
        <v>2.3274974253347125E-2</v>
      </c>
      <c r="AG581" s="2">
        <f>(Table2[[#This Row],[Close Price]]/Table2[[#This Row],[Current Month Low]])-1</f>
        <v>0.14486715925168991</v>
      </c>
      <c r="AH581" s="2">
        <f>(Table2[[#This Row],[Current Month High]]/Table2[[#This Row],[Close Price]])-1</f>
        <v>2.3274974253347125E-2</v>
      </c>
      <c r="AI581">
        <v>5.4445588740130502</v>
      </c>
      <c r="AJ581">
        <v>37.913076413218398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7.0000000000000007E-2</v>
      </c>
      <c r="AM581" t="s">
        <v>10332</v>
      </c>
      <c r="AN581">
        <v>12.65</v>
      </c>
      <c r="AO581" t="s">
        <v>10332</v>
      </c>
      <c r="AP581">
        <v>-4.4753129829732001E-2</v>
      </c>
      <c r="AQ581">
        <f>(Table2[[#This Row],[Sharpe Ratio]]-AVERAGE(Table2[Sharpe Ratio]))/_xlfn.STDEV.P(Table2[Sharpe Ratio])</f>
        <v>-1.2799865130087562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-0.35539050370963365</v>
      </c>
      <c r="AS581">
        <f>_xlfn.RANK.AVG(Table2[[#This Row],[1Y Return vs Nifty Z-Score]],Table2[1Y Return vs Nifty Z-Score])</f>
        <v>475</v>
      </c>
      <c r="AT581">
        <f>_xlfn.RANK.AVG(Table2[[#This Row],[6M Return vs Nifty Z-Score]],Table2[6M Return vs Nifty Z-Score])</f>
        <v>471</v>
      </c>
      <c r="AU581">
        <f>_xlfn.RANK.AVG(Table2[[#This Row],[Sharpe Ratio Z-Score]],Table2[Sharpe Ratio Z-Score])</f>
        <v>661</v>
      </c>
      <c r="AV581">
        <f>(Table2[[#This Row],[Rank 1Y]]+Table2[[#This Row],[Rank 6M]]+Table2[[#This Row],[Rank Sharpe]])/3</f>
        <v>535.66666666666663</v>
      </c>
    </row>
    <row r="582" spans="1:48" x14ac:dyDescent="0.3">
      <c r="A582" t="s">
        <v>1049</v>
      </c>
      <c r="B582" t="s">
        <v>1050</v>
      </c>
      <c r="C582" t="s">
        <v>10298</v>
      </c>
      <c r="D582" t="s">
        <v>80</v>
      </c>
      <c r="E582">
        <v>13077.73530858</v>
      </c>
      <c r="F582">
        <v>633.29999999999995</v>
      </c>
      <c r="G582">
        <v>-37.4269180628214</v>
      </c>
      <c r="H582">
        <f>(Table2[[#This Row],[1Y Return vs Nifty]]-AVERAGE(Table2[1Y Return vs Nifty]))/_xlfn.STDEV.P(Table2[1Y Return vs Nifty])</f>
        <v>-1.0836276974708403</v>
      </c>
      <c r="I582">
        <v>7.6978266122607302</v>
      </c>
      <c r="J582">
        <f>(Table2[[#This Row],[1M Return vs Nifty]]-AVERAGE(Table2[1M Return vs Nifty]))/_xlfn.STDEV.P(Table2[1M Return vs Nifty])</f>
        <v>0.28365107524736821</v>
      </c>
      <c r="K582">
        <v>-7.1190211203353799</v>
      </c>
      <c r="L582">
        <f>(Table2[[#This Row],[6M Return vs Nifty]]-AVERAGE(Table2[6M Return vs Nifty]))/_xlfn.STDEV.P(Table2[6M Return vs Nifty])</f>
        <v>-0.52953863957318692</v>
      </c>
      <c r="M582">
        <v>-1.6777261195961699</v>
      </c>
      <c r="N582">
        <f>(Table2[[#This Row],[1W Return vs Nifty]]-AVERAGE(Table2[1W Return vs Nifty]))/_xlfn.STDEV.P(Table2[1W Return vs Nifty])</f>
        <v>-0.54134777562721181</v>
      </c>
      <c r="O582">
        <v>611.38</v>
      </c>
      <c r="P582">
        <v>617.33120392931198</v>
      </c>
      <c r="Q582">
        <v>646.62917288363099</v>
      </c>
      <c r="R582">
        <v>69.001322767385702</v>
      </c>
      <c r="S582" s="2">
        <f>(Table2[[#This Row],[Close Price]]-Table2[[#This Row],[20D EMA]])/Table2[[#This Row],[20D EMA]]</f>
        <v>3.5853315450292716E-2</v>
      </c>
      <c r="T582" s="2">
        <f>(Table2[[#This Row],[Close Price]]-Table2[[#This Row],[50D EMA]])/Table2[[#This Row],[50D EMA]]</f>
        <v>2.5867469470272384E-2</v>
      </c>
      <c r="U582" s="2">
        <f>(Table2[[#This Row],[Close Price]]-Table2[[#This Row],[200D EMA]])/Table2[[#This Row],[200D EMA]]</f>
        <v>-2.0613318177696544E-2</v>
      </c>
      <c r="V582">
        <v>2.6225472921371198</v>
      </c>
      <c r="W582">
        <v>631</v>
      </c>
      <c r="X582">
        <v>649.79999999999995</v>
      </c>
      <c r="Y582">
        <v>618.29999999999995</v>
      </c>
      <c r="Z582">
        <v>649.79999999999995</v>
      </c>
      <c r="AA582">
        <v>570.20000000000005</v>
      </c>
      <c r="AB582">
        <v>672</v>
      </c>
      <c r="AC582" s="2">
        <f>(Table2[[#This Row],[Close Price]]/Table2[[#This Row],[Day Low]])-1</f>
        <v>3.645007923930299E-3</v>
      </c>
      <c r="AD582" s="2">
        <f>(Table2[[#This Row],[Day High]]/Table2[[#This Row],[Close Price]])-1</f>
        <v>2.6054002842254897E-2</v>
      </c>
      <c r="AE582" s="2">
        <f>(Table2[[#This Row],[Close Price]]/Table2[[#This Row],[Current Week Low]])-1</f>
        <v>2.4260067928190132E-2</v>
      </c>
      <c r="AF582" s="2">
        <f>(Table2[[#This Row],[Current Week High]]/Table2[[#This Row],[Close Price]])-1</f>
        <v>2.6054002842254897E-2</v>
      </c>
      <c r="AG582" s="2">
        <f>(Table2[[#This Row],[Close Price]]/Table2[[#This Row],[Current Month Low]])-1</f>
        <v>0.11066292528937205</v>
      </c>
      <c r="AH582" s="2">
        <f>(Table2[[#This Row],[Current Month High]]/Table2[[#This Row],[Close Price]])-1</f>
        <v>6.1108479393652271E-2</v>
      </c>
      <c r="AI582">
        <v>30.1121111637454</v>
      </c>
      <c r="AJ582">
        <v>25.592464055527898</v>
      </c>
      <c r="AK582" t="str">
        <f>IF(AND(Table2[[#This Row],[20D EMA]]&gt;Table2[[#This Row],[50D EMA]],Table2[[#This Row],[50D EMA]]&gt;Table2[[#This Row],[200D EMA]]),"Uptrend","Downtrend/NoTrend")</f>
        <v>Downtrend/NoTrend</v>
      </c>
      <c r="AL582">
        <v>-0.12</v>
      </c>
      <c r="AM582" t="s">
        <v>10331</v>
      </c>
      <c r="AN582">
        <v>8.64</v>
      </c>
      <c r="AO582" t="s">
        <v>10332</v>
      </c>
      <c r="AP582">
        <v>4.4137294122113001E-2</v>
      </c>
      <c r="AQ582">
        <f>(Table2[[#This Row],[Sharpe Ratio]]-AVERAGE(Table2[Sharpe Ratio]))/_xlfn.STDEV.P(Table2[Sharpe Ratio])</f>
        <v>-0.25654872664178469</v>
      </c>
      <c r="AR5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2">
        <f>_xlfn.RANK.AVG(Table2[[#This Row],[1Y Return vs Nifty Z-Score]],Table2[1Y Return vs Nifty Z-Score])</f>
        <v>690</v>
      </c>
      <c r="AT582">
        <f>_xlfn.RANK.AVG(Table2[[#This Row],[6M Return vs Nifty Z-Score]],Table2[6M Return vs Nifty Z-Score])</f>
        <v>506</v>
      </c>
      <c r="AU582">
        <f>_xlfn.RANK.AVG(Table2[[#This Row],[Sharpe Ratio Z-Score]],Table2[Sharpe Ratio Z-Score])</f>
        <v>414</v>
      </c>
      <c r="AV582">
        <f>(Table2[[#This Row],[Rank 1Y]]+Table2[[#This Row],[Rank 6M]]+Table2[[#This Row],[Rank Sharpe]])/3</f>
        <v>536.66666666666663</v>
      </c>
    </row>
    <row r="583" spans="1:48" x14ac:dyDescent="0.3">
      <c r="A583" t="s">
        <v>554</v>
      </c>
      <c r="B583" t="s">
        <v>555</v>
      </c>
      <c r="C583" t="s">
        <v>10287</v>
      </c>
      <c r="D583" t="s">
        <v>37</v>
      </c>
      <c r="E583">
        <v>36507.9660502349</v>
      </c>
      <c r="F583">
        <v>1057.8499999999999</v>
      </c>
      <c r="G583">
        <v>-8.2175960814188702</v>
      </c>
      <c r="H583">
        <f>(Table2[[#This Row],[1Y Return vs Nifty]]-AVERAGE(Table2[1Y Return vs Nifty]))/_xlfn.STDEV.P(Table2[1Y Return vs Nifty])</f>
        <v>-0.63150192323444365</v>
      </c>
      <c r="I583">
        <v>2.4241216355894299</v>
      </c>
      <c r="J583">
        <f>(Table2[[#This Row],[1M Return vs Nifty]]-AVERAGE(Table2[1M Return vs Nifty]))/_xlfn.STDEV.P(Table2[1M Return vs Nifty])</f>
        <v>-0.15509460043796455</v>
      </c>
      <c r="K583">
        <v>-0.36411032953759698</v>
      </c>
      <c r="L583">
        <f>(Table2[[#This Row],[6M Return vs Nifty]]-AVERAGE(Table2[6M Return vs Nifty]))/_xlfn.STDEV.P(Table2[6M Return vs Nifty])</f>
        <v>-0.29973581412262718</v>
      </c>
      <c r="M583">
        <v>-0.66472192733722801</v>
      </c>
      <c r="N583">
        <f>(Table2[[#This Row],[1W Return vs Nifty]]-AVERAGE(Table2[1W Return vs Nifty]))/_xlfn.STDEV.P(Table2[1W Return vs Nifty])</f>
        <v>-0.30715679815191133</v>
      </c>
      <c r="O583">
        <v>1051.72</v>
      </c>
      <c r="P583">
        <v>1035.63050300537</v>
      </c>
      <c r="Q583">
        <v>974.28794300048401</v>
      </c>
      <c r="R583">
        <v>52.897925901259903</v>
      </c>
      <c r="S583" s="2">
        <f>(Table2[[#This Row],[Close Price]]-Table2[[#This Row],[20D EMA]])/Table2[[#This Row],[20D EMA]]</f>
        <v>5.8285475221540733E-3</v>
      </c>
      <c r="T583" s="2">
        <f>(Table2[[#This Row],[Close Price]]-Table2[[#This Row],[50D EMA]])/Table2[[#This Row],[50D EMA]]</f>
        <v>2.1455043019831487E-2</v>
      </c>
      <c r="U583" s="2">
        <f>(Table2[[#This Row],[Close Price]]-Table2[[#This Row],[200D EMA]])/Table2[[#This Row],[200D EMA]]</f>
        <v>8.5767310988343406E-2</v>
      </c>
      <c r="V583">
        <v>1.2056378108838099</v>
      </c>
      <c r="W583">
        <v>1042.5</v>
      </c>
      <c r="X583">
        <v>1061.95</v>
      </c>
      <c r="Y583">
        <v>989.1</v>
      </c>
      <c r="Z583">
        <v>1061.95</v>
      </c>
      <c r="AA583">
        <v>985.05</v>
      </c>
      <c r="AB583">
        <v>1131.95</v>
      </c>
      <c r="AC583" s="2">
        <f>(Table2[[#This Row],[Close Price]]/Table2[[#This Row],[Day Low]])-1</f>
        <v>1.4724220623501205E-2</v>
      </c>
      <c r="AD583" s="2">
        <f>(Table2[[#This Row],[Day High]]/Table2[[#This Row],[Close Price]])-1</f>
        <v>3.8757857919367034E-3</v>
      </c>
      <c r="AE583" s="2">
        <f>(Table2[[#This Row],[Close Price]]/Table2[[#This Row],[Current Week Low]])-1</f>
        <v>6.9507633201900676E-2</v>
      </c>
      <c r="AF583" s="2">
        <f>(Table2[[#This Row],[Current Week High]]/Table2[[#This Row],[Close Price]])-1</f>
        <v>3.8757857919367034E-3</v>
      </c>
      <c r="AG583" s="2">
        <f>(Table2[[#This Row],[Close Price]]/Table2[[#This Row],[Current Month Low]])-1</f>
        <v>7.3904877924978463E-2</v>
      </c>
      <c r="AH583" s="2">
        <f>(Table2[[#This Row],[Current Month High]]/Table2[[#This Row],[Close Price]])-1</f>
        <v>7.0047738337193577E-2</v>
      </c>
      <c r="AI583">
        <v>7.0567660821477496</v>
      </c>
      <c r="AJ583">
        <v>23.833772314895999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0.1</v>
      </c>
      <c r="AM583" t="s">
        <v>10332</v>
      </c>
      <c r="AN583">
        <v>-1.01</v>
      </c>
      <c r="AO583" t="s">
        <v>10331</v>
      </c>
      <c r="AP583">
        <v>-4.0550259652809999E-2</v>
      </c>
      <c r="AQ583">
        <f>(Table2[[#This Row],[Sharpe Ratio]]-AVERAGE(Table2[Sharpe Ratio]))/_xlfn.STDEV.P(Table2[Sharpe Ratio])</f>
        <v>-1.2315968669813391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-2.6250860029282856</v>
      </c>
      <c r="AS583">
        <f>_xlfn.RANK.AVG(Table2[[#This Row],[1Y Return vs Nifty Z-Score]],Table2[1Y Return vs Nifty Z-Score])</f>
        <v>539</v>
      </c>
      <c r="AT583">
        <f>_xlfn.RANK.AVG(Table2[[#This Row],[6M Return vs Nifty Z-Score]],Table2[6M Return vs Nifty Z-Score])</f>
        <v>417</v>
      </c>
      <c r="AU583">
        <f>_xlfn.RANK.AVG(Table2[[#This Row],[Sharpe Ratio Z-Score]],Table2[Sharpe Ratio Z-Score])</f>
        <v>655</v>
      </c>
      <c r="AV583">
        <f>(Table2[[#This Row],[Rank 1Y]]+Table2[[#This Row],[Rank 6M]]+Table2[[#This Row],[Rank Sharpe]])/3</f>
        <v>537</v>
      </c>
    </row>
    <row r="584" spans="1:48" x14ac:dyDescent="0.3">
      <c r="A584" t="s">
        <v>1647</v>
      </c>
      <c r="B584" t="s">
        <v>1648</v>
      </c>
      <c r="C584" t="s">
        <v>10296</v>
      </c>
      <c r="D584" t="s">
        <v>1146</v>
      </c>
      <c r="E584">
        <v>5317.3436485000002</v>
      </c>
      <c r="F584">
        <v>3172.1</v>
      </c>
      <c r="G584">
        <v>9.3966644498059608</v>
      </c>
      <c r="H584">
        <f>(Table2[[#This Row],[1Y Return vs Nifty]]-AVERAGE(Table2[1Y Return vs Nifty]))/_xlfn.STDEV.P(Table2[1Y Return vs Nifty])</f>
        <v>-0.35885399305132643</v>
      </c>
      <c r="I584">
        <v>5.97066995063419</v>
      </c>
      <c r="J584">
        <f>(Table2[[#This Row],[1M Return vs Nifty]]-AVERAGE(Table2[1M Return vs Nifty]))/_xlfn.STDEV.P(Table2[1M Return vs Nifty])</f>
        <v>0.13996034550956948</v>
      </c>
      <c r="K584">
        <v>-10.3339221977156</v>
      </c>
      <c r="L584">
        <f>(Table2[[#This Row],[6M Return vs Nifty]]-AVERAGE(Table2[6M Return vs Nifty]))/_xlfn.STDEV.P(Table2[6M Return vs Nifty])</f>
        <v>-0.63890993610200009</v>
      </c>
      <c r="M584">
        <v>-2.0340778921876201</v>
      </c>
      <c r="N584">
        <f>(Table2[[#This Row],[1W Return vs Nifty]]-AVERAGE(Table2[1W Return vs Nifty]))/_xlfn.STDEV.P(Table2[1W Return vs Nifty])</f>
        <v>-0.62373082061950291</v>
      </c>
      <c r="O584">
        <v>3124.98</v>
      </c>
      <c r="P584">
        <v>3089.37247739641</v>
      </c>
      <c r="Q584">
        <v>2964.9454814761898</v>
      </c>
      <c r="R584">
        <v>56.546751034816403</v>
      </c>
      <c r="S584" s="2">
        <f>(Table2[[#This Row],[Close Price]]-Table2[[#This Row],[20D EMA]])/Table2[[#This Row],[20D EMA]]</f>
        <v>1.5078496502377581E-2</v>
      </c>
      <c r="T584" s="2">
        <f>(Table2[[#This Row],[Close Price]]-Table2[[#This Row],[50D EMA]])/Table2[[#This Row],[50D EMA]]</f>
        <v>2.6778099179969754E-2</v>
      </c>
      <c r="U584" s="2">
        <f>(Table2[[#This Row],[Close Price]]-Table2[[#This Row],[200D EMA]])/Table2[[#This Row],[200D EMA]]</f>
        <v>6.9867901389091255E-2</v>
      </c>
      <c r="V584">
        <v>0.42374468438913998</v>
      </c>
      <c r="W584">
        <v>3120</v>
      </c>
      <c r="X584">
        <v>3195.25</v>
      </c>
      <c r="Y584">
        <v>3080.05</v>
      </c>
      <c r="Z584">
        <v>3195.25</v>
      </c>
      <c r="AA584">
        <v>2955.55</v>
      </c>
      <c r="AB584">
        <v>3456</v>
      </c>
      <c r="AC584" s="2">
        <f>(Table2[[#This Row],[Close Price]]/Table2[[#This Row],[Day Low]])-1</f>
        <v>1.6698717948717912E-2</v>
      </c>
      <c r="AD584" s="2">
        <f>(Table2[[#This Row],[Day High]]/Table2[[#This Row],[Close Price]])-1</f>
        <v>7.2980044765298402E-3</v>
      </c>
      <c r="AE584" s="2">
        <f>(Table2[[#This Row],[Close Price]]/Table2[[#This Row],[Current Week Low]])-1</f>
        <v>2.9885878475998773E-2</v>
      </c>
      <c r="AF584" s="2">
        <f>(Table2[[#This Row],[Current Week High]]/Table2[[#This Row],[Close Price]])-1</f>
        <v>7.2980044765298402E-3</v>
      </c>
      <c r="AG584" s="2">
        <f>(Table2[[#This Row],[Close Price]]/Table2[[#This Row],[Current Month Low]])-1</f>
        <v>7.3268934716042677E-2</v>
      </c>
      <c r="AH584" s="2">
        <f>(Table2[[#This Row],[Current Month High]]/Table2[[#This Row],[Close Price]])-1</f>
        <v>8.9499070016708204E-2</v>
      </c>
      <c r="AI584">
        <v>16.641972195075802</v>
      </c>
      <c r="AJ584">
        <v>43.8561483866578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</v>
      </c>
      <c r="AM584">
        <v>0</v>
      </c>
      <c r="AN584">
        <v>4.6500000000000004</v>
      </c>
      <c r="AO584" t="s">
        <v>10332</v>
      </c>
      <c r="AP584">
        <v>-5.0202585142976999E-2</v>
      </c>
      <c r="AQ584">
        <f>(Table2[[#This Row],[Sharpe Ratio]]-AVERAGE(Table2[Sharpe Ratio]))/_xlfn.STDEV.P(Table2[Sharpe Ratio])</f>
        <v>-1.3427286874156927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-2.8242630916789526</v>
      </c>
      <c r="AS584">
        <f>_xlfn.RANK.AVG(Table2[[#This Row],[1Y Return vs Nifty Z-Score]],Table2[1Y Return vs Nifty Z-Score])</f>
        <v>408</v>
      </c>
      <c r="AT584">
        <f>_xlfn.RANK.AVG(Table2[[#This Row],[6M Return vs Nifty Z-Score]],Table2[6M Return vs Nifty Z-Score])</f>
        <v>537</v>
      </c>
      <c r="AU584">
        <f>_xlfn.RANK.AVG(Table2[[#This Row],[Sharpe Ratio Z-Score]],Table2[Sharpe Ratio Z-Score])</f>
        <v>669</v>
      </c>
      <c r="AV584">
        <f>(Table2[[#This Row],[Rank 1Y]]+Table2[[#This Row],[Rank 6M]]+Table2[[#This Row],[Rank Sharpe]])/3</f>
        <v>538</v>
      </c>
    </row>
    <row r="585" spans="1:48" x14ac:dyDescent="0.3">
      <c r="A585" t="s">
        <v>434</v>
      </c>
      <c r="B585" t="s">
        <v>435</v>
      </c>
      <c r="C585" t="s">
        <v>10288</v>
      </c>
      <c r="D585" t="s">
        <v>27</v>
      </c>
      <c r="E585">
        <v>54690.074999999997</v>
      </c>
      <c r="F585">
        <v>1918.95</v>
      </c>
      <c r="G585">
        <v>-20.2416159855435</v>
      </c>
      <c r="H585">
        <f>(Table2[[#This Row],[1Y Return vs Nifty]]-AVERAGE(Table2[1Y Return vs Nifty]))/_xlfn.STDEV.P(Table2[1Y Return vs Nifty])</f>
        <v>-0.81761953705812318</v>
      </c>
      <c r="I585">
        <v>4.53704687265712</v>
      </c>
      <c r="J585">
        <f>(Table2[[#This Row],[1M Return vs Nifty]]-AVERAGE(Table2[1M Return vs Nifty]))/_xlfn.STDEV.P(Table2[1M Return vs Nifty])</f>
        <v>2.0690130583335437E-2</v>
      </c>
      <c r="K585">
        <v>-6.3546566225810404</v>
      </c>
      <c r="L585">
        <f>(Table2[[#This Row],[6M Return vs Nifty]]-AVERAGE(Table2[6M Return vs Nifty]))/_xlfn.STDEV.P(Table2[6M Return vs Nifty])</f>
        <v>-0.50353487332103486</v>
      </c>
      <c r="M585">
        <v>-0.73550255170127699</v>
      </c>
      <c r="N585">
        <f>(Table2[[#This Row],[1W Return vs Nifty]]-AVERAGE(Table2[1W Return vs Nifty]))/_xlfn.STDEV.P(Table2[1W Return vs Nifty])</f>
        <v>-0.32352018907644908</v>
      </c>
      <c r="O585">
        <v>1877.27</v>
      </c>
      <c r="P585">
        <v>1863.8752577420601</v>
      </c>
      <c r="Q585">
        <v>1798.3849839365801</v>
      </c>
      <c r="R585">
        <v>63.116267850083098</v>
      </c>
      <c r="S585" s="2">
        <f>(Table2[[#This Row],[Close Price]]-Table2[[#This Row],[20D EMA]])/Table2[[#This Row],[20D EMA]]</f>
        <v>2.2202453562886568E-2</v>
      </c>
      <c r="T585" s="2">
        <f>(Table2[[#This Row],[Close Price]]-Table2[[#This Row],[50D EMA]])/Table2[[#This Row],[50D EMA]]</f>
        <v>2.954851298614198E-2</v>
      </c>
      <c r="U585" s="2">
        <f>(Table2[[#This Row],[Close Price]]-Table2[[#This Row],[200D EMA]])/Table2[[#This Row],[200D EMA]]</f>
        <v>6.7040715497695524E-2</v>
      </c>
      <c r="V585">
        <v>0.51700862095955902</v>
      </c>
      <c r="W585">
        <v>1887.3</v>
      </c>
      <c r="X585">
        <v>1931.75</v>
      </c>
      <c r="Y585">
        <v>1864.85</v>
      </c>
      <c r="Z585">
        <v>1931.75</v>
      </c>
      <c r="AA585">
        <v>1814.9</v>
      </c>
      <c r="AB585">
        <v>2005.85</v>
      </c>
      <c r="AC585" s="2">
        <f>(Table2[[#This Row],[Close Price]]/Table2[[#This Row],[Day Low]])-1</f>
        <v>1.6769988872993302E-2</v>
      </c>
      <c r="AD585" s="2">
        <f>(Table2[[#This Row],[Day High]]/Table2[[#This Row],[Close Price]])-1</f>
        <v>6.6703144949060711E-3</v>
      </c>
      <c r="AE585" s="2">
        <f>(Table2[[#This Row],[Close Price]]/Table2[[#This Row],[Current Week Low]])-1</f>
        <v>2.9010376169665175E-2</v>
      </c>
      <c r="AF585" s="2">
        <f>(Table2[[#This Row],[Current Week High]]/Table2[[#This Row],[Close Price]])-1</f>
        <v>6.6703144949060711E-3</v>
      </c>
      <c r="AG585" s="2">
        <f>(Table2[[#This Row],[Close Price]]/Table2[[#This Row],[Current Month Low]])-1</f>
        <v>5.7330982423273946E-2</v>
      </c>
      <c r="AH585" s="2">
        <f>(Table2[[#This Row],[Current Month High]]/Table2[[#This Row],[Close Price]])-1</f>
        <v>4.5285182000573077E-2</v>
      </c>
      <c r="AI585">
        <v>8.6349305609838698</v>
      </c>
      <c r="AJ585">
        <v>24.3326422184786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0</v>
      </c>
      <c r="AM585" t="s">
        <v>10333</v>
      </c>
      <c r="AN585">
        <v>2.62</v>
      </c>
      <c r="AO585" t="s">
        <v>10332</v>
      </c>
      <c r="AP585">
        <v>1.179265987444E-2</v>
      </c>
      <c r="AQ585">
        <f>(Table2[[#This Row],[Sharpe Ratio]]-AVERAGE(Table2[Sharpe Ratio]))/_xlfn.STDEV.P(Table2[Sharpe Ratio])</f>
        <v>-0.62894790535670075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-2.2529323742289722</v>
      </c>
      <c r="AS585">
        <f>_xlfn.RANK.AVG(Table2[[#This Row],[1Y Return vs Nifty Z-Score]],Table2[1Y Return vs Nifty Z-Score])</f>
        <v>612</v>
      </c>
      <c r="AT585">
        <f>_xlfn.RANK.AVG(Table2[[#This Row],[6M Return vs Nifty Z-Score]],Table2[6M Return vs Nifty Z-Score])</f>
        <v>498</v>
      </c>
      <c r="AU585">
        <f>_xlfn.RANK.AVG(Table2[[#This Row],[Sharpe Ratio Z-Score]],Table2[Sharpe Ratio Z-Score])</f>
        <v>505</v>
      </c>
      <c r="AV585">
        <f>(Table2[[#This Row],[Rank 1Y]]+Table2[[#This Row],[Rank 6M]]+Table2[[#This Row],[Rank Sharpe]])/3</f>
        <v>538.33333333333337</v>
      </c>
    </row>
    <row r="586" spans="1:48" x14ac:dyDescent="0.3">
      <c r="A586" t="s">
        <v>1826</v>
      </c>
      <c r="B586" t="s">
        <v>1827</v>
      </c>
      <c r="C586" t="s">
        <v>10291</v>
      </c>
      <c r="D586" t="s">
        <v>51</v>
      </c>
      <c r="E586">
        <v>4107.7644862500001</v>
      </c>
      <c r="F586">
        <v>333.15</v>
      </c>
      <c r="G586">
        <v>-11.309407107613699</v>
      </c>
      <c r="H586">
        <f>(Table2[[#This Row],[1Y Return vs Nifty]]-AVERAGE(Table2[1Y Return vs Nifty]))/_xlfn.STDEV.P(Table2[1Y Return vs Nifty])</f>
        <v>-0.67935950291058256</v>
      </c>
      <c r="I586">
        <v>-2.9159001781901801</v>
      </c>
      <c r="J586">
        <f>(Table2[[#This Row],[1M Return vs Nifty]]-AVERAGE(Table2[1M Return vs Nifty]))/_xlfn.STDEV.P(Table2[1M Return vs Nifty])</f>
        <v>-0.59935750274767419</v>
      </c>
      <c r="K586">
        <v>5.26003457224187</v>
      </c>
      <c r="L586">
        <f>(Table2[[#This Row],[6M Return vs Nifty]]-AVERAGE(Table2[6M Return vs Nifty]))/_xlfn.STDEV.P(Table2[6M Return vs Nifty])</f>
        <v>-0.10840177149796658</v>
      </c>
      <c r="M586">
        <v>0.32186052186571201</v>
      </c>
      <c r="N586">
        <f>(Table2[[#This Row],[1W Return vs Nifty]]-AVERAGE(Table2[1W Return vs Nifty]))/_xlfn.STDEV.P(Table2[1W Return vs Nifty])</f>
        <v>-7.9074120997745592E-2</v>
      </c>
      <c r="O586">
        <v>328.94</v>
      </c>
      <c r="P586">
        <v>327.75198106468599</v>
      </c>
      <c r="Q586">
        <v>309.45305062447301</v>
      </c>
      <c r="R586">
        <v>59.1854304032409</v>
      </c>
      <c r="S586" s="2">
        <f>(Table2[[#This Row],[Close Price]]-Table2[[#This Row],[20D EMA]])/Table2[[#This Row],[20D EMA]]</f>
        <v>1.2798686690581807E-2</v>
      </c>
      <c r="T586" s="2">
        <f>(Table2[[#This Row],[Close Price]]-Table2[[#This Row],[50D EMA]])/Table2[[#This Row],[50D EMA]]</f>
        <v>1.6469828550780347E-2</v>
      </c>
      <c r="U586" s="2">
        <f>(Table2[[#This Row],[Close Price]]-Table2[[#This Row],[200D EMA]])/Table2[[#This Row],[200D EMA]]</f>
        <v>7.6576880815059908E-2</v>
      </c>
      <c r="V586">
        <v>0.39009699984519802</v>
      </c>
      <c r="W586">
        <v>327.2</v>
      </c>
      <c r="X586">
        <v>342.8</v>
      </c>
      <c r="Y586">
        <v>319</v>
      </c>
      <c r="Z586">
        <v>342.8</v>
      </c>
      <c r="AA586">
        <v>309.14999999999998</v>
      </c>
      <c r="AB586">
        <v>365</v>
      </c>
      <c r="AC586" s="2">
        <f>(Table2[[#This Row],[Close Price]]/Table2[[#This Row],[Day Low]])-1</f>
        <v>1.8184596577017098E-2</v>
      </c>
      <c r="AD586" s="2">
        <f>(Table2[[#This Row],[Day High]]/Table2[[#This Row],[Close Price]])-1</f>
        <v>2.8965931262194378E-2</v>
      </c>
      <c r="AE586" s="2">
        <f>(Table2[[#This Row],[Close Price]]/Table2[[#This Row],[Current Week Low]])-1</f>
        <v>4.4357366771159867E-2</v>
      </c>
      <c r="AF586" s="2">
        <f>(Table2[[#This Row],[Current Week High]]/Table2[[#This Row],[Close Price]])-1</f>
        <v>2.8965931262194378E-2</v>
      </c>
      <c r="AG586" s="2">
        <f>(Table2[[#This Row],[Close Price]]/Table2[[#This Row],[Current Month Low]])-1</f>
        <v>7.7632217370208645E-2</v>
      </c>
      <c r="AH586" s="2">
        <f>(Table2[[#This Row],[Current Month High]]/Table2[[#This Row],[Close Price]])-1</f>
        <v>9.5602581419780952E-2</v>
      </c>
      <c r="AI586">
        <v>13.4473960678373</v>
      </c>
      <c r="AJ586">
        <v>33.206717313074698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-0.02</v>
      </c>
      <c r="AM586" t="s">
        <v>10331</v>
      </c>
      <c r="AN586">
        <v>5.98</v>
      </c>
      <c r="AO586" t="s">
        <v>10332</v>
      </c>
      <c r="AP586">
        <v>-8.7074270904825002E-2</v>
      </c>
      <c r="AQ586">
        <f>(Table2[[#This Row],[Sharpe Ratio]]-AVERAGE(Table2[Sharpe Ratio]))/_xlfn.STDEV.P(Table2[Sharpe Ratio])</f>
        <v>-1.7672499662900869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-3.2334428644440556</v>
      </c>
      <c r="AS586">
        <f>_xlfn.RANK.AVG(Table2[[#This Row],[1Y Return vs Nifty Z-Score]],Table2[1Y Return vs Nifty Z-Score])</f>
        <v>554</v>
      </c>
      <c r="AT586">
        <f>_xlfn.RANK.AVG(Table2[[#This Row],[6M Return vs Nifty Z-Score]],Table2[6M Return vs Nifty Z-Score])</f>
        <v>351</v>
      </c>
      <c r="AU586">
        <f>_xlfn.RANK.AVG(Table2[[#This Row],[Sharpe Ratio Z-Score]],Table2[Sharpe Ratio Z-Score])</f>
        <v>713</v>
      </c>
      <c r="AV586">
        <f>(Table2[[#This Row],[Rank 1Y]]+Table2[[#This Row],[Rank 6M]]+Table2[[#This Row],[Rank Sharpe]])/3</f>
        <v>539.33333333333337</v>
      </c>
    </row>
    <row r="587" spans="1:48" x14ac:dyDescent="0.3">
      <c r="A587" t="s">
        <v>1992</v>
      </c>
      <c r="B587" t="s">
        <v>1993</v>
      </c>
      <c r="C587" t="s">
        <v>10286</v>
      </c>
      <c r="D587" t="s">
        <v>21</v>
      </c>
      <c r="E587">
        <v>3325.24692985</v>
      </c>
      <c r="F587">
        <v>563.29999999999995</v>
      </c>
      <c r="G587">
        <v>-26.5592130077153</v>
      </c>
      <c r="H587">
        <f>(Table2[[#This Row],[1Y Return vs Nifty]]-AVERAGE(Table2[1Y Return vs Nifty]))/_xlfn.STDEV.P(Table2[1Y Return vs Nifty])</f>
        <v>-0.91540847056303665</v>
      </c>
      <c r="I587">
        <v>-15.274591393442</v>
      </c>
      <c r="J587">
        <f>(Table2[[#This Row],[1M Return vs Nifty]]-AVERAGE(Table2[1M Return vs Nifty]))/_xlfn.STDEV.P(Table2[1M Return vs Nifty])</f>
        <v>-1.6275383266292085</v>
      </c>
      <c r="K587">
        <v>-16.724194226146199</v>
      </c>
      <c r="L587">
        <f>(Table2[[#This Row],[6M Return vs Nifty]]-AVERAGE(Table2[6M Return vs Nifty]))/_xlfn.STDEV.P(Table2[6M Return vs Nifty])</f>
        <v>-0.85630770981228699</v>
      </c>
      <c r="M587">
        <v>-3.1109505154534798</v>
      </c>
      <c r="N587">
        <f>(Table2[[#This Row],[1W Return vs Nifty]]-AVERAGE(Table2[1W Return vs Nifty]))/_xlfn.STDEV.P(Table2[1W Return vs Nifty])</f>
        <v>-0.87268719630502178</v>
      </c>
      <c r="O587">
        <v>582.37</v>
      </c>
      <c r="P587">
        <v>596.86600661480304</v>
      </c>
      <c r="Q587">
        <v>593.35942437221001</v>
      </c>
      <c r="R587">
        <v>40.695388708559101</v>
      </c>
      <c r="S587" s="2">
        <f>(Table2[[#This Row],[Close Price]]-Table2[[#This Row],[20D EMA]])/Table2[[#This Row],[20D EMA]]</f>
        <v>-3.2745505434689376E-2</v>
      </c>
      <c r="T587" s="2">
        <f>(Table2[[#This Row],[Close Price]]-Table2[[#This Row],[50D EMA]])/Table2[[#This Row],[50D EMA]]</f>
        <v>-5.6237088798500534E-2</v>
      </c>
      <c r="U587" s="2">
        <f>(Table2[[#This Row],[Close Price]]-Table2[[#This Row],[200D EMA]])/Table2[[#This Row],[200D EMA]]</f>
        <v>-5.0659723495609307E-2</v>
      </c>
      <c r="V587">
        <v>0.38236869026405201</v>
      </c>
      <c r="W587">
        <v>562</v>
      </c>
      <c r="X587">
        <v>570.15</v>
      </c>
      <c r="Y587">
        <v>558</v>
      </c>
      <c r="Z587">
        <v>576.54999999999995</v>
      </c>
      <c r="AA587">
        <v>543</v>
      </c>
      <c r="AB587">
        <v>660.9</v>
      </c>
      <c r="AC587" s="2">
        <f>(Table2[[#This Row],[Close Price]]/Table2[[#This Row],[Day Low]])-1</f>
        <v>2.313167259786475E-3</v>
      </c>
      <c r="AD587" s="2">
        <f>(Table2[[#This Row],[Day High]]/Table2[[#This Row],[Close Price]])-1</f>
        <v>1.2160482868808886E-2</v>
      </c>
      <c r="AE587" s="2">
        <f>(Table2[[#This Row],[Close Price]]/Table2[[#This Row],[Current Week Low]])-1</f>
        <v>9.4982078853045326E-3</v>
      </c>
      <c r="AF587" s="2">
        <f>(Table2[[#This Row],[Current Week High]]/Table2[[#This Row],[Close Price]])-1</f>
        <v>2.3522101899520642E-2</v>
      </c>
      <c r="AG587" s="2">
        <f>(Table2[[#This Row],[Close Price]]/Table2[[#This Row],[Current Month Low]])-1</f>
        <v>3.7384898710865588E-2</v>
      </c>
      <c r="AH587" s="2">
        <f>(Table2[[#This Row],[Current Month High]]/Table2[[#This Row],[Close Price]])-1</f>
        <v>0.17326469021835611</v>
      </c>
      <c r="AI587">
        <v>40.511272856382</v>
      </c>
      <c r="AJ587">
        <v>25.177777777777699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-0.16</v>
      </c>
      <c r="AM587" t="s">
        <v>10331</v>
      </c>
      <c r="AN587">
        <v>2.72</v>
      </c>
      <c r="AO587" t="s">
        <v>10332</v>
      </c>
      <c r="AP587">
        <v>5.5805808175388001E-2</v>
      </c>
      <c r="AQ587">
        <f>(Table2[[#This Row],[Sharpe Ratio]]-AVERAGE(Table2[Sharpe Ratio]))/_xlfn.STDEV.P(Table2[Sharpe Ratio])</f>
        <v>-0.12220356704005914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640</v>
      </c>
      <c r="AT587">
        <f>_xlfn.RANK.AVG(Table2[[#This Row],[6M Return vs Nifty Z-Score]],Table2[6M Return vs Nifty Z-Score])</f>
        <v>605</v>
      </c>
      <c r="AU587">
        <f>_xlfn.RANK.AVG(Table2[[#This Row],[Sharpe Ratio Z-Score]],Table2[Sharpe Ratio Z-Score])</f>
        <v>375</v>
      </c>
      <c r="AV587">
        <f>(Table2[[#This Row],[Rank 1Y]]+Table2[[#This Row],[Rank 6M]]+Table2[[#This Row],[Rank Sharpe]])/3</f>
        <v>540</v>
      </c>
    </row>
    <row r="588" spans="1:48" x14ac:dyDescent="0.3">
      <c r="A588" t="s">
        <v>1931</v>
      </c>
      <c r="B588" t="s">
        <v>1932</v>
      </c>
      <c r="C588" t="s">
        <v>10303</v>
      </c>
      <c r="D588" t="s">
        <v>1589</v>
      </c>
      <c r="E588">
        <v>3635.0196054889998</v>
      </c>
      <c r="F588">
        <v>160.69</v>
      </c>
      <c r="G588">
        <v>-24.9443315645062</v>
      </c>
      <c r="H588">
        <f>(Table2[[#This Row],[1Y Return vs Nifty]]-AVERAGE(Table2[1Y Return vs Nifty]))/_xlfn.STDEV.P(Table2[1Y Return vs Nifty])</f>
        <v>-0.89041201486729082</v>
      </c>
      <c r="I588">
        <v>2.8859974275153699</v>
      </c>
      <c r="J588">
        <f>(Table2[[#This Row],[1M Return vs Nifty]]-AVERAGE(Table2[1M Return vs Nifty]))/_xlfn.STDEV.P(Table2[1M Return vs Nifty])</f>
        <v>-0.11666886230743446</v>
      </c>
      <c r="K588">
        <v>-11.681955138882801</v>
      </c>
      <c r="L588">
        <f>(Table2[[#This Row],[6M Return vs Nifty]]-AVERAGE(Table2[6M Return vs Nifty]))/_xlfn.STDEV.P(Table2[6M Return vs Nifty])</f>
        <v>-0.6847701684980616</v>
      </c>
      <c r="M588">
        <v>-2.46588560922934</v>
      </c>
      <c r="N588">
        <f>(Table2[[#This Row],[1W Return vs Nifty]]-AVERAGE(Table2[1W Return vs Nifty]))/_xlfn.STDEV.P(Table2[1W Return vs Nifty])</f>
        <v>-0.72355811857951857</v>
      </c>
      <c r="O588">
        <v>159.72999999999999</v>
      </c>
      <c r="P588">
        <v>157.33603428882699</v>
      </c>
      <c r="Q588">
        <v>150.36545073309901</v>
      </c>
      <c r="R588">
        <v>51.586288191688702</v>
      </c>
      <c r="S588" s="2">
        <f>(Table2[[#This Row],[Close Price]]-Table2[[#This Row],[20D EMA]])/Table2[[#This Row],[20D EMA]]</f>
        <v>6.0101421148188068E-3</v>
      </c>
      <c r="T588" s="2">
        <f>(Table2[[#This Row],[Close Price]]-Table2[[#This Row],[50D EMA]])/Table2[[#This Row],[50D EMA]]</f>
        <v>2.1317212718200442E-2</v>
      </c>
      <c r="U588" s="2">
        <f>(Table2[[#This Row],[Close Price]]-Table2[[#This Row],[200D EMA]])/Table2[[#This Row],[200D EMA]]</f>
        <v>6.8663042052307763E-2</v>
      </c>
      <c r="V588">
        <v>2.0124201638093702</v>
      </c>
      <c r="W588">
        <v>157.72999999999999</v>
      </c>
      <c r="X588">
        <v>161.19</v>
      </c>
      <c r="Y588">
        <v>154.57</v>
      </c>
      <c r="Z588">
        <v>161.5</v>
      </c>
      <c r="AA588">
        <v>152.65</v>
      </c>
      <c r="AB588">
        <v>179.09</v>
      </c>
      <c r="AC588" s="2">
        <f>(Table2[[#This Row],[Close Price]]/Table2[[#This Row],[Day Low]])-1</f>
        <v>1.8766246116781904E-2</v>
      </c>
      <c r="AD588" s="2">
        <f>(Table2[[#This Row],[Day High]]/Table2[[#This Row],[Close Price]])-1</f>
        <v>3.1115813056195041E-3</v>
      </c>
      <c r="AE588" s="2">
        <f>(Table2[[#This Row],[Close Price]]/Table2[[#This Row],[Current Week Low]])-1</f>
        <v>3.9593711586983327E-2</v>
      </c>
      <c r="AF588" s="2">
        <f>(Table2[[#This Row],[Current Week High]]/Table2[[#This Row],[Close Price]])-1</f>
        <v>5.0407617151035922E-3</v>
      </c>
      <c r="AG588" s="2">
        <f>(Table2[[#This Row],[Close Price]]/Table2[[#This Row],[Current Month Low]])-1</f>
        <v>5.2669505404520089E-2</v>
      </c>
      <c r="AH588" s="2">
        <f>(Table2[[#This Row],[Current Month High]]/Table2[[#This Row],[Close Price]])-1</f>
        <v>0.11450619204679824</v>
      </c>
      <c r="AI588">
        <v>11.4506192046798</v>
      </c>
      <c r="AJ588">
        <v>24.565891472868199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0.02</v>
      </c>
      <c r="AM588" t="s">
        <v>10332</v>
      </c>
      <c r="AN588">
        <v>-0.19</v>
      </c>
      <c r="AO588" t="s">
        <v>10331</v>
      </c>
      <c r="AP588">
        <v>3.5795259140305999E-2</v>
      </c>
      <c r="AQ588">
        <f>(Table2[[#This Row],[Sharpe Ratio]]-AVERAGE(Table2[Sharpe Ratio]))/_xlfn.STDEV.P(Table2[Sharpe Ratio])</f>
        <v>-0.35259454840770948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-2.7680037126600148</v>
      </c>
      <c r="AS588">
        <f>_xlfn.RANK.AVG(Table2[[#This Row],[1Y Return vs Nifty Z-Score]],Table2[1Y Return vs Nifty Z-Score])</f>
        <v>635</v>
      </c>
      <c r="AT588">
        <f>_xlfn.RANK.AVG(Table2[[#This Row],[6M Return vs Nifty Z-Score]],Table2[6M Return vs Nifty Z-Score])</f>
        <v>554</v>
      </c>
      <c r="AU588">
        <f>_xlfn.RANK.AVG(Table2[[#This Row],[Sharpe Ratio Z-Score]],Table2[Sharpe Ratio Z-Score])</f>
        <v>435</v>
      </c>
      <c r="AV588">
        <f>(Table2[[#This Row],[Rank 1Y]]+Table2[[#This Row],[Rank 6M]]+Table2[[#This Row],[Rank Sharpe]])/3</f>
        <v>541.33333333333337</v>
      </c>
    </row>
    <row r="589" spans="1:48" x14ac:dyDescent="0.3">
      <c r="A589" t="s">
        <v>346</v>
      </c>
      <c r="B589" t="s">
        <v>347</v>
      </c>
      <c r="C589" t="s">
        <v>10300</v>
      </c>
      <c r="D589" t="s">
        <v>166</v>
      </c>
      <c r="E589">
        <v>75087.372420750005</v>
      </c>
      <c r="F589">
        <v>2533.1</v>
      </c>
      <c r="G589">
        <v>-17.8188567243953</v>
      </c>
      <c r="H589">
        <f>(Table2[[#This Row],[1Y Return vs Nifty]]-AVERAGE(Table2[1Y Return vs Nifty]))/_xlfn.STDEV.P(Table2[1Y Return vs Nifty])</f>
        <v>-0.7801180877799625</v>
      </c>
      <c r="I589">
        <v>5.7735875129559098</v>
      </c>
      <c r="J589">
        <f>(Table2[[#This Row],[1M Return vs Nifty]]-AVERAGE(Table2[1M Return vs Nifty]))/_xlfn.STDEV.P(Table2[1M Return vs Nifty])</f>
        <v>0.12356407994913841</v>
      </c>
      <c r="K589">
        <v>-6.5242172120099102</v>
      </c>
      <c r="L589">
        <f>(Table2[[#This Row],[6M Return vs Nifty]]-AVERAGE(Table2[6M Return vs Nifty]))/_xlfn.STDEV.P(Table2[6M Return vs Nifty])</f>
        <v>-0.50930334365951802</v>
      </c>
      <c r="M589">
        <v>-3.4663847386981201</v>
      </c>
      <c r="N589">
        <f>(Table2[[#This Row],[1W Return vs Nifty]]-AVERAGE(Table2[1W Return vs Nifty]))/_xlfn.STDEV.P(Table2[1W Return vs Nifty])</f>
        <v>-0.95485811801090059</v>
      </c>
      <c r="O589">
        <v>2496.0100000000002</v>
      </c>
      <c r="P589">
        <v>2459.4029983034102</v>
      </c>
      <c r="Q589">
        <v>2411.2934915262299</v>
      </c>
      <c r="R589">
        <v>57.879842239225198</v>
      </c>
      <c r="S589" s="2">
        <f>(Table2[[#This Row],[Close Price]]-Table2[[#This Row],[20D EMA]])/Table2[[#This Row],[20D EMA]]</f>
        <v>1.4859716106906498E-2</v>
      </c>
      <c r="T589" s="2">
        <f>(Table2[[#This Row],[Close Price]]-Table2[[#This Row],[50D EMA]])/Table2[[#This Row],[50D EMA]]</f>
        <v>2.9965402883313032E-2</v>
      </c>
      <c r="U589" s="2">
        <f>(Table2[[#This Row],[Close Price]]-Table2[[#This Row],[200D EMA]])/Table2[[#This Row],[200D EMA]]</f>
        <v>5.0515007360913369E-2</v>
      </c>
      <c r="V589">
        <v>0.60512021503819402</v>
      </c>
      <c r="W589">
        <v>2488.3000000000002</v>
      </c>
      <c r="X589">
        <v>2566</v>
      </c>
      <c r="Y589">
        <v>2451.6</v>
      </c>
      <c r="Z589">
        <v>2566</v>
      </c>
      <c r="AA589">
        <v>2418</v>
      </c>
      <c r="AB589">
        <v>2653.55</v>
      </c>
      <c r="AC589" s="2">
        <f>(Table2[[#This Row],[Close Price]]/Table2[[#This Row],[Day Low]])-1</f>
        <v>1.8004259936502676E-2</v>
      </c>
      <c r="AD589" s="2">
        <f>(Table2[[#This Row],[Day High]]/Table2[[#This Row],[Close Price]])-1</f>
        <v>1.298803837195539E-2</v>
      </c>
      <c r="AE589" s="2">
        <f>(Table2[[#This Row],[Close Price]]/Table2[[#This Row],[Current Week Low]])-1</f>
        <v>3.3243596018926347E-2</v>
      </c>
      <c r="AF589" s="2">
        <f>(Table2[[#This Row],[Current Week High]]/Table2[[#This Row],[Close Price]])-1</f>
        <v>1.298803837195539E-2</v>
      </c>
      <c r="AG589" s="2">
        <f>(Table2[[#This Row],[Close Price]]/Table2[[#This Row],[Current Month Low]])-1</f>
        <v>4.7601323407775009E-2</v>
      </c>
      <c r="AH589" s="2">
        <f>(Table2[[#This Row],[Current Month High]]/Table2[[#This Row],[Close Price]])-1</f>
        <v>4.7550432276657117E-2</v>
      </c>
      <c r="AI589">
        <v>6.3499269669574803</v>
      </c>
      <c r="AJ589">
        <v>21.6520590707167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0.11</v>
      </c>
      <c r="AM589" t="s">
        <v>10332</v>
      </c>
      <c r="AN589">
        <v>2.4300000000000002</v>
      </c>
      <c r="AO589" t="s">
        <v>10332</v>
      </c>
      <c r="AP589">
        <v>1.0813464974459999E-3</v>
      </c>
      <c r="AQ589">
        <f>(Table2[[#This Row],[Sharpe Ratio]]-AVERAGE(Table2[Sharpe Ratio]))/_xlfn.STDEV.P(Table2[Sharpe Ratio])</f>
        <v>-0.75227235769109813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-2.8729878271923406</v>
      </c>
      <c r="AS589">
        <f>_xlfn.RANK.AVG(Table2[[#This Row],[1Y Return vs Nifty Z-Score]],Table2[1Y Return vs Nifty Z-Score])</f>
        <v>600</v>
      </c>
      <c r="AT589">
        <f>_xlfn.RANK.AVG(Table2[[#This Row],[6M Return vs Nifty Z-Score]],Table2[6M Return vs Nifty Z-Score])</f>
        <v>502</v>
      </c>
      <c r="AU589">
        <f>_xlfn.RANK.AVG(Table2[[#This Row],[Sharpe Ratio Z-Score]],Table2[Sharpe Ratio Z-Score])</f>
        <v>530</v>
      </c>
      <c r="AV589">
        <f>(Table2[[#This Row],[Rank 1Y]]+Table2[[#This Row],[Rank 6M]]+Table2[[#This Row],[Rank Sharpe]])/3</f>
        <v>544</v>
      </c>
    </row>
    <row r="590" spans="1:48" x14ac:dyDescent="0.3">
      <c r="A590" t="s">
        <v>1047</v>
      </c>
      <c r="B590" t="s">
        <v>1048</v>
      </c>
      <c r="C590" t="s">
        <v>10295</v>
      </c>
      <c r="D590" t="s">
        <v>491</v>
      </c>
      <c r="E590">
        <v>13159.97224005</v>
      </c>
      <c r="F590">
        <v>846.75</v>
      </c>
      <c r="G590">
        <v>-35.0774327162841</v>
      </c>
      <c r="H590">
        <f>(Table2[[#This Row],[1Y Return vs Nifty]]-AVERAGE(Table2[1Y Return vs Nifty]))/_xlfn.STDEV.P(Table2[1Y Return vs Nifty])</f>
        <v>-1.0472604417695068</v>
      </c>
      <c r="I590">
        <v>-5.3834635873869399</v>
      </c>
      <c r="J590">
        <f>(Table2[[#This Row],[1M Return vs Nifty]]-AVERAGE(Table2[1M Return vs Nifty]))/_xlfn.STDEV.P(Table2[1M Return vs Nifty])</f>
        <v>-0.80464634238765342</v>
      </c>
      <c r="K590">
        <v>-7.5052211991035804</v>
      </c>
      <c r="L590">
        <f>(Table2[[#This Row],[6M Return vs Nifty]]-AVERAGE(Table2[6M Return vs Nifty]))/_xlfn.STDEV.P(Table2[6M Return vs Nifty])</f>
        <v>-0.54267720972441169</v>
      </c>
      <c r="M590">
        <v>-1.83097311724381</v>
      </c>
      <c r="N590">
        <f>(Table2[[#This Row],[1W Return vs Nifty]]-AVERAGE(Table2[1W Return vs Nifty]))/_xlfn.STDEV.P(Table2[1W Return vs Nifty])</f>
        <v>-0.57677612276388601</v>
      </c>
      <c r="O590">
        <v>814.54</v>
      </c>
      <c r="P590">
        <v>822.05334193175395</v>
      </c>
      <c r="Q590">
        <v>824.30180224772403</v>
      </c>
      <c r="R590">
        <v>75.969355418189593</v>
      </c>
      <c r="S590" s="2">
        <f>(Table2[[#This Row],[Close Price]]-Table2[[#This Row],[20D EMA]])/Table2[[#This Row],[20D EMA]]</f>
        <v>3.9543791587890141E-2</v>
      </c>
      <c r="T590" s="2">
        <f>(Table2[[#This Row],[Close Price]]-Table2[[#This Row],[50D EMA]])/Table2[[#This Row],[50D EMA]]</f>
        <v>3.0042646636787646E-2</v>
      </c>
      <c r="U590" s="2">
        <f>(Table2[[#This Row],[Close Price]]-Table2[[#This Row],[200D EMA]])/Table2[[#This Row],[200D EMA]]</f>
        <v>2.7232983952071608E-2</v>
      </c>
      <c r="V590">
        <v>0.57701389727547503</v>
      </c>
      <c r="W590">
        <v>816.1</v>
      </c>
      <c r="X590">
        <v>855</v>
      </c>
      <c r="Y590">
        <v>794</v>
      </c>
      <c r="Z590">
        <v>855</v>
      </c>
      <c r="AA590">
        <v>770.1</v>
      </c>
      <c r="AB590">
        <v>855</v>
      </c>
      <c r="AC590" s="2">
        <f>(Table2[[#This Row],[Close Price]]/Table2[[#This Row],[Day Low]])-1</f>
        <v>3.7556671976473499E-2</v>
      </c>
      <c r="AD590" s="2">
        <f>(Table2[[#This Row],[Day High]]/Table2[[#This Row],[Close Price]])-1</f>
        <v>9.7431355181576418E-3</v>
      </c>
      <c r="AE590" s="2">
        <f>(Table2[[#This Row],[Close Price]]/Table2[[#This Row],[Current Week Low]])-1</f>
        <v>6.6435768261964734E-2</v>
      </c>
      <c r="AF590" s="2">
        <f>(Table2[[#This Row],[Current Week High]]/Table2[[#This Row],[Close Price]])-1</f>
        <v>9.7431355181576418E-3</v>
      </c>
      <c r="AG590" s="2">
        <f>(Table2[[#This Row],[Close Price]]/Table2[[#This Row],[Current Month Low]])-1</f>
        <v>9.9532528243085228E-2</v>
      </c>
      <c r="AH590" s="2">
        <f>(Table2[[#This Row],[Current Month High]]/Table2[[#This Row],[Close Price]])-1</f>
        <v>9.7431355181576418E-3</v>
      </c>
      <c r="AI590">
        <v>21.045172719220499</v>
      </c>
      <c r="AJ590">
        <v>19.437195853022001</v>
      </c>
      <c r="AK590" t="str">
        <f>IF(AND(Table2[[#This Row],[20D EMA]]&gt;Table2[[#This Row],[50D EMA]],Table2[[#This Row],[50D EMA]]&gt;Table2[[#This Row],[200D EMA]]),"Uptrend","Downtrend/NoTrend")</f>
        <v>Downtrend/NoTrend</v>
      </c>
      <c r="AL590">
        <v>-0.04</v>
      </c>
      <c r="AM590" t="s">
        <v>10331</v>
      </c>
      <c r="AN590">
        <v>7.07</v>
      </c>
      <c r="AO590" t="s">
        <v>10332</v>
      </c>
      <c r="AP590">
        <v>3.1118691964241E-2</v>
      </c>
      <c r="AQ590">
        <f>(Table2[[#This Row],[Sharpe Ratio]]-AVERAGE(Table2[Sharpe Ratio]))/_xlfn.STDEV.P(Table2[Sharpe Ratio])</f>
        <v>-0.40643809359162314</v>
      </c>
      <c r="AR5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0">
        <f>_xlfn.RANK.AVG(Table2[[#This Row],[1Y Return vs Nifty Z-Score]],Table2[1Y Return vs Nifty Z-Score])</f>
        <v>675</v>
      </c>
      <c r="AT590">
        <f>_xlfn.RANK.AVG(Table2[[#This Row],[6M Return vs Nifty Z-Score]],Table2[6M Return vs Nifty Z-Score])</f>
        <v>509</v>
      </c>
      <c r="AU590">
        <f>_xlfn.RANK.AVG(Table2[[#This Row],[Sharpe Ratio Z-Score]],Table2[Sharpe Ratio Z-Score])</f>
        <v>452</v>
      </c>
      <c r="AV590">
        <f>(Table2[[#This Row],[Rank 1Y]]+Table2[[#This Row],[Rank 6M]]+Table2[[#This Row],[Rank Sharpe]])/3</f>
        <v>545.33333333333337</v>
      </c>
    </row>
    <row r="591" spans="1:48" x14ac:dyDescent="0.3">
      <c r="A591" t="s">
        <v>1382</v>
      </c>
      <c r="B591" t="s">
        <v>1383</v>
      </c>
      <c r="C591" t="s">
        <v>6577</v>
      </c>
      <c r="D591" t="s">
        <v>80</v>
      </c>
      <c r="E591">
        <v>8124.1752011999997</v>
      </c>
      <c r="F591">
        <v>161.4</v>
      </c>
      <c r="G591">
        <v>-2.50981211620913</v>
      </c>
      <c r="H591">
        <f>(Table2[[#This Row],[1Y Return vs Nifty]]-AVERAGE(Table2[1Y Return vs Nifty]))/_xlfn.STDEV.P(Table2[1Y Return vs Nifty])</f>
        <v>-0.5431521749558762</v>
      </c>
      <c r="I591">
        <v>2.6759005446763999</v>
      </c>
      <c r="J591">
        <f>(Table2[[#This Row],[1M Return vs Nifty]]-AVERAGE(Table2[1M Return vs Nifty]))/_xlfn.STDEV.P(Table2[1M Return vs Nifty])</f>
        <v>-0.13414786411514432</v>
      </c>
      <c r="K591">
        <v>-16.985207282856202</v>
      </c>
      <c r="L591">
        <f>(Table2[[#This Row],[6M Return vs Nifty]]-AVERAGE(Table2[6M Return vs Nifty]))/_xlfn.STDEV.P(Table2[6M Return vs Nifty])</f>
        <v>-0.86518740338176514</v>
      </c>
      <c r="M591">
        <v>2.8279468415010701E-2</v>
      </c>
      <c r="N591">
        <f>(Table2[[#This Row],[1W Return vs Nifty]]-AVERAGE(Table2[1W Return vs Nifty]))/_xlfn.STDEV.P(Table2[1W Return vs Nifty])</f>
        <v>-0.14694554186771316</v>
      </c>
      <c r="O591">
        <v>160.36000000000001</v>
      </c>
      <c r="P591">
        <v>161.86905080386799</v>
      </c>
      <c r="Q591">
        <v>159.93364526838499</v>
      </c>
      <c r="R591">
        <v>55.3465649854516</v>
      </c>
      <c r="S591" s="2">
        <f>(Table2[[#This Row],[Close Price]]-Table2[[#This Row],[20D EMA]])/Table2[[#This Row],[20D EMA]]</f>
        <v>6.4854078323771016E-3</v>
      </c>
      <c r="T591" s="2">
        <f>(Table2[[#This Row],[Close Price]]-Table2[[#This Row],[50D EMA]])/Table2[[#This Row],[50D EMA]]</f>
        <v>-2.8977176398984495E-3</v>
      </c>
      <c r="U591" s="2">
        <f>(Table2[[#This Row],[Close Price]]-Table2[[#This Row],[200D EMA]])/Table2[[#This Row],[200D EMA]]</f>
        <v>9.1685194141252757E-3</v>
      </c>
      <c r="V591">
        <v>0.68085423146735602</v>
      </c>
      <c r="W591">
        <v>160.9</v>
      </c>
      <c r="X591">
        <v>164.09</v>
      </c>
      <c r="Y591">
        <v>155</v>
      </c>
      <c r="Z591">
        <v>164.09</v>
      </c>
      <c r="AA591">
        <v>154.15</v>
      </c>
      <c r="AB591">
        <v>170</v>
      </c>
      <c r="AC591" s="2">
        <f>(Table2[[#This Row],[Close Price]]/Table2[[#This Row],[Day Low]])-1</f>
        <v>3.1075201988812751E-3</v>
      </c>
      <c r="AD591" s="2">
        <f>(Table2[[#This Row],[Day High]]/Table2[[#This Row],[Close Price]])-1</f>
        <v>1.6666666666666607E-2</v>
      </c>
      <c r="AE591" s="2">
        <f>(Table2[[#This Row],[Close Price]]/Table2[[#This Row],[Current Week Low]])-1</f>
        <v>4.1290322580645133E-2</v>
      </c>
      <c r="AF591" s="2">
        <f>(Table2[[#This Row],[Current Week High]]/Table2[[#This Row],[Close Price]])-1</f>
        <v>1.6666666666666607E-2</v>
      </c>
      <c r="AG591" s="2">
        <f>(Table2[[#This Row],[Close Price]]/Table2[[#This Row],[Current Month Low]])-1</f>
        <v>4.7032111579630165E-2</v>
      </c>
      <c r="AH591" s="2">
        <f>(Table2[[#This Row],[Current Month High]]/Table2[[#This Row],[Close Price]])-1</f>
        <v>5.3283767038413865E-2</v>
      </c>
      <c r="AI591">
        <v>23.296158612143699</v>
      </c>
      <c r="AJ591">
        <v>34.5</v>
      </c>
      <c r="AK591" t="str">
        <f>IF(AND(Table2[[#This Row],[20D EMA]]&gt;Table2[[#This Row],[50D EMA]],Table2[[#This Row],[50D EMA]]&gt;Table2[[#This Row],[200D EMA]]),"Uptrend","Downtrend/NoTrend")</f>
        <v>Downtrend/NoTrend</v>
      </c>
      <c r="AL591">
        <v>0.03</v>
      </c>
      <c r="AM591" t="s">
        <v>10332</v>
      </c>
      <c r="AN591">
        <v>3.36</v>
      </c>
      <c r="AO591" t="s">
        <v>10332</v>
      </c>
      <c r="AP591">
        <v>6.0207111500500002E-4</v>
      </c>
      <c r="AQ591">
        <f>(Table2[[#This Row],[Sharpe Ratio]]-AVERAGE(Table2[Sharpe Ratio]))/_xlfn.STDEV.P(Table2[Sharpe Ratio])</f>
        <v>-0.75779048343129396</v>
      </c>
      <c r="AR5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1">
        <f>_xlfn.RANK.AVG(Table2[[#This Row],[1Y Return vs Nifty Z-Score]],Table2[1Y Return vs Nifty Z-Score])</f>
        <v>495</v>
      </c>
      <c r="AT591">
        <f>_xlfn.RANK.AVG(Table2[[#This Row],[6M Return vs Nifty Z-Score]],Table2[6M Return vs Nifty Z-Score])</f>
        <v>609</v>
      </c>
      <c r="AU591">
        <f>_xlfn.RANK.AVG(Table2[[#This Row],[Sharpe Ratio Z-Score]],Table2[Sharpe Ratio Z-Score])</f>
        <v>532</v>
      </c>
      <c r="AV591">
        <f>(Table2[[#This Row],[Rank 1Y]]+Table2[[#This Row],[Rank 6M]]+Table2[[#This Row],[Rank Sharpe]])/3</f>
        <v>545.33333333333337</v>
      </c>
    </row>
    <row r="592" spans="1:48" x14ac:dyDescent="0.3">
      <c r="A592" t="s">
        <v>1180</v>
      </c>
      <c r="B592" t="s">
        <v>1181</v>
      </c>
      <c r="C592" t="s">
        <v>10300</v>
      </c>
      <c r="D592" t="s">
        <v>571</v>
      </c>
      <c r="E592">
        <v>10390.724168639999</v>
      </c>
      <c r="F592">
        <v>2930.7</v>
      </c>
      <c r="G592">
        <v>-18.616279276269701</v>
      </c>
      <c r="H592">
        <f>(Table2[[#This Row],[1Y Return vs Nifty]]-AVERAGE(Table2[1Y Return vs Nifty]))/_xlfn.STDEV.P(Table2[1Y Return vs Nifty])</f>
        <v>-0.79246124620347302</v>
      </c>
      <c r="I592">
        <v>1.8002345140895399</v>
      </c>
      <c r="J592">
        <f>(Table2[[#This Row],[1M Return vs Nifty]]-AVERAGE(Table2[1M Return vs Nifty]))/_xlfn.STDEV.P(Table2[1M Return vs Nifty])</f>
        <v>-0.20699886468571932</v>
      </c>
      <c r="K592">
        <v>5.36500246075608</v>
      </c>
      <c r="L592">
        <f>(Table2[[#This Row],[6M Return vs Nifty]]-AVERAGE(Table2[6M Return vs Nifty]))/_xlfn.STDEV.P(Table2[6M Return vs Nifty])</f>
        <v>-0.1048307521152967</v>
      </c>
      <c r="M592">
        <v>-0.81809456904408295</v>
      </c>
      <c r="N592">
        <f>(Table2[[#This Row],[1W Return vs Nifty]]-AVERAGE(Table2[1W Return vs Nifty]))/_xlfn.STDEV.P(Table2[1W Return vs Nifty])</f>
        <v>-0.34261419226121032</v>
      </c>
      <c r="O592">
        <v>2857.44</v>
      </c>
      <c r="P592">
        <v>2808.5474910806001</v>
      </c>
      <c r="Q592">
        <v>2688.1553275373799</v>
      </c>
      <c r="R592">
        <v>60.721340642499598</v>
      </c>
      <c r="S592" s="2">
        <f>(Table2[[#This Row],[Close Price]]-Table2[[#This Row],[20D EMA]])/Table2[[#This Row],[20D EMA]]</f>
        <v>2.5638333613304132E-2</v>
      </c>
      <c r="T592" s="2">
        <f>(Table2[[#This Row],[Close Price]]-Table2[[#This Row],[50D EMA]])/Table2[[#This Row],[50D EMA]]</f>
        <v>4.3493125648518406E-2</v>
      </c>
      <c r="U592" s="2">
        <f>(Table2[[#This Row],[Close Price]]-Table2[[#This Row],[200D EMA]])/Table2[[#This Row],[200D EMA]]</f>
        <v>9.0227179202778882E-2</v>
      </c>
      <c r="V592">
        <v>0.78404006673265703</v>
      </c>
      <c r="W592">
        <v>2835.05</v>
      </c>
      <c r="X592">
        <v>2940</v>
      </c>
      <c r="Y592">
        <v>2783.8</v>
      </c>
      <c r="Z592">
        <v>2940</v>
      </c>
      <c r="AA592">
        <v>2744</v>
      </c>
      <c r="AB592">
        <v>3040</v>
      </c>
      <c r="AC592" s="2">
        <f>(Table2[[#This Row],[Close Price]]/Table2[[#This Row],[Day Low]])-1</f>
        <v>3.3738382039117276E-2</v>
      </c>
      <c r="AD592" s="2">
        <f>(Table2[[#This Row],[Day High]]/Table2[[#This Row],[Close Price]])-1</f>
        <v>3.1733033063774396E-3</v>
      </c>
      <c r="AE592" s="2">
        <f>(Table2[[#This Row],[Close Price]]/Table2[[#This Row],[Current Week Low]])-1</f>
        <v>5.2769595516919177E-2</v>
      </c>
      <c r="AF592" s="2">
        <f>(Table2[[#This Row],[Current Week High]]/Table2[[#This Row],[Close Price]])-1</f>
        <v>3.1733033063774396E-3</v>
      </c>
      <c r="AG592" s="2">
        <f>(Table2[[#This Row],[Close Price]]/Table2[[#This Row],[Current Month Low]])-1</f>
        <v>6.8039358600582966E-2</v>
      </c>
      <c r="AH592" s="2">
        <f>(Table2[[#This Row],[Current Month High]]/Table2[[#This Row],[Close Price]])-1</f>
        <v>3.7294844235165714E-2</v>
      </c>
      <c r="AI592">
        <v>9.4636093765994609</v>
      </c>
      <c r="AJ592">
        <v>30.427236315086699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0.02</v>
      </c>
      <c r="AM592" t="s">
        <v>10332</v>
      </c>
      <c r="AN592">
        <v>4.4400000000000004</v>
      </c>
      <c r="AO592" t="s">
        <v>10332</v>
      </c>
      <c r="AP592">
        <v>-6.5712226842386007E-2</v>
      </c>
      <c r="AQ592">
        <f>(Table2[[#This Row],[Sharpe Ratio]]-AVERAGE(Table2[Sharpe Ratio]))/_xlfn.STDEV.P(Table2[Sharpe Ratio])</f>
        <v>-1.5212985790025193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-2.9682036342682192</v>
      </c>
      <c r="AS592">
        <f>_xlfn.RANK.AVG(Table2[[#This Row],[1Y Return vs Nifty Z-Score]],Table2[1Y Return vs Nifty Z-Score])</f>
        <v>604</v>
      </c>
      <c r="AT592">
        <f>_xlfn.RANK.AVG(Table2[[#This Row],[6M Return vs Nifty Z-Score]],Table2[6M Return vs Nifty Z-Score])</f>
        <v>347</v>
      </c>
      <c r="AU592">
        <f>_xlfn.RANK.AVG(Table2[[#This Row],[Sharpe Ratio Z-Score]],Table2[Sharpe Ratio Z-Score])</f>
        <v>686</v>
      </c>
      <c r="AV592">
        <f>(Table2[[#This Row],[Rank 1Y]]+Table2[[#This Row],[Rank 6M]]+Table2[[#This Row],[Rank Sharpe]])/3</f>
        <v>545.66666666666663</v>
      </c>
    </row>
    <row r="593" spans="1:48" x14ac:dyDescent="0.3">
      <c r="A593" t="s">
        <v>38</v>
      </c>
      <c r="B593" t="s">
        <v>39</v>
      </c>
      <c r="C593" t="s">
        <v>10289</v>
      </c>
      <c r="D593" t="s">
        <v>40</v>
      </c>
      <c r="E593">
        <v>656193.84765135997</v>
      </c>
      <c r="F593">
        <v>2792.8</v>
      </c>
      <c r="G593">
        <v>-19.070594332927101</v>
      </c>
      <c r="H593">
        <f>(Table2[[#This Row],[1Y Return vs Nifty]]-AVERAGE(Table2[1Y Return vs Nifty]))/_xlfn.STDEV.P(Table2[1Y Return vs Nifty])</f>
        <v>-0.79949350620831872</v>
      </c>
      <c r="I593">
        <v>1.4391726264582101</v>
      </c>
      <c r="J593">
        <f>(Table2[[#This Row],[1M Return vs Nifty]]-AVERAGE(Table2[1M Return vs Nifty]))/_xlfn.STDEV.P(Table2[1M Return vs Nifty])</f>
        <v>-0.23703739405999971</v>
      </c>
      <c r="K593">
        <v>5.2707941638397902</v>
      </c>
      <c r="L593">
        <f>(Table2[[#This Row],[6M Return vs Nifty]]-AVERAGE(Table2[6M Return vs Nifty]))/_xlfn.STDEV.P(Table2[6M Return vs Nifty])</f>
        <v>-0.10803572898068203</v>
      </c>
      <c r="M593">
        <v>-0.225361321006884</v>
      </c>
      <c r="N593">
        <f>(Table2[[#This Row],[1W Return vs Nifty]]-AVERAGE(Table2[1W Return vs Nifty]))/_xlfn.STDEV.P(Table2[1W Return vs Nifty])</f>
        <v>-0.20558338843956292</v>
      </c>
      <c r="O593">
        <v>2729.75</v>
      </c>
      <c r="P593">
        <v>2641.73965612762</v>
      </c>
      <c r="Q593">
        <v>2511.6438992828498</v>
      </c>
      <c r="R593">
        <v>73.343075806046798</v>
      </c>
      <c r="S593" s="2">
        <f>(Table2[[#This Row],[Close Price]]-Table2[[#This Row],[20D EMA]])/Table2[[#This Row],[20D EMA]]</f>
        <v>2.3097353237476026E-2</v>
      </c>
      <c r="T593" s="2">
        <f>(Table2[[#This Row],[Close Price]]-Table2[[#This Row],[50D EMA]])/Table2[[#This Row],[50D EMA]]</f>
        <v>5.7182146439748401E-2</v>
      </c>
      <c r="U593" s="2">
        <f>(Table2[[#This Row],[Close Price]]-Table2[[#This Row],[200D EMA]])/Table2[[#This Row],[200D EMA]]</f>
        <v>0.11194106807793451</v>
      </c>
      <c r="V593">
        <v>0.57313186572332397</v>
      </c>
      <c r="W593">
        <v>2782.1</v>
      </c>
      <c r="X593">
        <v>2810</v>
      </c>
      <c r="Y593">
        <v>2735.05</v>
      </c>
      <c r="Z593">
        <v>2810</v>
      </c>
      <c r="AA593">
        <v>2666.2</v>
      </c>
      <c r="AB593">
        <v>2810</v>
      </c>
      <c r="AC593" s="2">
        <f>(Table2[[#This Row],[Close Price]]/Table2[[#This Row],[Day Low]])-1</f>
        <v>3.8460155997268597E-3</v>
      </c>
      <c r="AD593" s="2">
        <f>(Table2[[#This Row],[Day High]]/Table2[[#This Row],[Close Price]])-1</f>
        <v>6.1586937840159006E-3</v>
      </c>
      <c r="AE593" s="2">
        <f>(Table2[[#This Row],[Close Price]]/Table2[[#This Row],[Current Week Low]])-1</f>
        <v>2.1114787663845336E-2</v>
      </c>
      <c r="AF593" s="2">
        <f>(Table2[[#This Row],[Current Week High]]/Table2[[#This Row],[Close Price]])-1</f>
        <v>6.1586937840159006E-3</v>
      </c>
      <c r="AG593" s="2">
        <f>(Table2[[#This Row],[Close Price]]/Table2[[#This Row],[Current Month Low]])-1</f>
        <v>4.7483309579176458E-2</v>
      </c>
      <c r="AH593" s="2">
        <f>(Table2[[#This Row],[Current Month High]]/Table2[[#This Row],[Close Price]])-1</f>
        <v>6.1586937840159006E-3</v>
      </c>
      <c r="AI593">
        <v>0.66241764537382497</v>
      </c>
      <c r="AJ593">
        <v>28.5789921963122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0.02</v>
      </c>
      <c r="AM593" t="s">
        <v>10332</v>
      </c>
      <c r="AN593">
        <v>2.83</v>
      </c>
      <c r="AO593" t="s">
        <v>10332</v>
      </c>
      <c r="AP593">
        <v>-6.7250615479424999E-2</v>
      </c>
      <c r="AQ593">
        <f>(Table2[[#This Row],[Sharpe Ratio]]-AVERAGE(Table2[Sharpe Ratio]))/_xlfn.STDEV.P(Table2[Sharpe Ratio])</f>
        <v>-1.5390107800616146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-2.8891607977501783</v>
      </c>
      <c r="AS593">
        <f>_xlfn.RANK.AVG(Table2[[#This Row],[1Y Return vs Nifty Z-Score]],Table2[1Y Return vs Nifty Z-Score])</f>
        <v>605</v>
      </c>
      <c r="AT593">
        <f>_xlfn.RANK.AVG(Table2[[#This Row],[6M Return vs Nifty Z-Score]],Table2[6M Return vs Nifty Z-Score])</f>
        <v>350</v>
      </c>
      <c r="AU593">
        <f>_xlfn.RANK.AVG(Table2[[#This Row],[Sharpe Ratio Z-Score]],Table2[Sharpe Ratio Z-Score])</f>
        <v>688</v>
      </c>
      <c r="AV593">
        <f>(Table2[[#This Row],[Rank 1Y]]+Table2[[#This Row],[Rank 6M]]+Table2[[#This Row],[Rank Sharpe]])/3</f>
        <v>547.66666666666663</v>
      </c>
    </row>
    <row r="594" spans="1:48" x14ac:dyDescent="0.3">
      <c r="A594" t="s">
        <v>511</v>
      </c>
      <c r="B594" t="s">
        <v>512</v>
      </c>
      <c r="C594" t="s">
        <v>10285</v>
      </c>
      <c r="D594" t="s">
        <v>177</v>
      </c>
      <c r="E594">
        <v>40986.748042500003</v>
      </c>
      <c r="F594">
        <v>595.4</v>
      </c>
      <c r="G594">
        <v>3.0545458018663001</v>
      </c>
      <c r="H594">
        <f>(Table2[[#This Row],[1Y Return vs Nifty]]-AVERAGE(Table2[1Y Return vs Nifty]))/_xlfn.STDEV.P(Table2[1Y Return vs Nifty])</f>
        <v>-0.45702249233468856</v>
      </c>
      <c r="I594">
        <v>-3.9627768430392201</v>
      </c>
      <c r="J594">
        <f>(Table2[[#This Row],[1M Return vs Nifty]]-AVERAGE(Table2[1M Return vs Nifty]))/_xlfn.STDEV.P(Table2[1M Return vs Nifty])</f>
        <v>-0.68645236522295661</v>
      </c>
      <c r="K594">
        <v>-6.2112030924241797</v>
      </c>
      <c r="L594">
        <f>(Table2[[#This Row],[6M Return vs Nifty]]-AVERAGE(Table2[6M Return vs Nifty]))/_xlfn.STDEV.P(Table2[6M Return vs Nifty])</f>
        <v>-0.49865456807765357</v>
      </c>
      <c r="M594">
        <v>-3.1079917511180102</v>
      </c>
      <c r="N594">
        <f>(Table2[[#This Row],[1W Return vs Nifty]]-AVERAGE(Table2[1W Return vs Nifty]))/_xlfn.STDEV.P(Table2[1W Return vs Nifty])</f>
        <v>-0.87200317553083573</v>
      </c>
      <c r="O594">
        <v>616.37</v>
      </c>
      <c r="P594">
        <v>616.66781859544699</v>
      </c>
      <c r="Q594">
        <v>563.15943962455799</v>
      </c>
      <c r="R594">
        <v>35.797359865691199</v>
      </c>
      <c r="S594" s="2">
        <f>(Table2[[#This Row],[Close Price]]-Table2[[#This Row],[20D EMA]])/Table2[[#This Row],[20D EMA]]</f>
        <v>-3.4021772636565743E-2</v>
      </c>
      <c r="T594" s="2">
        <f>(Table2[[#This Row],[Close Price]]-Table2[[#This Row],[50D EMA]])/Table2[[#This Row],[50D EMA]]</f>
        <v>-3.4488290055232074E-2</v>
      </c>
      <c r="U594" s="2">
        <f>(Table2[[#This Row],[Close Price]]-Table2[[#This Row],[200D EMA]])/Table2[[#This Row],[200D EMA]]</f>
        <v>5.7249436140031376E-2</v>
      </c>
      <c r="V594">
        <v>0.79075338698444697</v>
      </c>
      <c r="W594">
        <v>589.25</v>
      </c>
      <c r="X594">
        <v>602.9</v>
      </c>
      <c r="Y594">
        <v>584</v>
      </c>
      <c r="Z594">
        <v>605.85</v>
      </c>
      <c r="AA594">
        <v>584</v>
      </c>
      <c r="AB594">
        <v>682.75</v>
      </c>
      <c r="AC594" s="2">
        <f>(Table2[[#This Row],[Close Price]]/Table2[[#This Row],[Day Low]])-1</f>
        <v>1.0436996181586666E-2</v>
      </c>
      <c r="AD594" s="2">
        <f>(Table2[[#This Row],[Day High]]/Table2[[#This Row],[Close Price]])-1</f>
        <v>1.2596573731944893E-2</v>
      </c>
      <c r="AE594" s="2">
        <f>(Table2[[#This Row],[Close Price]]/Table2[[#This Row],[Current Week Low]])-1</f>
        <v>1.9520547945205413E-2</v>
      </c>
      <c r="AF594" s="2">
        <f>(Table2[[#This Row],[Current Week High]]/Table2[[#This Row],[Close Price]])-1</f>
        <v>1.7551226066510051E-2</v>
      </c>
      <c r="AG594" s="2">
        <f>(Table2[[#This Row],[Close Price]]/Table2[[#This Row],[Current Month Low]])-1</f>
        <v>1.9520547945205413E-2</v>
      </c>
      <c r="AH594" s="2">
        <f>(Table2[[#This Row],[Current Month High]]/Table2[[#This Row],[Close Price]])-1</f>
        <v>0.14670809539805174</v>
      </c>
      <c r="AI594">
        <v>15.435001679543101</v>
      </c>
      <c r="AJ594">
        <v>49.955924946480202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0.04</v>
      </c>
      <c r="AM594" t="s">
        <v>10332</v>
      </c>
      <c r="AN594">
        <v>-7.26</v>
      </c>
      <c r="AO594" t="s">
        <v>10331</v>
      </c>
      <c r="AP594">
        <v>-7.0903053554366005E-2</v>
      </c>
      <c r="AQ594">
        <f>(Table2[[#This Row],[Sharpe Ratio]]-AVERAGE(Table2[Sharpe Ratio]))/_xlfn.STDEV.P(Table2[Sharpe Ratio])</f>
        <v>-1.5810630391473075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454</v>
      </c>
      <c r="AT594">
        <f>_xlfn.RANK.AVG(Table2[[#This Row],[6M Return vs Nifty Z-Score]],Table2[6M Return vs Nifty Z-Score])</f>
        <v>496</v>
      </c>
      <c r="AU594">
        <f>_xlfn.RANK.AVG(Table2[[#This Row],[Sharpe Ratio Z-Score]],Table2[Sharpe Ratio Z-Score])</f>
        <v>695</v>
      </c>
      <c r="AV594">
        <f>(Table2[[#This Row],[Rank 1Y]]+Table2[[#This Row],[Rank 6M]]+Table2[[#This Row],[Rank Sharpe]])/3</f>
        <v>548.33333333333337</v>
      </c>
    </row>
    <row r="595" spans="1:48" x14ac:dyDescent="0.3">
      <c r="A595" t="s">
        <v>533</v>
      </c>
      <c r="B595" t="s">
        <v>534</v>
      </c>
      <c r="C595" t="s">
        <v>10298</v>
      </c>
      <c r="D595" t="s">
        <v>444</v>
      </c>
      <c r="E595">
        <v>39329.393587259998</v>
      </c>
      <c r="F595">
        <v>1417.15</v>
      </c>
      <c r="G595">
        <v>-37.217235108057203</v>
      </c>
      <c r="H595">
        <f>(Table2[[#This Row],[1Y Return vs Nifty]]-AVERAGE(Table2[1Y Return vs Nifty]))/_xlfn.STDEV.P(Table2[1Y Return vs Nifty])</f>
        <v>-1.0803820532094877</v>
      </c>
      <c r="I595">
        <v>-8.6156209584324301</v>
      </c>
      <c r="J595">
        <f>(Table2[[#This Row],[1M Return vs Nifty]]-AVERAGE(Table2[1M Return vs Nifty]))/_xlfn.STDEV.P(Table2[1M Return vs Nifty])</f>
        <v>-1.0735455462592678</v>
      </c>
      <c r="K595">
        <v>-12.0343191098776</v>
      </c>
      <c r="L595">
        <f>(Table2[[#This Row],[6M Return vs Nifty]]-AVERAGE(Table2[6M Return vs Nifty]))/_xlfn.STDEV.P(Table2[6M Return vs Nifty])</f>
        <v>-0.69675763045416861</v>
      </c>
      <c r="M595">
        <v>-7.2205624474327301</v>
      </c>
      <c r="N595">
        <f>(Table2[[#This Row],[1W Return vs Nifty]]-AVERAGE(Table2[1W Return vs Nifty]))/_xlfn.STDEV.P(Table2[1W Return vs Nifty])</f>
        <v>-1.8227662213959308</v>
      </c>
      <c r="O595">
        <v>1428.57</v>
      </c>
      <c r="P595">
        <v>1484.2147698574299</v>
      </c>
      <c r="Q595">
        <v>1513.04367242324</v>
      </c>
      <c r="R595">
        <v>51.821488139103401</v>
      </c>
      <c r="S595" s="2">
        <f>(Table2[[#This Row],[Close Price]]-Table2[[#This Row],[20D EMA]])/Table2[[#This Row],[20D EMA]]</f>
        <v>-7.9940079940078856E-3</v>
      </c>
      <c r="T595" s="2">
        <f>(Table2[[#This Row],[Close Price]]-Table2[[#This Row],[50D EMA]])/Table2[[#This Row],[50D EMA]]</f>
        <v>-4.5185354046754243E-2</v>
      </c>
      <c r="U595" s="2">
        <f>(Table2[[#This Row],[Close Price]]-Table2[[#This Row],[200D EMA]])/Table2[[#This Row],[200D EMA]]</f>
        <v>-6.33779937558972E-2</v>
      </c>
      <c r="V595">
        <v>0.86001126540409201</v>
      </c>
      <c r="W595">
        <v>1345.55</v>
      </c>
      <c r="X595">
        <v>1422.65</v>
      </c>
      <c r="Y595">
        <v>1341.95</v>
      </c>
      <c r="Z595">
        <v>1422.65</v>
      </c>
      <c r="AA595">
        <v>1341.95</v>
      </c>
      <c r="AB595">
        <v>1506.8</v>
      </c>
      <c r="AC595" s="2">
        <f>(Table2[[#This Row],[Close Price]]/Table2[[#This Row],[Day Low]])-1</f>
        <v>5.3212441009252931E-2</v>
      </c>
      <c r="AD595" s="2">
        <f>(Table2[[#This Row],[Day High]]/Table2[[#This Row],[Close Price]])-1</f>
        <v>3.8810288254595982E-3</v>
      </c>
      <c r="AE595" s="2">
        <f>(Table2[[#This Row],[Close Price]]/Table2[[#This Row],[Current Week Low]])-1</f>
        <v>5.603785535973782E-2</v>
      </c>
      <c r="AF595" s="2">
        <f>(Table2[[#This Row],[Current Week High]]/Table2[[#This Row],[Close Price]])-1</f>
        <v>3.8810288254595982E-3</v>
      </c>
      <c r="AG595" s="2">
        <f>(Table2[[#This Row],[Close Price]]/Table2[[#This Row],[Current Month Low]])-1</f>
        <v>5.603785535973782E-2</v>
      </c>
      <c r="AH595" s="2">
        <f>(Table2[[#This Row],[Current Month High]]/Table2[[#This Row],[Close Price]])-1</f>
        <v>6.3260769854990517E-2</v>
      </c>
      <c r="AI595">
        <v>27.0154888332216</v>
      </c>
      <c r="AJ595">
        <v>8.5938697318007602</v>
      </c>
      <c r="AK595" t="str">
        <f>IF(AND(Table2[[#This Row],[20D EMA]]&gt;Table2[[#This Row],[50D EMA]],Table2[[#This Row],[50D EMA]]&gt;Table2[[#This Row],[200D EMA]]),"Uptrend","Downtrend/NoTrend")</f>
        <v>Downtrend/NoTrend</v>
      </c>
      <c r="AL595">
        <v>-0.02</v>
      </c>
      <c r="AM595" t="s">
        <v>10331</v>
      </c>
      <c r="AN595">
        <v>0.05</v>
      </c>
      <c r="AO595" t="s">
        <v>10332</v>
      </c>
      <c r="AP595">
        <v>4.7944556768212999E-2</v>
      </c>
      <c r="AQ595">
        <f>(Table2[[#This Row],[Sharpe Ratio]]-AVERAGE(Table2[Sharpe Ratio]))/_xlfn.STDEV.P(Table2[Sharpe Ratio])</f>
        <v>-0.2127138985307937</v>
      </c>
      <c r="AR5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5">
        <f>_xlfn.RANK.AVG(Table2[[#This Row],[1Y Return vs Nifty Z-Score]],Table2[1Y Return vs Nifty Z-Score])</f>
        <v>688</v>
      </c>
      <c r="AT595">
        <f>_xlfn.RANK.AVG(Table2[[#This Row],[6M Return vs Nifty Z-Score]],Table2[6M Return vs Nifty Z-Score])</f>
        <v>557</v>
      </c>
      <c r="AU595">
        <f>_xlfn.RANK.AVG(Table2[[#This Row],[Sharpe Ratio Z-Score]],Table2[Sharpe Ratio Z-Score])</f>
        <v>401</v>
      </c>
      <c r="AV595">
        <f>(Table2[[#This Row],[Rank 1Y]]+Table2[[#This Row],[Rank 6M]]+Table2[[#This Row],[Rank Sharpe]])/3</f>
        <v>548.66666666666663</v>
      </c>
    </row>
    <row r="596" spans="1:48" x14ac:dyDescent="0.3">
      <c r="A596" t="s">
        <v>907</v>
      </c>
      <c r="B596" t="s">
        <v>908</v>
      </c>
      <c r="C596" t="s">
        <v>10286</v>
      </c>
      <c r="D596" t="s">
        <v>21</v>
      </c>
      <c r="E596">
        <v>16621.23367926</v>
      </c>
      <c r="F596">
        <v>601.65</v>
      </c>
      <c r="G596">
        <v>1.1086403441905399</v>
      </c>
      <c r="H596">
        <f>(Table2[[#This Row],[1Y Return vs Nifty]]-AVERAGE(Table2[1Y Return vs Nifty]))/_xlfn.STDEV.P(Table2[1Y Return vs Nifty])</f>
        <v>-0.48714280845166807</v>
      </c>
      <c r="I596">
        <v>-15.0682623336468</v>
      </c>
      <c r="J596">
        <f>(Table2[[#This Row],[1M Return vs Nifty]]-AVERAGE(Table2[1M Return vs Nifty]))/_xlfn.STDEV.P(Table2[1M Return vs Nifty])</f>
        <v>-1.6103727887096979</v>
      </c>
      <c r="K596">
        <v>-38.088403596401697</v>
      </c>
      <c r="L596">
        <f>(Table2[[#This Row],[6M Return vs Nifty]]-AVERAGE(Table2[6M Return vs Nifty]))/_xlfn.STDEV.P(Table2[6M Return vs Nifty])</f>
        <v>-1.5831205173907865</v>
      </c>
      <c r="M596">
        <v>2.8982516755291599</v>
      </c>
      <c r="N596">
        <f>(Table2[[#This Row],[1W Return vs Nifty]]-AVERAGE(Table2[1W Return vs Nifty]))/_xlfn.STDEV.P(Table2[1W Return vs Nifty])</f>
        <v>0.516547858897209</v>
      </c>
      <c r="O596">
        <v>620.41999999999996</v>
      </c>
      <c r="P596">
        <v>649.35820822591199</v>
      </c>
      <c r="Q596">
        <v>646.61577832849696</v>
      </c>
      <c r="R596">
        <v>45.242806016224598</v>
      </c>
      <c r="S596" s="2">
        <f>(Table2[[#This Row],[Close Price]]-Table2[[#This Row],[20D EMA]])/Table2[[#This Row],[20D EMA]]</f>
        <v>-3.0253699107056484E-2</v>
      </c>
      <c r="T596" s="2">
        <f>(Table2[[#This Row],[Close Price]]-Table2[[#This Row],[50D EMA]])/Table2[[#This Row],[50D EMA]]</f>
        <v>-7.3469785430531301E-2</v>
      </c>
      <c r="U596" s="2">
        <f>(Table2[[#This Row],[Close Price]]-Table2[[#This Row],[200D EMA]])/Table2[[#This Row],[200D EMA]]</f>
        <v>-6.9540181102189624E-2</v>
      </c>
      <c r="V596">
        <v>1.20196815721203</v>
      </c>
      <c r="W596">
        <v>600.25</v>
      </c>
      <c r="X596">
        <v>616.45000000000005</v>
      </c>
      <c r="Y596">
        <v>600.25</v>
      </c>
      <c r="Z596">
        <v>637.79999999999995</v>
      </c>
      <c r="AA596">
        <v>550.85</v>
      </c>
      <c r="AB596">
        <v>675.5</v>
      </c>
      <c r="AC596" s="2">
        <f>(Table2[[#This Row],[Close Price]]/Table2[[#This Row],[Day Low]])-1</f>
        <v>2.3323615160348865E-3</v>
      </c>
      <c r="AD596" s="2">
        <f>(Table2[[#This Row],[Day High]]/Table2[[#This Row],[Close Price]])-1</f>
        <v>2.4599019363417352E-2</v>
      </c>
      <c r="AE596" s="2">
        <f>(Table2[[#This Row],[Close Price]]/Table2[[#This Row],[Current Week Low]])-1</f>
        <v>2.3323615160348865E-3</v>
      </c>
      <c r="AF596" s="2">
        <f>(Table2[[#This Row],[Current Week High]]/Table2[[#This Row],[Close Price]])-1</f>
        <v>6.0084766891049579E-2</v>
      </c>
      <c r="AG596" s="2">
        <f>(Table2[[#This Row],[Close Price]]/Table2[[#This Row],[Current Month Low]])-1</f>
        <v>9.2221112825632945E-2</v>
      </c>
      <c r="AH596" s="2">
        <f>(Table2[[#This Row],[Current Month High]]/Table2[[#This Row],[Close Price]])-1</f>
        <v>0.12274578243164624</v>
      </c>
      <c r="AI596">
        <v>43.247735394332203</v>
      </c>
      <c r="AJ596">
        <v>30.114619377162601</v>
      </c>
      <c r="AK596" t="str">
        <f>IF(AND(Table2[[#This Row],[20D EMA]]&gt;Table2[[#This Row],[50D EMA]],Table2[[#This Row],[50D EMA]]&gt;Table2[[#This Row],[200D EMA]]),"Uptrend","Downtrend/NoTrend")</f>
        <v>Downtrend/NoTrend</v>
      </c>
      <c r="AL596">
        <v>-0.23</v>
      </c>
      <c r="AM596" t="s">
        <v>10331</v>
      </c>
      <c r="AN596">
        <v>3.95</v>
      </c>
      <c r="AO596" t="s">
        <v>10332</v>
      </c>
      <c r="AP596">
        <v>2.8957364256320998E-2</v>
      </c>
      <c r="AQ596">
        <f>(Table2[[#This Row],[Sharpe Ratio]]-AVERAGE(Table2[Sharpe Ratio]))/_xlfn.STDEV.P(Table2[Sharpe Ratio])</f>
        <v>-0.43132248885792934</v>
      </c>
      <c r="AR5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6">
        <f>_xlfn.RANK.AVG(Table2[[#This Row],[1Y Return vs Nifty Z-Score]],Table2[1Y Return vs Nifty Z-Score])</f>
        <v>468</v>
      </c>
      <c r="AT596">
        <f>_xlfn.RANK.AVG(Table2[[#This Row],[6M Return vs Nifty Z-Score]],Table2[6M Return vs Nifty Z-Score])</f>
        <v>724</v>
      </c>
      <c r="AU596">
        <f>_xlfn.RANK.AVG(Table2[[#This Row],[Sharpe Ratio Z-Score]],Table2[Sharpe Ratio Z-Score])</f>
        <v>455</v>
      </c>
      <c r="AV596">
        <f>(Table2[[#This Row],[Rank 1Y]]+Table2[[#This Row],[Rank 6M]]+Table2[[#This Row],[Rank Sharpe]])/3</f>
        <v>549</v>
      </c>
    </row>
    <row r="597" spans="1:48" x14ac:dyDescent="0.3">
      <c r="A597" t="s">
        <v>2089</v>
      </c>
      <c r="B597" t="s">
        <v>2090</v>
      </c>
      <c r="C597" t="s">
        <v>10287</v>
      </c>
      <c r="D597" t="s">
        <v>553</v>
      </c>
      <c r="E597">
        <v>2969.6428720399999</v>
      </c>
      <c r="F597">
        <v>993.2</v>
      </c>
      <c r="G597">
        <v>-2.9476211353330402</v>
      </c>
      <c r="H597">
        <f>(Table2[[#This Row],[1Y Return vs Nifty]]-AVERAGE(Table2[1Y Return vs Nifty]))/_xlfn.STDEV.P(Table2[1Y Return vs Nifty])</f>
        <v>-0.54992894101244894</v>
      </c>
      <c r="I597">
        <v>-1.87208982707386</v>
      </c>
      <c r="J597">
        <f>(Table2[[#This Row],[1M Return vs Nifty]]-AVERAGE(Table2[1M Return vs Nifty]))/_xlfn.STDEV.P(Table2[1M Return vs Nifty])</f>
        <v>-0.51251774212137202</v>
      </c>
      <c r="K597">
        <v>-25.231587709710698</v>
      </c>
      <c r="L597">
        <f>(Table2[[#This Row],[6M Return vs Nifty]]-AVERAGE(Table2[6M Return vs Nifty]))/_xlfn.STDEV.P(Table2[6M Return vs Nifty])</f>
        <v>-1.1457301937340778</v>
      </c>
      <c r="M597">
        <v>-0.81448162507603405</v>
      </c>
      <c r="N597">
        <f>(Table2[[#This Row],[1W Return vs Nifty]]-AVERAGE(Table2[1W Return vs Nifty]))/_xlfn.STDEV.P(Table2[1W Return vs Nifty])</f>
        <v>-0.34177893522485581</v>
      </c>
      <c r="O597">
        <v>992.05</v>
      </c>
      <c r="P597">
        <v>1021.8869481167</v>
      </c>
      <c r="Q597">
        <v>1009.0742458117001</v>
      </c>
      <c r="R597">
        <v>56.379559870618102</v>
      </c>
      <c r="S597" s="2">
        <f>(Table2[[#This Row],[Close Price]]-Table2[[#This Row],[20D EMA]])/Table2[[#This Row],[20D EMA]]</f>
        <v>1.1592157653345003E-3</v>
      </c>
      <c r="T597" s="2">
        <f>(Table2[[#This Row],[Close Price]]-Table2[[#This Row],[50D EMA]])/Table2[[#This Row],[50D EMA]]</f>
        <v>-2.8072526192421676E-2</v>
      </c>
      <c r="U597" s="2">
        <f>(Table2[[#This Row],[Close Price]]-Table2[[#This Row],[200D EMA]])/Table2[[#This Row],[200D EMA]]</f>
        <v>-1.5731494364848001E-2</v>
      </c>
      <c r="V597">
        <v>1.0777178129080101</v>
      </c>
      <c r="W597">
        <v>979.6</v>
      </c>
      <c r="X597">
        <v>1013.9</v>
      </c>
      <c r="Y597">
        <v>970</v>
      </c>
      <c r="Z597">
        <v>1017</v>
      </c>
      <c r="AA597">
        <v>921.8</v>
      </c>
      <c r="AB597">
        <v>1017</v>
      </c>
      <c r="AC597" s="2">
        <f>(Table2[[#This Row],[Close Price]]/Table2[[#This Row],[Day Low]])-1</f>
        <v>1.3883217639853118E-2</v>
      </c>
      <c r="AD597" s="2">
        <f>(Table2[[#This Row],[Day High]]/Table2[[#This Row],[Close Price]])-1</f>
        <v>2.0841723721304772E-2</v>
      </c>
      <c r="AE597" s="2">
        <f>(Table2[[#This Row],[Close Price]]/Table2[[#This Row],[Current Week Low]])-1</f>
        <v>2.3917525773195836E-2</v>
      </c>
      <c r="AF597" s="2">
        <f>(Table2[[#This Row],[Current Week High]]/Table2[[#This Row],[Close Price]])-1</f>
        <v>2.3962948046717614E-2</v>
      </c>
      <c r="AG597" s="2">
        <f>(Table2[[#This Row],[Close Price]]/Table2[[#This Row],[Current Month Low]])-1</f>
        <v>7.7457149056194607E-2</v>
      </c>
      <c r="AH597" s="2">
        <f>(Table2[[#This Row],[Current Month High]]/Table2[[#This Row],[Close Price]])-1</f>
        <v>2.3962948046717614E-2</v>
      </c>
      <c r="AI597">
        <v>27.260370519532799</v>
      </c>
      <c r="AJ597">
        <v>25.872885115011702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-0.06</v>
      </c>
      <c r="AM597" t="s">
        <v>10331</v>
      </c>
      <c r="AN597">
        <v>4.2699999999999996</v>
      </c>
      <c r="AO597" t="s">
        <v>10332</v>
      </c>
      <c r="AP597">
        <v>2.3429195239472001E-2</v>
      </c>
      <c r="AQ597">
        <f>(Table2[[#This Row],[Sharpe Ratio]]-AVERAGE(Table2[Sharpe Ratio]))/_xlfn.STDEV.P(Table2[Sharpe Ratio])</f>
        <v>-0.49497093162305111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7">
        <f>_xlfn.RANK.AVG(Table2[[#This Row],[1Y Return vs Nifty Z-Score]],Table2[1Y Return vs Nifty Z-Score])</f>
        <v>499</v>
      </c>
      <c r="AT597">
        <f>_xlfn.RANK.AVG(Table2[[#This Row],[6M Return vs Nifty Z-Score]],Table2[6M Return vs Nifty Z-Score])</f>
        <v>681</v>
      </c>
      <c r="AU597">
        <f>_xlfn.RANK.AVG(Table2[[#This Row],[Sharpe Ratio Z-Score]],Table2[Sharpe Ratio Z-Score])</f>
        <v>469</v>
      </c>
      <c r="AV597">
        <f>(Table2[[#This Row],[Rank 1Y]]+Table2[[#This Row],[Rank 6M]]+Table2[[#This Row],[Rank Sharpe]])/3</f>
        <v>549.66666666666663</v>
      </c>
    </row>
    <row r="598" spans="1:48" x14ac:dyDescent="0.3">
      <c r="A598" t="s">
        <v>2203</v>
      </c>
      <c r="B598" t="s">
        <v>2204</v>
      </c>
      <c r="C598" t="s">
        <v>10289</v>
      </c>
      <c r="D598" t="s">
        <v>266</v>
      </c>
      <c r="E598">
        <v>2623.8283984999998</v>
      </c>
      <c r="F598">
        <v>908.2</v>
      </c>
      <c r="G598">
        <v>-32.408220224733903</v>
      </c>
      <c r="H598">
        <f>(Table2[[#This Row],[1Y Return vs Nifty]]-AVERAGE(Table2[1Y Return vs Nifty]))/_xlfn.STDEV.P(Table2[1Y Return vs Nifty])</f>
        <v>-1.0059441878313986</v>
      </c>
      <c r="I598">
        <v>9.7912708239717592</v>
      </c>
      <c r="J598">
        <f>(Table2[[#This Row],[1M Return vs Nifty]]-AVERAGE(Table2[1M Return vs Nifty]))/_xlfn.STDEV.P(Table2[1M Return vs Nifty])</f>
        <v>0.45781508313930075</v>
      </c>
      <c r="K598">
        <v>1.8350787850813599</v>
      </c>
      <c r="L598">
        <f>(Table2[[#This Row],[6M Return vs Nifty]]-AVERAGE(Table2[6M Return vs Nifty]))/_xlfn.STDEV.P(Table2[6M Return vs Nifty])</f>
        <v>-0.22491915289772535</v>
      </c>
      <c r="M598">
        <v>2.6638784261192701</v>
      </c>
      <c r="N598">
        <f>(Table2[[#This Row],[1W Return vs Nifty]]-AVERAGE(Table2[1W Return vs Nifty]))/_xlfn.STDEV.P(Table2[1W Return vs Nifty])</f>
        <v>0.46236437101749239</v>
      </c>
      <c r="O598">
        <v>898.23</v>
      </c>
      <c r="P598">
        <v>865.46617715333002</v>
      </c>
      <c r="Q598">
        <v>838.04081222633999</v>
      </c>
      <c r="R598">
        <v>52.218464039125699</v>
      </c>
      <c r="S598" s="2">
        <f>(Table2[[#This Row],[Close Price]]-Table2[[#This Row],[20D EMA]])/Table2[[#This Row],[20D EMA]]</f>
        <v>1.109960700488742E-2</v>
      </c>
      <c r="T598" s="2">
        <f>(Table2[[#This Row],[Close Price]]-Table2[[#This Row],[50D EMA]])/Table2[[#This Row],[50D EMA]]</f>
        <v>4.9376652692805466E-2</v>
      </c>
      <c r="U598" s="2">
        <f>(Table2[[#This Row],[Close Price]]-Table2[[#This Row],[200D EMA]])/Table2[[#This Row],[200D EMA]]</f>
        <v>8.3718103880018782E-2</v>
      </c>
      <c r="V598">
        <v>0.94690570748732805</v>
      </c>
      <c r="W598">
        <v>905.45</v>
      </c>
      <c r="X598">
        <v>926.95</v>
      </c>
      <c r="Y598">
        <v>855.95</v>
      </c>
      <c r="Z598">
        <v>926.95</v>
      </c>
      <c r="AA598">
        <v>841.95</v>
      </c>
      <c r="AB598">
        <v>999</v>
      </c>
      <c r="AC598" s="2">
        <f>(Table2[[#This Row],[Close Price]]/Table2[[#This Row],[Day Low]])-1</f>
        <v>3.0371638411839097E-3</v>
      </c>
      <c r="AD598" s="2">
        <f>(Table2[[#This Row],[Day High]]/Table2[[#This Row],[Close Price]])-1</f>
        <v>2.0645232327681118E-2</v>
      </c>
      <c r="AE598" s="2">
        <f>(Table2[[#This Row],[Close Price]]/Table2[[#This Row],[Current Week Low]])-1</f>
        <v>6.104328523862379E-2</v>
      </c>
      <c r="AF598" s="2">
        <f>(Table2[[#This Row],[Current Week High]]/Table2[[#This Row],[Close Price]])-1</f>
        <v>2.0645232327681118E-2</v>
      </c>
      <c r="AG598" s="2">
        <f>(Table2[[#This Row],[Close Price]]/Table2[[#This Row],[Current Month Low]])-1</f>
        <v>7.8686382801829158E-2</v>
      </c>
      <c r="AH598" s="2">
        <f>(Table2[[#This Row],[Current Month High]]/Table2[[#This Row],[Close Price]])-1</f>
        <v>9.9977978418850366E-2</v>
      </c>
      <c r="AI598">
        <v>9.9977978418850295</v>
      </c>
      <c r="AJ598">
        <v>37.335551187055799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0.15</v>
      </c>
      <c r="AM598" t="s">
        <v>10332</v>
      </c>
      <c r="AN598">
        <v>-0.46</v>
      </c>
      <c r="AO598" t="s">
        <v>10331</v>
      </c>
      <c r="AP598">
        <v>-6.4173022720110003E-3</v>
      </c>
      <c r="AQ598">
        <f>(Table2[[#This Row],[Sharpe Ratio]]-AVERAGE(Table2[Sharpe Ratio]))/_xlfn.STDEV.P(Table2[Sharpe Ratio])</f>
        <v>-0.83860787231879264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-1.1492917588911236</v>
      </c>
      <c r="AS598">
        <f>_xlfn.RANK.AVG(Table2[[#This Row],[1Y Return vs Nifty Z-Score]],Table2[1Y Return vs Nifty Z-Score])</f>
        <v>668</v>
      </c>
      <c r="AT598">
        <f>_xlfn.RANK.AVG(Table2[[#This Row],[6M Return vs Nifty Z-Score]],Table2[6M Return vs Nifty Z-Score])</f>
        <v>393</v>
      </c>
      <c r="AU598">
        <f>_xlfn.RANK.AVG(Table2[[#This Row],[Sharpe Ratio Z-Score]],Table2[Sharpe Ratio Z-Score])</f>
        <v>590</v>
      </c>
      <c r="AV598">
        <f>(Table2[[#This Row],[Rank 1Y]]+Table2[[#This Row],[Rank 6M]]+Table2[[#This Row],[Rank Sharpe]])/3</f>
        <v>550.33333333333337</v>
      </c>
    </row>
    <row r="599" spans="1:48" x14ac:dyDescent="0.3">
      <c r="A599" t="s">
        <v>1536</v>
      </c>
      <c r="B599" t="s">
        <v>1537</v>
      </c>
      <c r="C599" t="s">
        <v>10298</v>
      </c>
      <c r="D599" t="s">
        <v>1538</v>
      </c>
      <c r="E599">
        <v>6579.1048680000004</v>
      </c>
      <c r="F599">
        <v>504</v>
      </c>
      <c r="G599">
        <v>-15.342352221476499</v>
      </c>
      <c r="H599">
        <f>(Table2[[#This Row],[1Y Return vs Nifty]]-AVERAGE(Table2[1Y Return vs Nifty]))/_xlfn.STDEV.P(Table2[1Y Return vs Nifty])</f>
        <v>-0.74178472569456433</v>
      </c>
      <c r="I599">
        <v>7.8103073970837897</v>
      </c>
      <c r="J599">
        <f>(Table2[[#This Row],[1M Return vs Nifty]]-AVERAGE(Table2[1M Return vs Nifty]))/_xlfn.STDEV.P(Table2[1M Return vs Nifty])</f>
        <v>0.29300890966493914</v>
      </c>
      <c r="K599">
        <v>-21.393600702082999</v>
      </c>
      <c r="L599">
        <f>(Table2[[#This Row],[6M Return vs Nifty]]-AVERAGE(Table2[6M Return vs Nifty]))/_xlfn.STDEV.P(Table2[6M Return vs Nifty])</f>
        <v>-1.0151614437223224</v>
      </c>
      <c r="M599">
        <v>-2.4132341975360299</v>
      </c>
      <c r="N599">
        <f>(Table2[[#This Row],[1W Return vs Nifty]]-AVERAGE(Table2[1W Return vs Nifty]))/_xlfn.STDEV.P(Table2[1W Return vs Nifty])</f>
        <v>-0.71138592258651434</v>
      </c>
      <c r="O599">
        <v>512.71</v>
      </c>
      <c r="P599">
        <v>512.26123982701199</v>
      </c>
      <c r="Q599">
        <v>504.11395718392703</v>
      </c>
      <c r="R599">
        <v>43.490551027197696</v>
      </c>
      <c r="S599" s="2">
        <f>(Table2[[#This Row],[Close Price]]-Table2[[#This Row],[20D EMA]])/Table2[[#This Row],[20D EMA]]</f>
        <v>-1.6988160948684512E-2</v>
      </c>
      <c r="T599" s="2">
        <f>(Table2[[#This Row],[Close Price]]-Table2[[#This Row],[50D EMA]])/Table2[[#This Row],[50D EMA]]</f>
        <v>-1.6127005490014761E-2</v>
      </c>
      <c r="U599" s="2">
        <f>(Table2[[#This Row],[Close Price]]-Table2[[#This Row],[200D EMA]])/Table2[[#This Row],[200D EMA]]</f>
        <v>-2.2605441151364502E-4</v>
      </c>
      <c r="V599">
        <v>0.53137921101427799</v>
      </c>
      <c r="W599">
        <v>502.65</v>
      </c>
      <c r="X599">
        <v>515.65</v>
      </c>
      <c r="Y599">
        <v>502.65</v>
      </c>
      <c r="Z599">
        <v>519.29999999999995</v>
      </c>
      <c r="AA599">
        <v>486.05</v>
      </c>
      <c r="AB599">
        <v>563</v>
      </c>
      <c r="AC599" s="2">
        <f>(Table2[[#This Row],[Close Price]]/Table2[[#This Row],[Day Low]])-1</f>
        <v>2.6857654431513556E-3</v>
      </c>
      <c r="AD599" s="2">
        <f>(Table2[[#This Row],[Day High]]/Table2[[#This Row],[Close Price]])-1</f>
        <v>2.3115079365079394E-2</v>
      </c>
      <c r="AE599" s="2">
        <f>(Table2[[#This Row],[Close Price]]/Table2[[#This Row],[Current Week Low]])-1</f>
        <v>2.6857654431513556E-3</v>
      </c>
      <c r="AF599" s="2">
        <f>(Table2[[#This Row],[Current Week High]]/Table2[[#This Row],[Close Price]])-1</f>
        <v>3.0357142857142749E-2</v>
      </c>
      <c r="AG599" s="2">
        <f>(Table2[[#This Row],[Close Price]]/Table2[[#This Row],[Current Month Low]])-1</f>
        <v>3.6930356959160582E-2</v>
      </c>
      <c r="AH599" s="2">
        <f>(Table2[[#This Row],[Current Month High]]/Table2[[#This Row],[Close Price]])-1</f>
        <v>0.11706349206349209</v>
      </c>
      <c r="AI599">
        <v>32.807539682539598</v>
      </c>
      <c r="AJ599">
        <v>28.883774453394601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0.03</v>
      </c>
      <c r="AM599" t="s">
        <v>10332</v>
      </c>
      <c r="AN599">
        <v>-1.17</v>
      </c>
      <c r="AO599" t="s">
        <v>10331</v>
      </c>
      <c r="AP599">
        <v>4.3247812677346002E-2</v>
      </c>
      <c r="AQ599">
        <f>(Table2[[#This Row],[Sharpe Ratio]]-AVERAGE(Table2[Sharpe Ratio]))/_xlfn.STDEV.P(Table2[Sharpe Ratio])</f>
        <v>-0.26678975014438366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-2.4421129324828459</v>
      </c>
      <c r="AS599">
        <f>_xlfn.RANK.AVG(Table2[[#This Row],[1Y Return vs Nifty Z-Score]],Table2[1Y Return vs Nifty Z-Score])</f>
        <v>584</v>
      </c>
      <c r="AT599">
        <f>_xlfn.RANK.AVG(Table2[[#This Row],[6M Return vs Nifty Z-Score]],Table2[6M Return vs Nifty Z-Score])</f>
        <v>651</v>
      </c>
      <c r="AU599">
        <f>_xlfn.RANK.AVG(Table2[[#This Row],[Sharpe Ratio Z-Score]],Table2[Sharpe Ratio Z-Score])</f>
        <v>417</v>
      </c>
      <c r="AV599">
        <f>(Table2[[#This Row],[Rank 1Y]]+Table2[[#This Row],[Rank 6M]]+Table2[[#This Row],[Rank Sharpe]])/3</f>
        <v>550.66666666666663</v>
      </c>
    </row>
    <row r="600" spans="1:48" x14ac:dyDescent="0.3">
      <c r="A600" t="s">
        <v>613</v>
      </c>
      <c r="B600" t="s">
        <v>614</v>
      </c>
      <c r="C600" t="s">
        <v>10287</v>
      </c>
      <c r="D600" t="s">
        <v>54</v>
      </c>
      <c r="E600">
        <v>31117.037961099999</v>
      </c>
      <c r="F600">
        <v>403</v>
      </c>
      <c r="G600">
        <v>-36.118193105000103</v>
      </c>
      <c r="H600">
        <f>(Table2[[#This Row],[1Y Return vs Nifty]]-AVERAGE(Table2[1Y Return vs Nifty]))/_xlfn.STDEV.P(Table2[1Y Return vs Nifty])</f>
        <v>-1.0633701822435373</v>
      </c>
      <c r="I600">
        <v>-3.0859686066941898</v>
      </c>
      <c r="J600">
        <f>(Table2[[#This Row],[1M Return vs Nifty]]-AVERAGE(Table2[1M Return vs Nifty]))/_xlfn.STDEV.P(Table2[1M Return vs Nifty])</f>
        <v>-0.61350633888978079</v>
      </c>
      <c r="K600">
        <v>-25.204323716384199</v>
      </c>
      <c r="L600">
        <f>(Table2[[#This Row],[6M Return vs Nifty]]-AVERAGE(Table2[6M Return vs Nifty]))/_xlfn.STDEV.P(Table2[6M Return vs Nifty])</f>
        <v>-1.1448026696122151</v>
      </c>
      <c r="M600">
        <v>8.5789286688225399</v>
      </c>
      <c r="N600">
        <f>(Table2[[#This Row],[1W Return vs Nifty]]-AVERAGE(Table2[1W Return vs Nifty]))/_xlfn.STDEV.P(Table2[1W Return vs Nifty])</f>
        <v>1.8298329449284856</v>
      </c>
      <c r="O600">
        <v>378.48</v>
      </c>
      <c r="P600">
        <v>396.09721211901001</v>
      </c>
      <c r="Q600">
        <v>419.587300466692</v>
      </c>
      <c r="R600">
        <v>74.300411802747007</v>
      </c>
      <c r="S600" s="2">
        <f>(Table2[[#This Row],[Close Price]]-Table2[[#This Row],[20D EMA]])/Table2[[#This Row],[20D EMA]]</f>
        <v>6.478545761995344E-2</v>
      </c>
      <c r="T600" s="2">
        <f>(Table2[[#This Row],[Close Price]]-Table2[[#This Row],[50D EMA]])/Table2[[#This Row],[50D EMA]]</f>
        <v>1.7427004456966495E-2</v>
      </c>
      <c r="U600" s="2">
        <f>(Table2[[#This Row],[Close Price]]-Table2[[#This Row],[200D EMA]])/Table2[[#This Row],[200D EMA]]</f>
        <v>-3.9532417802546779E-2</v>
      </c>
      <c r="V600">
        <v>1.1839943122393</v>
      </c>
      <c r="W600">
        <v>392.65</v>
      </c>
      <c r="X600">
        <v>407</v>
      </c>
      <c r="Y600">
        <v>361.6</v>
      </c>
      <c r="Z600">
        <v>408</v>
      </c>
      <c r="AA600">
        <v>341</v>
      </c>
      <c r="AB600">
        <v>408</v>
      </c>
      <c r="AC600" s="2">
        <f>(Table2[[#This Row],[Close Price]]/Table2[[#This Row],[Day Low]])-1</f>
        <v>2.6359353113459827E-2</v>
      </c>
      <c r="AD600" s="2">
        <f>(Table2[[#This Row],[Day High]]/Table2[[#This Row],[Close Price]])-1</f>
        <v>9.9255583126551805E-3</v>
      </c>
      <c r="AE600" s="2">
        <f>(Table2[[#This Row],[Close Price]]/Table2[[#This Row],[Current Week Low]])-1</f>
        <v>0.11449115044247771</v>
      </c>
      <c r="AF600" s="2">
        <f>(Table2[[#This Row],[Current Week High]]/Table2[[#This Row],[Close Price]])-1</f>
        <v>1.2406947890818865E-2</v>
      </c>
      <c r="AG600" s="2">
        <f>(Table2[[#This Row],[Close Price]]/Table2[[#This Row],[Current Month Low]])-1</f>
        <v>0.18181818181818188</v>
      </c>
      <c r="AH600" s="2">
        <f>(Table2[[#This Row],[Current Month High]]/Table2[[#This Row],[Close Price]])-1</f>
        <v>1.2406947890818865E-2</v>
      </c>
      <c r="AI600">
        <v>28.957816377171198</v>
      </c>
      <c r="AJ600">
        <v>19.83348201011</v>
      </c>
      <c r="AK600" t="str">
        <f>IF(AND(Table2[[#This Row],[20D EMA]]&gt;Table2[[#This Row],[50D EMA]],Table2[[#This Row],[50D EMA]]&gt;Table2[[#This Row],[200D EMA]]),"Uptrend","Downtrend/NoTrend")</f>
        <v>Downtrend/NoTrend</v>
      </c>
      <c r="AL600">
        <v>-0.13</v>
      </c>
      <c r="AM600" t="s">
        <v>10331</v>
      </c>
      <c r="AN600">
        <v>16.559999999999999</v>
      </c>
      <c r="AO600" t="s">
        <v>10332</v>
      </c>
      <c r="AP600">
        <v>8.2273545313593002E-2</v>
      </c>
      <c r="AQ600">
        <f>(Table2[[#This Row],[Sharpe Ratio]]-AVERAGE(Table2[Sharpe Ratio]))/_xlfn.STDEV.P(Table2[Sharpe Ratio])</f>
        <v>0.18253209629238207</v>
      </c>
      <c r="AR6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0">
        <f>_xlfn.RANK.AVG(Table2[[#This Row],[1Y Return vs Nifty Z-Score]],Table2[1Y Return vs Nifty Z-Score])</f>
        <v>685</v>
      </c>
      <c r="AT600">
        <f>_xlfn.RANK.AVG(Table2[[#This Row],[6M Return vs Nifty Z-Score]],Table2[6M Return vs Nifty Z-Score])</f>
        <v>680</v>
      </c>
      <c r="AU600">
        <f>_xlfn.RANK.AVG(Table2[[#This Row],[Sharpe Ratio Z-Score]],Table2[Sharpe Ratio Z-Score])</f>
        <v>294</v>
      </c>
      <c r="AV600">
        <f>(Table2[[#This Row],[Rank 1Y]]+Table2[[#This Row],[Rank 6M]]+Table2[[#This Row],[Rank Sharpe]])/3</f>
        <v>553</v>
      </c>
    </row>
    <row r="601" spans="1:48" x14ac:dyDescent="0.3">
      <c r="A601" t="s">
        <v>584</v>
      </c>
      <c r="B601" t="s">
        <v>585</v>
      </c>
      <c r="C601" t="s">
        <v>10287</v>
      </c>
      <c r="D601" t="s">
        <v>553</v>
      </c>
      <c r="E601">
        <v>33068.862081749998</v>
      </c>
      <c r="F601">
        <v>4521.95</v>
      </c>
      <c r="G601">
        <v>-15.529269772177299</v>
      </c>
      <c r="H601">
        <f>(Table2[[#This Row],[1Y Return vs Nifty]]-AVERAGE(Table2[1Y Return vs Nifty]))/_xlfn.STDEV.P(Table2[1Y Return vs Nifty])</f>
        <v>-0.74467798841332167</v>
      </c>
      <c r="I601">
        <v>6.6306418947603403</v>
      </c>
      <c r="J601">
        <f>(Table2[[#This Row],[1M Return vs Nifty]]-AVERAGE(Table2[1M Return vs Nifty]))/_xlfn.STDEV.P(Table2[1M Return vs Nifty])</f>
        <v>0.19486668513984534</v>
      </c>
      <c r="K601">
        <v>-20.9573196523747</v>
      </c>
      <c r="L601">
        <f>(Table2[[#This Row],[6M Return vs Nifty]]-AVERAGE(Table2[6M Return vs Nifty]))/_xlfn.STDEV.P(Table2[6M Return vs Nifty])</f>
        <v>-1.0003191133024913</v>
      </c>
      <c r="M601">
        <v>0.39533535047702401</v>
      </c>
      <c r="N601">
        <f>(Table2[[#This Row],[1W Return vs Nifty]]-AVERAGE(Table2[1W Return vs Nifty]))/_xlfn.STDEV.P(Table2[1W Return vs Nifty])</f>
        <v>-6.2087871519406916E-2</v>
      </c>
      <c r="O601">
        <v>4436.76</v>
      </c>
      <c r="P601">
        <v>4369.4598037901396</v>
      </c>
      <c r="Q601">
        <v>4296.7768212375904</v>
      </c>
      <c r="R601">
        <v>56.330394087792698</v>
      </c>
      <c r="S601" s="2">
        <f>(Table2[[#This Row],[Close Price]]-Table2[[#This Row],[20D EMA]])/Table2[[#This Row],[20D EMA]]</f>
        <v>1.9200948439852414E-2</v>
      </c>
      <c r="T601" s="2">
        <f>(Table2[[#This Row],[Close Price]]-Table2[[#This Row],[50D EMA]])/Table2[[#This Row],[50D EMA]]</f>
        <v>3.4899095782409476E-2</v>
      </c>
      <c r="U601" s="2">
        <f>(Table2[[#This Row],[Close Price]]-Table2[[#This Row],[200D EMA]])/Table2[[#This Row],[200D EMA]]</f>
        <v>5.2405137183167291E-2</v>
      </c>
      <c r="V601">
        <v>0.85257525527518396</v>
      </c>
      <c r="W601">
        <v>4508.25</v>
      </c>
      <c r="X601">
        <v>4608.6499999999996</v>
      </c>
      <c r="Y601">
        <v>4494.2</v>
      </c>
      <c r="Z601">
        <v>4682.8</v>
      </c>
      <c r="AA601">
        <v>4147.7</v>
      </c>
      <c r="AB601">
        <v>4682.8</v>
      </c>
      <c r="AC601" s="2">
        <f>(Table2[[#This Row],[Close Price]]/Table2[[#This Row],[Day Low]])-1</f>
        <v>3.0388731769532829E-3</v>
      </c>
      <c r="AD601" s="2">
        <f>(Table2[[#This Row],[Day High]]/Table2[[#This Row],[Close Price]])-1</f>
        <v>1.9173144329326819E-2</v>
      </c>
      <c r="AE601" s="2">
        <f>(Table2[[#This Row],[Close Price]]/Table2[[#This Row],[Current Week Low]])-1</f>
        <v>6.1746250723153651E-3</v>
      </c>
      <c r="AF601" s="2">
        <f>(Table2[[#This Row],[Current Week High]]/Table2[[#This Row],[Close Price]])-1</f>
        <v>3.5570937316865558E-2</v>
      </c>
      <c r="AG601" s="2">
        <f>(Table2[[#This Row],[Close Price]]/Table2[[#This Row],[Current Month Low]])-1</f>
        <v>9.023073028425399E-2</v>
      </c>
      <c r="AH601" s="2">
        <f>(Table2[[#This Row],[Current Month High]]/Table2[[#This Row],[Close Price]])-1</f>
        <v>3.5570937316865558E-2</v>
      </c>
      <c r="AI601">
        <v>16.509470471809699</v>
      </c>
      <c r="AJ601">
        <v>23.526921080667599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0.09</v>
      </c>
      <c r="AM601" t="s">
        <v>10332</v>
      </c>
      <c r="AN601">
        <v>7.23</v>
      </c>
      <c r="AO601" t="s">
        <v>10332</v>
      </c>
      <c r="AP601">
        <v>3.7287010198755001E-2</v>
      </c>
      <c r="AQ601">
        <f>(Table2[[#This Row],[Sharpe Ratio]]-AVERAGE(Table2[Sharpe Ratio]))/_xlfn.STDEV.P(Table2[Sharpe Ratio])</f>
        <v>-0.33541930800277331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-1.947637596098148</v>
      </c>
      <c r="AS601">
        <f>_xlfn.RANK.AVG(Table2[[#This Row],[1Y Return vs Nifty Z-Score]],Table2[1Y Return vs Nifty Z-Score])</f>
        <v>586</v>
      </c>
      <c r="AT601">
        <f>_xlfn.RANK.AVG(Table2[[#This Row],[6M Return vs Nifty Z-Score]],Table2[6M Return vs Nifty Z-Score])</f>
        <v>647</v>
      </c>
      <c r="AU601">
        <f>_xlfn.RANK.AVG(Table2[[#This Row],[Sharpe Ratio Z-Score]],Table2[Sharpe Ratio Z-Score])</f>
        <v>431</v>
      </c>
      <c r="AV601">
        <f>(Table2[[#This Row],[Rank 1Y]]+Table2[[#This Row],[Rank 6M]]+Table2[[#This Row],[Rank Sharpe]])/3</f>
        <v>554.66666666666663</v>
      </c>
    </row>
    <row r="602" spans="1:48" x14ac:dyDescent="0.3">
      <c r="A602" t="s">
        <v>875</v>
      </c>
      <c r="B602" t="s">
        <v>876</v>
      </c>
      <c r="C602" t="s">
        <v>10287</v>
      </c>
      <c r="D602" t="s">
        <v>54</v>
      </c>
      <c r="E602">
        <v>17673.513960127999</v>
      </c>
      <c r="F602">
        <v>214.24</v>
      </c>
      <c r="G602">
        <v>-17.555857292325101</v>
      </c>
      <c r="H602">
        <f>(Table2[[#This Row],[1Y Return vs Nifty]]-AVERAGE(Table2[1Y Return vs Nifty]))/_xlfn.STDEV.P(Table2[1Y Return vs Nifty])</f>
        <v>-0.77604716747841707</v>
      </c>
      <c r="I602">
        <v>-0.939716746237516</v>
      </c>
      <c r="J602">
        <f>(Table2[[#This Row],[1M Return vs Nifty]]-AVERAGE(Table2[1M Return vs Nifty]))/_xlfn.STDEV.P(Table2[1M Return vs Nifty])</f>
        <v>-0.43494900076175191</v>
      </c>
      <c r="K602">
        <v>-22.121746659390901</v>
      </c>
      <c r="L602">
        <f>(Table2[[#This Row],[6M Return vs Nifty]]-AVERAGE(Table2[6M Return vs Nifty]))/_xlfn.STDEV.P(Table2[6M Return vs Nifty])</f>
        <v>-1.039933051151648</v>
      </c>
      <c r="M602">
        <v>2.17236204286049</v>
      </c>
      <c r="N602">
        <f>(Table2[[#This Row],[1W Return vs Nifty]]-AVERAGE(Table2[1W Return vs Nifty]))/_xlfn.STDEV.P(Table2[1W Return vs Nifty])</f>
        <v>0.34873334844115705</v>
      </c>
      <c r="O602">
        <v>208.73</v>
      </c>
      <c r="P602">
        <v>212.23264286574999</v>
      </c>
      <c r="Q602">
        <v>211.953748834046</v>
      </c>
      <c r="R602">
        <v>65.621525272450299</v>
      </c>
      <c r="S602" s="2">
        <f>(Table2[[#This Row],[Close Price]]-Table2[[#This Row],[20D EMA]])/Table2[[#This Row],[20D EMA]]</f>
        <v>2.6397738705504811E-2</v>
      </c>
      <c r="T602" s="2">
        <f>(Table2[[#This Row],[Close Price]]-Table2[[#This Row],[50D EMA]])/Table2[[#This Row],[50D EMA]]</f>
        <v>9.4582864687775166E-3</v>
      </c>
      <c r="U602" s="2">
        <f>(Table2[[#This Row],[Close Price]]-Table2[[#This Row],[200D EMA]])/Table2[[#This Row],[200D EMA]]</f>
        <v>1.0786556871631865E-2</v>
      </c>
      <c r="V602">
        <v>2.1023215984627801</v>
      </c>
      <c r="W602">
        <v>206.4</v>
      </c>
      <c r="X602">
        <v>218.9</v>
      </c>
      <c r="Y602">
        <v>202.79</v>
      </c>
      <c r="Z602">
        <v>226</v>
      </c>
      <c r="AA602">
        <v>199.23</v>
      </c>
      <c r="AB602">
        <v>228.5</v>
      </c>
      <c r="AC602" s="2">
        <f>(Table2[[#This Row],[Close Price]]/Table2[[#This Row],[Day Low]])-1</f>
        <v>3.7984496124030986E-2</v>
      </c>
      <c r="AD602" s="2">
        <f>(Table2[[#This Row],[Day High]]/Table2[[#This Row],[Close Price]])-1</f>
        <v>2.1751306945481774E-2</v>
      </c>
      <c r="AE602" s="2">
        <f>(Table2[[#This Row],[Close Price]]/Table2[[#This Row],[Current Week Low]])-1</f>
        <v>5.6462350214507628E-2</v>
      </c>
      <c r="AF602" s="2">
        <f>(Table2[[#This Row],[Current Week High]]/Table2[[#This Row],[Close Price]])-1</f>
        <v>5.4891710231516067E-2</v>
      </c>
      <c r="AG602" s="2">
        <f>(Table2[[#This Row],[Close Price]]/Table2[[#This Row],[Current Month Low]])-1</f>
        <v>7.5340059228028E-2</v>
      </c>
      <c r="AH602" s="2">
        <f>(Table2[[#This Row],[Current Month High]]/Table2[[#This Row],[Close Price]])-1</f>
        <v>6.6560866318147838E-2</v>
      </c>
      <c r="AI602">
        <v>35.012135922330103</v>
      </c>
      <c r="AJ602">
        <v>17.055047124709699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-7.0000000000000007E-2</v>
      </c>
      <c r="AM602" t="s">
        <v>10331</v>
      </c>
      <c r="AN602">
        <v>2.77</v>
      </c>
      <c r="AO602" t="s">
        <v>10332</v>
      </c>
      <c r="AP602">
        <v>4.4535421865437998E-2</v>
      </c>
      <c r="AQ602">
        <f>(Table2[[#This Row],[Sharpe Ratio]]-AVERAGE(Table2[Sharpe Ratio]))/_xlfn.STDEV.P(Table2[Sharpe Ratio])</f>
        <v>-0.25196489231852232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599</v>
      </c>
      <c r="AT602">
        <f>_xlfn.RANK.AVG(Table2[[#This Row],[6M Return vs Nifty Z-Score]],Table2[6M Return vs Nifty Z-Score])</f>
        <v>655</v>
      </c>
      <c r="AU602">
        <f>_xlfn.RANK.AVG(Table2[[#This Row],[Sharpe Ratio Z-Score]],Table2[Sharpe Ratio Z-Score])</f>
        <v>410</v>
      </c>
      <c r="AV602">
        <f>(Table2[[#This Row],[Rank 1Y]]+Table2[[#This Row],[Rank 6M]]+Table2[[#This Row],[Rank Sharpe]])/3</f>
        <v>554.66666666666663</v>
      </c>
    </row>
    <row r="603" spans="1:48" x14ac:dyDescent="0.3">
      <c r="A603" t="s">
        <v>1693</v>
      </c>
      <c r="B603" t="s">
        <v>1694</v>
      </c>
      <c r="C603" t="s">
        <v>10300</v>
      </c>
      <c r="D603" t="s">
        <v>571</v>
      </c>
      <c r="E603">
        <v>5014.7364262000001</v>
      </c>
      <c r="F603">
        <v>907</v>
      </c>
      <c r="G603">
        <v>-15.7693603989413</v>
      </c>
      <c r="H603">
        <f>(Table2[[#This Row],[1Y Return vs Nifty]]-AVERAGE(Table2[1Y Return vs Nifty]))/_xlfn.STDEV.P(Table2[1Y Return vs Nifty])</f>
        <v>-0.74839430749055635</v>
      </c>
      <c r="I603">
        <v>8.7125752620322405</v>
      </c>
      <c r="J603">
        <f>(Table2[[#This Row],[1M Return vs Nifty]]-AVERAGE(Table2[1M Return vs Nifty]))/_xlfn.STDEV.P(Table2[1M Return vs Nifty])</f>
        <v>0.36807304878669878</v>
      </c>
      <c r="K603">
        <v>5.7960977102995601</v>
      </c>
      <c r="L603">
        <f>(Table2[[#This Row],[6M Return vs Nifty]]-AVERAGE(Table2[6M Return vs Nifty]))/_xlfn.STDEV.P(Table2[6M Return vs Nifty])</f>
        <v>-9.0164843200797817E-2</v>
      </c>
      <c r="M603">
        <v>-3.3052356563809102</v>
      </c>
      <c r="N603">
        <f>(Table2[[#This Row],[1W Return vs Nifty]]-AVERAGE(Table2[1W Return vs Nifty]))/_xlfn.STDEV.P(Table2[1W Return vs Nifty])</f>
        <v>-0.91760293052450159</v>
      </c>
      <c r="O603">
        <v>887.65</v>
      </c>
      <c r="P603">
        <v>841.76540040423299</v>
      </c>
      <c r="Q603">
        <v>786.09381764950899</v>
      </c>
      <c r="R603">
        <v>55.046561526872203</v>
      </c>
      <c r="S603" s="2">
        <f>(Table2[[#This Row],[Close Price]]-Table2[[#This Row],[20D EMA]])/Table2[[#This Row],[20D EMA]]</f>
        <v>2.1799132540979017E-2</v>
      </c>
      <c r="T603" s="2">
        <f>(Table2[[#This Row],[Close Price]]-Table2[[#This Row],[50D EMA]])/Table2[[#This Row],[50D EMA]]</f>
        <v>7.7497363950145753E-2</v>
      </c>
      <c r="U603" s="2">
        <f>(Table2[[#This Row],[Close Price]]-Table2[[#This Row],[200D EMA]])/Table2[[#This Row],[200D EMA]]</f>
        <v>0.15380630102398127</v>
      </c>
      <c r="V603">
        <v>0.850612240309642</v>
      </c>
      <c r="W603">
        <v>904.85</v>
      </c>
      <c r="X603">
        <v>927</v>
      </c>
      <c r="Y603">
        <v>901.05</v>
      </c>
      <c r="Z603">
        <v>935</v>
      </c>
      <c r="AA603">
        <v>828.05</v>
      </c>
      <c r="AB603">
        <v>953.2</v>
      </c>
      <c r="AC603" s="2">
        <f>(Table2[[#This Row],[Close Price]]/Table2[[#This Row],[Day Low]])-1</f>
        <v>2.3760844338840403E-3</v>
      </c>
      <c r="AD603" s="2">
        <f>(Table2[[#This Row],[Day High]]/Table2[[#This Row],[Close Price]])-1</f>
        <v>2.2050716648291058E-2</v>
      </c>
      <c r="AE603" s="2">
        <f>(Table2[[#This Row],[Close Price]]/Table2[[#This Row],[Current Week Low]])-1</f>
        <v>6.603407136118955E-3</v>
      </c>
      <c r="AF603" s="2">
        <f>(Table2[[#This Row],[Current Week High]]/Table2[[#This Row],[Close Price]])-1</f>
        <v>3.0871003307607392E-2</v>
      </c>
      <c r="AG603" s="2">
        <f>(Table2[[#This Row],[Close Price]]/Table2[[#This Row],[Current Month Low]])-1</f>
        <v>9.5344484028742293E-2</v>
      </c>
      <c r="AH603" s="2">
        <f>(Table2[[#This Row],[Current Month High]]/Table2[[#This Row],[Close Price]])-1</f>
        <v>5.0937155457552397E-2</v>
      </c>
      <c r="AI603">
        <v>5.0937155457552397</v>
      </c>
      <c r="AJ603">
        <v>38.062257401628699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0.31</v>
      </c>
      <c r="AM603" t="s">
        <v>10332</v>
      </c>
      <c r="AN603">
        <v>0.18</v>
      </c>
      <c r="AO603" t="s">
        <v>10332</v>
      </c>
      <c r="AP603">
        <v>-0.118802313548051</v>
      </c>
      <c r="AQ603">
        <f>(Table2[[#This Row],[Sharpe Ratio]]-AVERAGE(Table2[Sharpe Ratio]))/_xlfn.STDEV.P(Table2[Sharpe Ratio])</f>
        <v>-2.1325500322019235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-3.5206390646310801</v>
      </c>
      <c r="AS603">
        <f>_xlfn.RANK.AVG(Table2[[#This Row],[1Y Return vs Nifty Z-Score]],Table2[1Y Return vs Nifty Z-Score])</f>
        <v>588</v>
      </c>
      <c r="AT603">
        <f>_xlfn.RANK.AVG(Table2[[#This Row],[6M Return vs Nifty Z-Score]],Table2[6M Return vs Nifty Z-Score])</f>
        <v>343</v>
      </c>
      <c r="AU603">
        <f>_xlfn.RANK.AVG(Table2[[#This Row],[Sharpe Ratio Z-Score]],Table2[Sharpe Ratio Z-Score])</f>
        <v>733</v>
      </c>
      <c r="AV603">
        <f>(Table2[[#This Row],[Rank 1Y]]+Table2[[#This Row],[Rank 6M]]+Table2[[#This Row],[Rank Sharpe]])/3</f>
        <v>554.66666666666663</v>
      </c>
    </row>
    <row r="604" spans="1:48" x14ac:dyDescent="0.3">
      <c r="A604" t="s">
        <v>457</v>
      </c>
      <c r="B604" t="s">
        <v>458</v>
      </c>
      <c r="C604" t="s">
        <v>10289</v>
      </c>
      <c r="D604" t="s">
        <v>119</v>
      </c>
      <c r="E604">
        <v>49452.770920249997</v>
      </c>
      <c r="F604">
        <v>380.5</v>
      </c>
      <c r="G604">
        <v>-27.495462517536499</v>
      </c>
      <c r="H604">
        <f>(Table2[[#This Row],[1Y Return vs Nifty]]-AVERAGE(Table2[1Y Return vs Nifty]))/_xlfn.STDEV.P(Table2[1Y Return vs Nifty])</f>
        <v>-0.92990050618015485</v>
      </c>
      <c r="I604">
        <v>22.194736303878699</v>
      </c>
      <c r="J604">
        <f>(Table2[[#This Row],[1M Return vs Nifty]]-AVERAGE(Table2[1M Return vs Nifty]))/_xlfn.STDEV.P(Table2[1M Return vs Nifty])</f>
        <v>1.489720900187181</v>
      </c>
      <c r="K604">
        <v>-6.1717811643014304</v>
      </c>
      <c r="L604">
        <f>(Table2[[#This Row],[6M Return vs Nifty]]-AVERAGE(Table2[6M Return vs Nifty]))/_xlfn.STDEV.P(Table2[6M Return vs Nifty])</f>
        <v>-0.49731342964549868</v>
      </c>
      <c r="M604">
        <v>7.3027957654548699</v>
      </c>
      <c r="N604">
        <f>(Table2[[#This Row],[1W Return vs Nifty]]-AVERAGE(Table2[1W Return vs Nifty]))/_xlfn.STDEV.P(Table2[1W Return vs Nifty])</f>
        <v>1.5348106594218187</v>
      </c>
      <c r="O604">
        <v>363.41</v>
      </c>
      <c r="P604">
        <v>352.47939125875303</v>
      </c>
      <c r="Q604">
        <v>356.684018126772</v>
      </c>
      <c r="R604">
        <v>58.528918477594502</v>
      </c>
      <c r="S604" s="2">
        <f>(Table2[[#This Row],[Close Price]]-Table2[[#This Row],[20D EMA]])/Table2[[#This Row],[20D EMA]]</f>
        <v>4.7026774166918833E-2</v>
      </c>
      <c r="T604" s="2">
        <f>(Table2[[#This Row],[Close Price]]-Table2[[#This Row],[50D EMA]])/Table2[[#This Row],[50D EMA]]</f>
        <v>7.9495736307253248E-2</v>
      </c>
      <c r="U604" s="2">
        <f>(Table2[[#This Row],[Close Price]]-Table2[[#This Row],[200D EMA]])/Table2[[#This Row],[200D EMA]]</f>
        <v>6.6770532636433857E-2</v>
      </c>
      <c r="V604">
        <v>1.6361380656676801</v>
      </c>
      <c r="W604">
        <v>378.5</v>
      </c>
      <c r="X604">
        <v>401.9</v>
      </c>
      <c r="Y604">
        <v>357.05</v>
      </c>
      <c r="Z604">
        <v>401.9</v>
      </c>
      <c r="AA604">
        <v>342.5</v>
      </c>
      <c r="AB604">
        <v>403.95</v>
      </c>
      <c r="AC604" s="2">
        <f>(Table2[[#This Row],[Close Price]]/Table2[[#This Row],[Day Low]])-1</f>
        <v>5.2840158520475189E-3</v>
      </c>
      <c r="AD604" s="2">
        <f>(Table2[[#This Row],[Day High]]/Table2[[#This Row],[Close Price]])-1</f>
        <v>5.624178712220762E-2</v>
      </c>
      <c r="AE604" s="2">
        <f>(Table2[[#This Row],[Close Price]]/Table2[[#This Row],[Current Week Low]])-1</f>
        <v>6.5677076039770244E-2</v>
      </c>
      <c r="AF604" s="2">
        <f>(Table2[[#This Row],[Current Week High]]/Table2[[#This Row],[Close Price]])-1</f>
        <v>5.624178712220762E-2</v>
      </c>
      <c r="AG604" s="2">
        <f>(Table2[[#This Row],[Close Price]]/Table2[[#This Row],[Current Month Low]])-1</f>
        <v>0.11094890510948896</v>
      </c>
      <c r="AH604" s="2">
        <f>(Table2[[#This Row],[Current Month High]]/Table2[[#This Row],[Close Price]])-1</f>
        <v>6.1629434954007856E-2</v>
      </c>
      <c r="AI604">
        <v>7.88436268068331</v>
      </c>
      <c r="AJ604">
        <v>33.135059482155299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-0.11</v>
      </c>
      <c r="AM604" t="s">
        <v>10331</v>
      </c>
      <c r="AN604">
        <v>-0.48</v>
      </c>
      <c r="AO604" t="s">
        <v>10331</v>
      </c>
      <c r="AP604">
        <v>9.7751704528600001E-4</v>
      </c>
      <c r="AQ604">
        <f>(Table2[[#This Row],[Sharpe Ratio]]-AVERAGE(Table2[Sharpe Ratio]))/_xlfn.STDEV.P(Table2[Sharpe Ratio])</f>
        <v>-0.75346779562416377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>
        <f>_xlfn.RANK.AVG(Table2[[#This Row],[1Y Return vs Nifty Z-Score]],Table2[1Y Return vs Nifty Z-Score])</f>
        <v>645</v>
      </c>
      <c r="AT604">
        <f>_xlfn.RANK.AVG(Table2[[#This Row],[6M Return vs Nifty Z-Score]],Table2[6M Return vs Nifty Z-Score])</f>
        <v>494</v>
      </c>
      <c r="AU604">
        <f>_xlfn.RANK.AVG(Table2[[#This Row],[Sharpe Ratio Z-Score]],Table2[Sharpe Ratio Z-Score])</f>
        <v>531</v>
      </c>
      <c r="AV604">
        <f>(Table2[[#This Row],[Rank 1Y]]+Table2[[#This Row],[Rank 6M]]+Table2[[#This Row],[Rank Sharpe]])/3</f>
        <v>556.66666666666663</v>
      </c>
    </row>
    <row r="605" spans="1:48" x14ac:dyDescent="0.3">
      <c r="A605" t="s">
        <v>1306</v>
      </c>
      <c r="B605" t="s">
        <v>1307</v>
      </c>
      <c r="C605" t="s">
        <v>10291</v>
      </c>
      <c r="D605" t="s">
        <v>281</v>
      </c>
      <c r="E605">
        <v>8732.4106400700002</v>
      </c>
      <c r="F605">
        <v>1331.85</v>
      </c>
      <c r="G605">
        <v>-2.4786040181303299</v>
      </c>
      <c r="H605">
        <f>(Table2[[#This Row],[1Y Return vs Nifty]]-AVERAGE(Table2[1Y Return vs Nifty]))/_xlfn.STDEV.P(Table2[1Y Return vs Nifty])</f>
        <v>-0.54266911049052136</v>
      </c>
      <c r="I605">
        <v>1.0923735248509501</v>
      </c>
      <c r="J605">
        <f>(Table2[[#This Row],[1M Return vs Nifty]]-AVERAGE(Table2[1M Return vs Nifty]))/_xlfn.STDEV.P(Table2[1M Return vs Nifty])</f>
        <v>-0.26588933151854582</v>
      </c>
      <c r="K605">
        <v>-19.1861490301917</v>
      </c>
      <c r="L605">
        <f>(Table2[[#This Row],[6M Return vs Nifty]]-AVERAGE(Table2[6M Return vs Nifty]))/_xlfn.STDEV.P(Table2[6M Return vs Nifty])</f>
        <v>-0.9400636893689639</v>
      </c>
      <c r="M605">
        <v>-1.97726529974639</v>
      </c>
      <c r="N605">
        <f>(Table2[[#This Row],[1W Return vs Nifty]]-AVERAGE(Table2[1W Return vs Nifty]))/_xlfn.STDEV.P(Table2[1W Return vs Nifty])</f>
        <v>-0.61059662368488976</v>
      </c>
      <c r="O605">
        <v>1326.27</v>
      </c>
      <c r="P605">
        <v>1299.88632581509</v>
      </c>
      <c r="Q605">
        <v>1204.9311162865799</v>
      </c>
      <c r="R605">
        <v>50.1065626776983</v>
      </c>
      <c r="S605" s="2">
        <f>(Table2[[#This Row],[Close Price]]-Table2[[#This Row],[20D EMA]])/Table2[[#This Row],[20D EMA]]</f>
        <v>4.2072881087560805E-3</v>
      </c>
      <c r="T605" s="2">
        <f>(Table2[[#This Row],[Close Price]]-Table2[[#This Row],[50D EMA]])/Table2[[#This Row],[50D EMA]]</f>
        <v>2.4589591835937789E-2</v>
      </c>
      <c r="U605" s="2">
        <f>(Table2[[#This Row],[Close Price]]-Table2[[#This Row],[200D EMA]])/Table2[[#This Row],[200D EMA]]</f>
        <v>0.10533289579620557</v>
      </c>
      <c r="V605">
        <v>0.57776526637338599</v>
      </c>
      <c r="W605">
        <v>1324.1</v>
      </c>
      <c r="X605">
        <v>1373.75</v>
      </c>
      <c r="Y605">
        <v>1324.1</v>
      </c>
      <c r="Z605">
        <v>1373.75</v>
      </c>
      <c r="AA605">
        <v>1266</v>
      </c>
      <c r="AB605">
        <v>1373.75</v>
      </c>
      <c r="AC605" s="2">
        <f>(Table2[[#This Row],[Close Price]]/Table2[[#This Row],[Day Low]])-1</f>
        <v>5.8530322483196784E-3</v>
      </c>
      <c r="AD605" s="2">
        <f>(Table2[[#This Row],[Day High]]/Table2[[#This Row],[Close Price]])-1</f>
        <v>3.1459999249164872E-2</v>
      </c>
      <c r="AE605" s="2">
        <f>(Table2[[#This Row],[Close Price]]/Table2[[#This Row],[Current Week Low]])-1</f>
        <v>5.8530322483196784E-3</v>
      </c>
      <c r="AF605" s="2">
        <f>(Table2[[#This Row],[Current Week High]]/Table2[[#This Row],[Close Price]])-1</f>
        <v>3.1459999249164872E-2</v>
      </c>
      <c r="AG605" s="2">
        <f>(Table2[[#This Row],[Close Price]]/Table2[[#This Row],[Current Month Low]])-1</f>
        <v>5.2014218009478697E-2</v>
      </c>
      <c r="AH605" s="2">
        <f>(Table2[[#This Row],[Current Month High]]/Table2[[#This Row],[Close Price]])-1</f>
        <v>3.1459999249164872E-2</v>
      </c>
      <c r="AI605">
        <v>24.1844051507301</v>
      </c>
      <c r="AJ605">
        <v>36.334322858020201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-0.06</v>
      </c>
      <c r="AM605" t="s">
        <v>10331</v>
      </c>
      <c r="AN605">
        <v>1.55</v>
      </c>
      <c r="AO605" t="s">
        <v>10332</v>
      </c>
      <c r="AQ605">
        <f>(Table2[[#This Row],[Sharpe Ratio]]-AVERAGE(Table2[Sharpe Ratio]))/_xlfn.STDEV.P(Table2[Sharpe Ratio])</f>
        <v>-0.76472241492382476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-3.1239411699867454</v>
      </c>
      <c r="AS605">
        <f>_xlfn.RANK.AVG(Table2[[#This Row],[1Y Return vs Nifty Z-Score]],Table2[1Y Return vs Nifty Z-Score])</f>
        <v>494</v>
      </c>
      <c r="AT605">
        <f>_xlfn.RANK.AVG(Table2[[#This Row],[6M Return vs Nifty Z-Score]],Table2[6M Return vs Nifty Z-Score])</f>
        <v>624</v>
      </c>
      <c r="AU605">
        <f>_xlfn.RANK.AVG(Table2[[#This Row],[Sharpe Ratio Z-Score]],Table2[Sharpe Ratio Z-Score])</f>
        <v>557.5</v>
      </c>
      <c r="AV605">
        <f>(Table2[[#This Row],[Rank 1Y]]+Table2[[#This Row],[Rank 6M]]+Table2[[#This Row],[Rank Sharpe]])/3</f>
        <v>558.5</v>
      </c>
    </row>
    <row r="606" spans="1:48" x14ac:dyDescent="0.3">
      <c r="A606" t="s">
        <v>1191</v>
      </c>
      <c r="B606" t="s">
        <v>1192</v>
      </c>
      <c r="C606" t="s">
        <v>10287</v>
      </c>
      <c r="D606" t="s">
        <v>545</v>
      </c>
      <c r="E606">
        <v>10233.900296420999</v>
      </c>
      <c r="F606">
        <v>176.64</v>
      </c>
      <c r="G606">
        <v>2.62466125355831</v>
      </c>
      <c r="H606">
        <f>(Table2[[#This Row],[1Y Return vs Nifty]]-AVERAGE(Table2[1Y Return vs Nifty]))/_xlfn.STDEV.P(Table2[1Y Return vs Nifty])</f>
        <v>-0.4636765969510081</v>
      </c>
      <c r="I606">
        <v>4.4923298453458003</v>
      </c>
      <c r="J606">
        <f>(Table2[[#This Row],[1M Return vs Nifty]]-AVERAGE(Table2[1M Return vs Nifty]))/_xlfn.STDEV.P(Table2[1M Return vs Nifty])</f>
        <v>1.6969899275529512E-2</v>
      </c>
      <c r="K606">
        <v>-18.091626403260101</v>
      </c>
      <c r="L606">
        <f>(Table2[[#This Row],[6M Return vs Nifty]]-AVERAGE(Table2[6M Return vs Nifty]))/_xlfn.STDEV.P(Table2[6M Return vs Nifty])</f>
        <v>-0.90282790639887611</v>
      </c>
      <c r="M606">
        <v>9.8149190416941501</v>
      </c>
      <c r="N606">
        <f>(Table2[[#This Row],[1W Return vs Nifty]]-AVERAGE(Table2[1W Return vs Nifty]))/_xlfn.STDEV.P(Table2[1W Return vs Nifty])</f>
        <v>2.115574895243014</v>
      </c>
      <c r="O606">
        <v>164.91</v>
      </c>
      <c r="P606">
        <v>165.88221625412501</v>
      </c>
      <c r="Q606">
        <v>165.070737398934</v>
      </c>
      <c r="R606">
        <v>73.305275933048407</v>
      </c>
      <c r="S606" s="2">
        <f>(Table2[[#This Row],[Close Price]]-Table2[[#This Row],[20D EMA]])/Table2[[#This Row],[20D EMA]]</f>
        <v>7.1129707112970647E-2</v>
      </c>
      <c r="T606" s="2">
        <f>(Table2[[#This Row],[Close Price]]-Table2[[#This Row],[50D EMA]])/Table2[[#This Row],[50D EMA]]</f>
        <v>6.485194126773948E-2</v>
      </c>
      <c r="U606" s="2">
        <f>(Table2[[#This Row],[Close Price]]-Table2[[#This Row],[200D EMA]])/Table2[[#This Row],[200D EMA]]</f>
        <v>7.0086696063554985E-2</v>
      </c>
      <c r="V606">
        <v>1.0532041074112699</v>
      </c>
      <c r="W606">
        <v>174.65</v>
      </c>
      <c r="X606">
        <v>179.3</v>
      </c>
      <c r="Y606">
        <v>153.80000000000001</v>
      </c>
      <c r="Z606">
        <v>179.3</v>
      </c>
      <c r="AA606">
        <v>152.01</v>
      </c>
      <c r="AB606">
        <v>179.3</v>
      </c>
      <c r="AC606" s="2">
        <f>(Table2[[#This Row],[Close Price]]/Table2[[#This Row],[Day Low]])-1</f>
        <v>1.13942170054393E-2</v>
      </c>
      <c r="AD606" s="2">
        <f>(Table2[[#This Row],[Day High]]/Table2[[#This Row],[Close Price]])-1</f>
        <v>1.5058876811594235E-2</v>
      </c>
      <c r="AE606" s="2">
        <f>(Table2[[#This Row],[Close Price]]/Table2[[#This Row],[Current Week Low]])-1</f>
        <v>0.14850455136540952</v>
      </c>
      <c r="AF606" s="2">
        <f>(Table2[[#This Row],[Current Week High]]/Table2[[#This Row],[Close Price]])-1</f>
        <v>1.5058876811594235E-2</v>
      </c>
      <c r="AG606" s="2">
        <f>(Table2[[#This Row],[Close Price]]/Table2[[#This Row],[Current Month Low]])-1</f>
        <v>0.16202881389382284</v>
      </c>
      <c r="AH606" s="2">
        <f>(Table2[[#This Row],[Current Month High]]/Table2[[#This Row],[Close Price]])-1</f>
        <v>1.5058876811594235E-2</v>
      </c>
      <c r="AI606">
        <v>18.488099115236398</v>
      </c>
      <c r="AJ606">
        <v>34.1739460691226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7.0000000000000007E-2</v>
      </c>
      <c r="AM606" t="s">
        <v>10332</v>
      </c>
      <c r="AN606">
        <v>11.72</v>
      </c>
      <c r="AO606" t="s">
        <v>10332</v>
      </c>
      <c r="AP606">
        <v>-1.7805808956353999E-2</v>
      </c>
      <c r="AQ606">
        <f>(Table2[[#This Row],[Sharpe Ratio]]-AVERAGE(Table2[Sharpe Ratio]))/_xlfn.STDEV.P(Table2[Sharpe Ratio])</f>
        <v>-0.96972917372425793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456</v>
      </c>
      <c r="AT606">
        <f>_xlfn.RANK.AVG(Table2[[#This Row],[6M Return vs Nifty Z-Score]],Table2[6M Return vs Nifty Z-Score])</f>
        <v>615</v>
      </c>
      <c r="AU606">
        <f>_xlfn.RANK.AVG(Table2[[#This Row],[Sharpe Ratio Z-Score]],Table2[Sharpe Ratio Z-Score])</f>
        <v>609</v>
      </c>
      <c r="AV606">
        <f>(Table2[[#This Row],[Rank 1Y]]+Table2[[#This Row],[Rank 6M]]+Table2[[#This Row],[Rank Sharpe]])/3</f>
        <v>560</v>
      </c>
    </row>
    <row r="607" spans="1:48" x14ac:dyDescent="0.3">
      <c r="A607" t="s">
        <v>1655</v>
      </c>
      <c r="B607" t="s">
        <v>1656</v>
      </c>
      <c r="C607" t="s">
        <v>6577</v>
      </c>
      <c r="D607" t="s">
        <v>80</v>
      </c>
      <c r="E607">
        <v>5221.3928057559997</v>
      </c>
      <c r="F607">
        <v>230.41</v>
      </c>
      <c r="G607">
        <v>-3.4726929656684602</v>
      </c>
      <c r="H607">
        <f>(Table2[[#This Row],[1Y Return vs Nifty]]-AVERAGE(Table2[1Y Return vs Nifty]))/_xlfn.STDEV.P(Table2[1Y Return vs Nifty])</f>
        <v>-0.55805643222813939</v>
      </c>
      <c r="I607">
        <v>-1.43313678466173</v>
      </c>
      <c r="J607">
        <f>(Table2[[#This Row],[1M Return vs Nifty]]-AVERAGE(Table2[1M Return vs Nifty]))/_xlfn.STDEV.P(Table2[1M Return vs Nifty])</f>
        <v>-0.4759990612245118</v>
      </c>
      <c r="K607">
        <v>-4.0075080644596399</v>
      </c>
      <c r="L607">
        <f>(Table2[[#This Row],[6M Return vs Nifty]]-AVERAGE(Table2[6M Return vs Nifty]))/_xlfn.STDEV.P(Table2[6M Return vs Nifty])</f>
        <v>-0.42368461517353945</v>
      </c>
      <c r="M607">
        <v>-0.19494986388840799</v>
      </c>
      <c r="N607">
        <f>(Table2[[#This Row],[1W Return vs Nifty]]-AVERAGE(Table2[1W Return vs Nifty]))/_xlfn.STDEV.P(Table2[1W Return vs Nifty])</f>
        <v>-0.19855272763534429</v>
      </c>
      <c r="O607">
        <v>224.85</v>
      </c>
      <c r="P607">
        <v>222.43316072139399</v>
      </c>
      <c r="Q607">
        <v>210.629129947411</v>
      </c>
      <c r="R607">
        <v>65.756157877831399</v>
      </c>
      <c r="S607" s="2">
        <f>(Table2[[#This Row],[Close Price]]-Table2[[#This Row],[20D EMA]])/Table2[[#This Row],[20D EMA]]</f>
        <v>2.4727596175227941E-2</v>
      </c>
      <c r="T607" s="2">
        <f>(Table2[[#This Row],[Close Price]]-Table2[[#This Row],[50D EMA]])/Table2[[#This Row],[50D EMA]]</f>
        <v>3.5861735960301816E-2</v>
      </c>
      <c r="U607" s="2">
        <f>(Table2[[#This Row],[Close Price]]-Table2[[#This Row],[200D EMA]])/Table2[[#This Row],[200D EMA]]</f>
        <v>9.3913268585061327E-2</v>
      </c>
      <c r="V607">
        <v>0.64896993540828896</v>
      </c>
      <c r="W607">
        <v>224.05</v>
      </c>
      <c r="X607">
        <v>233.69</v>
      </c>
      <c r="Y607">
        <v>220.01</v>
      </c>
      <c r="Z607">
        <v>233.69</v>
      </c>
      <c r="AA607">
        <v>216.46</v>
      </c>
      <c r="AB607">
        <v>233.69</v>
      </c>
      <c r="AC607" s="2">
        <f>(Table2[[#This Row],[Close Price]]/Table2[[#This Row],[Day Low]])-1</f>
        <v>2.8386520865878007E-2</v>
      </c>
      <c r="AD607" s="2">
        <f>(Table2[[#This Row],[Day High]]/Table2[[#This Row],[Close Price]])-1</f>
        <v>1.4235493251161024E-2</v>
      </c>
      <c r="AE607" s="2">
        <f>(Table2[[#This Row],[Close Price]]/Table2[[#This Row],[Current Week Low]])-1</f>
        <v>4.7270578610063119E-2</v>
      </c>
      <c r="AF607" s="2">
        <f>(Table2[[#This Row],[Current Week High]]/Table2[[#This Row],[Close Price]])-1</f>
        <v>1.4235493251161024E-2</v>
      </c>
      <c r="AG607" s="2">
        <f>(Table2[[#This Row],[Close Price]]/Table2[[#This Row],[Current Month Low]])-1</f>
        <v>6.444608703686594E-2</v>
      </c>
      <c r="AH607" s="2">
        <f>(Table2[[#This Row],[Current Month High]]/Table2[[#This Row],[Close Price]])-1</f>
        <v>1.4235493251161024E-2</v>
      </c>
      <c r="AI607">
        <v>7.2002083242914896</v>
      </c>
      <c r="AJ607">
        <v>30.8032926483111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0.11</v>
      </c>
      <c r="AM607" t="s">
        <v>10332</v>
      </c>
      <c r="AN607">
        <v>5</v>
      </c>
      <c r="AO607" t="s">
        <v>10332</v>
      </c>
      <c r="AP607">
        <v>-8.2944999456602997E-2</v>
      </c>
      <c r="AQ607">
        <f>(Table2[[#This Row],[Sharpe Ratio]]-AVERAGE(Table2[Sharpe Ratio]))/_xlfn.STDEV.P(Table2[Sharpe Ratio])</f>
        <v>-1.7197076974787011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-3.3760005337402359</v>
      </c>
      <c r="AS607">
        <f>_xlfn.RANK.AVG(Table2[[#This Row],[1Y Return vs Nifty Z-Score]],Table2[1Y Return vs Nifty Z-Score])</f>
        <v>502</v>
      </c>
      <c r="AT607">
        <f>_xlfn.RANK.AVG(Table2[[#This Row],[6M Return vs Nifty Z-Score]],Table2[6M Return vs Nifty Z-Score])</f>
        <v>468</v>
      </c>
      <c r="AU607">
        <f>_xlfn.RANK.AVG(Table2[[#This Row],[Sharpe Ratio Z-Score]],Table2[Sharpe Ratio Z-Score])</f>
        <v>711</v>
      </c>
      <c r="AV607">
        <f>(Table2[[#This Row],[Rank 1Y]]+Table2[[#This Row],[Rank 6M]]+Table2[[#This Row],[Rank Sharpe]])/3</f>
        <v>560.33333333333337</v>
      </c>
    </row>
    <row r="608" spans="1:48" x14ac:dyDescent="0.3">
      <c r="A608" t="s">
        <v>909</v>
      </c>
      <c r="B608" t="s">
        <v>910</v>
      </c>
      <c r="C608" t="s">
        <v>10300</v>
      </c>
      <c r="D608" t="s">
        <v>571</v>
      </c>
      <c r="E608">
        <v>16609.844525299999</v>
      </c>
      <c r="F608">
        <v>1563.25</v>
      </c>
      <c r="G608">
        <v>-17.045011540943602</v>
      </c>
      <c r="H608">
        <f>(Table2[[#This Row],[1Y Return vs Nifty]]-AVERAGE(Table2[1Y Return vs Nifty]))/_xlfn.STDEV.P(Table2[1Y Return vs Nifty])</f>
        <v>-0.76813987914745918</v>
      </c>
      <c r="I608">
        <v>7.5020249300580701</v>
      </c>
      <c r="J608">
        <f>(Table2[[#This Row],[1M Return vs Nifty]]-AVERAGE(Table2[1M Return vs Nifty]))/_xlfn.STDEV.P(Table2[1M Return vs Nifty])</f>
        <v>0.26736136208776817</v>
      </c>
      <c r="K608">
        <v>-4.0138866334975098</v>
      </c>
      <c r="L608">
        <f>(Table2[[#This Row],[6M Return vs Nifty]]-AVERAGE(Table2[6M Return vs Nifty]))/_xlfn.STDEV.P(Table2[6M Return vs Nifty])</f>
        <v>-0.42390161481019362</v>
      </c>
      <c r="M608">
        <v>-4.9719761195961603</v>
      </c>
      <c r="N608">
        <f>(Table2[[#This Row],[1W Return vs Nifty]]-AVERAGE(Table2[1W Return vs Nifty]))/_xlfn.STDEV.P(Table2[1W Return vs Nifty])</f>
        <v>-1.3029276717850373</v>
      </c>
      <c r="O608">
        <v>1562.74</v>
      </c>
      <c r="P608">
        <v>1508.6579919292999</v>
      </c>
      <c r="Q608">
        <v>1434.55023847955</v>
      </c>
      <c r="R608">
        <v>46.753881242448898</v>
      </c>
      <c r="S608" s="2">
        <f>(Table2[[#This Row],[Close Price]]-Table2[[#This Row],[20D EMA]])/Table2[[#This Row],[20D EMA]]</f>
        <v>3.2634987265955364E-4</v>
      </c>
      <c r="T608" s="2">
        <f>(Table2[[#This Row],[Close Price]]-Table2[[#This Row],[50D EMA]])/Table2[[#This Row],[50D EMA]]</f>
        <v>3.6185807759442433E-2</v>
      </c>
      <c r="U608" s="2">
        <f>(Table2[[#This Row],[Close Price]]-Table2[[#This Row],[200D EMA]])/Table2[[#This Row],[200D EMA]]</f>
        <v>8.9714363476636569E-2</v>
      </c>
      <c r="V608">
        <v>0.78372426741206103</v>
      </c>
      <c r="W608">
        <v>1555.5</v>
      </c>
      <c r="X608">
        <v>1622.85</v>
      </c>
      <c r="Y608">
        <v>1551.6</v>
      </c>
      <c r="Z608">
        <v>1622.85</v>
      </c>
      <c r="AA608">
        <v>1518.05</v>
      </c>
      <c r="AB608">
        <v>1690</v>
      </c>
      <c r="AC608" s="2">
        <f>(Table2[[#This Row],[Close Price]]/Table2[[#This Row],[Day Low]])-1</f>
        <v>4.9823207971713135E-3</v>
      </c>
      <c r="AD608" s="2">
        <f>(Table2[[#This Row],[Day High]]/Table2[[#This Row],[Close Price]])-1</f>
        <v>3.8125699664161239E-2</v>
      </c>
      <c r="AE608" s="2">
        <f>(Table2[[#This Row],[Close Price]]/Table2[[#This Row],[Current Week Low]])-1</f>
        <v>7.508378448053632E-3</v>
      </c>
      <c r="AF608" s="2">
        <f>(Table2[[#This Row],[Current Week High]]/Table2[[#This Row],[Close Price]])-1</f>
        <v>3.8125699664161239E-2</v>
      </c>
      <c r="AG608" s="2">
        <f>(Table2[[#This Row],[Close Price]]/Table2[[#This Row],[Current Month Low]])-1</f>
        <v>2.9775040347814752E-2</v>
      </c>
      <c r="AH608" s="2">
        <f>(Table2[[#This Row],[Current Month High]]/Table2[[#This Row],[Close Price]])-1</f>
        <v>8.1081081081081141E-2</v>
      </c>
      <c r="AI608">
        <v>8.1081081081081106</v>
      </c>
      <c r="AJ608">
        <v>25.7642799678197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0.19</v>
      </c>
      <c r="AM608" t="s">
        <v>10332</v>
      </c>
      <c r="AN608">
        <v>-1.71</v>
      </c>
      <c r="AO608" t="s">
        <v>10331</v>
      </c>
      <c r="AP608">
        <v>-2.2660917040262001E-2</v>
      </c>
      <c r="AQ608">
        <f>(Table2[[#This Row],[Sharpe Ratio]]-AVERAGE(Table2[Sharpe Ratio]))/_xlfn.STDEV.P(Table2[Sharpe Ratio])</f>
        <v>-1.0256283454129769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-3.2532361490678987</v>
      </c>
      <c r="AS608">
        <f>_xlfn.RANK.AVG(Table2[[#This Row],[1Y Return vs Nifty Z-Score]],Table2[1Y Return vs Nifty Z-Score])</f>
        <v>595</v>
      </c>
      <c r="AT608">
        <f>_xlfn.RANK.AVG(Table2[[#This Row],[6M Return vs Nifty Z-Score]],Table2[6M Return vs Nifty Z-Score])</f>
        <v>469</v>
      </c>
      <c r="AU608">
        <f>_xlfn.RANK.AVG(Table2[[#This Row],[Sharpe Ratio Z-Score]],Table2[Sharpe Ratio Z-Score])</f>
        <v>618</v>
      </c>
      <c r="AV608">
        <f>(Table2[[#This Row],[Rank 1Y]]+Table2[[#This Row],[Rank 6M]]+Table2[[#This Row],[Rank Sharpe]])/3</f>
        <v>560.66666666666663</v>
      </c>
    </row>
    <row r="609" spans="1:48" x14ac:dyDescent="0.3">
      <c r="A609" t="s">
        <v>2189</v>
      </c>
      <c r="B609" t="s">
        <v>2190</v>
      </c>
      <c r="C609" t="s">
        <v>10286</v>
      </c>
      <c r="D609" t="s">
        <v>290</v>
      </c>
      <c r="E609">
        <v>2658.8148719299902</v>
      </c>
      <c r="F609">
        <v>1781.3</v>
      </c>
      <c r="G609">
        <v>-13.095163636875</v>
      </c>
      <c r="H609">
        <f>(Table2[[#This Row],[1Y Return vs Nifty]]-AVERAGE(Table2[1Y Return vs Nifty]))/_xlfn.STDEV.P(Table2[1Y Return vs Nifty])</f>
        <v>-0.70700090293705442</v>
      </c>
      <c r="I609">
        <v>-2.5961980870711501</v>
      </c>
      <c r="J609">
        <f>(Table2[[#This Row],[1M Return vs Nifty]]-AVERAGE(Table2[1M Return vs Nifty]))/_xlfn.STDEV.P(Table2[1M Return vs Nifty])</f>
        <v>-0.57275989999846466</v>
      </c>
      <c r="K609">
        <v>-19.955429598476901</v>
      </c>
      <c r="L609">
        <f>(Table2[[#This Row],[6M Return vs Nifty]]-AVERAGE(Table2[6M Return vs Nifty]))/_xlfn.STDEV.P(Table2[6M Return vs Nifty])</f>
        <v>-0.96623470089393959</v>
      </c>
      <c r="M609">
        <v>0.109357458414822</v>
      </c>
      <c r="N609">
        <f>(Table2[[#This Row],[1W Return vs Nifty]]-AVERAGE(Table2[1W Return vs Nifty]))/_xlfn.STDEV.P(Table2[1W Return vs Nifty])</f>
        <v>-0.1282015585013197</v>
      </c>
      <c r="O609">
        <v>1768.73</v>
      </c>
      <c r="P609">
        <v>1767.5999756129299</v>
      </c>
      <c r="Q609">
        <v>1684.27951904827</v>
      </c>
      <c r="R609">
        <v>56.1090924218081</v>
      </c>
      <c r="S609" s="2">
        <f>(Table2[[#This Row],[Close Price]]-Table2[[#This Row],[20D EMA]])/Table2[[#This Row],[20D EMA]]</f>
        <v>7.1067941404284072E-3</v>
      </c>
      <c r="T609" s="2">
        <f>(Table2[[#This Row],[Close Price]]-Table2[[#This Row],[50D EMA]])/Table2[[#This Row],[50D EMA]]</f>
        <v>7.7506362163868095E-3</v>
      </c>
      <c r="U609" s="2">
        <f>(Table2[[#This Row],[Close Price]]-Table2[[#This Row],[200D EMA]])/Table2[[#This Row],[200D EMA]]</f>
        <v>5.7603550868179518E-2</v>
      </c>
      <c r="V609">
        <v>0.40661681913943798</v>
      </c>
      <c r="W609">
        <v>1760.25</v>
      </c>
      <c r="X609">
        <v>1817.95</v>
      </c>
      <c r="Y609">
        <v>1719.85</v>
      </c>
      <c r="Z609">
        <v>1817.95</v>
      </c>
      <c r="AA609">
        <v>1652.4</v>
      </c>
      <c r="AB609">
        <v>1851.4</v>
      </c>
      <c r="AC609" s="2">
        <f>(Table2[[#This Row],[Close Price]]/Table2[[#This Row],[Day Low]])-1</f>
        <v>1.19585286180941E-2</v>
      </c>
      <c r="AD609" s="2">
        <f>(Table2[[#This Row],[Day High]]/Table2[[#This Row],[Close Price]])-1</f>
        <v>2.0574861056531724E-2</v>
      </c>
      <c r="AE609" s="2">
        <f>(Table2[[#This Row],[Close Price]]/Table2[[#This Row],[Current Week Low]])-1</f>
        <v>3.572986016222357E-2</v>
      </c>
      <c r="AF609" s="2">
        <f>(Table2[[#This Row],[Current Week High]]/Table2[[#This Row],[Close Price]])-1</f>
        <v>2.0574861056531724E-2</v>
      </c>
      <c r="AG609" s="2">
        <f>(Table2[[#This Row],[Close Price]]/Table2[[#This Row],[Current Month Low]])-1</f>
        <v>7.8007746308399906E-2</v>
      </c>
      <c r="AH609" s="2">
        <f>(Table2[[#This Row],[Current Month High]]/Table2[[#This Row],[Close Price]])-1</f>
        <v>3.9353281311401922E-2</v>
      </c>
      <c r="AI609">
        <v>19.4296300454724</v>
      </c>
      <c r="AJ609">
        <v>35.977099236641202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-0.13</v>
      </c>
      <c r="AM609" t="s">
        <v>10331</v>
      </c>
      <c r="AN609">
        <v>1.92</v>
      </c>
      <c r="AO609" t="s">
        <v>10332</v>
      </c>
      <c r="AP609">
        <v>2.1757486027868998E-2</v>
      </c>
      <c r="AQ609">
        <f>(Table2[[#This Row],[Sharpe Ratio]]-AVERAGE(Table2[Sharpe Ratio]))/_xlfn.STDEV.P(Table2[Sharpe Ratio])</f>
        <v>-0.51421811595304256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-2.8884151782838208</v>
      </c>
      <c r="AS609">
        <f>_xlfn.RANK.AVG(Table2[[#This Row],[1Y Return vs Nifty Z-Score]],Table2[1Y Return vs Nifty Z-Score])</f>
        <v>573</v>
      </c>
      <c r="AT609">
        <f>_xlfn.RANK.AVG(Table2[[#This Row],[6M Return vs Nifty Z-Score]],Table2[6M Return vs Nifty Z-Score])</f>
        <v>635</v>
      </c>
      <c r="AU609">
        <f>_xlfn.RANK.AVG(Table2[[#This Row],[Sharpe Ratio Z-Score]],Table2[Sharpe Ratio Z-Score])</f>
        <v>476</v>
      </c>
      <c r="AV609">
        <f>(Table2[[#This Row],[Rank 1Y]]+Table2[[#This Row],[Rank 6M]]+Table2[[#This Row],[Rank Sharpe]])/3</f>
        <v>561.33333333333337</v>
      </c>
    </row>
    <row r="610" spans="1:48" x14ac:dyDescent="0.3">
      <c r="A610" t="s">
        <v>692</v>
      </c>
      <c r="B610" t="s">
        <v>693</v>
      </c>
      <c r="C610" t="s">
        <v>10287</v>
      </c>
      <c r="D610" t="s">
        <v>527</v>
      </c>
      <c r="E610">
        <v>25767.865208759998</v>
      </c>
      <c r="F610">
        <v>795.45</v>
      </c>
      <c r="G610">
        <v>0.339276342360115</v>
      </c>
      <c r="H610">
        <f>(Table2[[#This Row],[1Y Return vs Nifty]]-AVERAGE(Table2[1Y Return vs Nifty]))/_xlfn.STDEV.P(Table2[1Y Return vs Nifty])</f>
        <v>-0.4990516536901391</v>
      </c>
      <c r="I610">
        <v>7.5119017875430599E-2</v>
      </c>
      <c r="J610">
        <f>(Table2[[#This Row],[1M Return vs Nifty]]-AVERAGE(Table2[1M Return vs Nifty]))/_xlfn.STDEV.P(Table2[1M Return vs Nifty])</f>
        <v>-0.35051977974825199</v>
      </c>
      <c r="K610">
        <v>-14.563047709636599</v>
      </c>
      <c r="L610">
        <f>(Table2[[#This Row],[6M Return vs Nifty]]-AVERAGE(Table2[6M Return vs Nifty]))/_xlfn.STDEV.P(Table2[6M Return vs Nifty])</f>
        <v>-0.7827852620572241</v>
      </c>
      <c r="M610">
        <v>-6.2650201216834596</v>
      </c>
      <c r="N610">
        <f>(Table2[[#This Row],[1W Return vs Nifty]]-AVERAGE(Table2[1W Return vs Nifty]))/_xlfn.STDEV.P(Table2[1W Return vs Nifty])</f>
        <v>-1.6018595430264875</v>
      </c>
      <c r="O610">
        <v>781.41</v>
      </c>
      <c r="P610">
        <v>767.69972223905904</v>
      </c>
      <c r="Q610">
        <v>729.15270210246399</v>
      </c>
      <c r="R610">
        <v>53.554325256758197</v>
      </c>
      <c r="S610" s="2">
        <f>(Table2[[#This Row],[Close Price]]-Table2[[#This Row],[20D EMA]])/Table2[[#This Row],[20D EMA]]</f>
        <v>1.7967520251852519E-2</v>
      </c>
      <c r="T610" s="2">
        <f>(Table2[[#This Row],[Close Price]]-Table2[[#This Row],[50D EMA]])/Table2[[#This Row],[50D EMA]]</f>
        <v>3.6147307283119823E-2</v>
      </c>
      <c r="U610" s="2">
        <f>(Table2[[#This Row],[Close Price]]-Table2[[#This Row],[200D EMA]])/Table2[[#This Row],[200D EMA]]</f>
        <v>9.092374986250773E-2</v>
      </c>
      <c r="V610">
        <v>2.3829624291770699</v>
      </c>
      <c r="W610">
        <v>777.1</v>
      </c>
      <c r="X610">
        <v>802</v>
      </c>
      <c r="Y610">
        <v>777.1</v>
      </c>
      <c r="Z610">
        <v>882.9</v>
      </c>
      <c r="AA610">
        <v>723</v>
      </c>
      <c r="AB610">
        <v>882.9</v>
      </c>
      <c r="AC610" s="2">
        <f>(Table2[[#This Row],[Close Price]]/Table2[[#This Row],[Day Low]])-1</f>
        <v>2.3613434564406122E-2</v>
      </c>
      <c r="AD610" s="2">
        <f>(Table2[[#This Row],[Day High]]/Table2[[#This Row],[Close Price]])-1</f>
        <v>8.2343327676157596E-3</v>
      </c>
      <c r="AE610" s="2">
        <f>(Table2[[#This Row],[Close Price]]/Table2[[#This Row],[Current Week Low]])-1</f>
        <v>2.3613434564406122E-2</v>
      </c>
      <c r="AF610" s="2">
        <f>(Table2[[#This Row],[Current Week High]]/Table2[[#This Row],[Close Price]])-1</f>
        <v>0.10993777107297742</v>
      </c>
      <c r="AG610" s="2">
        <f>(Table2[[#This Row],[Close Price]]/Table2[[#This Row],[Current Month Low]])-1</f>
        <v>0.10020746887966814</v>
      </c>
      <c r="AH610" s="2">
        <f>(Table2[[#This Row],[Current Month High]]/Table2[[#This Row],[Close Price]])-1</f>
        <v>0.10993777107297742</v>
      </c>
      <c r="AI610">
        <v>10.993777107297699</v>
      </c>
      <c r="AJ610">
        <v>30.8628773546105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0.04</v>
      </c>
      <c r="AM610" t="s">
        <v>10332</v>
      </c>
      <c r="AN610">
        <v>6.38</v>
      </c>
      <c r="AO610" t="s">
        <v>10332</v>
      </c>
      <c r="AP610">
        <v>-2.7629576361615001E-2</v>
      </c>
      <c r="AQ610">
        <f>(Table2[[#This Row],[Sharpe Ratio]]-AVERAGE(Table2[Sharpe Ratio]))/_xlfn.STDEV.P(Table2[Sharpe Ratio])</f>
        <v>-1.082834886578895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-4.3170511251009973</v>
      </c>
      <c r="AS610">
        <f>_xlfn.RANK.AVG(Table2[[#This Row],[1Y Return vs Nifty Z-Score]],Table2[1Y Return vs Nifty Z-Score])</f>
        <v>474</v>
      </c>
      <c r="AT610">
        <f>_xlfn.RANK.AVG(Table2[[#This Row],[6M Return vs Nifty Z-Score]],Table2[6M Return vs Nifty Z-Score])</f>
        <v>583</v>
      </c>
      <c r="AU610">
        <f>_xlfn.RANK.AVG(Table2[[#This Row],[Sharpe Ratio Z-Score]],Table2[Sharpe Ratio Z-Score])</f>
        <v>630</v>
      </c>
      <c r="AV610">
        <f>(Table2[[#This Row],[Rank 1Y]]+Table2[[#This Row],[Rank 6M]]+Table2[[#This Row],[Rank Sharpe]])/3</f>
        <v>562.33333333333337</v>
      </c>
    </row>
    <row r="611" spans="1:48" x14ac:dyDescent="0.3">
      <c r="A611" t="s">
        <v>712</v>
      </c>
      <c r="B611" t="s">
        <v>713</v>
      </c>
      <c r="C611" t="s">
        <v>10291</v>
      </c>
      <c r="D611" t="s">
        <v>51</v>
      </c>
      <c r="E611">
        <v>24248.690147149999</v>
      </c>
      <c r="F611">
        <v>449.75</v>
      </c>
      <c r="G611">
        <v>-12.965660846818199</v>
      </c>
      <c r="H611">
        <f>(Table2[[#This Row],[1Y Return vs Nifty]]-AVERAGE(Table2[1Y Return vs Nifty]))/_xlfn.STDEV.P(Table2[1Y Return vs Nifty])</f>
        <v>-0.7049963528397436</v>
      </c>
      <c r="I611">
        <v>-0.25571298529668801</v>
      </c>
      <c r="J611">
        <f>(Table2[[#This Row],[1M Return vs Nifty]]-AVERAGE(Table2[1M Return vs Nifty]))/_xlfn.STDEV.P(Table2[1M Return vs Nifty])</f>
        <v>-0.37804333508784188</v>
      </c>
      <c r="K611">
        <v>0.76176763647493495</v>
      </c>
      <c r="L611">
        <f>(Table2[[#This Row],[6M Return vs Nifty]]-AVERAGE(Table2[6M Return vs Nifty]))/_xlfn.STDEV.P(Table2[6M Return vs Nifty])</f>
        <v>-0.2614333189875801</v>
      </c>
      <c r="M611">
        <v>0.54861275701738998</v>
      </c>
      <c r="N611">
        <f>(Table2[[#This Row],[1W Return vs Nifty]]-AVERAGE(Table2[1W Return vs Nifty]))/_xlfn.STDEV.P(Table2[1W Return vs Nifty])</f>
        <v>-2.665249431477671E-2</v>
      </c>
      <c r="O611">
        <v>438.48</v>
      </c>
      <c r="P611">
        <v>439.72326229497298</v>
      </c>
      <c r="Q611">
        <v>421.98730368576599</v>
      </c>
      <c r="R611">
        <v>67.177487125513593</v>
      </c>
      <c r="S611" s="2">
        <f>(Table2[[#This Row],[Close Price]]-Table2[[#This Row],[20D EMA]])/Table2[[#This Row],[20D EMA]]</f>
        <v>2.5702426564495489E-2</v>
      </c>
      <c r="T611" s="2">
        <f>(Table2[[#This Row],[Close Price]]-Table2[[#This Row],[50D EMA]])/Table2[[#This Row],[50D EMA]]</f>
        <v>2.2802381781432637E-2</v>
      </c>
      <c r="U611" s="2">
        <f>(Table2[[#This Row],[Close Price]]-Table2[[#This Row],[200D EMA]])/Table2[[#This Row],[200D EMA]]</f>
        <v>6.5790359263764892E-2</v>
      </c>
      <c r="V611">
        <v>0.90279478412081904</v>
      </c>
      <c r="W611">
        <v>445.65</v>
      </c>
      <c r="X611">
        <v>453.5</v>
      </c>
      <c r="Y611">
        <v>428</v>
      </c>
      <c r="Z611">
        <v>453.5</v>
      </c>
      <c r="AA611">
        <v>417.7</v>
      </c>
      <c r="AB611">
        <v>466.1</v>
      </c>
      <c r="AC611" s="2">
        <f>(Table2[[#This Row],[Close Price]]/Table2[[#This Row],[Day Low]])-1</f>
        <v>9.2000448782676436E-3</v>
      </c>
      <c r="AD611" s="2">
        <f>(Table2[[#This Row],[Day High]]/Table2[[#This Row],[Close Price]])-1</f>
        <v>8.3379655364090866E-3</v>
      </c>
      <c r="AE611" s="2">
        <f>(Table2[[#This Row],[Close Price]]/Table2[[#This Row],[Current Week Low]])-1</f>
        <v>5.0817757009345765E-2</v>
      </c>
      <c r="AF611" s="2">
        <f>(Table2[[#This Row],[Current Week High]]/Table2[[#This Row],[Close Price]])-1</f>
        <v>8.3379655364090866E-3</v>
      </c>
      <c r="AG611" s="2">
        <f>(Table2[[#This Row],[Close Price]]/Table2[[#This Row],[Current Month Low]])-1</f>
        <v>7.672971031841036E-2</v>
      </c>
      <c r="AH611" s="2">
        <f>(Table2[[#This Row],[Current Month High]]/Table2[[#This Row],[Close Price]])-1</f>
        <v>3.6353529738743839E-2</v>
      </c>
      <c r="AI611">
        <v>7.6820455808782597</v>
      </c>
      <c r="AJ611">
        <v>28.720663995420701</v>
      </c>
      <c r="AK611" t="str">
        <f>IF(AND(Table2[[#This Row],[20D EMA]]&gt;Table2[[#This Row],[50D EMA]],Table2[[#This Row],[50D EMA]]&gt;Table2[[#This Row],[200D EMA]]),"Uptrend","Downtrend/NoTrend")</f>
        <v>Downtrend/NoTrend</v>
      </c>
      <c r="AL611">
        <v>-0.12</v>
      </c>
      <c r="AM611" t="s">
        <v>10331</v>
      </c>
      <c r="AN611">
        <v>4.76</v>
      </c>
      <c r="AO611" t="s">
        <v>10332</v>
      </c>
      <c r="AP611">
        <v>-9.3320012472946995E-2</v>
      </c>
      <c r="AQ611">
        <f>(Table2[[#This Row],[Sharpe Ratio]]-AVERAGE(Table2[Sharpe Ratio]))/_xlfn.STDEV.P(Table2[Sharpe Ratio])</f>
        <v>-1.8391601635927992</v>
      </c>
      <c r="AR6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1">
        <f>_xlfn.RANK.AVG(Table2[[#This Row],[1Y Return vs Nifty Z-Score]],Table2[1Y Return vs Nifty Z-Score])</f>
        <v>569</v>
      </c>
      <c r="AT611">
        <f>_xlfn.RANK.AVG(Table2[[#This Row],[6M Return vs Nifty Z-Score]],Table2[6M Return vs Nifty Z-Score])</f>
        <v>400</v>
      </c>
      <c r="AU611">
        <f>_xlfn.RANK.AVG(Table2[[#This Row],[Sharpe Ratio Z-Score]],Table2[Sharpe Ratio Z-Score])</f>
        <v>721</v>
      </c>
      <c r="AV611">
        <f>(Table2[[#This Row],[Rank 1Y]]+Table2[[#This Row],[Rank 6M]]+Table2[[#This Row],[Rank Sharpe]])/3</f>
        <v>563.33333333333337</v>
      </c>
    </row>
    <row r="612" spans="1:48" x14ac:dyDescent="0.3">
      <c r="A612" t="s">
        <v>1033</v>
      </c>
      <c r="B612" t="s">
        <v>1034</v>
      </c>
      <c r="C612" t="s">
        <v>10287</v>
      </c>
      <c r="D612" t="s">
        <v>545</v>
      </c>
      <c r="E612">
        <v>13407.770775700001</v>
      </c>
      <c r="F612">
        <v>1694.15</v>
      </c>
      <c r="G612">
        <v>-20.6013596062933</v>
      </c>
      <c r="H612">
        <f>(Table2[[#This Row],[1Y Return vs Nifty]]-AVERAGE(Table2[1Y Return vs Nifty]))/_xlfn.STDEV.P(Table2[1Y Return vs Nifty])</f>
        <v>-0.82318794303350551</v>
      </c>
      <c r="I612">
        <v>-3.2476170923998899</v>
      </c>
      <c r="J612">
        <f>(Table2[[#This Row],[1M Return vs Nifty]]-AVERAGE(Table2[1M Return vs Nifty]))/_xlfn.STDEV.P(Table2[1M Return vs Nifty])</f>
        <v>-0.62695467822582451</v>
      </c>
      <c r="K612">
        <v>4.3539916279823796</v>
      </c>
      <c r="L612">
        <f>(Table2[[#This Row],[6M Return vs Nifty]]-AVERAGE(Table2[6M Return vs Nifty]))/_xlfn.STDEV.P(Table2[6M Return vs Nifty])</f>
        <v>-0.13922545444786152</v>
      </c>
      <c r="M612">
        <v>-1.3761331570197499</v>
      </c>
      <c r="N612">
        <f>(Table2[[#This Row],[1W Return vs Nifty]]-AVERAGE(Table2[1W Return vs Nifty]))/_xlfn.STDEV.P(Table2[1W Return vs Nifty])</f>
        <v>-0.47162412468363402</v>
      </c>
      <c r="O612">
        <v>1694.54</v>
      </c>
      <c r="P612">
        <v>1708.5398382455601</v>
      </c>
      <c r="Q612">
        <v>1634.9749107550001</v>
      </c>
      <c r="R612">
        <v>53.415568064698398</v>
      </c>
      <c r="S612" s="2">
        <f>(Table2[[#This Row],[Close Price]]-Table2[[#This Row],[20D EMA]])/Table2[[#This Row],[20D EMA]]</f>
        <v>-2.3015095542145518E-4</v>
      </c>
      <c r="T612" s="2">
        <f>(Table2[[#This Row],[Close Price]]-Table2[[#This Row],[50D EMA]])/Table2[[#This Row],[50D EMA]]</f>
        <v>-8.4223018529883432E-3</v>
      </c>
      <c r="U612" s="2">
        <f>(Table2[[#This Row],[Close Price]]-Table2[[#This Row],[200D EMA]])/Table2[[#This Row],[200D EMA]]</f>
        <v>3.6193270524055965E-2</v>
      </c>
      <c r="V612">
        <v>0.90930495324932803</v>
      </c>
      <c r="W612">
        <v>1686</v>
      </c>
      <c r="X612">
        <v>1717.95</v>
      </c>
      <c r="Y612">
        <v>1651.75</v>
      </c>
      <c r="Z612">
        <v>1719</v>
      </c>
      <c r="AA612">
        <v>1603.3</v>
      </c>
      <c r="AB612">
        <v>1779.3</v>
      </c>
      <c r="AC612" s="2">
        <f>(Table2[[#This Row],[Close Price]]/Table2[[#This Row],[Day Low]])-1</f>
        <v>4.8339264531436221E-3</v>
      </c>
      <c r="AD612" s="2">
        <f>(Table2[[#This Row],[Day High]]/Table2[[#This Row],[Close Price]])-1</f>
        <v>1.4048342826786353E-2</v>
      </c>
      <c r="AE612" s="2">
        <f>(Table2[[#This Row],[Close Price]]/Table2[[#This Row],[Current Week Low]])-1</f>
        <v>2.5669744210685685E-2</v>
      </c>
      <c r="AF612" s="2">
        <f>(Table2[[#This Row],[Current Week High]]/Table2[[#This Row],[Close Price]])-1</f>
        <v>1.4668122657379712E-2</v>
      </c>
      <c r="AG612" s="2">
        <f>(Table2[[#This Row],[Close Price]]/Table2[[#This Row],[Current Month Low]])-1</f>
        <v>5.6664379716834024E-2</v>
      </c>
      <c r="AH612" s="2">
        <f>(Table2[[#This Row],[Current Month High]]/Table2[[#This Row],[Close Price]])-1</f>
        <v>5.0261192928607201E-2</v>
      </c>
      <c r="AI612">
        <v>16.8107900717173</v>
      </c>
      <c r="AJ612">
        <v>29.621270084162202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0.01</v>
      </c>
      <c r="AM612" t="s">
        <v>10332</v>
      </c>
      <c r="AN612">
        <v>3.98</v>
      </c>
      <c r="AO612" t="s">
        <v>10332</v>
      </c>
      <c r="AP612">
        <v>-8.7219816323620997E-2</v>
      </c>
      <c r="AQ612">
        <f>(Table2[[#This Row],[Sharpe Ratio]]-AVERAGE(Table2[Sharpe Ratio]))/_xlfn.STDEV.P(Table2[Sharpe Ratio])</f>
        <v>-1.7689257000148928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614</v>
      </c>
      <c r="AT612">
        <f>_xlfn.RANK.AVG(Table2[[#This Row],[6M Return vs Nifty Z-Score]],Table2[6M Return vs Nifty Z-Score])</f>
        <v>362</v>
      </c>
      <c r="AU612">
        <f>_xlfn.RANK.AVG(Table2[[#This Row],[Sharpe Ratio Z-Score]],Table2[Sharpe Ratio Z-Score])</f>
        <v>714</v>
      </c>
      <c r="AV612">
        <f>(Table2[[#This Row],[Rank 1Y]]+Table2[[#This Row],[Rank 6M]]+Table2[[#This Row],[Rank Sharpe]])/3</f>
        <v>563.33333333333337</v>
      </c>
    </row>
    <row r="613" spans="1:48" x14ac:dyDescent="0.3">
      <c r="A613" t="s">
        <v>2016</v>
      </c>
      <c r="B613" t="s">
        <v>2017</v>
      </c>
      <c r="C613" t="s">
        <v>10294</v>
      </c>
      <c r="D613" t="s">
        <v>127</v>
      </c>
      <c r="E613">
        <v>3236.1854557500001</v>
      </c>
      <c r="F613">
        <v>1111.6500000000001</v>
      </c>
      <c r="G613">
        <v>-20.042919474643998</v>
      </c>
      <c r="H613">
        <f>(Table2[[#This Row],[1Y Return vs Nifty]]-AVERAGE(Table2[1Y Return vs Nifty]))/_xlfn.STDEV.P(Table2[1Y Return vs Nifty])</f>
        <v>-0.81454394996008295</v>
      </c>
      <c r="I613">
        <v>-6.7978630429116604</v>
      </c>
      <c r="J613">
        <f>(Table2[[#This Row],[1M Return vs Nifty]]-AVERAGE(Table2[1M Return vs Nifty]))/_xlfn.STDEV.P(Table2[1M Return vs Nifty])</f>
        <v>-0.92231724880890187</v>
      </c>
      <c r="K613">
        <v>-11.891162550680001</v>
      </c>
      <c r="L613">
        <f>(Table2[[#This Row],[6M Return vs Nifty]]-AVERAGE(Table2[6M Return vs Nifty]))/_xlfn.STDEV.P(Table2[6M Return vs Nifty])</f>
        <v>-0.69188742819624893</v>
      </c>
      <c r="M613">
        <v>-1.05263419759059</v>
      </c>
      <c r="N613">
        <f>(Table2[[#This Row],[1W Return vs Nifty]]-AVERAGE(Table2[1W Return vs Nifty]))/_xlfn.STDEV.P(Table2[1W Return vs Nifty])</f>
        <v>-0.39683614443646847</v>
      </c>
      <c r="O613">
        <v>1082.1099999999999</v>
      </c>
      <c r="P613">
        <v>1124.84817652575</v>
      </c>
      <c r="Q613">
        <v>1125.41918428342</v>
      </c>
      <c r="R613">
        <v>65.325319507271601</v>
      </c>
      <c r="S613" s="2">
        <f>(Table2[[#This Row],[Close Price]]-Table2[[#This Row],[20D EMA]])/Table2[[#This Row],[20D EMA]]</f>
        <v>2.7298518634889423E-2</v>
      </c>
      <c r="T613" s="2">
        <f>(Table2[[#This Row],[Close Price]]-Table2[[#This Row],[50D EMA]])/Table2[[#This Row],[50D EMA]]</f>
        <v>-1.1733295924890317E-2</v>
      </c>
      <c r="U613" s="2">
        <f>(Table2[[#This Row],[Close Price]]-Table2[[#This Row],[200D EMA]])/Table2[[#This Row],[200D EMA]]</f>
        <v>-1.2234716162393367E-2</v>
      </c>
      <c r="V613">
        <v>1.05114161826196</v>
      </c>
      <c r="W613">
        <v>1096.5</v>
      </c>
      <c r="X613">
        <v>1129.6500000000001</v>
      </c>
      <c r="Y613">
        <v>1049.75</v>
      </c>
      <c r="Z613">
        <v>1129.6500000000001</v>
      </c>
      <c r="AA613">
        <v>984.7</v>
      </c>
      <c r="AB613">
        <v>1129.6500000000001</v>
      </c>
      <c r="AC613" s="2">
        <f>(Table2[[#This Row],[Close Price]]/Table2[[#This Row],[Day Low]])-1</f>
        <v>1.38166894664844E-2</v>
      </c>
      <c r="AD613" s="2">
        <f>(Table2[[#This Row],[Day High]]/Table2[[#This Row],[Close Price]])-1</f>
        <v>1.6192146808797769E-2</v>
      </c>
      <c r="AE613" s="2">
        <f>(Table2[[#This Row],[Close Price]]/Table2[[#This Row],[Current Week Low]])-1</f>
        <v>5.8966420576327838E-2</v>
      </c>
      <c r="AF613" s="2">
        <f>(Table2[[#This Row],[Current Week High]]/Table2[[#This Row],[Close Price]])-1</f>
        <v>1.6192146808797769E-2</v>
      </c>
      <c r="AG613" s="2">
        <f>(Table2[[#This Row],[Close Price]]/Table2[[#This Row],[Current Month Low]])-1</f>
        <v>0.12892251447141256</v>
      </c>
      <c r="AH613" s="2">
        <f>(Table2[[#This Row],[Current Month High]]/Table2[[#This Row],[Close Price]])-1</f>
        <v>1.6192146808797769E-2</v>
      </c>
      <c r="AI613">
        <v>22.250708406422799</v>
      </c>
      <c r="AJ613">
        <v>16.403141361256498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0.03</v>
      </c>
      <c r="AM613" t="s">
        <v>10332</v>
      </c>
      <c r="AN613">
        <v>9.25</v>
      </c>
      <c r="AO613" t="s">
        <v>10332</v>
      </c>
      <c r="AP613">
        <v>1.7543175601260001E-3</v>
      </c>
      <c r="AQ613">
        <f>(Table2[[#This Row],[Sharpe Ratio]]-AVERAGE(Table2[Sharpe Ratio]))/_xlfn.STDEV.P(Table2[Sharpe Ratio])</f>
        <v>-0.74452412133381207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610</v>
      </c>
      <c r="AT613">
        <f>_xlfn.RANK.AVG(Table2[[#This Row],[6M Return vs Nifty Z-Score]],Table2[6M Return vs Nifty Z-Score])</f>
        <v>556</v>
      </c>
      <c r="AU613">
        <f>_xlfn.RANK.AVG(Table2[[#This Row],[Sharpe Ratio Z-Score]],Table2[Sharpe Ratio Z-Score])</f>
        <v>527</v>
      </c>
      <c r="AV613">
        <f>(Table2[[#This Row],[Rank 1Y]]+Table2[[#This Row],[Rank 6M]]+Table2[[#This Row],[Rank Sharpe]])/3</f>
        <v>564.33333333333337</v>
      </c>
    </row>
    <row r="614" spans="1:48" x14ac:dyDescent="0.3">
      <c r="A614" t="s">
        <v>834</v>
      </c>
      <c r="B614" t="s">
        <v>835</v>
      </c>
      <c r="C614" t="s">
        <v>622</v>
      </c>
      <c r="D614" t="s">
        <v>622</v>
      </c>
      <c r="E614">
        <v>19137.338060489899</v>
      </c>
      <c r="F614">
        <v>38.03</v>
      </c>
      <c r="G614">
        <v>-27.0424059591478</v>
      </c>
      <c r="H614">
        <f>(Table2[[#This Row],[1Y Return vs Nifty]]-AVERAGE(Table2[1Y Return vs Nifty]))/_xlfn.STDEV.P(Table2[1Y Return vs Nifty])</f>
        <v>-0.92288772624076465</v>
      </c>
      <c r="I614">
        <v>1.41974286041713</v>
      </c>
      <c r="J614">
        <f>(Table2[[#This Row],[1M Return vs Nifty]]-AVERAGE(Table2[1M Return vs Nifty]))/_xlfn.STDEV.P(Table2[1M Return vs Nifty])</f>
        <v>-0.23865385267264708</v>
      </c>
      <c r="K614">
        <v>-25.635008381624601</v>
      </c>
      <c r="L614">
        <f>(Table2[[#This Row],[6M Return vs Nifty]]-AVERAGE(Table2[6M Return vs Nifty]))/_xlfn.STDEV.P(Table2[6M Return vs Nifty])</f>
        <v>-1.1594546104025072</v>
      </c>
      <c r="M614">
        <v>-0.83024224862842999</v>
      </c>
      <c r="N614">
        <f>(Table2[[#This Row],[1W Return vs Nifty]]-AVERAGE(Table2[1W Return vs Nifty]))/_xlfn.STDEV.P(Table2[1W Return vs Nifty])</f>
        <v>-0.34542254880865075</v>
      </c>
      <c r="O614">
        <v>37.72</v>
      </c>
      <c r="P614">
        <v>37.978768426793302</v>
      </c>
      <c r="Q614">
        <v>38.384582397373102</v>
      </c>
      <c r="R614">
        <v>56.728625602085401</v>
      </c>
      <c r="S614" s="2">
        <f>(Table2[[#This Row],[Close Price]]-Table2[[#This Row],[20D EMA]])/Table2[[#This Row],[20D EMA]]</f>
        <v>8.2184517497349494E-3</v>
      </c>
      <c r="T614" s="2">
        <f>(Table2[[#This Row],[Close Price]]-Table2[[#This Row],[50D EMA]])/Table2[[#This Row],[50D EMA]]</f>
        <v>1.3489529894960091E-3</v>
      </c>
      <c r="U614" s="2">
        <f>(Table2[[#This Row],[Close Price]]-Table2[[#This Row],[200D EMA]])/Table2[[#This Row],[200D EMA]]</f>
        <v>-9.2376255055302281E-3</v>
      </c>
      <c r="V614">
        <v>0.57618675526446195</v>
      </c>
      <c r="W614">
        <v>38</v>
      </c>
      <c r="X614">
        <v>38.49</v>
      </c>
      <c r="Y614">
        <v>37.090000000000003</v>
      </c>
      <c r="Z614">
        <v>38.49</v>
      </c>
      <c r="AA614">
        <v>36.4</v>
      </c>
      <c r="AB614">
        <v>39.75</v>
      </c>
      <c r="AC614" s="2">
        <f>(Table2[[#This Row],[Close Price]]/Table2[[#This Row],[Day Low]])-1</f>
        <v>7.8947368421045105E-4</v>
      </c>
      <c r="AD614" s="2">
        <f>(Table2[[#This Row],[Day High]]/Table2[[#This Row],[Close Price]])-1</f>
        <v>1.2095713910071026E-2</v>
      </c>
      <c r="AE614" s="2">
        <f>(Table2[[#This Row],[Close Price]]/Table2[[#This Row],[Current Week Low]])-1</f>
        <v>2.5343758425451446E-2</v>
      </c>
      <c r="AF614" s="2">
        <f>(Table2[[#This Row],[Current Week High]]/Table2[[#This Row],[Close Price]])-1</f>
        <v>1.2095713910071026E-2</v>
      </c>
      <c r="AG614" s="2">
        <f>(Table2[[#This Row],[Close Price]]/Table2[[#This Row],[Current Month Low]])-1</f>
        <v>4.4780219780219843E-2</v>
      </c>
      <c r="AH614" s="2">
        <f>(Table2[[#This Row],[Current Month High]]/Table2[[#This Row],[Close Price]])-1</f>
        <v>4.5227452011569858E-2</v>
      </c>
      <c r="AI614">
        <v>39.100709965816399</v>
      </c>
      <c r="AJ614">
        <v>17.376543209876498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-0.09</v>
      </c>
      <c r="AM614" t="s">
        <v>10331</v>
      </c>
      <c r="AN614">
        <v>3.82</v>
      </c>
      <c r="AO614" t="s">
        <v>10332</v>
      </c>
      <c r="AP614">
        <v>5.8023078355821003E-2</v>
      </c>
      <c r="AQ614">
        <f>(Table2[[#This Row],[Sharpe Ratio]]-AVERAGE(Table2[Sharpe Ratio]))/_xlfn.STDEV.P(Table2[Sharpe Ratio])</f>
        <v>-9.6675079444261736E-2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643</v>
      </c>
      <c r="AT614">
        <f>_xlfn.RANK.AVG(Table2[[#This Row],[6M Return vs Nifty Z-Score]],Table2[6M Return vs Nifty Z-Score])</f>
        <v>684</v>
      </c>
      <c r="AU614">
        <f>_xlfn.RANK.AVG(Table2[[#This Row],[Sharpe Ratio Z-Score]],Table2[Sharpe Ratio Z-Score])</f>
        <v>371</v>
      </c>
      <c r="AV614">
        <f>(Table2[[#This Row],[Rank 1Y]]+Table2[[#This Row],[Rank 6M]]+Table2[[#This Row],[Rank Sharpe]])/3</f>
        <v>566</v>
      </c>
    </row>
    <row r="615" spans="1:48" x14ac:dyDescent="0.3">
      <c r="A615" t="s">
        <v>1986</v>
      </c>
      <c r="B615" t="s">
        <v>1987</v>
      </c>
      <c r="C615" t="s">
        <v>10298</v>
      </c>
      <c r="D615" t="s">
        <v>133</v>
      </c>
      <c r="E615">
        <v>3380.3849080199998</v>
      </c>
      <c r="F615">
        <v>513.4</v>
      </c>
      <c r="G615">
        <v>-22.225509011525201</v>
      </c>
      <c r="H615">
        <f>(Table2[[#This Row],[1Y Return vs Nifty]]-AVERAGE(Table2[1Y Return vs Nifty]))/_xlfn.STDEV.P(Table2[1Y Return vs Nifty])</f>
        <v>-0.84832785582516823</v>
      </c>
      <c r="I615">
        <v>1.5925534874651699</v>
      </c>
      <c r="J615">
        <f>(Table2[[#This Row],[1M Return vs Nifty]]-AVERAGE(Table2[1M Return vs Nifty]))/_xlfn.STDEV.P(Table2[1M Return vs Nifty])</f>
        <v>-0.22427687943178615</v>
      </c>
      <c r="K615">
        <v>-9.3130566582115399</v>
      </c>
      <c r="L615">
        <f>(Table2[[#This Row],[6M Return vs Nifty]]-AVERAGE(Table2[6M Return vs Nifty]))/_xlfn.STDEV.P(Table2[6M Return vs Nifty])</f>
        <v>-0.60417997553720093</v>
      </c>
      <c r="M615">
        <v>6.9158161106732896</v>
      </c>
      <c r="N615">
        <f>(Table2[[#This Row],[1W Return vs Nifty]]-AVERAGE(Table2[1W Return vs Nifty]))/_xlfn.STDEV.P(Table2[1W Return vs Nifty])</f>
        <v>1.4453469194798751</v>
      </c>
      <c r="O615">
        <v>500.88</v>
      </c>
      <c r="P615">
        <v>508.59132254593601</v>
      </c>
      <c r="Q615">
        <v>511.11311206819198</v>
      </c>
      <c r="R615">
        <v>61.002799218197303</v>
      </c>
      <c r="S615" s="2">
        <f>(Table2[[#This Row],[Close Price]]-Table2[[#This Row],[20D EMA]])/Table2[[#This Row],[20D EMA]]</f>
        <v>2.4996007027631332E-2</v>
      </c>
      <c r="T615" s="2">
        <f>(Table2[[#This Row],[Close Price]]-Table2[[#This Row],[50D EMA]])/Table2[[#This Row],[50D EMA]]</f>
        <v>9.4548948062904634E-3</v>
      </c>
      <c r="U615" s="2">
        <f>(Table2[[#This Row],[Close Price]]-Table2[[#This Row],[200D EMA]])/Table2[[#This Row],[200D EMA]]</f>
        <v>4.4743284369172728E-3</v>
      </c>
      <c r="V615">
        <v>1.4953729558915601</v>
      </c>
      <c r="W615">
        <v>508</v>
      </c>
      <c r="X615">
        <v>520</v>
      </c>
      <c r="Y615">
        <v>480</v>
      </c>
      <c r="Z615">
        <v>527.79999999999995</v>
      </c>
      <c r="AA615">
        <v>425</v>
      </c>
      <c r="AB615">
        <v>527.79999999999995</v>
      </c>
      <c r="AC615" s="2">
        <f>(Table2[[#This Row],[Close Price]]/Table2[[#This Row],[Day Low]])-1</f>
        <v>1.0629921259842412E-2</v>
      </c>
      <c r="AD615" s="2">
        <f>(Table2[[#This Row],[Day High]]/Table2[[#This Row],[Close Price]])-1</f>
        <v>1.285547331515402E-2</v>
      </c>
      <c r="AE615" s="2">
        <f>(Table2[[#This Row],[Close Price]]/Table2[[#This Row],[Current Week Low]])-1</f>
        <v>6.958333333333333E-2</v>
      </c>
      <c r="AF615" s="2">
        <f>(Table2[[#This Row],[Current Week High]]/Table2[[#This Row],[Close Price]])-1</f>
        <v>2.8048305414881236E-2</v>
      </c>
      <c r="AG615" s="2">
        <f>(Table2[[#This Row],[Close Price]]/Table2[[#This Row],[Current Month Low]])-1</f>
        <v>0.20799999999999996</v>
      </c>
      <c r="AH615" s="2">
        <f>(Table2[[#This Row],[Current Month High]]/Table2[[#This Row],[Close Price]])-1</f>
        <v>2.8048305414881236E-2</v>
      </c>
      <c r="AI615">
        <v>20.763537202960599</v>
      </c>
      <c r="AJ615">
        <v>20.799999999999901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-7.0000000000000007E-2</v>
      </c>
      <c r="AM615" t="s">
        <v>10331</v>
      </c>
      <c r="AN615">
        <v>5.12</v>
      </c>
      <c r="AO615" t="s">
        <v>10332</v>
      </c>
      <c r="AQ615">
        <f>(Table2[[#This Row],[Sharpe Ratio]]-AVERAGE(Table2[Sharpe Ratio]))/_xlfn.STDEV.P(Table2[Sharpe Ratio])</f>
        <v>-0.76472241492382476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621</v>
      </c>
      <c r="AT615">
        <f>_xlfn.RANK.AVG(Table2[[#This Row],[6M Return vs Nifty Z-Score]],Table2[6M Return vs Nifty Z-Score])</f>
        <v>524</v>
      </c>
      <c r="AU615">
        <f>_xlfn.RANK.AVG(Table2[[#This Row],[Sharpe Ratio Z-Score]],Table2[Sharpe Ratio Z-Score])</f>
        <v>557.5</v>
      </c>
      <c r="AV615">
        <f>(Table2[[#This Row],[Rank 1Y]]+Table2[[#This Row],[Rank 6M]]+Table2[[#This Row],[Rank Sharpe]])/3</f>
        <v>567.5</v>
      </c>
    </row>
    <row r="616" spans="1:48" x14ac:dyDescent="0.3">
      <c r="A616" t="s">
        <v>420</v>
      </c>
      <c r="B616" t="s">
        <v>421</v>
      </c>
      <c r="C616" t="s">
        <v>10287</v>
      </c>
      <c r="D616" t="s">
        <v>24</v>
      </c>
      <c r="E616">
        <v>56371.782230831901</v>
      </c>
      <c r="F616">
        <v>75.36</v>
      </c>
      <c r="G616">
        <v>-45.960151879762599</v>
      </c>
      <c r="H616">
        <f>(Table2[[#This Row],[1Y Return vs Nifty]]-AVERAGE(Table2[1Y Return vs Nifty]))/_xlfn.STDEV.P(Table2[1Y Return vs Nifty])</f>
        <v>-1.2157120693258656</v>
      </c>
      <c r="I616">
        <v>-3.8647868178663001</v>
      </c>
      <c r="J616">
        <f>(Table2[[#This Row],[1M Return vs Nifty]]-AVERAGE(Table2[1M Return vs Nifty]))/_xlfn.STDEV.P(Table2[1M Return vs Nifty])</f>
        <v>-0.67830008897786953</v>
      </c>
      <c r="K616">
        <v>-18.810667668515801</v>
      </c>
      <c r="L616">
        <f>(Table2[[#This Row],[6M Return vs Nifty]]-AVERAGE(Table2[6M Return vs Nifty]))/_xlfn.STDEV.P(Table2[6M Return vs Nifty])</f>
        <v>-0.92728977117974176</v>
      </c>
      <c r="M616">
        <v>6.9469411130089698E-2</v>
      </c>
      <c r="N616">
        <f>(Table2[[#This Row],[1W Return vs Nifty]]-AVERAGE(Table2[1W Return vs Nifty]))/_xlfn.STDEV.P(Table2[1W Return vs Nifty])</f>
        <v>-0.13742306109190786</v>
      </c>
      <c r="O616">
        <v>73.78</v>
      </c>
      <c r="P616">
        <v>75.844082131970296</v>
      </c>
      <c r="Q616">
        <v>78.8194764798005</v>
      </c>
      <c r="R616">
        <v>67.712237109519904</v>
      </c>
      <c r="S616" s="2">
        <f>(Table2[[#This Row],[Close Price]]-Table2[[#This Row],[20D EMA]])/Table2[[#This Row],[20D EMA]]</f>
        <v>2.1415017619951182E-2</v>
      </c>
      <c r="T616" s="2">
        <f>(Table2[[#This Row],[Close Price]]-Table2[[#This Row],[50D EMA]])/Table2[[#This Row],[50D EMA]]</f>
        <v>-6.3825959568998905E-3</v>
      </c>
      <c r="U616" s="2">
        <f>(Table2[[#This Row],[Close Price]]-Table2[[#This Row],[200D EMA]])/Table2[[#This Row],[200D EMA]]</f>
        <v>-4.3891137499334688E-2</v>
      </c>
      <c r="V616">
        <v>0.721041771668404</v>
      </c>
      <c r="W616">
        <v>73.89</v>
      </c>
      <c r="X616">
        <v>75.739999999999995</v>
      </c>
      <c r="Y616">
        <v>71.599999999999994</v>
      </c>
      <c r="Z616">
        <v>75.739999999999995</v>
      </c>
      <c r="AA616">
        <v>70.430000000000007</v>
      </c>
      <c r="AB616">
        <v>76.459999999999994</v>
      </c>
      <c r="AC616" s="2">
        <f>(Table2[[#This Row],[Close Price]]/Table2[[#This Row],[Day Low]])-1</f>
        <v>1.9894437677628884E-2</v>
      </c>
      <c r="AD616" s="2">
        <f>(Table2[[#This Row],[Day High]]/Table2[[#This Row],[Close Price]])-1</f>
        <v>5.0424628450105313E-3</v>
      </c>
      <c r="AE616" s="2">
        <f>(Table2[[#This Row],[Close Price]]/Table2[[#This Row],[Current Week Low]])-1</f>
        <v>5.2513966480447039E-2</v>
      </c>
      <c r="AF616" s="2">
        <f>(Table2[[#This Row],[Current Week High]]/Table2[[#This Row],[Close Price]])-1</f>
        <v>5.0424628450105313E-3</v>
      </c>
      <c r="AG616" s="2">
        <f>(Table2[[#This Row],[Close Price]]/Table2[[#This Row],[Current Month Low]])-1</f>
        <v>6.9998580150503864E-2</v>
      </c>
      <c r="AH616" s="2">
        <f>(Table2[[#This Row],[Current Month High]]/Table2[[#This Row],[Close Price]])-1</f>
        <v>1.4596602972399175E-2</v>
      </c>
      <c r="AI616">
        <v>33.625265392781301</v>
      </c>
      <c r="AJ616">
        <v>6.9998580150503802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-0.04</v>
      </c>
      <c r="AM616" t="s">
        <v>10331</v>
      </c>
      <c r="AN616">
        <v>4.6500000000000004</v>
      </c>
      <c r="AO616" t="s">
        <v>10332</v>
      </c>
      <c r="AP616">
        <v>5.7519293367798E-2</v>
      </c>
      <c r="AQ616">
        <f>(Table2[[#This Row],[Sharpe Ratio]]-AVERAGE(Table2[Sharpe Ratio]))/_xlfn.STDEV.P(Table2[Sharpe Ratio])</f>
        <v>-0.10247539594659374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713</v>
      </c>
      <c r="AT616">
        <f>_xlfn.RANK.AVG(Table2[[#This Row],[6M Return vs Nifty Z-Score]],Table2[6M Return vs Nifty Z-Score])</f>
        <v>620</v>
      </c>
      <c r="AU616">
        <f>_xlfn.RANK.AVG(Table2[[#This Row],[Sharpe Ratio Z-Score]],Table2[Sharpe Ratio Z-Score])</f>
        <v>372</v>
      </c>
      <c r="AV616">
        <f>(Table2[[#This Row],[Rank 1Y]]+Table2[[#This Row],[Rank 6M]]+Table2[[#This Row],[Rank Sharpe]])/3</f>
        <v>568.33333333333337</v>
      </c>
    </row>
    <row r="617" spans="1:48" x14ac:dyDescent="0.3">
      <c r="A617" t="s">
        <v>1400</v>
      </c>
      <c r="B617" t="s">
        <v>1401</v>
      </c>
      <c r="C617" t="s">
        <v>10300</v>
      </c>
      <c r="D617" t="s">
        <v>444</v>
      </c>
      <c r="E617">
        <v>7877.0189766800004</v>
      </c>
      <c r="F617">
        <v>498.2</v>
      </c>
      <c r="G617">
        <v>-21.804851475146201</v>
      </c>
      <c r="H617">
        <f>(Table2[[#This Row],[1Y Return vs Nifty]]-AVERAGE(Table2[1Y Return vs Nifty]))/_xlfn.STDEV.P(Table2[1Y Return vs Nifty])</f>
        <v>-0.84181657444572289</v>
      </c>
      <c r="I617">
        <v>-3.5560190676390202</v>
      </c>
      <c r="J617">
        <f>(Table2[[#This Row],[1M Return vs Nifty]]-AVERAGE(Table2[1M Return vs Nifty]))/_xlfn.STDEV.P(Table2[1M Return vs Nifty])</f>
        <v>-0.65261216828405477</v>
      </c>
      <c r="K617">
        <v>-5.0974887011012697</v>
      </c>
      <c r="L617">
        <f>(Table2[[#This Row],[6M Return vs Nifty]]-AVERAGE(Table2[6M Return vs Nifty]))/_xlfn.STDEV.P(Table2[6M Return vs Nifty])</f>
        <v>-0.46076587912270611</v>
      </c>
      <c r="M617">
        <v>-4.02011648587815</v>
      </c>
      <c r="N617">
        <f>(Table2[[#This Row],[1W Return vs Nifty]]-AVERAGE(Table2[1W Return vs Nifty]))/_xlfn.STDEV.P(Table2[1W Return vs Nifty])</f>
        <v>-1.0828723751306273</v>
      </c>
      <c r="O617">
        <v>514.91</v>
      </c>
      <c r="P617">
        <v>520.523137902906</v>
      </c>
      <c r="Q617">
        <v>495.60410869626401</v>
      </c>
      <c r="R617">
        <v>37.943706910906997</v>
      </c>
      <c r="S617" s="2">
        <f>(Table2[[#This Row],[Close Price]]-Table2[[#This Row],[20D EMA]])/Table2[[#This Row],[20D EMA]]</f>
        <v>-3.2452273212794432E-2</v>
      </c>
      <c r="T617" s="2">
        <f>(Table2[[#This Row],[Close Price]]-Table2[[#This Row],[50D EMA]])/Table2[[#This Row],[50D EMA]]</f>
        <v>-4.2885966592843335E-2</v>
      </c>
      <c r="U617" s="2">
        <f>(Table2[[#This Row],[Close Price]]-Table2[[#This Row],[200D EMA]])/Table2[[#This Row],[200D EMA]]</f>
        <v>5.237832492076655E-3</v>
      </c>
      <c r="V617">
        <v>1.7662507511698899</v>
      </c>
      <c r="W617">
        <v>493.75</v>
      </c>
      <c r="X617">
        <v>505.65</v>
      </c>
      <c r="Y617">
        <v>489.25</v>
      </c>
      <c r="Z617">
        <v>505.65</v>
      </c>
      <c r="AA617">
        <v>488.05</v>
      </c>
      <c r="AB617">
        <v>602.35</v>
      </c>
      <c r="AC617" s="2">
        <f>(Table2[[#This Row],[Close Price]]/Table2[[#This Row],[Day Low]])-1</f>
        <v>9.0126582278480249E-3</v>
      </c>
      <c r="AD617" s="2">
        <f>(Table2[[#This Row],[Day High]]/Table2[[#This Row],[Close Price]])-1</f>
        <v>1.4953833801686134E-2</v>
      </c>
      <c r="AE617" s="2">
        <f>(Table2[[#This Row],[Close Price]]/Table2[[#This Row],[Current Week Low]])-1</f>
        <v>1.8293306080735761E-2</v>
      </c>
      <c r="AF617" s="2">
        <f>(Table2[[#This Row],[Current Week High]]/Table2[[#This Row],[Close Price]])-1</f>
        <v>1.4953833801686134E-2</v>
      </c>
      <c r="AG617" s="2">
        <f>(Table2[[#This Row],[Close Price]]/Table2[[#This Row],[Current Month Low]])-1</f>
        <v>2.0797049482634833E-2</v>
      </c>
      <c r="AH617" s="2">
        <f>(Table2[[#This Row],[Current Month High]]/Table2[[#This Row],[Close Price]])-1</f>
        <v>0.20905258932155779</v>
      </c>
      <c r="AI617">
        <v>27.2380570052187</v>
      </c>
      <c r="AJ617">
        <v>23.684210526315699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0.01</v>
      </c>
      <c r="AM617" t="s">
        <v>10332</v>
      </c>
      <c r="AN617">
        <v>-8.67</v>
      </c>
      <c r="AO617" t="s">
        <v>10331</v>
      </c>
      <c r="AP617">
        <v>-1.8746794041560998E-2</v>
      </c>
      <c r="AQ617">
        <f>(Table2[[#This Row],[Sharpe Ratio]]-AVERAGE(Table2[Sharpe Ratio]))/_xlfn.STDEV.P(Table2[Sharpe Ratio])</f>
        <v>-0.98056318316863067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7">
        <f>_xlfn.RANK.AVG(Table2[[#This Row],[1Y Return vs Nifty Z-Score]],Table2[1Y Return vs Nifty Z-Score])</f>
        <v>618</v>
      </c>
      <c r="AT617">
        <f>_xlfn.RANK.AVG(Table2[[#This Row],[6M Return vs Nifty Z-Score]],Table2[6M Return vs Nifty Z-Score])</f>
        <v>478</v>
      </c>
      <c r="AU617">
        <f>_xlfn.RANK.AVG(Table2[[#This Row],[Sharpe Ratio Z-Score]],Table2[Sharpe Ratio Z-Score])</f>
        <v>611</v>
      </c>
      <c r="AV617">
        <f>(Table2[[#This Row],[Rank 1Y]]+Table2[[#This Row],[Rank 6M]]+Table2[[#This Row],[Rank Sharpe]])/3</f>
        <v>569</v>
      </c>
    </row>
    <row r="618" spans="1:48" x14ac:dyDescent="0.3">
      <c r="A618" t="s">
        <v>2170</v>
      </c>
      <c r="B618" t="s">
        <v>2171</v>
      </c>
      <c r="C618" t="s">
        <v>10290</v>
      </c>
      <c r="D618" t="s">
        <v>46</v>
      </c>
      <c r="E618">
        <v>2717.6429820049998</v>
      </c>
      <c r="F618">
        <v>685.55</v>
      </c>
      <c r="G618">
        <v>-41.782544660709497</v>
      </c>
      <c r="H618">
        <f>(Table2[[#This Row],[1Y Return vs Nifty]]-AVERAGE(Table2[1Y Return vs Nifty]))/_xlfn.STDEV.P(Table2[1Y Return vs Nifty])</f>
        <v>-1.1510476481670131</v>
      </c>
      <c r="I618">
        <v>2.3924436137531999</v>
      </c>
      <c r="J618">
        <f>(Table2[[#This Row],[1M Return vs Nifty]]-AVERAGE(Table2[1M Return vs Nifty]))/_xlfn.STDEV.P(Table2[1M Return vs Nifty])</f>
        <v>-0.15773005220411249</v>
      </c>
      <c r="K618">
        <v>-13.733022169939799</v>
      </c>
      <c r="L618">
        <f>(Table2[[#This Row],[6M Return vs Nifty]]-AVERAGE(Table2[6M Return vs Nifty]))/_xlfn.STDEV.P(Table2[6M Return vs Nifty])</f>
        <v>-0.75454769976723812</v>
      </c>
      <c r="M618">
        <v>-2.1127547329490599</v>
      </c>
      <c r="N618">
        <f>(Table2[[#This Row],[1W Return vs Nifty]]-AVERAGE(Table2[1W Return vs Nifty]))/_xlfn.STDEV.P(Table2[1W Return vs Nifty])</f>
        <v>-0.64191969523956005</v>
      </c>
      <c r="O618">
        <v>683.72</v>
      </c>
      <c r="P618">
        <v>680.81042571004002</v>
      </c>
      <c r="Q618">
        <v>695.73813334977694</v>
      </c>
      <c r="R618">
        <v>51.580591175531801</v>
      </c>
      <c r="S618" s="2">
        <f>(Table2[[#This Row],[Close Price]]-Table2[[#This Row],[20D EMA]])/Table2[[#This Row],[20D EMA]]</f>
        <v>2.676534253787994E-3</v>
      </c>
      <c r="T618" s="2">
        <f>(Table2[[#This Row],[Close Price]]-Table2[[#This Row],[50D EMA]])/Table2[[#This Row],[50D EMA]]</f>
        <v>6.9616652609525943E-3</v>
      </c>
      <c r="U618" s="2">
        <f>(Table2[[#This Row],[Close Price]]-Table2[[#This Row],[200D EMA]])/Table2[[#This Row],[200D EMA]]</f>
        <v>-1.4643632225136328E-2</v>
      </c>
      <c r="V618">
        <v>0.82189469954389205</v>
      </c>
      <c r="W618">
        <v>683</v>
      </c>
      <c r="X618">
        <v>693.2</v>
      </c>
      <c r="Y618">
        <v>669.8</v>
      </c>
      <c r="Z618">
        <v>700</v>
      </c>
      <c r="AA618">
        <v>655.1</v>
      </c>
      <c r="AB618">
        <v>745.75</v>
      </c>
      <c r="AC618" s="2">
        <f>(Table2[[#This Row],[Close Price]]/Table2[[#This Row],[Day Low]])-1</f>
        <v>3.7335285505124549E-3</v>
      </c>
      <c r="AD618" s="2">
        <f>(Table2[[#This Row],[Day High]]/Table2[[#This Row],[Close Price]])-1</f>
        <v>1.1158923492086803E-2</v>
      </c>
      <c r="AE618" s="2">
        <f>(Table2[[#This Row],[Close Price]]/Table2[[#This Row],[Current Week Low]])-1</f>
        <v>2.3514481934906017E-2</v>
      </c>
      <c r="AF618" s="2">
        <f>(Table2[[#This Row],[Current Week High]]/Table2[[#This Row],[Close Price]])-1</f>
        <v>2.1077966596163789E-2</v>
      </c>
      <c r="AG618" s="2">
        <f>(Table2[[#This Row],[Close Price]]/Table2[[#This Row],[Current Month Low]])-1</f>
        <v>4.6481453213249813E-2</v>
      </c>
      <c r="AH618" s="2">
        <f>(Table2[[#This Row],[Current Month High]]/Table2[[#This Row],[Close Price]])-1</f>
        <v>8.781270512727013E-2</v>
      </c>
      <c r="AI618">
        <v>23.404565677193499</v>
      </c>
      <c r="AJ618">
        <v>14.277379563260499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0.06</v>
      </c>
      <c r="AM618" t="s">
        <v>10332</v>
      </c>
      <c r="AN618">
        <v>2.1800000000000002</v>
      </c>
      <c r="AO618" t="s">
        <v>10332</v>
      </c>
      <c r="AP618">
        <v>3.7973416175682999E-2</v>
      </c>
      <c r="AQ618">
        <f>(Table2[[#This Row],[Sharpe Ratio]]-AVERAGE(Table2[Sharpe Ratio]))/_xlfn.STDEV.P(Table2[Sharpe Ratio])</f>
        <v>-0.32751638907916897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705</v>
      </c>
      <c r="AT618">
        <f>_xlfn.RANK.AVG(Table2[[#This Row],[6M Return vs Nifty Z-Score]],Table2[6M Return vs Nifty Z-Score])</f>
        <v>572</v>
      </c>
      <c r="AU618">
        <f>_xlfn.RANK.AVG(Table2[[#This Row],[Sharpe Ratio Z-Score]],Table2[Sharpe Ratio Z-Score])</f>
        <v>430</v>
      </c>
      <c r="AV618">
        <f>(Table2[[#This Row],[Rank 1Y]]+Table2[[#This Row],[Rank 6M]]+Table2[[#This Row],[Rank Sharpe]])/3</f>
        <v>569</v>
      </c>
    </row>
    <row r="619" spans="1:48" x14ac:dyDescent="0.3">
      <c r="A619" t="s">
        <v>485</v>
      </c>
      <c r="B619" t="s">
        <v>486</v>
      </c>
      <c r="C619" t="s">
        <v>10300</v>
      </c>
      <c r="D619" t="s">
        <v>378</v>
      </c>
      <c r="E619">
        <v>43471.441528515003</v>
      </c>
      <c r="F619">
        <v>579.15</v>
      </c>
      <c r="G619">
        <v>-28.722738808711</v>
      </c>
      <c r="H619">
        <f>(Table2[[#This Row],[1Y Return vs Nifty]]-AVERAGE(Table2[1Y Return vs Nifty]))/_xlfn.STDEV.P(Table2[1Y Return vs Nifty])</f>
        <v>-0.94889729233296372</v>
      </c>
      <c r="I619">
        <v>4.52653903561544</v>
      </c>
      <c r="J619">
        <f>(Table2[[#This Row],[1M Return vs Nifty]]-AVERAGE(Table2[1M Return vs Nifty]))/_xlfn.STDEV.P(Table2[1M Return vs Nifty])</f>
        <v>1.981593149877587E-2</v>
      </c>
      <c r="K619">
        <v>5.9659495377546303</v>
      </c>
      <c r="L619">
        <f>(Table2[[#This Row],[6M Return vs Nifty]]-AVERAGE(Table2[6M Return vs Nifty]))/_xlfn.STDEV.P(Table2[6M Return vs Nifty])</f>
        <v>-8.4386464911880968E-2</v>
      </c>
      <c r="M619">
        <v>1.3852864342386999</v>
      </c>
      <c r="N619">
        <f>(Table2[[#This Row],[1W Return vs Nifty]]-AVERAGE(Table2[1W Return vs Nifty]))/_xlfn.STDEV.P(Table2[1W Return vs Nifty])</f>
        <v>0.16677358209599752</v>
      </c>
      <c r="O619">
        <v>556.75</v>
      </c>
      <c r="P619">
        <v>549.18867977067805</v>
      </c>
      <c r="Q619">
        <v>549.442573611081</v>
      </c>
      <c r="R619">
        <v>69.231394513081199</v>
      </c>
      <c r="S619" s="2">
        <f>(Table2[[#This Row],[Close Price]]-Table2[[#This Row],[20D EMA]])/Table2[[#This Row],[20D EMA]]</f>
        <v>4.0233497979344369E-2</v>
      </c>
      <c r="T619" s="2">
        <f>(Table2[[#This Row],[Close Price]]-Table2[[#This Row],[50D EMA]])/Table2[[#This Row],[50D EMA]]</f>
        <v>5.4555604172017394E-2</v>
      </c>
      <c r="U619" s="2">
        <f>(Table2[[#This Row],[Close Price]]-Table2[[#This Row],[200D EMA]])/Table2[[#This Row],[200D EMA]]</f>
        <v>5.4068300884793037E-2</v>
      </c>
      <c r="V619">
        <v>0.78346041809886502</v>
      </c>
      <c r="W619">
        <v>568.25</v>
      </c>
      <c r="X619">
        <v>587.9</v>
      </c>
      <c r="Y619">
        <v>551.65</v>
      </c>
      <c r="Z619">
        <v>587.9</v>
      </c>
      <c r="AA619">
        <v>520</v>
      </c>
      <c r="AB619">
        <v>587.9</v>
      </c>
      <c r="AC619" s="2">
        <f>(Table2[[#This Row],[Close Price]]/Table2[[#This Row],[Day Low]])-1</f>
        <v>1.9181698196216512E-2</v>
      </c>
      <c r="AD619" s="2">
        <f>(Table2[[#This Row],[Day High]]/Table2[[#This Row],[Close Price]])-1</f>
        <v>1.5108348441681851E-2</v>
      </c>
      <c r="AE619" s="2">
        <f>(Table2[[#This Row],[Close Price]]/Table2[[#This Row],[Current Week Low]])-1</f>
        <v>4.9850448654037871E-2</v>
      </c>
      <c r="AF619" s="2">
        <f>(Table2[[#This Row],[Current Week High]]/Table2[[#This Row],[Close Price]])-1</f>
        <v>1.5108348441681851E-2</v>
      </c>
      <c r="AG619" s="2">
        <f>(Table2[[#This Row],[Close Price]]/Table2[[#This Row],[Current Month Low]])-1</f>
        <v>0.11375000000000002</v>
      </c>
      <c r="AH619" s="2">
        <f>(Table2[[#This Row],[Current Month High]]/Table2[[#This Row],[Close Price]])-1</f>
        <v>1.5108348441681851E-2</v>
      </c>
      <c r="AI619">
        <v>10.342743676076999</v>
      </c>
      <c r="AJ619">
        <v>29.332291201429101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0.09</v>
      </c>
      <c r="AM619" t="s">
        <v>10332</v>
      </c>
      <c r="AN619">
        <v>9.6300000000000008</v>
      </c>
      <c r="AO619" t="s">
        <v>10332</v>
      </c>
      <c r="AP619">
        <v>-0.105760202974871</v>
      </c>
      <c r="AQ619">
        <f>(Table2[[#This Row],[Sharpe Ratio]]-AVERAGE(Table2[Sharpe Ratio]))/_xlfn.STDEV.P(Table2[Sharpe Ratio])</f>
        <v>-1.9823900016704057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651</v>
      </c>
      <c r="AT619">
        <f>_xlfn.RANK.AVG(Table2[[#This Row],[6M Return vs Nifty Z-Score]],Table2[6M Return vs Nifty Z-Score])</f>
        <v>341</v>
      </c>
      <c r="AU619">
        <f>_xlfn.RANK.AVG(Table2[[#This Row],[Sharpe Ratio Z-Score]],Table2[Sharpe Ratio Z-Score])</f>
        <v>726</v>
      </c>
      <c r="AV619">
        <f>(Table2[[#This Row],[Rank 1Y]]+Table2[[#This Row],[Rank 6M]]+Table2[[#This Row],[Rank Sharpe]])/3</f>
        <v>572.66666666666663</v>
      </c>
    </row>
    <row r="620" spans="1:48" x14ac:dyDescent="0.3">
      <c r="A620" t="s">
        <v>1343</v>
      </c>
      <c r="B620" t="s">
        <v>1344</v>
      </c>
      <c r="C620" t="s">
        <v>10287</v>
      </c>
      <c r="D620" t="s">
        <v>24</v>
      </c>
      <c r="E620">
        <v>8467.0050328159996</v>
      </c>
      <c r="F620">
        <v>43.78</v>
      </c>
      <c r="G620">
        <v>-41.224668217203799</v>
      </c>
      <c r="H620">
        <f>(Table2[[#This Row],[1Y Return vs Nifty]]-AVERAGE(Table2[1Y Return vs Nifty]))/_xlfn.STDEV.P(Table2[1Y Return vs Nifty])</f>
        <v>-1.1424123803196848</v>
      </c>
      <c r="I620">
        <v>-1.04984779715384</v>
      </c>
      <c r="J620">
        <f>(Table2[[#This Row],[1M Return vs Nifty]]-AVERAGE(Table2[1M Return vs Nifty]))/_xlfn.STDEV.P(Table2[1M Return vs Nifty])</f>
        <v>-0.44411134916045159</v>
      </c>
      <c r="K620">
        <v>-30.148730501327599</v>
      </c>
      <c r="L620">
        <f>(Table2[[#This Row],[6M Return vs Nifty]]-AVERAGE(Table2[6M Return vs Nifty]))/_xlfn.STDEV.P(Table2[6M Return vs Nifty])</f>
        <v>-1.313011944989295</v>
      </c>
      <c r="M620">
        <v>0.86158540245219795</v>
      </c>
      <c r="N620">
        <f>(Table2[[#This Row],[1W Return vs Nifty]]-AVERAGE(Table2[1W Return vs Nifty]))/_xlfn.STDEV.P(Table2[1W Return vs Nifty])</f>
        <v>4.5701964153913172E-2</v>
      </c>
      <c r="O620">
        <v>43.22</v>
      </c>
      <c r="P620">
        <v>44.963532396357103</v>
      </c>
      <c r="Q620">
        <v>48.198077504330399</v>
      </c>
      <c r="R620">
        <v>62.044617510565701</v>
      </c>
      <c r="S620" s="2">
        <f>(Table2[[#This Row],[Close Price]]-Table2[[#This Row],[20D EMA]])/Table2[[#This Row],[20D EMA]]</f>
        <v>1.2956964368348039E-2</v>
      </c>
      <c r="T620" s="2">
        <f>(Table2[[#This Row],[Close Price]]-Table2[[#This Row],[50D EMA]])/Table2[[#This Row],[50D EMA]]</f>
        <v>-2.632205107739689E-2</v>
      </c>
      <c r="U620" s="2">
        <f>(Table2[[#This Row],[Close Price]]-Table2[[#This Row],[200D EMA]])/Table2[[#This Row],[200D EMA]]</f>
        <v>-9.1665015143673562E-2</v>
      </c>
      <c r="V620">
        <v>0.88659532125291696</v>
      </c>
      <c r="W620">
        <v>43.48</v>
      </c>
      <c r="X620">
        <v>44.11</v>
      </c>
      <c r="Y620">
        <v>41</v>
      </c>
      <c r="Z620">
        <v>44.11</v>
      </c>
      <c r="AA620">
        <v>41</v>
      </c>
      <c r="AB620">
        <v>45.7</v>
      </c>
      <c r="AC620" s="2">
        <f>(Table2[[#This Row],[Close Price]]/Table2[[#This Row],[Day Low]])-1</f>
        <v>6.8997240110395541E-3</v>
      </c>
      <c r="AD620" s="2">
        <f>(Table2[[#This Row],[Day High]]/Table2[[#This Row],[Close Price]])-1</f>
        <v>7.5376884422109214E-3</v>
      </c>
      <c r="AE620" s="2">
        <f>(Table2[[#This Row],[Close Price]]/Table2[[#This Row],[Current Week Low]])-1</f>
        <v>6.7804878048780548E-2</v>
      </c>
      <c r="AF620" s="2">
        <f>(Table2[[#This Row],[Current Week High]]/Table2[[#This Row],[Close Price]])-1</f>
        <v>7.5376884422109214E-3</v>
      </c>
      <c r="AG620" s="2">
        <f>(Table2[[#This Row],[Close Price]]/Table2[[#This Row],[Current Month Low]])-1</f>
        <v>6.7804878048780548E-2</v>
      </c>
      <c r="AH620" s="2">
        <f>(Table2[[#This Row],[Current Month High]]/Table2[[#This Row],[Close Price]])-1</f>
        <v>4.3855641845591542E-2</v>
      </c>
      <c r="AI620">
        <v>43.901324805847402</v>
      </c>
      <c r="AJ620">
        <v>9.4499999999999993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-0.12</v>
      </c>
      <c r="AM620" t="s">
        <v>10331</v>
      </c>
      <c r="AN620">
        <v>1.58</v>
      </c>
      <c r="AO620" t="s">
        <v>10332</v>
      </c>
      <c r="AP620">
        <v>7.8214397016584003E-2</v>
      </c>
      <c r="AQ620">
        <f>(Table2[[#This Row],[Sharpe Ratio]]-AVERAGE(Table2[Sharpe Ratio]))/_xlfn.STDEV.P(Table2[Sharpe Ratio])</f>
        <v>0.13579718871812332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0">
        <f>_xlfn.RANK.AVG(Table2[[#This Row],[1Y Return vs Nifty Z-Score]],Table2[1Y Return vs Nifty Z-Score])</f>
        <v>703</v>
      </c>
      <c r="AT620">
        <f>_xlfn.RANK.AVG(Table2[[#This Row],[6M Return vs Nifty Z-Score]],Table2[6M Return vs Nifty Z-Score])</f>
        <v>708</v>
      </c>
      <c r="AU620">
        <f>_xlfn.RANK.AVG(Table2[[#This Row],[Sharpe Ratio Z-Score]],Table2[Sharpe Ratio Z-Score])</f>
        <v>307</v>
      </c>
      <c r="AV620">
        <f>(Table2[[#This Row],[Rank 1Y]]+Table2[[#This Row],[Rank 6M]]+Table2[[#This Row],[Rank Sharpe]])/3</f>
        <v>572.66666666666663</v>
      </c>
    </row>
    <row r="621" spans="1:48" x14ac:dyDescent="0.3">
      <c r="A621" t="s">
        <v>202</v>
      </c>
      <c r="B621" t="s">
        <v>203</v>
      </c>
      <c r="C621" t="s">
        <v>10293</v>
      </c>
      <c r="D621" t="s">
        <v>204</v>
      </c>
      <c r="E621">
        <v>129468.23674155</v>
      </c>
      <c r="F621">
        <v>1077.75</v>
      </c>
      <c r="G621">
        <v>-15.669651287609</v>
      </c>
      <c r="H621">
        <f>(Table2[[#This Row],[1Y Return vs Nifty]]-AVERAGE(Table2[1Y Return vs Nifty]))/_xlfn.STDEV.P(Table2[1Y Return vs Nifty])</f>
        <v>-0.74685092831906297</v>
      </c>
      <c r="I621">
        <v>7.7648392978963097</v>
      </c>
      <c r="J621">
        <f>(Table2[[#This Row],[1M Return vs Nifty]]-AVERAGE(Table2[1M Return vs Nifty]))/_xlfn.STDEV.P(Table2[1M Return vs Nifty])</f>
        <v>0.28922619296228236</v>
      </c>
      <c r="K621">
        <v>-9.8955831520792294</v>
      </c>
      <c r="L621">
        <f>(Table2[[#This Row],[6M Return vs Nifty]]-AVERAGE(Table2[6M Return vs Nifty]))/_xlfn.STDEV.P(Table2[6M Return vs Nifty])</f>
        <v>-0.6239975924290434</v>
      </c>
      <c r="M621">
        <v>-5.7906292246881401</v>
      </c>
      <c r="N621">
        <f>(Table2[[#This Row],[1W Return vs Nifty]]-AVERAGE(Table2[1W Return vs Nifty]))/_xlfn.STDEV.P(Table2[1W Return vs Nifty])</f>
        <v>-1.4921876692852978</v>
      </c>
      <c r="O621">
        <v>1092.8</v>
      </c>
      <c r="P621">
        <v>1072.2824892523499</v>
      </c>
      <c r="Q621">
        <v>1061.11370787071</v>
      </c>
      <c r="R621">
        <v>43.313289922948798</v>
      </c>
      <c r="S621" s="2">
        <f>(Table2[[#This Row],[Close Price]]-Table2[[#This Row],[20D EMA]])/Table2[[#This Row],[20D EMA]]</f>
        <v>-1.3771961932650033E-2</v>
      </c>
      <c r="T621" s="2">
        <f>(Table2[[#This Row],[Close Price]]-Table2[[#This Row],[50D EMA]])/Table2[[#This Row],[50D EMA]]</f>
        <v>5.098946222149253E-3</v>
      </c>
      <c r="U621" s="2">
        <f>(Table2[[#This Row],[Close Price]]-Table2[[#This Row],[200D EMA]])/Table2[[#This Row],[200D EMA]]</f>
        <v>1.5678142696576178E-2</v>
      </c>
      <c r="V621">
        <v>0.88014990156301498</v>
      </c>
      <c r="W621">
        <v>1075</v>
      </c>
      <c r="X621">
        <v>1099.9000000000001</v>
      </c>
      <c r="Y621">
        <v>1075</v>
      </c>
      <c r="Z621">
        <v>1115.5</v>
      </c>
      <c r="AA621">
        <v>1036.05</v>
      </c>
      <c r="AB621">
        <v>1348</v>
      </c>
      <c r="AC621" s="2">
        <f>(Table2[[#This Row],[Close Price]]/Table2[[#This Row],[Day Low]])-1</f>
        <v>2.5581395348837077E-3</v>
      </c>
      <c r="AD621" s="2">
        <f>(Table2[[#This Row],[Day High]]/Table2[[#This Row],[Close Price]])-1</f>
        <v>2.0552076084435322E-2</v>
      </c>
      <c r="AE621" s="2">
        <f>(Table2[[#This Row],[Close Price]]/Table2[[#This Row],[Current Week Low]])-1</f>
        <v>2.5581395348837077E-3</v>
      </c>
      <c r="AF621" s="2">
        <f>(Table2[[#This Row],[Current Week High]]/Table2[[#This Row],[Close Price]])-1</f>
        <v>3.5026675945256214E-2</v>
      </c>
      <c r="AG621" s="2">
        <f>(Table2[[#This Row],[Close Price]]/Table2[[#This Row],[Current Month Low]])-1</f>
        <v>4.0249022730563189E-2</v>
      </c>
      <c r="AH621" s="2">
        <f>(Table2[[#This Row],[Current Month High]]/Table2[[#This Row],[Close Price]])-1</f>
        <v>0.25075388540941779</v>
      </c>
      <c r="AI621">
        <v>25.075388540941699</v>
      </c>
      <c r="AJ621">
        <v>57.106413994169003</v>
      </c>
      <c r="AK621" t="str">
        <f>IF(AND(Table2[[#This Row],[20D EMA]]&gt;Table2[[#This Row],[50D EMA]],Table2[[#This Row],[50D EMA]]&gt;Table2[[#This Row],[200D EMA]]),"Uptrend","Downtrend/NoTrend")</f>
        <v>Uptrend</v>
      </c>
      <c r="AL621">
        <v>-0.12</v>
      </c>
      <c r="AM621" t="s">
        <v>10331</v>
      </c>
      <c r="AN621">
        <v>-7.02</v>
      </c>
      <c r="AO621" t="s">
        <v>10331</v>
      </c>
      <c r="AP621">
        <v>-9.5238926079359992E-3</v>
      </c>
      <c r="AQ621">
        <f>(Table2[[#This Row],[Sharpe Ratio]]-AVERAGE(Table2[Sharpe Ratio]))/_xlfn.STDEV.P(Table2[Sharpe Ratio])</f>
        <v>-0.87437552641694949</v>
      </c>
      <c r="AR6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-3.4481855234880712</v>
      </c>
      <c r="AS621">
        <f>_xlfn.RANK.AVG(Table2[[#This Row],[1Y Return vs Nifty Z-Score]],Table2[1Y Return vs Nifty Z-Score])</f>
        <v>587</v>
      </c>
      <c r="AT621">
        <f>_xlfn.RANK.AVG(Table2[[#This Row],[6M Return vs Nifty Z-Score]],Table2[6M Return vs Nifty Z-Score])</f>
        <v>535</v>
      </c>
      <c r="AU621">
        <f>_xlfn.RANK.AVG(Table2[[#This Row],[Sharpe Ratio Z-Score]],Table2[Sharpe Ratio Z-Score])</f>
        <v>599</v>
      </c>
      <c r="AV621">
        <f>(Table2[[#This Row],[Rank 1Y]]+Table2[[#This Row],[Rank 6M]]+Table2[[#This Row],[Rank Sharpe]])/3</f>
        <v>573.66666666666663</v>
      </c>
    </row>
    <row r="622" spans="1:48" x14ac:dyDescent="0.3">
      <c r="A622" t="s">
        <v>1564</v>
      </c>
      <c r="B622" t="s">
        <v>1565</v>
      </c>
      <c r="C622" t="s">
        <v>10289</v>
      </c>
      <c r="D622" t="s">
        <v>955</v>
      </c>
      <c r="E622">
        <v>6339.7458625199997</v>
      </c>
      <c r="F622">
        <v>138.22</v>
      </c>
      <c r="G622">
        <v>-15.1771176220138</v>
      </c>
      <c r="H622">
        <f>(Table2[[#This Row],[1Y Return vs Nifty]]-AVERAGE(Table2[1Y Return vs Nifty]))/_xlfn.STDEV.P(Table2[1Y Return vs Nifty])</f>
        <v>-0.73922708942829707</v>
      </c>
      <c r="I622">
        <v>3.8648907583938898</v>
      </c>
      <c r="J622">
        <f>(Table2[[#This Row],[1M Return vs Nifty]]-AVERAGE(Table2[1M Return vs Nifty]))/_xlfn.STDEV.P(Table2[1M Return vs Nifty])</f>
        <v>-3.522987059666792E-2</v>
      </c>
      <c r="K622">
        <v>-43.402084549249899</v>
      </c>
      <c r="L622">
        <f>(Table2[[#This Row],[6M Return vs Nifty]]-AVERAGE(Table2[6M Return vs Nifty]))/_xlfn.STDEV.P(Table2[6M Return vs Nifty])</f>
        <v>-1.7638925415263003</v>
      </c>
      <c r="M622">
        <v>5.1779446187528597</v>
      </c>
      <c r="N622">
        <f>(Table2[[#This Row],[1W Return vs Nifty]]-AVERAGE(Table2[1W Return vs Nifty]))/_xlfn.STDEV.P(Table2[1W Return vs Nifty])</f>
        <v>1.0435777792044225</v>
      </c>
      <c r="O622">
        <v>133.96</v>
      </c>
      <c r="P622">
        <v>138.27915071026399</v>
      </c>
      <c r="Q622">
        <v>152.75679182523601</v>
      </c>
      <c r="R622">
        <v>68.959685049035997</v>
      </c>
      <c r="S622" s="2">
        <f>(Table2[[#This Row],[Close Price]]-Table2[[#This Row],[20D EMA]])/Table2[[#This Row],[20D EMA]]</f>
        <v>3.1800537473872729E-2</v>
      </c>
      <c r="T622" s="2">
        <f>(Table2[[#This Row],[Close Price]]-Table2[[#This Row],[50D EMA]])/Table2[[#This Row],[50D EMA]]</f>
        <v>-4.2776304280267585E-4</v>
      </c>
      <c r="U622" s="2">
        <f>(Table2[[#This Row],[Close Price]]-Table2[[#This Row],[200D EMA]])/Table2[[#This Row],[200D EMA]]</f>
        <v>-9.5162981963296742E-2</v>
      </c>
      <c r="V622">
        <v>0.82662195960933404</v>
      </c>
      <c r="W622">
        <v>137.05000000000001</v>
      </c>
      <c r="X622">
        <v>140.25</v>
      </c>
      <c r="Y622">
        <v>130</v>
      </c>
      <c r="Z622">
        <v>141.96</v>
      </c>
      <c r="AA622">
        <v>126.32</v>
      </c>
      <c r="AB622">
        <v>141.96</v>
      </c>
      <c r="AC622" s="2">
        <f>(Table2[[#This Row],[Close Price]]/Table2[[#This Row],[Day Low]])-1</f>
        <v>8.5370302809193443E-3</v>
      </c>
      <c r="AD622" s="2">
        <f>(Table2[[#This Row],[Day High]]/Table2[[#This Row],[Close Price]])-1</f>
        <v>1.4686731297930855E-2</v>
      </c>
      <c r="AE622" s="2">
        <f>(Table2[[#This Row],[Close Price]]/Table2[[#This Row],[Current Week Low]])-1</f>
        <v>6.3230769230769202E-2</v>
      </c>
      <c r="AF622" s="2">
        <f>(Table2[[#This Row],[Current Week High]]/Table2[[#This Row],[Close Price]])-1</f>
        <v>2.7058312834611575E-2</v>
      </c>
      <c r="AG622" s="2">
        <f>(Table2[[#This Row],[Close Price]]/Table2[[#This Row],[Current Month Low]])-1</f>
        <v>9.4205193160228129E-2</v>
      </c>
      <c r="AH622" s="2">
        <f>(Table2[[#This Row],[Current Month High]]/Table2[[#This Row],[Close Price]])-1</f>
        <v>2.7058312834611575E-2</v>
      </c>
      <c r="AI622">
        <v>52.365793662277497</v>
      </c>
      <c r="AJ622">
        <v>13.597698787754201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-0.15</v>
      </c>
      <c r="AM622" t="s">
        <v>10331</v>
      </c>
      <c r="AN622">
        <v>5.92</v>
      </c>
      <c r="AO622" t="s">
        <v>10332</v>
      </c>
      <c r="AP622">
        <v>4.4926859963224E-2</v>
      </c>
      <c r="AQ622">
        <f>(Table2[[#This Row],[Sharpe Ratio]]-AVERAGE(Table2[Sharpe Ratio]))/_xlfn.STDEV.P(Table2[Sharpe Ratio])</f>
        <v>-0.24745807907039524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583</v>
      </c>
      <c r="AT622">
        <f>_xlfn.RANK.AVG(Table2[[#This Row],[6M Return vs Nifty Z-Score]],Table2[6M Return vs Nifty Z-Score])</f>
        <v>729</v>
      </c>
      <c r="AU622">
        <f>_xlfn.RANK.AVG(Table2[[#This Row],[Sharpe Ratio Z-Score]],Table2[Sharpe Ratio Z-Score])</f>
        <v>409</v>
      </c>
      <c r="AV622">
        <f>(Table2[[#This Row],[Rank 1Y]]+Table2[[#This Row],[Rank 6M]]+Table2[[#This Row],[Rank Sharpe]])/3</f>
        <v>573.66666666666663</v>
      </c>
    </row>
    <row r="623" spans="1:48" x14ac:dyDescent="0.3">
      <c r="A623" t="s">
        <v>22</v>
      </c>
      <c r="B623" t="s">
        <v>23</v>
      </c>
      <c r="C623" t="s">
        <v>10287</v>
      </c>
      <c r="D623" t="s">
        <v>24</v>
      </c>
      <c r="E623">
        <v>1242947.2670959299</v>
      </c>
      <c r="F623">
        <v>1631.3</v>
      </c>
      <c r="G623">
        <v>-24.847035559138</v>
      </c>
      <c r="H623">
        <f>(Table2[[#This Row],[1Y Return vs Nifty]]-AVERAGE(Table2[1Y Return vs Nifty]))/_xlfn.STDEV.P(Table2[1Y Return vs Nifty])</f>
        <v>-0.88890598772344909</v>
      </c>
      <c r="I623">
        <v>-0.872085613638099</v>
      </c>
      <c r="J623">
        <f>(Table2[[#This Row],[1M Return vs Nifty]]-AVERAGE(Table2[1M Return vs Nifty]))/_xlfn.STDEV.P(Table2[1M Return vs Nifty])</f>
        <v>-0.42932243137629023</v>
      </c>
      <c r="K623">
        <v>3.2409665903687701</v>
      </c>
      <c r="L623">
        <f>(Table2[[#This Row],[6M Return vs Nifty]]-AVERAGE(Table2[6M Return vs Nifty]))/_xlfn.STDEV.P(Table2[6M Return vs Nifty])</f>
        <v>-0.17709069151202339</v>
      </c>
      <c r="M623">
        <v>-2.56233628908769</v>
      </c>
      <c r="N623">
        <f>(Table2[[#This Row],[1W Return vs Nifty]]-AVERAGE(Table2[1W Return vs Nifty]))/_xlfn.STDEV.P(Table2[1W Return vs Nifty])</f>
        <v>-0.74585603123061484</v>
      </c>
      <c r="O623">
        <v>1629.01</v>
      </c>
      <c r="P623">
        <v>1616.4405518118399</v>
      </c>
      <c r="Q623">
        <v>1568.5649133838499</v>
      </c>
      <c r="R623">
        <v>51.214334637223097</v>
      </c>
      <c r="S623" s="2">
        <f>(Table2[[#This Row],[Close Price]]-Table2[[#This Row],[20D EMA]])/Table2[[#This Row],[20D EMA]]</f>
        <v>1.4057617816956088E-3</v>
      </c>
      <c r="T623" s="2">
        <f>(Table2[[#This Row],[Close Price]]-Table2[[#This Row],[50D EMA]])/Table2[[#This Row],[50D EMA]]</f>
        <v>9.1926969856728491E-3</v>
      </c>
      <c r="U623" s="2">
        <f>(Table2[[#This Row],[Close Price]]-Table2[[#This Row],[200D EMA]])/Table2[[#This Row],[200D EMA]]</f>
        <v>3.9995212235630247E-2</v>
      </c>
      <c r="V623">
        <v>0.75904085065693805</v>
      </c>
      <c r="W623">
        <v>1628</v>
      </c>
      <c r="X623">
        <v>1638.3</v>
      </c>
      <c r="Y623">
        <v>1617.8</v>
      </c>
      <c r="Z623">
        <v>1646</v>
      </c>
      <c r="AA623">
        <v>1593.3</v>
      </c>
      <c r="AB623">
        <v>1675.95</v>
      </c>
      <c r="AC623" s="2">
        <f>(Table2[[#This Row],[Close Price]]/Table2[[#This Row],[Day Low]])-1</f>
        <v>2.0270270270270618E-3</v>
      </c>
      <c r="AD623" s="2">
        <f>(Table2[[#This Row],[Day High]]/Table2[[#This Row],[Close Price]])-1</f>
        <v>4.2910562128364305E-3</v>
      </c>
      <c r="AE623" s="2">
        <f>(Table2[[#This Row],[Close Price]]/Table2[[#This Row],[Current Week Low]])-1</f>
        <v>8.3446655952528204E-3</v>
      </c>
      <c r="AF623" s="2">
        <f>(Table2[[#This Row],[Current Week High]]/Table2[[#This Row],[Close Price]])-1</f>
        <v>9.0112180469563707E-3</v>
      </c>
      <c r="AG623" s="2">
        <f>(Table2[[#This Row],[Close Price]]/Table2[[#This Row],[Current Month Low]])-1</f>
        <v>2.3849871336220518E-2</v>
      </c>
      <c r="AH623" s="2">
        <f>(Table2[[#This Row],[Current Month High]]/Table2[[#This Row],[Close Price]])-1</f>
        <v>2.7370808557592108E-2</v>
      </c>
      <c r="AI623">
        <v>9.97364065469257</v>
      </c>
      <c r="AJ623">
        <v>19.636243628763101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0.04</v>
      </c>
      <c r="AM623" t="s">
        <v>10332</v>
      </c>
      <c r="AN623">
        <v>0.96</v>
      </c>
      <c r="AO623" t="s">
        <v>10332</v>
      </c>
      <c r="AP623">
        <v>-8.9971896453975006E-2</v>
      </c>
      <c r="AQ623">
        <f>(Table2[[#This Row],[Sharpe Ratio]]-AVERAGE(Table2[Sharpe Ratio]))/_xlfn.STDEV.P(Table2[Sharpe Ratio])</f>
        <v>-1.8006117092754617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-4.0417868511178394</v>
      </c>
      <c r="AS623">
        <f>_xlfn.RANK.AVG(Table2[[#This Row],[1Y Return vs Nifty Z-Score]],Table2[1Y Return vs Nifty Z-Score])</f>
        <v>634</v>
      </c>
      <c r="AT623">
        <f>_xlfn.RANK.AVG(Table2[[#This Row],[6M Return vs Nifty Z-Score]],Table2[6M Return vs Nifty Z-Score])</f>
        <v>372</v>
      </c>
      <c r="AU623">
        <f>_xlfn.RANK.AVG(Table2[[#This Row],[Sharpe Ratio Z-Score]],Table2[Sharpe Ratio Z-Score])</f>
        <v>718</v>
      </c>
      <c r="AV623">
        <f>(Table2[[#This Row],[Rank 1Y]]+Table2[[#This Row],[Rank 6M]]+Table2[[#This Row],[Rank Sharpe]])/3</f>
        <v>574.66666666666663</v>
      </c>
    </row>
    <row r="624" spans="1:48" x14ac:dyDescent="0.3">
      <c r="A624" t="s">
        <v>2232</v>
      </c>
      <c r="B624" t="s">
        <v>2233</v>
      </c>
      <c r="C624" t="s">
        <v>10303</v>
      </c>
      <c r="D624" t="s">
        <v>1888</v>
      </c>
      <c r="E624">
        <v>2560.23295818</v>
      </c>
      <c r="F624">
        <v>53.7</v>
      </c>
      <c r="G624">
        <v>-3.8992617735571802</v>
      </c>
      <c r="H624">
        <f>(Table2[[#This Row],[1Y Return vs Nifty]]-AVERAGE(Table2[1Y Return vs Nifty]))/_xlfn.STDEV.P(Table2[1Y Return vs Nifty])</f>
        <v>-0.56465921310249789</v>
      </c>
      <c r="I624">
        <v>1.84786280156066</v>
      </c>
      <c r="J624">
        <f>(Table2[[#This Row],[1M Return vs Nifty]]-AVERAGE(Table2[1M Return vs Nifty]))/_xlfn.STDEV.P(Table2[1M Return vs Nifty])</f>
        <v>-0.20303643120476236</v>
      </c>
      <c r="K624">
        <v>-19.248882105349502</v>
      </c>
      <c r="L624">
        <f>(Table2[[#This Row],[6M Return vs Nifty]]-AVERAGE(Table2[6M Return vs Nifty]))/_xlfn.STDEV.P(Table2[6M Return vs Nifty])</f>
        <v>-0.94219787564720525</v>
      </c>
      <c r="M624">
        <v>2.1950581941293201</v>
      </c>
      <c r="N624">
        <f>(Table2[[#This Row],[1W Return vs Nifty]]-AVERAGE(Table2[1W Return vs Nifty]))/_xlfn.STDEV.P(Table2[1W Return vs Nifty])</f>
        <v>0.35398034928398864</v>
      </c>
      <c r="O624">
        <v>52.7</v>
      </c>
      <c r="P624">
        <v>53.038943790098401</v>
      </c>
      <c r="Q624">
        <v>51.811328828851998</v>
      </c>
      <c r="R624">
        <v>59.940510156170703</v>
      </c>
      <c r="S624" s="2">
        <f>(Table2[[#This Row],[Close Price]]-Table2[[#This Row],[20D EMA]])/Table2[[#This Row],[20D EMA]]</f>
        <v>1.8975332068311195E-2</v>
      </c>
      <c r="T624" s="2">
        <f>(Table2[[#This Row],[Close Price]]-Table2[[#This Row],[50D EMA]])/Table2[[#This Row],[50D EMA]]</f>
        <v>1.2463600567117849E-2</v>
      </c>
      <c r="U624" s="2">
        <f>(Table2[[#This Row],[Close Price]]-Table2[[#This Row],[200D EMA]])/Table2[[#This Row],[200D EMA]]</f>
        <v>3.6452861060306693E-2</v>
      </c>
      <c r="V624">
        <v>0.71107298608758895</v>
      </c>
      <c r="W624">
        <v>53.52</v>
      </c>
      <c r="X624">
        <v>54.95</v>
      </c>
      <c r="Y624">
        <v>50.06</v>
      </c>
      <c r="Z624">
        <v>54.95</v>
      </c>
      <c r="AA624">
        <v>49.34</v>
      </c>
      <c r="AB624">
        <v>58.14</v>
      </c>
      <c r="AC624" s="2">
        <f>(Table2[[#This Row],[Close Price]]/Table2[[#This Row],[Day Low]])-1</f>
        <v>3.3632286995515237E-3</v>
      </c>
      <c r="AD624" s="2">
        <f>(Table2[[#This Row],[Day High]]/Table2[[#This Row],[Close Price]])-1</f>
        <v>2.3277467411545683E-2</v>
      </c>
      <c r="AE624" s="2">
        <f>(Table2[[#This Row],[Close Price]]/Table2[[#This Row],[Current Week Low]])-1</f>
        <v>7.2712744706352472E-2</v>
      </c>
      <c r="AF624" s="2">
        <f>(Table2[[#This Row],[Current Week High]]/Table2[[#This Row],[Close Price]])-1</f>
        <v>2.3277467411545683E-2</v>
      </c>
      <c r="AG624" s="2">
        <f>(Table2[[#This Row],[Close Price]]/Table2[[#This Row],[Current Month Low]])-1</f>
        <v>8.8366436967977302E-2</v>
      </c>
      <c r="AH624" s="2">
        <f>(Table2[[#This Row],[Current Month High]]/Table2[[#This Row],[Close Price]])-1</f>
        <v>8.268156424581008E-2</v>
      </c>
      <c r="AI624">
        <v>29.236499068901299</v>
      </c>
      <c r="AJ624">
        <v>31.941031941031898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-0.02</v>
      </c>
      <c r="AM624" t="s">
        <v>10331</v>
      </c>
      <c r="AN624">
        <v>3.83</v>
      </c>
      <c r="AO624" t="s">
        <v>10332</v>
      </c>
      <c r="AP624">
        <v>-7.6367611203840002E-3</v>
      </c>
      <c r="AQ624">
        <f>(Table2[[#This Row],[Sharpe Ratio]]-AVERAGE(Table2[Sharpe Ratio]))/_xlfn.STDEV.P(Table2[Sharpe Ratio])</f>
        <v>-0.85264808282583882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509</v>
      </c>
      <c r="AT624">
        <f>_xlfn.RANK.AVG(Table2[[#This Row],[6M Return vs Nifty Z-Score]],Table2[6M Return vs Nifty Z-Score])</f>
        <v>625</v>
      </c>
      <c r="AU624">
        <f>_xlfn.RANK.AVG(Table2[[#This Row],[Sharpe Ratio Z-Score]],Table2[Sharpe Ratio Z-Score])</f>
        <v>593</v>
      </c>
      <c r="AV624">
        <f>(Table2[[#This Row],[Rank 1Y]]+Table2[[#This Row],[Rank 6M]]+Table2[[#This Row],[Rank Sharpe]])/3</f>
        <v>575.66666666666663</v>
      </c>
    </row>
    <row r="625" spans="1:48" x14ac:dyDescent="0.3">
      <c r="A625" t="s">
        <v>1874</v>
      </c>
      <c r="B625" t="s">
        <v>1875</v>
      </c>
      <c r="C625" t="s">
        <v>10287</v>
      </c>
      <c r="D625" t="s">
        <v>24</v>
      </c>
      <c r="E625">
        <v>3869.1411593600001</v>
      </c>
      <c r="F625">
        <v>123.52</v>
      </c>
      <c r="G625">
        <v>-21.343104219561599</v>
      </c>
      <c r="H625">
        <f>(Table2[[#This Row],[1Y Return vs Nifty]]-AVERAGE(Table2[1Y Return vs Nifty]))/_xlfn.STDEV.P(Table2[1Y Return vs Nifty])</f>
        <v>-0.83466927278751801</v>
      </c>
      <c r="I625">
        <v>-7.5347660739808999</v>
      </c>
      <c r="J625">
        <f>(Table2[[#This Row],[1M Return vs Nifty]]-AVERAGE(Table2[1M Return vs Nifty]))/_xlfn.STDEV.P(Table2[1M Return vs Nifty])</f>
        <v>-0.98362386715620176</v>
      </c>
      <c r="K625">
        <v>-20.009684126048199</v>
      </c>
      <c r="L625">
        <f>(Table2[[#This Row],[6M Return vs Nifty]]-AVERAGE(Table2[6M Return vs Nifty]))/_xlfn.STDEV.P(Table2[6M Return vs Nifty])</f>
        <v>-0.96808044602892418</v>
      </c>
      <c r="M625">
        <v>0.95457488657615297</v>
      </c>
      <c r="N625">
        <f>(Table2[[#This Row],[1W Return vs Nifty]]-AVERAGE(Table2[1W Return vs Nifty]))/_xlfn.STDEV.P(Table2[1W Return vs Nifty])</f>
        <v>6.7199701624624755E-2</v>
      </c>
      <c r="O625">
        <v>123.01</v>
      </c>
      <c r="P625">
        <v>127.13269619093001</v>
      </c>
      <c r="Q625">
        <v>127.86884742657099</v>
      </c>
      <c r="R625">
        <v>59.156434811951698</v>
      </c>
      <c r="S625" s="2">
        <f>(Table2[[#This Row],[Close Price]]-Table2[[#This Row],[20D EMA]])/Table2[[#This Row],[20D EMA]]</f>
        <v>4.1460043898869266E-3</v>
      </c>
      <c r="T625" s="2">
        <f>(Table2[[#This Row],[Close Price]]-Table2[[#This Row],[50D EMA]])/Table2[[#This Row],[50D EMA]]</f>
        <v>-2.8416735420323358E-2</v>
      </c>
      <c r="U625" s="2">
        <f>(Table2[[#This Row],[Close Price]]-Table2[[#This Row],[200D EMA]])/Table2[[#This Row],[200D EMA]]</f>
        <v>-3.4010218392469163E-2</v>
      </c>
      <c r="V625">
        <v>0.56296966223927603</v>
      </c>
      <c r="W625">
        <v>123.01</v>
      </c>
      <c r="X625">
        <v>124.45</v>
      </c>
      <c r="Y625">
        <v>121.05</v>
      </c>
      <c r="Z625">
        <v>124.45</v>
      </c>
      <c r="AA625">
        <v>115.31</v>
      </c>
      <c r="AB625">
        <v>127.1</v>
      </c>
      <c r="AC625" s="2">
        <f>(Table2[[#This Row],[Close Price]]/Table2[[#This Row],[Day Low]])-1</f>
        <v>4.1460043898868815E-3</v>
      </c>
      <c r="AD625" s="2">
        <f>(Table2[[#This Row],[Day High]]/Table2[[#This Row],[Close Price]])-1</f>
        <v>7.5291450777201785E-3</v>
      </c>
      <c r="AE625" s="2">
        <f>(Table2[[#This Row],[Close Price]]/Table2[[#This Row],[Current Week Low]])-1</f>
        <v>2.0404791408508816E-2</v>
      </c>
      <c r="AF625" s="2">
        <f>(Table2[[#This Row],[Current Week High]]/Table2[[#This Row],[Close Price]])-1</f>
        <v>7.5291450777201785E-3</v>
      </c>
      <c r="AG625" s="2">
        <f>(Table2[[#This Row],[Close Price]]/Table2[[#This Row],[Current Month Low]])-1</f>
        <v>7.1199375596218806E-2</v>
      </c>
      <c r="AH625" s="2">
        <f>(Table2[[#This Row],[Current Month High]]/Table2[[#This Row],[Close Price]])-1</f>
        <v>2.898316062176165E-2</v>
      </c>
      <c r="AI625">
        <v>32.326748704663203</v>
      </c>
      <c r="AJ625">
        <v>12.393084622383901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-0.06</v>
      </c>
      <c r="AM625" t="s">
        <v>10331</v>
      </c>
      <c r="AN625">
        <v>3.77</v>
      </c>
      <c r="AO625" t="s">
        <v>10332</v>
      </c>
      <c r="AP625">
        <v>2.1525607437930999E-2</v>
      </c>
      <c r="AQ625">
        <f>(Table2[[#This Row],[Sharpe Ratio]]-AVERAGE(Table2[Sharpe Ratio]))/_xlfn.STDEV.P(Table2[Sharpe Ratio])</f>
        <v>-0.51688784459468573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616</v>
      </c>
      <c r="AT625">
        <f>_xlfn.RANK.AVG(Table2[[#This Row],[6M Return vs Nifty Z-Score]],Table2[6M Return vs Nifty Z-Score])</f>
        <v>636</v>
      </c>
      <c r="AU625">
        <f>_xlfn.RANK.AVG(Table2[[#This Row],[Sharpe Ratio Z-Score]],Table2[Sharpe Ratio Z-Score])</f>
        <v>477</v>
      </c>
      <c r="AV625">
        <f>(Table2[[#This Row],[Rank 1Y]]+Table2[[#This Row],[Rank 6M]]+Table2[[#This Row],[Rank Sharpe]])/3</f>
        <v>576.33333333333337</v>
      </c>
    </row>
    <row r="626" spans="1:48" x14ac:dyDescent="0.3">
      <c r="A626" t="s">
        <v>1333</v>
      </c>
      <c r="B626" t="s">
        <v>1334</v>
      </c>
      <c r="C626" t="s">
        <v>10296</v>
      </c>
      <c r="D626" t="s">
        <v>397</v>
      </c>
      <c r="E626">
        <v>8602.7464477399899</v>
      </c>
      <c r="F626">
        <v>195.34</v>
      </c>
      <c r="G626">
        <v>-30.733657922144499</v>
      </c>
      <c r="H626">
        <f>(Table2[[#This Row],[1Y Return vs Nifty]]-AVERAGE(Table2[1Y Return vs Nifty]))/_xlfn.STDEV.P(Table2[1Y Return vs Nifty])</f>
        <v>-0.98002394298465512</v>
      </c>
      <c r="I626">
        <v>1.23711615901767</v>
      </c>
      <c r="J626">
        <f>(Table2[[#This Row],[1M Return vs Nifty]]-AVERAGE(Table2[1M Return vs Nifty]))/_xlfn.STDEV.P(Table2[1M Return vs Nifty])</f>
        <v>-0.2538474738285777</v>
      </c>
      <c r="K626">
        <v>-7.6054073768441803</v>
      </c>
      <c r="L626">
        <f>(Table2[[#This Row],[6M Return vs Nifty]]-AVERAGE(Table2[6M Return vs Nifty]))/_xlfn.STDEV.P(Table2[6M Return vs Nifty])</f>
        <v>-0.54608555476832343</v>
      </c>
      <c r="M626">
        <v>-1.47608552762999</v>
      </c>
      <c r="N626">
        <f>(Table2[[#This Row],[1W Return vs Nifty]]-AVERAGE(Table2[1W Return vs Nifty]))/_xlfn.STDEV.P(Table2[1W Return vs Nifty])</f>
        <v>-0.49473157433987597</v>
      </c>
      <c r="O626">
        <v>189.38</v>
      </c>
      <c r="P626">
        <v>186.03450793283099</v>
      </c>
      <c r="Q626">
        <v>190.77280768322001</v>
      </c>
      <c r="R626">
        <v>65.427213298549603</v>
      </c>
      <c r="S626" s="2">
        <f>(Table2[[#This Row],[Close Price]]-Table2[[#This Row],[20D EMA]])/Table2[[#This Row],[20D EMA]]</f>
        <v>3.1471116274157822E-2</v>
      </c>
      <c r="T626" s="2">
        <f>(Table2[[#This Row],[Close Price]]-Table2[[#This Row],[50D EMA]])/Table2[[#This Row],[50D EMA]]</f>
        <v>5.002024716042909E-2</v>
      </c>
      <c r="U626" s="2">
        <f>(Table2[[#This Row],[Close Price]]-Table2[[#This Row],[200D EMA]])/Table2[[#This Row],[200D EMA]]</f>
        <v>2.3940478584158906E-2</v>
      </c>
      <c r="V626">
        <v>0.712739434541103</v>
      </c>
      <c r="W626">
        <v>191.69</v>
      </c>
      <c r="X626">
        <v>198.08</v>
      </c>
      <c r="Y626">
        <v>189.05</v>
      </c>
      <c r="Z626">
        <v>198.08</v>
      </c>
      <c r="AA626">
        <v>176.35</v>
      </c>
      <c r="AB626">
        <v>198.08</v>
      </c>
      <c r="AC626" s="2">
        <f>(Table2[[#This Row],[Close Price]]/Table2[[#This Row],[Day Low]])-1</f>
        <v>1.9041160206583641E-2</v>
      </c>
      <c r="AD626" s="2">
        <f>(Table2[[#This Row],[Day High]]/Table2[[#This Row],[Close Price]])-1</f>
        <v>1.4026825023036871E-2</v>
      </c>
      <c r="AE626" s="2">
        <f>(Table2[[#This Row],[Close Price]]/Table2[[#This Row],[Current Week Low]])-1</f>
        <v>3.3271621264215678E-2</v>
      </c>
      <c r="AF626" s="2">
        <f>(Table2[[#This Row],[Current Week High]]/Table2[[#This Row],[Close Price]])-1</f>
        <v>1.4026825023036871E-2</v>
      </c>
      <c r="AG626" s="2">
        <f>(Table2[[#This Row],[Close Price]]/Table2[[#This Row],[Current Month Low]])-1</f>
        <v>0.10768358378225118</v>
      </c>
      <c r="AH626" s="2">
        <f>(Table2[[#This Row],[Current Month High]]/Table2[[#This Row],[Close Price]])-1</f>
        <v>1.4026825023036871E-2</v>
      </c>
      <c r="AI626">
        <v>32.0774035015869</v>
      </c>
      <c r="AJ626">
        <v>34.717241379310302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0.12</v>
      </c>
      <c r="AM626" t="s">
        <v>10332</v>
      </c>
      <c r="AN626">
        <v>8.67</v>
      </c>
      <c r="AO626" t="s">
        <v>10332</v>
      </c>
      <c r="AQ626">
        <f>(Table2[[#This Row],[Sharpe Ratio]]-AVERAGE(Table2[Sharpe Ratio]))/_xlfn.STDEV.P(Table2[Sharpe Ratio])</f>
        <v>-0.76472241492382476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662</v>
      </c>
      <c r="AT626">
        <f>_xlfn.RANK.AVG(Table2[[#This Row],[6M Return vs Nifty Z-Score]],Table2[6M Return vs Nifty Z-Score])</f>
        <v>510</v>
      </c>
      <c r="AU626">
        <f>_xlfn.RANK.AVG(Table2[[#This Row],[Sharpe Ratio Z-Score]],Table2[Sharpe Ratio Z-Score])</f>
        <v>557.5</v>
      </c>
      <c r="AV626">
        <f>(Table2[[#This Row],[Rank 1Y]]+Table2[[#This Row],[Rank 6M]]+Table2[[#This Row],[Rank Sharpe]])/3</f>
        <v>576.5</v>
      </c>
    </row>
    <row r="627" spans="1:48" x14ac:dyDescent="0.3">
      <c r="A627" t="s">
        <v>517</v>
      </c>
      <c r="B627" t="s">
        <v>518</v>
      </c>
      <c r="C627" t="s">
        <v>10286</v>
      </c>
      <c r="D627" t="s">
        <v>21</v>
      </c>
      <c r="E627">
        <v>40577.828410759997</v>
      </c>
      <c r="F627">
        <v>6084.2</v>
      </c>
      <c r="G627">
        <v>-5.27714087023414</v>
      </c>
      <c r="H627">
        <f>(Table2[[#This Row],[1Y Return vs Nifty]]-AVERAGE(Table2[1Y Return vs Nifty]))/_xlfn.STDEV.P(Table2[1Y Return vs Nifty])</f>
        <v>-0.58598715264816292</v>
      </c>
      <c r="I627">
        <v>3.00363063159016</v>
      </c>
      <c r="J627">
        <f>(Table2[[#This Row],[1M Return vs Nifty]]-AVERAGE(Table2[1M Return vs Nifty]))/_xlfn.STDEV.P(Table2[1M Return vs Nifty])</f>
        <v>-0.1068823725752385</v>
      </c>
      <c r="K627">
        <v>-19.737445647596498</v>
      </c>
      <c r="L627">
        <f>(Table2[[#This Row],[6M Return vs Nifty]]-AVERAGE(Table2[6M Return vs Nifty]))/_xlfn.STDEV.P(Table2[6M Return vs Nifty])</f>
        <v>-0.95881886234823521</v>
      </c>
      <c r="M627">
        <v>-1.1557425531071801</v>
      </c>
      <c r="N627">
        <f>(Table2[[#This Row],[1W Return vs Nifty]]-AVERAGE(Table2[1W Return vs Nifty]))/_xlfn.STDEV.P(Table2[1W Return vs Nifty])</f>
        <v>-0.42067320922734019</v>
      </c>
      <c r="O627">
        <v>6009.67</v>
      </c>
      <c r="P627">
        <v>5837.1103389095797</v>
      </c>
      <c r="Q627">
        <v>5572.6371488656396</v>
      </c>
      <c r="R627">
        <v>57.722844170660402</v>
      </c>
      <c r="S627" s="2">
        <f>(Table2[[#This Row],[Close Price]]-Table2[[#This Row],[20D EMA]])/Table2[[#This Row],[20D EMA]]</f>
        <v>1.2401679293538538E-2</v>
      </c>
      <c r="T627" s="2">
        <f>(Table2[[#This Row],[Close Price]]-Table2[[#This Row],[50D EMA]])/Table2[[#This Row],[50D EMA]]</f>
        <v>4.2330818974475395E-2</v>
      </c>
      <c r="U627" s="2">
        <f>(Table2[[#This Row],[Close Price]]-Table2[[#This Row],[200D EMA]])/Table2[[#This Row],[200D EMA]]</f>
        <v>9.179905984700501E-2</v>
      </c>
      <c r="V627">
        <v>0.48074822485970498</v>
      </c>
      <c r="W627">
        <v>6075.1</v>
      </c>
      <c r="X627">
        <v>6195</v>
      </c>
      <c r="Y627">
        <v>6034.55</v>
      </c>
      <c r="Z627">
        <v>6210.1</v>
      </c>
      <c r="AA627">
        <v>5749</v>
      </c>
      <c r="AB627">
        <v>6357</v>
      </c>
      <c r="AC627" s="2">
        <f>(Table2[[#This Row],[Close Price]]/Table2[[#This Row],[Day Low]])-1</f>
        <v>1.4979177297491653E-3</v>
      </c>
      <c r="AD627" s="2">
        <f>(Table2[[#This Row],[Day High]]/Table2[[#This Row],[Close Price]])-1</f>
        <v>1.8211104171460546E-2</v>
      </c>
      <c r="AE627" s="2">
        <f>(Table2[[#This Row],[Close Price]]/Table2[[#This Row],[Current Week Low]])-1</f>
        <v>8.227622606490792E-3</v>
      </c>
      <c r="AF627" s="2">
        <f>(Table2[[#This Row],[Current Week High]]/Table2[[#This Row],[Close Price]])-1</f>
        <v>2.0692942375332812E-2</v>
      </c>
      <c r="AG627" s="2">
        <f>(Table2[[#This Row],[Close Price]]/Table2[[#This Row],[Current Month Low]])-1</f>
        <v>5.8305792311706295E-2</v>
      </c>
      <c r="AH627" s="2">
        <f>(Table2[[#This Row],[Current Month High]]/Table2[[#This Row],[Close Price]])-1</f>
        <v>4.4837447815653686E-2</v>
      </c>
      <c r="AI627">
        <v>12.5447881397718</v>
      </c>
      <c r="AJ627">
        <v>41.913814216572298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-0.05</v>
      </c>
      <c r="AM627" t="s">
        <v>10331</v>
      </c>
      <c r="AN627">
        <v>3.17</v>
      </c>
      <c r="AO627" t="s">
        <v>10332</v>
      </c>
      <c r="AP627">
        <v>-4.9965282997839998E-3</v>
      </c>
      <c r="AQ627">
        <f>(Table2[[#This Row],[Sharpe Ratio]]-AVERAGE(Table2[Sharpe Ratio]))/_xlfn.STDEV.P(Table2[Sharpe Ratio])</f>
        <v>-0.82224982491144172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-2.8946114217104189</v>
      </c>
      <c r="AS627">
        <f>_xlfn.RANK.AVG(Table2[[#This Row],[1Y Return vs Nifty Z-Score]],Table2[1Y Return vs Nifty Z-Score])</f>
        <v>514</v>
      </c>
      <c r="AT627">
        <f>_xlfn.RANK.AVG(Table2[[#This Row],[6M Return vs Nifty Z-Score]],Table2[6M Return vs Nifty Z-Score])</f>
        <v>631</v>
      </c>
      <c r="AU627">
        <f>_xlfn.RANK.AVG(Table2[[#This Row],[Sharpe Ratio Z-Score]],Table2[Sharpe Ratio Z-Score])</f>
        <v>587</v>
      </c>
      <c r="AV627">
        <f>(Table2[[#This Row],[Rank 1Y]]+Table2[[#This Row],[Rank 6M]]+Table2[[#This Row],[Rank Sharpe]])/3</f>
        <v>577.33333333333337</v>
      </c>
    </row>
    <row r="628" spans="1:48" x14ac:dyDescent="0.3">
      <c r="A628" t="s">
        <v>442</v>
      </c>
      <c r="B628" t="s">
        <v>443</v>
      </c>
      <c r="C628" t="s">
        <v>10298</v>
      </c>
      <c r="D628" t="s">
        <v>444</v>
      </c>
      <c r="E628">
        <v>52542.099825354999</v>
      </c>
      <c r="F628">
        <v>1955.95</v>
      </c>
      <c r="G628">
        <v>-30.563200666835201</v>
      </c>
      <c r="H628">
        <f>(Table2[[#This Row],[1Y Return vs Nifty]]-AVERAGE(Table2[1Y Return vs Nifty]))/_xlfn.STDEV.P(Table2[1Y Return vs Nifty])</f>
        <v>-0.9773854661798872</v>
      </c>
      <c r="I628">
        <v>-16.5976746028342</v>
      </c>
      <c r="J628">
        <f>(Table2[[#This Row],[1M Return vs Nifty]]-AVERAGE(Table2[1M Return vs Nifty]))/_xlfn.STDEV.P(Table2[1M Return vs Nifty])</f>
        <v>-1.737612181587076</v>
      </c>
      <c r="K628">
        <v>-12.143890010524</v>
      </c>
      <c r="L628">
        <f>(Table2[[#This Row],[6M Return vs Nifty]]-AVERAGE(Table2[6M Return vs Nifty]))/_xlfn.STDEV.P(Table2[6M Return vs Nifty])</f>
        <v>-0.70048524482770069</v>
      </c>
      <c r="M628">
        <v>-2.1107566049658502</v>
      </c>
      <c r="N628">
        <f>(Table2[[#This Row],[1W Return vs Nifty]]-AVERAGE(Table2[1W Return vs Nifty]))/_xlfn.STDEV.P(Table2[1W Return vs Nifty])</f>
        <v>-0.64145775880426736</v>
      </c>
      <c r="O628">
        <v>2025.11</v>
      </c>
      <c r="P628">
        <v>2119.17274822132</v>
      </c>
      <c r="Q628">
        <v>2047.7855021422599</v>
      </c>
      <c r="R628">
        <v>43.691159068614603</v>
      </c>
      <c r="S628" s="2">
        <f>(Table2[[#This Row],[Close Price]]-Table2[[#This Row],[20D EMA]])/Table2[[#This Row],[20D EMA]]</f>
        <v>-3.4151231291139672E-2</v>
      </c>
      <c r="T628" s="2">
        <f>(Table2[[#This Row],[Close Price]]-Table2[[#This Row],[50D EMA]])/Table2[[#This Row],[50D EMA]]</f>
        <v>-7.7021917329919101E-2</v>
      </c>
      <c r="U628" s="2">
        <f>(Table2[[#This Row],[Close Price]]-Table2[[#This Row],[200D EMA]])/Table2[[#This Row],[200D EMA]]</f>
        <v>-4.4846250765125328E-2</v>
      </c>
      <c r="V628">
        <v>1.4348841116392499</v>
      </c>
      <c r="W628">
        <v>1895.05</v>
      </c>
      <c r="X628">
        <v>1961</v>
      </c>
      <c r="Y628">
        <v>1871</v>
      </c>
      <c r="Z628">
        <v>1961</v>
      </c>
      <c r="AA628">
        <v>1859</v>
      </c>
      <c r="AB628">
        <v>2209</v>
      </c>
      <c r="AC628" s="2">
        <f>(Table2[[#This Row],[Close Price]]/Table2[[#This Row],[Day Low]])-1</f>
        <v>3.2136355241286552E-2</v>
      </c>
      <c r="AD628" s="2">
        <f>(Table2[[#This Row],[Day High]]/Table2[[#This Row],[Close Price]])-1</f>
        <v>2.5818655896112652E-3</v>
      </c>
      <c r="AE628" s="2">
        <f>(Table2[[#This Row],[Close Price]]/Table2[[#This Row],[Current Week Low]])-1</f>
        <v>4.5403527525387455E-2</v>
      </c>
      <c r="AF628" s="2">
        <f>(Table2[[#This Row],[Current Week High]]/Table2[[#This Row],[Close Price]])-1</f>
        <v>2.5818655896112652E-3</v>
      </c>
      <c r="AG628" s="2">
        <f>(Table2[[#This Row],[Close Price]]/Table2[[#This Row],[Current Month Low]])-1</f>
        <v>5.2151694459386722E-2</v>
      </c>
      <c r="AH628" s="2">
        <f>(Table2[[#This Row],[Current Month High]]/Table2[[#This Row],[Close Price]])-1</f>
        <v>0.12937447276259606</v>
      </c>
      <c r="AI628">
        <v>25.463329839719801</v>
      </c>
      <c r="AJ628">
        <v>12.4109195402298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-0.19</v>
      </c>
      <c r="AM628" t="s">
        <v>10331</v>
      </c>
      <c r="AN628">
        <v>-7.1</v>
      </c>
      <c r="AO628" t="s">
        <v>10331</v>
      </c>
      <c r="AP628">
        <v>5.8378036186880001E-3</v>
      </c>
      <c r="AQ628">
        <f>(Table2[[#This Row],[Sharpe Ratio]]-AVERAGE(Table2[Sharpe Ratio]))/_xlfn.STDEV.P(Table2[Sharpe Ratio])</f>
        <v>-0.69750900151956652</v>
      </c>
      <c r="AR6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>
        <f>_xlfn.RANK.AVG(Table2[[#This Row],[1Y Return vs Nifty Z-Score]],Table2[1Y Return vs Nifty Z-Score])</f>
        <v>661</v>
      </c>
      <c r="AT628">
        <f>_xlfn.RANK.AVG(Table2[[#This Row],[6M Return vs Nifty Z-Score]],Table2[6M Return vs Nifty Z-Score])</f>
        <v>558</v>
      </c>
      <c r="AU628">
        <f>_xlfn.RANK.AVG(Table2[[#This Row],[Sharpe Ratio Z-Score]],Table2[Sharpe Ratio Z-Score])</f>
        <v>516</v>
      </c>
      <c r="AV628">
        <f>(Table2[[#This Row],[Rank 1Y]]+Table2[[#This Row],[Rank 6M]]+Table2[[#This Row],[Rank Sharpe]])/3</f>
        <v>578.33333333333337</v>
      </c>
    </row>
    <row r="629" spans="1:48" x14ac:dyDescent="0.3">
      <c r="A629" t="s">
        <v>1559</v>
      </c>
      <c r="B629" t="s">
        <v>1560</v>
      </c>
      <c r="C629" t="s">
        <v>10295</v>
      </c>
      <c r="D629" t="s">
        <v>1561</v>
      </c>
      <c r="E629">
        <v>6372.0248717100003</v>
      </c>
      <c r="F629">
        <v>468.1</v>
      </c>
      <c r="G629">
        <v>-4.8307009740425197</v>
      </c>
      <c r="H629">
        <f>(Table2[[#This Row],[1Y Return vs Nifty]]-AVERAGE(Table2[1Y Return vs Nifty]))/_xlfn.STDEV.P(Table2[1Y Return vs Nifty])</f>
        <v>-0.57907679081764296</v>
      </c>
      <c r="I629">
        <v>0.10012546283545699</v>
      </c>
      <c r="J629">
        <f>(Table2[[#This Row],[1M Return vs Nifty]]-AVERAGE(Table2[1M Return vs Nifty]))/_xlfn.STDEV.P(Table2[1M Return vs Nifty])</f>
        <v>-0.3484393695548475</v>
      </c>
      <c r="K629">
        <v>-23.860330431248499</v>
      </c>
      <c r="L629">
        <f>(Table2[[#This Row],[6M Return vs Nifty]]-AVERAGE(Table2[6M Return vs Nifty]))/_xlfn.STDEV.P(Table2[6M Return vs Nifty])</f>
        <v>-1.0990798667690578</v>
      </c>
      <c r="M629">
        <v>-1.5194863258703299</v>
      </c>
      <c r="N629">
        <f>(Table2[[#This Row],[1W Return vs Nifty]]-AVERAGE(Table2[1W Return vs Nifty]))/_xlfn.STDEV.P(Table2[1W Return vs Nifty])</f>
        <v>-0.50476517088447492</v>
      </c>
      <c r="O629">
        <v>466.52</v>
      </c>
      <c r="P629">
        <v>465.35345232454898</v>
      </c>
      <c r="Q629">
        <v>449.104357205947</v>
      </c>
      <c r="R629">
        <v>52.614153374335402</v>
      </c>
      <c r="S629" s="2">
        <f>(Table2[[#This Row],[Close Price]]-Table2[[#This Row],[20D EMA]])/Table2[[#This Row],[20D EMA]]</f>
        <v>3.3867787018778211E-3</v>
      </c>
      <c r="T629" s="2">
        <f>(Table2[[#This Row],[Close Price]]-Table2[[#This Row],[50D EMA]])/Table2[[#This Row],[50D EMA]]</f>
        <v>5.9020679050115444E-3</v>
      </c>
      <c r="U629" s="2">
        <f>(Table2[[#This Row],[Close Price]]-Table2[[#This Row],[200D EMA]])/Table2[[#This Row],[200D EMA]]</f>
        <v>4.2296723443594073E-2</v>
      </c>
      <c r="V629">
        <v>0.89127637129513404</v>
      </c>
      <c r="W629">
        <v>465.5</v>
      </c>
      <c r="X629">
        <v>480</v>
      </c>
      <c r="Y629">
        <v>458.65</v>
      </c>
      <c r="Z629">
        <v>480</v>
      </c>
      <c r="AA629">
        <v>446.05</v>
      </c>
      <c r="AB629">
        <v>491.95</v>
      </c>
      <c r="AC629" s="2">
        <f>(Table2[[#This Row],[Close Price]]/Table2[[#This Row],[Day Low]])-1</f>
        <v>5.5853920515576139E-3</v>
      </c>
      <c r="AD629" s="2">
        <f>(Table2[[#This Row],[Day High]]/Table2[[#This Row],[Close Price]])-1</f>
        <v>2.5421918393505605E-2</v>
      </c>
      <c r="AE629" s="2">
        <f>(Table2[[#This Row],[Close Price]]/Table2[[#This Row],[Current Week Low]])-1</f>
        <v>2.0603946364330161E-2</v>
      </c>
      <c r="AF629" s="2">
        <f>(Table2[[#This Row],[Current Week High]]/Table2[[#This Row],[Close Price]])-1</f>
        <v>2.5421918393505605E-2</v>
      </c>
      <c r="AG629" s="2">
        <f>(Table2[[#This Row],[Close Price]]/Table2[[#This Row],[Current Month Low]])-1</f>
        <v>4.9433919964129602E-2</v>
      </c>
      <c r="AH629" s="2">
        <f>(Table2[[#This Row],[Current Month High]]/Table2[[#This Row],[Close Price]])-1</f>
        <v>5.0950651570177197E-2</v>
      </c>
      <c r="AI629">
        <v>23.242896816919401</v>
      </c>
      <c r="AJ629">
        <v>36.751387671632997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-0.12</v>
      </c>
      <c r="AM629" t="s">
        <v>10331</v>
      </c>
      <c r="AN629">
        <v>1.76</v>
      </c>
      <c r="AO629" t="s">
        <v>10332</v>
      </c>
      <c r="AQ629">
        <f>(Table2[[#This Row],[Sharpe Ratio]]-AVERAGE(Table2[Sharpe Ratio]))/_xlfn.STDEV.P(Table2[Sharpe Ratio])</f>
        <v>-0.76472241492382476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-3.2960836129498481</v>
      </c>
      <c r="AS629">
        <f>_xlfn.RANK.AVG(Table2[[#This Row],[1Y Return vs Nifty Z-Score]],Table2[1Y Return vs Nifty Z-Score])</f>
        <v>513</v>
      </c>
      <c r="AT629">
        <f>_xlfn.RANK.AVG(Table2[[#This Row],[6M Return vs Nifty Z-Score]],Table2[6M Return vs Nifty Z-Score])</f>
        <v>668</v>
      </c>
      <c r="AU629">
        <f>_xlfn.RANK.AVG(Table2[[#This Row],[Sharpe Ratio Z-Score]],Table2[Sharpe Ratio Z-Score])</f>
        <v>557.5</v>
      </c>
      <c r="AV629">
        <f>(Table2[[#This Row],[Rank 1Y]]+Table2[[#This Row],[Rank 6M]]+Table2[[#This Row],[Rank Sharpe]])/3</f>
        <v>579.5</v>
      </c>
    </row>
    <row r="630" spans="1:48" x14ac:dyDescent="0.3">
      <c r="A630" t="s">
        <v>159</v>
      </c>
      <c r="B630" t="s">
        <v>160</v>
      </c>
      <c r="C630" t="s">
        <v>10286</v>
      </c>
      <c r="D630" t="s">
        <v>21</v>
      </c>
      <c r="E630">
        <v>168897.44448044</v>
      </c>
      <c r="F630">
        <v>5704.4</v>
      </c>
      <c r="G630">
        <v>-16.935033580477999</v>
      </c>
      <c r="H630">
        <f>(Table2[[#This Row],[1Y Return vs Nifty]]-AVERAGE(Table2[1Y Return vs Nifty]))/_xlfn.STDEV.P(Table2[1Y Return vs Nifty])</f>
        <v>-0.7664375503307852</v>
      </c>
      <c r="I630">
        <v>-1.17278755526144</v>
      </c>
      <c r="J630">
        <f>(Table2[[#This Row],[1M Return vs Nifty]]-AVERAGE(Table2[1M Return vs Nifty]))/_xlfn.STDEV.P(Table2[1M Return vs Nifty])</f>
        <v>-0.45433931744425116</v>
      </c>
      <c r="K630">
        <v>-7.70890318413836</v>
      </c>
      <c r="L630">
        <f>(Table2[[#This Row],[6M Return vs Nifty]]-AVERAGE(Table2[6M Return vs Nifty]))/_xlfn.STDEV.P(Table2[6M Return vs Nifty])</f>
        <v>-0.54960649378218718</v>
      </c>
      <c r="M630">
        <v>0.68820040185167297</v>
      </c>
      <c r="N630">
        <f>(Table2[[#This Row],[1W Return vs Nifty]]-AVERAGE(Table2[1W Return vs Nifty]))/_xlfn.STDEV.P(Table2[1W Return vs Nifty])</f>
        <v>5.6180206910088114E-3</v>
      </c>
      <c r="O630">
        <v>5562.12</v>
      </c>
      <c r="P630">
        <v>5426.1682881378201</v>
      </c>
      <c r="Q630">
        <v>5250.8746151553796</v>
      </c>
      <c r="R630">
        <v>65.736729869320101</v>
      </c>
      <c r="S630" s="2">
        <f>(Table2[[#This Row],[Close Price]]-Table2[[#This Row],[20D EMA]])/Table2[[#This Row],[20D EMA]]</f>
        <v>2.5580174465851105E-2</v>
      </c>
      <c r="T630" s="2">
        <f>(Table2[[#This Row],[Close Price]]-Table2[[#This Row],[50D EMA]])/Table2[[#This Row],[50D EMA]]</f>
        <v>5.1275909092319077E-2</v>
      </c>
      <c r="U630" s="2">
        <f>(Table2[[#This Row],[Close Price]]-Table2[[#This Row],[200D EMA]])/Table2[[#This Row],[200D EMA]]</f>
        <v>8.6371398687683135E-2</v>
      </c>
      <c r="V630">
        <v>0.62663658432634495</v>
      </c>
      <c r="W630">
        <v>5657.45</v>
      </c>
      <c r="X630">
        <v>5769</v>
      </c>
      <c r="Y630">
        <v>5567.95</v>
      </c>
      <c r="Z630">
        <v>5769</v>
      </c>
      <c r="AA630">
        <v>5257.05</v>
      </c>
      <c r="AB630">
        <v>5769</v>
      </c>
      <c r="AC630" s="2">
        <f>(Table2[[#This Row],[Close Price]]/Table2[[#This Row],[Day Low]])-1</f>
        <v>8.2987918585228915E-3</v>
      </c>
      <c r="AD630" s="2">
        <f>(Table2[[#This Row],[Day High]]/Table2[[#This Row],[Close Price]])-1</f>
        <v>1.1324591543370177E-2</v>
      </c>
      <c r="AE630" s="2">
        <f>(Table2[[#This Row],[Close Price]]/Table2[[#This Row],[Current Week Low]])-1</f>
        <v>2.4506326385833166E-2</v>
      </c>
      <c r="AF630" s="2">
        <f>(Table2[[#This Row],[Current Week High]]/Table2[[#This Row],[Close Price]])-1</f>
        <v>1.1324591543370177E-2</v>
      </c>
      <c r="AG630" s="2">
        <f>(Table2[[#This Row],[Close Price]]/Table2[[#This Row],[Current Month Low]])-1</f>
        <v>8.5095253041154173E-2</v>
      </c>
      <c r="AH630" s="2">
        <f>(Table2[[#This Row],[Current Month High]]/Table2[[#This Row],[Close Price]])-1</f>
        <v>1.1324591543370177E-2</v>
      </c>
      <c r="AI630">
        <v>12.930369539302999</v>
      </c>
      <c r="AJ630">
        <v>26.383888513475998</v>
      </c>
      <c r="AK630" t="str">
        <f>IF(AND(Table2[[#This Row],[20D EMA]]&gt;Table2[[#This Row],[50D EMA]],Table2[[#This Row],[50D EMA]]&gt;Table2[[#This Row],[200D EMA]]),"Uptrend","Downtrend/NoTrend")</f>
        <v>Uptrend</v>
      </c>
      <c r="AL630">
        <v>-0.04</v>
      </c>
      <c r="AM630" t="s">
        <v>10331</v>
      </c>
      <c r="AN630">
        <v>5.83</v>
      </c>
      <c r="AO630" t="s">
        <v>10332</v>
      </c>
      <c r="AP630">
        <v>-2.8558816770096002E-2</v>
      </c>
      <c r="AQ630">
        <f>(Table2[[#This Row],[Sharpe Ratio]]-AVERAGE(Table2[Sharpe Ratio]))/_xlfn.STDEV.P(Table2[Sharpe Ratio])</f>
        <v>-1.0935336739665413</v>
      </c>
      <c r="AR6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-2.8582990148327561</v>
      </c>
      <c r="AS630">
        <f>_xlfn.RANK.AVG(Table2[[#This Row],[1Y Return vs Nifty Z-Score]],Table2[1Y Return vs Nifty Z-Score])</f>
        <v>593</v>
      </c>
      <c r="AT630">
        <f>_xlfn.RANK.AVG(Table2[[#This Row],[6M Return vs Nifty Z-Score]],Table2[6M Return vs Nifty Z-Score])</f>
        <v>512</v>
      </c>
      <c r="AU630">
        <f>_xlfn.RANK.AVG(Table2[[#This Row],[Sharpe Ratio Z-Score]],Table2[Sharpe Ratio Z-Score])</f>
        <v>634</v>
      </c>
      <c r="AV630">
        <f>(Table2[[#This Row],[Rank 1Y]]+Table2[[#This Row],[Rank 6M]]+Table2[[#This Row],[Rank Sharpe]])/3</f>
        <v>579.66666666666663</v>
      </c>
    </row>
    <row r="631" spans="1:48" x14ac:dyDescent="0.3">
      <c r="A631" t="s">
        <v>739</v>
      </c>
      <c r="B631" t="s">
        <v>740</v>
      </c>
      <c r="C631" t="s">
        <v>10300</v>
      </c>
      <c r="D631" t="s">
        <v>571</v>
      </c>
      <c r="E631">
        <v>22664.576156759998</v>
      </c>
      <c r="F631">
        <v>625.20000000000005</v>
      </c>
      <c r="G631">
        <v>10.385547510706701</v>
      </c>
      <c r="H631">
        <f>(Table2[[#This Row],[1Y Return vs Nifty]]-AVERAGE(Table2[1Y Return vs Nifty]))/_xlfn.STDEV.P(Table2[1Y Return vs Nifty])</f>
        <v>-0.34354725228467425</v>
      </c>
      <c r="I631">
        <v>-7.57404678909114</v>
      </c>
      <c r="J631">
        <f>(Table2[[#This Row],[1M Return vs Nifty]]-AVERAGE(Table2[1M Return vs Nifty]))/_xlfn.STDEV.P(Table2[1M Return vs Nifty])</f>
        <v>-0.98689182468675796</v>
      </c>
      <c r="K631">
        <v>-20.171890431582099</v>
      </c>
      <c r="L631">
        <f>(Table2[[#This Row],[6M Return vs Nifty]]-AVERAGE(Table2[6M Return vs Nifty]))/_xlfn.STDEV.P(Table2[6M Return vs Nifty])</f>
        <v>-0.97359872280148607</v>
      </c>
      <c r="M631">
        <v>0.60029781657404302</v>
      </c>
      <c r="N631">
        <f>(Table2[[#This Row],[1W Return vs Nifty]]-AVERAGE(Table2[1W Return vs Nifty]))/_xlfn.STDEV.P(Table2[1W Return vs Nifty])</f>
        <v>-1.4703704062043327E-2</v>
      </c>
      <c r="O631">
        <v>669.75</v>
      </c>
      <c r="P631">
        <v>683.03889716523099</v>
      </c>
      <c r="Q631">
        <v>650.88076650189998</v>
      </c>
      <c r="R631">
        <v>32.9281011000704</v>
      </c>
      <c r="S631" s="2">
        <f>(Table2[[#This Row],[Close Price]]-Table2[[#This Row],[20D EMA]])/Table2[[#This Row],[20D EMA]]</f>
        <v>-6.6517357222844284E-2</v>
      </c>
      <c r="T631" s="2">
        <f>(Table2[[#This Row],[Close Price]]-Table2[[#This Row],[50D EMA]])/Table2[[#This Row],[50D EMA]]</f>
        <v>-8.4678775111162355E-2</v>
      </c>
      <c r="U631" s="2">
        <f>(Table2[[#This Row],[Close Price]]-Table2[[#This Row],[200D EMA]])/Table2[[#This Row],[200D EMA]]</f>
        <v>-3.9455408461243839E-2</v>
      </c>
      <c r="V631">
        <v>2.5955539985409701</v>
      </c>
      <c r="W631">
        <v>620.1</v>
      </c>
      <c r="X631">
        <v>632</v>
      </c>
      <c r="Y631">
        <v>604</v>
      </c>
      <c r="Z631">
        <v>632</v>
      </c>
      <c r="AA631">
        <v>593.04999999999995</v>
      </c>
      <c r="AB631">
        <v>765.5</v>
      </c>
      <c r="AC631" s="2">
        <f>(Table2[[#This Row],[Close Price]]/Table2[[#This Row],[Day Low]])-1</f>
        <v>8.2244799225932308E-3</v>
      </c>
      <c r="AD631" s="2">
        <f>(Table2[[#This Row],[Day High]]/Table2[[#This Row],[Close Price]])-1</f>
        <v>1.0876519513755456E-2</v>
      </c>
      <c r="AE631" s="2">
        <f>(Table2[[#This Row],[Close Price]]/Table2[[#This Row],[Current Week Low]])-1</f>
        <v>3.5099337748344395E-2</v>
      </c>
      <c r="AF631" s="2">
        <f>(Table2[[#This Row],[Current Week High]]/Table2[[#This Row],[Close Price]])-1</f>
        <v>1.0876519513755456E-2</v>
      </c>
      <c r="AG631" s="2">
        <f>(Table2[[#This Row],[Close Price]]/Table2[[#This Row],[Current Month Low]])-1</f>
        <v>5.421128066773484E-2</v>
      </c>
      <c r="AH631" s="2">
        <f>(Table2[[#This Row],[Current Month High]]/Table2[[#This Row],[Close Price]])-1</f>
        <v>0.22440818937939855</v>
      </c>
      <c r="AI631">
        <v>23.0406269993602</v>
      </c>
      <c r="AJ631">
        <v>42.739726027397197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-0.01</v>
      </c>
      <c r="AM631" t="s">
        <v>10331</v>
      </c>
      <c r="AN631">
        <v>-11.52</v>
      </c>
      <c r="AO631" t="s">
        <v>10331</v>
      </c>
      <c r="AP631">
        <v>-7.5765887606745005E-2</v>
      </c>
      <c r="AQ631">
        <f>(Table2[[#This Row],[Sharpe Ratio]]-AVERAGE(Table2[Sharpe Ratio]))/_xlfn.STDEV.P(Table2[Sharpe Ratio])</f>
        <v>-1.6370511635906424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404</v>
      </c>
      <c r="AT631">
        <f>_xlfn.RANK.AVG(Table2[[#This Row],[6M Return vs Nifty Z-Score]],Table2[6M Return vs Nifty Z-Score])</f>
        <v>638</v>
      </c>
      <c r="AU631">
        <f>_xlfn.RANK.AVG(Table2[[#This Row],[Sharpe Ratio Z-Score]],Table2[Sharpe Ratio Z-Score])</f>
        <v>703</v>
      </c>
      <c r="AV631">
        <f>(Table2[[#This Row],[Rank 1Y]]+Table2[[#This Row],[Rank 6M]]+Table2[[#This Row],[Rank Sharpe]])/3</f>
        <v>581.66666666666663</v>
      </c>
    </row>
    <row r="632" spans="1:48" x14ac:dyDescent="0.3">
      <c r="A632" t="s">
        <v>976</v>
      </c>
      <c r="B632" t="s">
        <v>977</v>
      </c>
      <c r="C632" t="s">
        <v>10303</v>
      </c>
      <c r="D632" t="s">
        <v>978</v>
      </c>
      <c r="E632">
        <v>14869.02997944</v>
      </c>
      <c r="F632">
        <v>1515.15</v>
      </c>
      <c r="G632">
        <v>-38.7256845440021</v>
      </c>
      <c r="H632">
        <f>(Table2[[#This Row],[1Y Return vs Nifty]]-AVERAGE(Table2[1Y Return vs Nifty]))/_xlfn.STDEV.P(Table2[1Y Return vs Nifty])</f>
        <v>-1.10373106725224</v>
      </c>
      <c r="I632">
        <v>8.5160050271245193</v>
      </c>
      <c r="J632">
        <f>(Table2[[#This Row],[1M Return vs Nifty]]-AVERAGE(Table2[1M Return vs Nifty]))/_xlfn.STDEV.P(Table2[1M Return vs Nifty])</f>
        <v>0.35171939591538304</v>
      </c>
      <c r="K632">
        <v>-2.10457239823723</v>
      </c>
      <c r="L632">
        <f>(Table2[[#This Row],[6M Return vs Nifty]]-AVERAGE(Table2[6M Return vs Nifty]))/_xlfn.STDEV.P(Table2[6M Return vs Nifty])</f>
        <v>-0.35894652961002815</v>
      </c>
      <c r="M632">
        <v>0.39435279733694301</v>
      </c>
      <c r="N632">
        <f>(Table2[[#This Row],[1W Return vs Nifty]]-AVERAGE(Table2[1W Return vs Nifty]))/_xlfn.STDEV.P(Table2[1W Return vs Nifty])</f>
        <v>-6.2315022682309679E-2</v>
      </c>
      <c r="O632">
        <v>1480.45</v>
      </c>
      <c r="P632">
        <v>1452.3810029306801</v>
      </c>
      <c r="Q632">
        <v>1464.8316050172</v>
      </c>
      <c r="R632">
        <v>59.769100544417597</v>
      </c>
      <c r="S632" s="2">
        <f>(Table2[[#This Row],[Close Price]]-Table2[[#This Row],[20D EMA]])/Table2[[#This Row],[20D EMA]]</f>
        <v>2.3438819277922282E-2</v>
      </c>
      <c r="T632" s="2">
        <f>(Table2[[#This Row],[Close Price]]-Table2[[#This Row],[50D EMA]])/Table2[[#This Row],[50D EMA]]</f>
        <v>4.3217996477964024E-2</v>
      </c>
      <c r="U632" s="2">
        <f>(Table2[[#This Row],[Close Price]]-Table2[[#This Row],[200D EMA]])/Table2[[#This Row],[200D EMA]]</f>
        <v>3.4350975778003688E-2</v>
      </c>
      <c r="V632">
        <v>0.91726354175580405</v>
      </c>
      <c r="W632">
        <v>1510.1</v>
      </c>
      <c r="X632">
        <v>1534.8</v>
      </c>
      <c r="Y632">
        <v>1487.45</v>
      </c>
      <c r="Z632">
        <v>1562.4</v>
      </c>
      <c r="AA632">
        <v>1401.1</v>
      </c>
      <c r="AB632">
        <v>1562.4</v>
      </c>
      <c r="AC632" s="2">
        <f>(Table2[[#This Row],[Close Price]]/Table2[[#This Row],[Day Low]])-1</f>
        <v>3.3441493940800093E-3</v>
      </c>
      <c r="AD632" s="2">
        <f>(Table2[[#This Row],[Day High]]/Table2[[#This Row],[Close Price]])-1</f>
        <v>1.2969012969012983E-2</v>
      </c>
      <c r="AE632" s="2">
        <f>(Table2[[#This Row],[Close Price]]/Table2[[#This Row],[Current Week Low]])-1</f>
        <v>1.8622474705032088E-2</v>
      </c>
      <c r="AF632" s="2">
        <f>(Table2[[#This Row],[Current Week High]]/Table2[[#This Row],[Close Price]])-1</f>
        <v>3.1185031185031242E-2</v>
      </c>
      <c r="AG632" s="2">
        <f>(Table2[[#This Row],[Close Price]]/Table2[[#This Row],[Current Month Low]])-1</f>
        <v>8.1400328313468107E-2</v>
      </c>
      <c r="AH632" s="2">
        <f>(Table2[[#This Row],[Current Month High]]/Table2[[#This Row],[Close Price]])-1</f>
        <v>3.1185031185031242E-2</v>
      </c>
      <c r="AI632">
        <v>23.779823779823701</v>
      </c>
      <c r="AJ632">
        <v>25.822122571001401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0.05</v>
      </c>
      <c r="AM632" t="s">
        <v>10332</v>
      </c>
      <c r="AN632">
        <v>6.87</v>
      </c>
      <c r="AO632" t="s">
        <v>10332</v>
      </c>
      <c r="AP632">
        <v>-1.7935984496512E-2</v>
      </c>
      <c r="AQ632">
        <f>(Table2[[#This Row],[Sharpe Ratio]]-AVERAGE(Table2[Sharpe Ratio]))/_xlfn.STDEV.P(Table2[Sharpe Ratio])</f>
        <v>-0.97122794671616763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695</v>
      </c>
      <c r="AT632">
        <f>_xlfn.RANK.AVG(Table2[[#This Row],[6M Return vs Nifty Z-Score]],Table2[6M Return vs Nifty Z-Score])</f>
        <v>440</v>
      </c>
      <c r="AU632">
        <f>_xlfn.RANK.AVG(Table2[[#This Row],[Sharpe Ratio Z-Score]],Table2[Sharpe Ratio Z-Score])</f>
        <v>610</v>
      </c>
      <c r="AV632">
        <f>(Table2[[#This Row],[Rank 1Y]]+Table2[[#This Row],[Rank 6M]]+Table2[[#This Row],[Rank Sharpe]])/3</f>
        <v>581.66666666666663</v>
      </c>
    </row>
    <row r="633" spans="1:48" x14ac:dyDescent="0.3">
      <c r="A633" t="s">
        <v>117</v>
      </c>
      <c r="B633" t="s">
        <v>118</v>
      </c>
      <c r="C633" t="s">
        <v>10289</v>
      </c>
      <c r="D633" t="s">
        <v>119</v>
      </c>
      <c r="E633">
        <v>245956.49151600001</v>
      </c>
      <c r="F633">
        <v>2551</v>
      </c>
      <c r="G633">
        <v>-12.0998045859412</v>
      </c>
      <c r="H633">
        <f>(Table2[[#This Row],[1Y Return vs Nifty]]-AVERAGE(Table2[1Y Return vs Nifty]))/_xlfn.STDEV.P(Table2[1Y Return vs Nifty])</f>
        <v>-0.69159392150033427</v>
      </c>
      <c r="I633">
        <v>-3.0077522052362098</v>
      </c>
      <c r="J633">
        <f>(Table2[[#This Row],[1M Return vs Nifty]]-AVERAGE(Table2[1M Return vs Nifty]))/_xlfn.STDEV.P(Table2[1M Return vs Nifty])</f>
        <v>-0.6069991284828351</v>
      </c>
      <c r="K633">
        <v>-12.149758464221399</v>
      </c>
      <c r="L633">
        <f>(Table2[[#This Row],[6M Return vs Nifty]]-AVERAGE(Table2[6M Return vs Nifty]))/_xlfn.STDEV.P(Table2[6M Return vs Nifty])</f>
        <v>-0.70068489028305225</v>
      </c>
      <c r="M633">
        <v>0.21669815951677501</v>
      </c>
      <c r="N633">
        <f>(Table2[[#This Row],[1W Return vs Nifty]]-AVERAGE(Table2[1W Return vs Nifty]))/_xlfn.STDEV.P(Table2[1W Return vs Nifty])</f>
        <v>-0.10338604055376449</v>
      </c>
      <c r="O633">
        <v>2517.0700000000002</v>
      </c>
      <c r="P633">
        <v>2522.0734434522901</v>
      </c>
      <c r="Q633">
        <v>2473.4915657097999</v>
      </c>
      <c r="R633">
        <v>63.638567465919699</v>
      </c>
      <c r="S633" s="2">
        <f>(Table2[[#This Row],[Close Price]]-Table2[[#This Row],[20D EMA]])/Table2[[#This Row],[20D EMA]]</f>
        <v>1.3479958841033358E-2</v>
      </c>
      <c r="T633" s="2">
        <f>(Table2[[#This Row],[Close Price]]-Table2[[#This Row],[50D EMA]])/Table2[[#This Row],[50D EMA]]</f>
        <v>1.1469355352362117E-2</v>
      </c>
      <c r="U633" s="2">
        <f>(Table2[[#This Row],[Close Price]]-Table2[[#This Row],[200D EMA]])/Table2[[#This Row],[200D EMA]]</f>
        <v>3.133563718781391E-2</v>
      </c>
      <c r="V633">
        <v>0.69291348981316803</v>
      </c>
      <c r="W633">
        <v>2545</v>
      </c>
      <c r="X633">
        <v>2565.0500000000002</v>
      </c>
      <c r="Y633">
        <v>2499.0500000000002</v>
      </c>
      <c r="Z633">
        <v>2565.0500000000002</v>
      </c>
      <c r="AA633">
        <v>2456.35</v>
      </c>
      <c r="AB633">
        <v>2565.0500000000002</v>
      </c>
      <c r="AC633" s="2">
        <f>(Table2[[#This Row],[Close Price]]/Table2[[#This Row],[Day Low]])-1</f>
        <v>2.3575638506876384E-3</v>
      </c>
      <c r="AD633" s="2">
        <f>(Table2[[#This Row],[Day High]]/Table2[[#This Row],[Close Price]])-1</f>
        <v>5.5076440611525612E-3</v>
      </c>
      <c r="AE633" s="2">
        <f>(Table2[[#This Row],[Close Price]]/Table2[[#This Row],[Current Week Low]])-1</f>
        <v>2.0787899401772503E-2</v>
      </c>
      <c r="AF633" s="2">
        <f>(Table2[[#This Row],[Current Week High]]/Table2[[#This Row],[Close Price]])-1</f>
        <v>5.5076440611525612E-3</v>
      </c>
      <c r="AG633" s="2">
        <f>(Table2[[#This Row],[Close Price]]/Table2[[#This Row],[Current Month Low]])-1</f>
        <v>3.8532782380361175E-2</v>
      </c>
      <c r="AH633" s="2">
        <f>(Table2[[#This Row],[Current Month High]]/Table2[[#This Row],[Close Price]])-1</f>
        <v>5.5076440611525612E-3</v>
      </c>
      <c r="AI633">
        <v>8.5574284594276797</v>
      </c>
      <c r="AJ633">
        <v>17.924419276551401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-7.0000000000000007E-2</v>
      </c>
      <c r="AM633" t="s">
        <v>10331</v>
      </c>
      <c r="AN633">
        <v>1.6</v>
      </c>
      <c r="AO633" t="s">
        <v>10332</v>
      </c>
      <c r="AP633">
        <v>-2.7016562094597001E-2</v>
      </c>
      <c r="AQ633">
        <f>(Table2[[#This Row],[Sharpe Ratio]]-AVERAGE(Table2[Sharpe Ratio]))/_xlfn.STDEV.P(Table2[Sharpe Ratio])</f>
        <v>-1.0757769613653967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561</v>
      </c>
      <c r="AT633">
        <f>_xlfn.RANK.AVG(Table2[[#This Row],[6M Return vs Nifty Z-Score]],Table2[6M Return vs Nifty Z-Score])</f>
        <v>559</v>
      </c>
      <c r="AU633">
        <f>_xlfn.RANK.AVG(Table2[[#This Row],[Sharpe Ratio Z-Score]],Table2[Sharpe Ratio Z-Score])</f>
        <v>628</v>
      </c>
      <c r="AV633">
        <f>(Table2[[#This Row],[Rank 1Y]]+Table2[[#This Row],[Rank 6M]]+Table2[[#This Row],[Rank Sharpe]])/3</f>
        <v>582.66666666666663</v>
      </c>
    </row>
    <row r="634" spans="1:48" x14ac:dyDescent="0.3">
      <c r="A634" t="s">
        <v>1015</v>
      </c>
      <c r="B634" t="s">
        <v>1016</v>
      </c>
      <c r="C634" t="s">
        <v>10287</v>
      </c>
      <c r="D634" t="s">
        <v>24</v>
      </c>
      <c r="E634">
        <v>13964.797382523901</v>
      </c>
      <c r="F634">
        <v>230.06</v>
      </c>
      <c r="G634">
        <v>-24.006265076076701</v>
      </c>
      <c r="H634">
        <f>(Table2[[#This Row],[1Y Return vs Nifty]]-AVERAGE(Table2[1Y Return vs Nifty]))/_xlfn.STDEV.P(Table2[1Y Return vs Nifty])</f>
        <v>-0.8758918545692721</v>
      </c>
      <c r="I634">
        <v>-7.8070354355193796</v>
      </c>
      <c r="J634">
        <f>(Table2[[#This Row],[1M Return vs Nifty]]-AVERAGE(Table2[1M Return vs Nifty]))/_xlfn.STDEV.P(Table2[1M Return vs Nifty])</f>
        <v>-1.0062753058553786</v>
      </c>
      <c r="K634">
        <v>-25.3654716244517</v>
      </c>
      <c r="L634">
        <f>(Table2[[#This Row],[6M Return vs Nifty]]-AVERAGE(Table2[6M Return vs Nifty]))/_xlfn.STDEV.P(Table2[6M Return vs Nifty])</f>
        <v>-1.1502849395838346</v>
      </c>
      <c r="M634">
        <v>7.1672827001059698</v>
      </c>
      <c r="N634">
        <f>(Table2[[#This Row],[1W Return vs Nifty]]-AVERAGE(Table2[1W Return vs Nifty]))/_xlfn.STDEV.P(Table2[1W Return vs Nifty])</f>
        <v>1.5034821244786771</v>
      </c>
      <c r="O634">
        <v>223.18</v>
      </c>
      <c r="P634">
        <v>234.34001000967299</v>
      </c>
      <c r="Q634">
        <v>240.548916447349</v>
      </c>
      <c r="R634">
        <v>66.643012557304203</v>
      </c>
      <c r="S634" s="2">
        <f>(Table2[[#This Row],[Close Price]]-Table2[[#This Row],[20D EMA]])/Table2[[#This Row],[20D EMA]]</f>
        <v>3.0827135047943342E-2</v>
      </c>
      <c r="T634" s="2">
        <f>(Table2[[#This Row],[Close Price]]-Table2[[#This Row],[50D EMA]])/Table2[[#This Row],[50D EMA]]</f>
        <v>-1.8264102700585885E-2</v>
      </c>
      <c r="U634" s="2">
        <f>(Table2[[#This Row],[Close Price]]-Table2[[#This Row],[200D EMA]])/Table2[[#This Row],[200D EMA]]</f>
        <v>-4.3604089356373374E-2</v>
      </c>
      <c r="V634">
        <v>1.3717048555511999</v>
      </c>
      <c r="W634">
        <v>229</v>
      </c>
      <c r="X634">
        <v>235.25</v>
      </c>
      <c r="Y634">
        <v>207.55</v>
      </c>
      <c r="Z634">
        <v>235.25</v>
      </c>
      <c r="AA634">
        <v>205.25</v>
      </c>
      <c r="AB634">
        <v>236.95</v>
      </c>
      <c r="AC634" s="2">
        <f>(Table2[[#This Row],[Close Price]]/Table2[[#This Row],[Day Low]])-1</f>
        <v>4.6288209606986097E-3</v>
      </c>
      <c r="AD634" s="2">
        <f>(Table2[[#This Row],[Day High]]/Table2[[#This Row],[Close Price]])-1</f>
        <v>2.255933234808305E-2</v>
      </c>
      <c r="AE634" s="2">
        <f>(Table2[[#This Row],[Close Price]]/Table2[[#This Row],[Current Week Low]])-1</f>
        <v>0.10845579378463022</v>
      </c>
      <c r="AF634" s="2">
        <f>(Table2[[#This Row],[Current Week High]]/Table2[[#This Row],[Close Price]])-1</f>
        <v>2.255933234808305E-2</v>
      </c>
      <c r="AG634" s="2">
        <f>(Table2[[#This Row],[Close Price]]/Table2[[#This Row],[Current Month Low]])-1</f>
        <v>0.12087697929354446</v>
      </c>
      <c r="AH634" s="2">
        <f>(Table2[[#This Row],[Current Month High]]/Table2[[#This Row],[Close Price]])-1</f>
        <v>2.9948709032426191E-2</v>
      </c>
      <c r="AI634">
        <v>30.705033469529599</v>
      </c>
      <c r="AJ634">
        <v>12.0876979293544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-0.12</v>
      </c>
      <c r="AM634" t="s">
        <v>10331</v>
      </c>
      <c r="AN634">
        <v>7.31</v>
      </c>
      <c r="AO634" t="s">
        <v>10332</v>
      </c>
      <c r="AP634">
        <v>3.3567111175787999E-2</v>
      </c>
      <c r="AQ634">
        <f>(Table2[[#This Row],[Sharpe Ratio]]-AVERAGE(Table2[Sharpe Ratio]))/_xlfn.STDEV.P(Table2[Sharpe Ratio])</f>
        <v>-0.37824827711238673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628</v>
      </c>
      <c r="AT634">
        <f>_xlfn.RANK.AVG(Table2[[#This Row],[6M Return vs Nifty Z-Score]],Table2[6M Return vs Nifty Z-Score])</f>
        <v>682</v>
      </c>
      <c r="AU634">
        <f>_xlfn.RANK.AVG(Table2[[#This Row],[Sharpe Ratio Z-Score]],Table2[Sharpe Ratio Z-Score])</f>
        <v>442</v>
      </c>
      <c r="AV634">
        <f>(Table2[[#This Row],[Rank 1Y]]+Table2[[#This Row],[Rank 6M]]+Table2[[#This Row],[Rank Sharpe]])/3</f>
        <v>584</v>
      </c>
    </row>
    <row r="635" spans="1:48" x14ac:dyDescent="0.3">
      <c r="A635" t="s">
        <v>770</v>
      </c>
      <c r="B635" t="s">
        <v>771</v>
      </c>
      <c r="C635" t="s">
        <v>10287</v>
      </c>
      <c r="D635" t="s">
        <v>54</v>
      </c>
      <c r="E635">
        <v>21565.050926925</v>
      </c>
      <c r="F635">
        <v>737.35</v>
      </c>
      <c r="G635">
        <v>-34.5763868057346</v>
      </c>
      <c r="H635">
        <f>(Table2[[#This Row],[1Y Return vs Nifty]]-AVERAGE(Table2[1Y Return vs Nifty]))/_xlfn.STDEV.P(Table2[1Y Return vs Nifty])</f>
        <v>-1.0395048433896674</v>
      </c>
      <c r="I635">
        <v>-7.3662640035540097</v>
      </c>
      <c r="J635">
        <f>(Table2[[#This Row],[1M Return vs Nifty]]-AVERAGE(Table2[1M Return vs Nifty]))/_xlfn.STDEV.P(Table2[1M Return vs Nifty])</f>
        <v>-0.96960534411199317</v>
      </c>
      <c r="K635">
        <v>-9.5143191317966203</v>
      </c>
      <c r="L635">
        <f>(Table2[[#This Row],[6M Return vs Nifty]]-AVERAGE(Table2[6M Return vs Nifty]))/_xlfn.STDEV.P(Table2[6M Return vs Nifty])</f>
        <v>-0.61102694754311204</v>
      </c>
      <c r="M635">
        <v>-0.29764101321319297</v>
      </c>
      <c r="N635">
        <f>(Table2[[#This Row],[1W Return vs Nifty]]-AVERAGE(Table2[1W Return vs Nifty]))/_xlfn.STDEV.P(Table2[1W Return vs Nifty])</f>
        <v>-0.22229334077614954</v>
      </c>
      <c r="O635">
        <v>730.13</v>
      </c>
      <c r="P635">
        <v>748.11824769595796</v>
      </c>
      <c r="Q635">
        <v>732.07936006419595</v>
      </c>
      <c r="R635">
        <v>60.286955487673197</v>
      </c>
      <c r="S635" s="2">
        <f>(Table2[[#This Row],[Close Price]]-Table2[[#This Row],[20D EMA]])/Table2[[#This Row],[20D EMA]]</f>
        <v>9.8886499664443701E-3</v>
      </c>
      <c r="T635" s="2">
        <f>(Table2[[#This Row],[Close Price]]-Table2[[#This Row],[50D EMA]])/Table2[[#This Row],[50D EMA]]</f>
        <v>-1.4393777626894956E-2</v>
      </c>
      <c r="U635" s="2">
        <f>(Table2[[#This Row],[Close Price]]-Table2[[#This Row],[200D EMA]])/Table2[[#This Row],[200D EMA]]</f>
        <v>7.1995472394439427E-3</v>
      </c>
      <c r="V635">
        <v>0.66248776599745296</v>
      </c>
      <c r="W635">
        <v>712</v>
      </c>
      <c r="X635">
        <v>742.35</v>
      </c>
      <c r="Y635">
        <v>704.35</v>
      </c>
      <c r="Z635">
        <v>742.35</v>
      </c>
      <c r="AA635">
        <v>687.05</v>
      </c>
      <c r="AB635">
        <v>785</v>
      </c>
      <c r="AC635" s="2">
        <f>(Table2[[#This Row],[Close Price]]/Table2[[#This Row],[Day Low]])-1</f>
        <v>3.5603932584269637E-2</v>
      </c>
      <c r="AD635" s="2">
        <f>(Table2[[#This Row],[Day High]]/Table2[[#This Row],[Close Price]])-1</f>
        <v>6.7810402115684454E-3</v>
      </c>
      <c r="AE635" s="2">
        <f>(Table2[[#This Row],[Close Price]]/Table2[[#This Row],[Current Week Low]])-1</f>
        <v>4.6851707247817176E-2</v>
      </c>
      <c r="AF635" s="2">
        <f>(Table2[[#This Row],[Current Week High]]/Table2[[#This Row],[Close Price]])-1</f>
        <v>6.7810402115684454E-3</v>
      </c>
      <c r="AG635" s="2">
        <f>(Table2[[#This Row],[Close Price]]/Table2[[#This Row],[Current Month Low]])-1</f>
        <v>7.3211556655265353E-2</v>
      </c>
      <c r="AH635" s="2">
        <f>(Table2[[#This Row],[Current Month High]]/Table2[[#This Row],[Close Price]])-1</f>
        <v>6.4623313216247258E-2</v>
      </c>
      <c r="AI635">
        <v>17.006848850613601</v>
      </c>
      <c r="AJ635">
        <v>22.881426547787601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-0.04</v>
      </c>
      <c r="AM635" t="s">
        <v>10331</v>
      </c>
      <c r="AN635">
        <v>1.4</v>
      </c>
      <c r="AO635" t="s">
        <v>10332</v>
      </c>
      <c r="AQ635">
        <f>(Table2[[#This Row],[Sharpe Ratio]]-AVERAGE(Table2[Sharpe Ratio]))/_xlfn.STDEV.P(Table2[Sharpe Ratio])</f>
        <v>-0.76472241492382476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>
        <f>_xlfn.RANK.AVG(Table2[[#This Row],[1Y Return vs Nifty Z-Score]],Table2[1Y Return vs Nifty Z-Score])</f>
        <v>673</v>
      </c>
      <c r="AT635">
        <f>_xlfn.RANK.AVG(Table2[[#This Row],[6M Return vs Nifty Z-Score]],Table2[6M Return vs Nifty Z-Score])</f>
        <v>526</v>
      </c>
      <c r="AU635">
        <f>_xlfn.RANK.AVG(Table2[[#This Row],[Sharpe Ratio Z-Score]],Table2[Sharpe Ratio Z-Score])</f>
        <v>557.5</v>
      </c>
      <c r="AV635">
        <f>(Table2[[#This Row],[Rank 1Y]]+Table2[[#This Row],[Rank 6M]]+Table2[[#This Row],[Rank Sharpe]])/3</f>
        <v>585.5</v>
      </c>
    </row>
    <row r="636" spans="1:48" x14ac:dyDescent="0.3">
      <c r="A636" t="s">
        <v>1526</v>
      </c>
      <c r="B636" t="s">
        <v>1527</v>
      </c>
      <c r="C636" t="s">
        <v>10296</v>
      </c>
      <c r="D636" t="s">
        <v>397</v>
      </c>
      <c r="E636">
        <v>6649.5036615360004</v>
      </c>
      <c r="F636">
        <v>67.66</v>
      </c>
      <c r="G636">
        <v>-26.345209845395502</v>
      </c>
      <c r="H636">
        <f>(Table2[[#This Row],[1Y Return vs Nifty]]-AVERAGE(Table2[1Y Return vs Nifty]))/_xlfn.STDEV.P(Table2[1Y Return vs Nifty])</f>
        <v>-0.91209595459589166</v>
      </c>
      <c r="I636">
        <v>5.2275997304522503</v>
      </c>
      <c r="J636">
        <f>(Table2[[#This Row],[1M Return vs Nifty]]-AVERAGE(Table2[1M Return vs Nifty]))/_xlfn.STDEV.P(Table2[1M Return vs Nifty])</f>
        <v>7.8140648109440491E-2</v>
      </c>
      <c r="K636">
        <v>-28.708227765119101</v>
      </c>
      <c r="L636">
        <f>(Table2[[#This Row],[6M Return vs Nifty]]-AVERAGE(Table2[6M Return vs Nifty]))/_xlfn.STDEV.P(Table2[6M Return vs Nifty])</f>
        <v>-1.264005879757325</v>
      </c>
      <c r="M636">
        <v>7.6283625503545798</v>
      </c>
      <c r="N636">
        <f>(Table2[[#This Row],[1W Return vs Nifty]]-AVERAGE(Table2[1W Return vs Nifty]))/_xlfn.STDEV.P(Table2[1W Return vs Nifty])</f>
        <v>1.6100766890905929</v>
      </c>
      <c r="O636">
        <v>63.34</v>
      </c>
      <c r="P636">
        <v>64.088272094259494</v>
      </c>
      <c r="Q636">
        <v>68.771704835880399</v>
      </c>
      <c r="R636">
        <v>80.738485574653495</v>
      </c>
      <c r="S636" s="2">
        <f>(Table2[[#This Row],[Close Price]]-Table2[[#This Row],[20D EMA]])/Table2[[#This Row],[20D EMA]]</f>
        <v>6.8203347016103463E-2</v>
      </c>
      <c r="T636" s="2">
        <f>(Table2[[#This Row],[Close Price]]-Table2[[#This Row],[50D EMA]])/Table2[[#This Row],[50D EMA]]</f>
        <v>5.5731380937955238E-2</v>
      </c>
      <c r="U636" s="2">
        <f>(Table2[[#This Row],[Close Price]]-Table2[[#This Row],[200D EMA]])/Table2[[#This Row],[200D EMA]]</f>
        <v>-1.6165148712445336E-2</v>
      </c>
      <c r="V636">
        <v>2.1849590450411802</v>
      </c>
      <c r="W636">
        <v>66.7</v>
      </c>
      <c r="X636">
        <v>69.58</v>
      </c>
      <c r="Y636">
        <v>60.5</v>
      </c>
      <c r="Z636">
        <v>69.58</v>
      </c>
      <c r="AA636">
        <v>58.63</v>
      </c>
      <c r="AB636">
        <v>69.58</v>
      </c>
      <c r="AC636" s="2">
        <f>(Table2[[#This Row],[Close Price]]/Table2[[#This Row],[Day Low]])-1</f>
        <v>1.4392803598200832E-2</v>
      </c>
      <c r="AD636" s="2">
        <f>(Table2[[#This Row],[Day High]]/Table2[[#This Row],[Close Price]])-1</f>
        <v>2.8377180017735704E-2</v>
      </c>
      <c r="AE636" s="2">
        <f>(Table2[[#This Row],[Close Price]]/Table2[[#This Row],[Current Week Low]])-1</f>
        <v>0.11834710743801646</v>
      </c>
      <c r="AF636" s="2">
        <f>(Table2[[#This Row],[Current Week High]]/Table2[[#This Row],[Close Price]])-1</f>
        <v>2.8377180017735704E-2</v>
      </c>
      <c r="AG636" s="2">
        <f>(Table2[[#This Row],[Close Price]]/Table2[[#This Row],[Current Month Low]])-1</f>
        <v>0.15401671499232461</v>
      </c>
      <c r="AH636" s="2">
        <f>(Table2[[#This Row],[Current Month High]]/Table2[[#This Row],[Close Price]])-1</f>
        <v>2.8377180017735704E-2</v>
      </c>
      <c r="AI636">
        <v>44.8418563405261</v>
      </c>
      <c r="AJ636">
        <v>15.4016714992324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-0.03</v>
      </c>
      <c r="AM636" t="s">
        <v>10331</v>
      </c>
      <c r="AN636">
        <v>10.47</v>
      </c>
      <c r="AO636" t="s">
        <v>10332</v>
      </c>
      <c r="AP636">
        <v>4.1275600663414E-2</v>
      </c>
      <c r="AQ636">
        <f>(Table2[[#This Row],[Sharpe Ratio]]-AVERAGE(Table2[Sharpe Ratio]))/_xlfn.STDEV.P(Table2[Sharpe Ratio])</f>
        <v>-0.28949676635659538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637</v>
      </c>
      <c r="AT636">
        <f>_xlfn.RANK.AVG(Table2[[#This Row],[6M Return vs Nifty Z-Score]],Table2[6M Return vs Nifty Z-Score])</f>
        <v>699</v>
      </c>
      <c r="AU636">
        <f>_xlfn.RANK.AVG(Table2[[#This Row],[Sharpe Ratio Z-Score]],Table2[Sharpe Ratio Z-Score])</f>
        <v>421</v>
      </c>
      <c r="AV636">
        <f>(Table2[[#This Row],[Rank 1Y]]+Table2[[#This Row],[Rank 6M]]+Table2[[#This Row],[Rank Sharpe]])/3</f>
        <v>585.66666666666663</v>
      </c>
    </row>
    <row r="637" spans="1:48" x14ac:dyDescent="0.3">
      <c r="A637" t="s">
        <v>772</v>
      </c>
      <c r="B637" t="s">
        <v>773</v>
      </c>
      <c r="C637" t="s">
        <v>10297</v>
      </c>
      <c r="D637" t="s">
        <v>774</v>
      </c>
      <c r="E637">
        <v>21488.722419000002</v>
      </c>
      <c r="F637">
        <v>1349.3</v>
      </c>
      <c r="G637">
        <v>-37.312043191607003</v>
      </c>
      <c r="H637">
        <f>(Table2[[#This Row],[1Y Return vs Nifty]]-AVERAGE(Table2[1Y Return vs Nifty]))/_xlfn.STDEV.P(Table2[1Y Return vs Nifty])</f>
        <v>-1.0818495702646975</v>
      </c>
      <c r="I637">
        <v>-1.9837789571942801</v>
      </c>
      <c r="J637">
        <f>(Table2[[#This Row],[1M Return vs Nifty]]-AVERAGE(Table2[1M Return vs Nifty]))/_xlfn.STDEV.P(Table2[1M Return vs Nifty])</f>
        <v>-0.52180971485745797</v>
      </c>
      <c r="K637">
        <v>-3.3199805064682502</v>
      </c>
      <c r="L637">
        <f>(Table2[[#This Row],[6M Return vs Nifty]]-AVERAGE(Table2[6M Return vs Nifty]))/_xlfn.STDEV.P(Table2[6M Return vs Nifty])</f>
        <v>-0.40029485026105793</v>
      </c>
      <c r="M637">
        <v>-4.05318690072784</v>
      </c>
      <c r="N637">
        <f>(Table2[[#This Row],[1W Return vs Nifty]]-AVERAGE(Table2[1W Return vs Nifty]))/_xlfn.STDEV.P(Table2[1W Return vs Nifty])</f>
        <v>-1.0905177460366373</v>
      </c>
      <c r="O637">
        <v>1403.43</v>
      </c>
      <c r="P637">
        <v>1388.4086156743499</v>
      </c>
      <c r="Q637">
        <v>1319.5029105849901</v>
      </c>
      <c r="R637">
        <v>28.740660285642399</v>
      </c>
      <c r="S637" s="2">
        <f>(Table2[[#This Row],[Close Price]]-Table2[[#This Row],[20D EMA]])/Table2[[#This Row],[20D EMA]]</f>
        <v>-3.8569789729448641E-2</v>
      </c>
      <c r="T637" s="2">
        <f>(Table2[[#This Row],[Close Price]]-Table2[[#This Row],[50D EMA]])/Table2[[#This Row],[50D EMA]]</f>
        <v>-2.8167943667905645E-2</v>
      </c>
      <c r="U637" s="2">
        <f>(Table2[[#This Row],[Close Price]]-Table2[[#This Row],[200D EMA]])/Table2[[#This Row],[200D EMA]]</f>
        <v>2.2582056603270069E-2</v>
      </c>
      <c r="V637">
        <v>0.42514887265995999</v>
      </c>
      <c r="W637">
        <v>1347.3</v>
      </c>
      <c r="X637">
        <v>1389.75</v>
      </c>
      <c r="Y637">
        <v>1347.3</v>
      </c>
      <c r="Z637">
        <v>1393.5</v>
      </c>
      <c r="AA637">
        <v>1347.3</v>
      </c>
      <c r="AB637">
        <v>1499.15</v>
      </c>
      <c r="AC637" s="2">
        <f>(Table2[[#This Row],[Close Price]]/Table2[[#This Row],[Day Low]])-1</f>
        <v>1.4844503822459831E-3</v>
      </c>
      <c r="AD637" s="2">
        <f>(Table2[[#This Row],[Day High]]/Table2[[#This Row],[Close Price]])-1</f>
        <v>2.9978507374194052E-2</v>
      </c>
      <c r="AE637" s="2">
        <f>(Table2[[#This Row],[Close Price]]/Table2[[#This Row],[Current Week Low]])-1</f>
        <v>1.4844503822459831E-3</v>
      </c>
      <c r="AF637" s="2">
        <f>(Table2[[#This Row],[Current Week High]]/Table2[[#This Row],[Close Price]])-1</f>
        <v>3.2757726228414663E-2</v>
      </c>
      <c r="AG637" s="2">
        <f>(Table2[[#This Row],[Close Price]]/Table2[[#This Row],[Current Month Low]])-1</f>
        <v>1.4844503822459831E-3</v>
      </c>
      <c r="AH637" s="2">
        <f>(Table2[[#This Row],[Current Month High]]/Table2[[#This Row],[Close Price]])-1</f>
        <v>0.1110575854146596</v>
      </c>
      <c r="AI637">
        <v>14.503816793893099</v>
      </c>
      <c r="AJ637">
        <v>21.520241365335199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0.1</v>
      </c>
      <c r="AM637" t="s">
        <v>10332</v>
      </c>
      <c r="AN637">
        <v>-3.33</v>
      </c>
      <c r="AO637" t="s">
        <v>10331</v>
      </c>
      <c r="AP637">
        <v>-2.0879214609725E-2</v>
      </c>
      <c r="AQ637">
        <f>(Table2[[#This Row],[Sharpe Ratio]]-AVERAGE(Table2[Sharpe Ratio]))/_xlfn.STDEV.P(Table2[Sharpe Ratio])</f>
        <v>-1.0051147567674634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-4.0995866381873141</v>
      </c>
      <c r="AS637">
        <f>_xlfn.RANK.AVG(Table2[[#This Row],[1Y Return vs Nifty Z-Score]],Table2[1Y Return vs Nifty Z-Score])</f>
        <v>689</v>
      </c>
      <c r="AT637">
        <f>_xlfn.RANK.AVG(Table2[[#This Row],[6M Return vs Nifty Z-Score]],Table2[6M Return vs Nifty Z-Score])</f>
        <v>456</v>
      </c>
      <c r="AU637">
        <f>_xlfn.RANK.AVG(Table2[[#This Row],[Sharpe Ratio Z-Score]],Table2[Sharpe Ratio Z-Score])</f>
        <v>613</v>
      </c>
      <c r="AV637">
        <f>(Table2[[#This Row],[Rank 1Y]]+Table2[[#This Row],[Rank 6M]]+Table2[[#This Row],[Rank Sharpe]])/3</f>
        <v>586</v>
      </c>
    </row>
    <row r="638" spans="1:48" x14ac:dyDescent="0.3">
      <c r="A638" t="s">
        <v>1470</v>
      </c>
      <c r="B638" t="s">
        <v>1471</v>
      </c>
      <c r="C638" t="s">
        <v>10295</v>
      </c>
      <c r="D638" t="s">
        <v>858</v>
      </c>
      <c r="E638">
        <v>7035.00125346</v>
      </c>
      <c r="F638">
        <v>39.700000000000003</v>
      </c>
      <c r="G638">
        <v>-22.051070857467799</v>
      </c>
      <c r="H638">
        <f>(Table2[[#This Row],[1Y Return vs Nifty]]-AVERAGE(Table2[1Y Return vs Nifty]))/_xlfn.STDEV.P(Table2[1Y Return vs Nifty])</f>
        <v>-0.84562775941383128</v>
      </c>
      <c r="I638">
        <v>-2.70563112979411</v>
      </c>
      <c r="J638">
        <f>(Table2[[#This Row],[1M Return vs Nifty]]-AVERAGE(Table2[1M Return vs Nifty]))/_xlfn.STDEV.P(Table2[1M Return vs Nifty])</f>
        <v>-0.58186417763329212</v>
      </c>
      <c r="K638">
        <v>-27.7433856404806</v>
      </c>
      <c r="L638">
        <f>(Table2[[#This Row],[6M Return vs Nifty]]-AVERAGE(Table2[6M Return vs Nifty]))/_xlfn.STDEV.P(Table2[6M Return vs Nifty])</f>
        <v>-1.2311818420723708</v>
      </c>
      <c r="M638">
        <v>-2.8416562638634399</v>
      </c>
      <c r="N638">
        <f>(Table2[[#This Row],[1W Return vs Nifty]]-AVERAGE(Table2[1W Return vs Nifty]))/_xlfn.STDEV.P(Table2[1W Return vs Nifty])</f>
        <v>-0.81043051021202872</v>
      </c>
      <c r="O638">
        <v>39.9</v>
      </c>
      <c r="P638">
        <v>40.987639908766198</v>
      </c>
      <c r="Q638">
        <v>42.954855104852903</v>
      </c>
      <c r="R638">
        <v>51.209927587999204</v>
      </c>
      <c r="S638" s="2">
        <f>(Table2[[#This Row],[Close Price]]-Table2[[#This Row],[20D EMA]])/Table2[[#This Row],[20D EMA]]</f>
        <v>-5.012531328320695E-3</v>
      </c>
      <c r="T638" s="2">
        <f>(Table2[[#This Row],[Close Price]]-Table2[[#This Row],[50D EMA]])/Table2[[#This Row],[50D EMA]]</f>
        <v>-3.1415322073491778E-2</v>
      </c>
      <c r="U638" s="2">
        <f>(Table2[[#This Row],[Close Price]]-Table2[[#This Row],[200D EMA]])/Table2[[#This Row],[200D EMA]]</f>
        <v>-7.5773858319572757E-2</v>
      </c>
      <c r="V638">
        <v>0.92520464662007396</v>
      </c>
      <c r="W638">
        <v>39.6</v>
      </c>
      <c r="X638">
        <v>39.94</v>
      </c>
      <c r="Y638">
        <v>38.799999999999997</v>
      </c>
      <c r="Z638">
        <v>39.94</v>
      </c>
      <c r="AA638">
        <v>38.799999999999997</v>
      </c>
      <c r="AB638">
        <v>42.75</v>
      </c>
      <c r="AC638" s="2">
        <f>(Table2[[#This Row],[Close Price]]/Table2[[#This Row],[Day Low]])-1</f>
        <v>2.525252525252597E-3</v>
      </c>
      <c r="AD638" s="2">
        <f>(Table2[[#This Row],[Day High]]/Table2[[#This Row],[Close Price]])-1</f>
        <v>6.0453400503777122E-3</v>
      </c>
      <c r="AE638" s="2">
        <f>(Table2[[#This Row],[Close Price]]/Table2[[#This Row],[Current Week Low]])-1</f>
        <v>2.3195876288659933E-2</v>
      </c>
      <c r="AF638" s="2">
        <f>(Table2[[#This Row],[Current Week High]]/Table2[[#This Row],[Close Price]])-1</f>
        <v>6.0453400503777122E-3</v>
      </c>
      <c r="AG638" s="2">
        <f>(Table2[[#This Row],[Close Price]]/Table2[[#This Row],[Current Month Low]])-1</f>
        <v>2.3195876288659933E-2</v>
      </c>
      <c r="AH638" s="2">
        <f>(Table2[[#This Row],[Current Month High]]/Table2[[#This Row],[Close Price]])-1</f>
        <v>7.6826196473551489E-2</v>
      </c>
      <c r="AI638">
        <v>36.020151133501201</v>
      </c>
      <c r="AJ638">
        <v>7.2972972972973098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-0.13</v>
      </c>
      <c r="AM638" t="s">
        <v>10331</v>
      </c>
      <c r="AN638">
        <v>0.1</v>
      </c>
      <c r="AO638" t="s">
        <v>10332</v>
      </c>
      <c r="AP638">
        <v>3.3324088768789999E-2</v>
      </c>
      <c r="AQ638">
        <f>(Table2[[#This Row],[Sharpe Ratio]]-AVERAGE(Table2[Sharpe Ratio]))/_xlfn.STDEV.P(Table2[Sharpe Ratio])</f>
        <v>-0.38104630982725313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620</v>
      </c>
      <c r="AT638">
        <f>_xlfn.RANK.AVG(Table2[[#This Row],[6M Return vs Nifty Z-Score]],Table2[6M Return vs Nifty Z-Score])</f>
        <v>694</v>
      </c>
      <c r="AU638">
        <f>_xlfn.RANK.AVG(Table2[[#This Row],[Sharpe Ratio Z-Score]],Table2[Sharpe Ratio Z-Score])</f>
        <v>444</v>
      </c>
      <c r="AV638">
        <f>(Table2[[#This Row],[Rank 1Y]]+Table2[[#This Row],[Rank 6M]]+Table2[[#This Row],[Rank Sharpe]])/3</f>
        <v>586</v>
      </c>
    </row>
    <row r="639" spans="1:48" x14ac:dyDescent="0.3">
      <c r="A639" t="s">
        <v>297</v>
      </c>
      <c r="B639" t="s">
        <v>298</v>
      </c>
      <c r="C639" t="s">
        <v>10285</v>
      </c>
      <c r="D639" t="s">
        <v>177</v>
      </c>
      <c r="E639">
        <v>94682.65004547</v>
      </c>
      <c r="F639">
        <v>860.9</v>
      </c>
      <c r="G639">
        <v>8.7615237741886107E-2</v>
      </c>
      <c r="H639">
        <f>(Table2[[#This Row],[1Y Return vs Nifty]]-AVERAGE(Table2[1Y Return vs Nifty]))/_xlfn.STDEV.P(Table2[1Y Return vs Nifty])</f>
        <v>-0.50294707008642348</v>
      </c>
      <c r="I639">
        <v>-3.58614904696846</v>
      </c>
      <c r="J639">
        <f>(Table2[[#This Row],[1M Return vs Nifty]]-AVERAGE(Table2[1M Return vs Nifty]))/_xlfn.STDEV.P(Table2[1M Return vs Nifty])</f>
        <v>-0.6551188307154493</v>
      </c>
      <c r="K639">
        <v>-27.1204114383175</v>
      </c>
      <c r="L639">
        <f>(Table2[[#This Row],[6M Return vs Nifty]]-AVERAGE(Table2[6M Return vs Nifty]))/_xlfn.STDEV.P(Table2[6M Return vs Nifty])</f>
        <v>-1.2099881895914355</v>
      </c>
      <c r="M639">
        <v>-1.34305787874611</v>
      </c>
      <c r="N639">
        <f>(Table2[[#This Row],[1W Return vs Nifty]]-AVERAGE(Table2[1W Return vs Nifty]))/_xlfn.STDEV.P(Table2[1W Return vs Nifty])</f>
        <v>-0.46397762942886284</v>
      </c>
      <c r="O639">
        <v>868.48</v>
      </c>
      <c r="P639">
        <v>889.60620690787596</v>
      </c>
      <c r="Q639">
        <v>940.63139235848996</v>
      </c>
      <c r="R639">
        <v>47.685838545054999</v>
      </c>
      <c r="S639" s="2">
        <f>(Table2[[#This Row],[Close Price]]-Table2[[#This Row],[20D EMA]])/Table2[[#This Row],[20D EMA]]</f>
        <v>-8.7278924097273867E-3</v>
      </c>
      <c r="T639" s="2">
        <f>(Table2[[#This Row],[Close Price]]-Table2[[#This Row],[50D EMA]])/Table2[[#This Row],[50D EMA]]</f>
        <v>-3.2268442694047751E-2</v>
      </c>
      <c r="U639" s="2">
        <f>(Table2[[#This Row],[Close Price]]-Table2[[#This Row],[200D EMA]])/Table2[[#This Row],[200D EMA]]</f>
        <v>-8.4763694903458045E-2</v>
      </c>
      <c r="V639">
        <v>1.5458370668974599</v>
      </c>
      <c r="W639">
        <v>858</v>
      </c>
      <c r="X639">
        <v>867.5</v>
      </c>
      <c r="Y639">
        <v>846.05</v>
      </c>
      <c r="Z639">
        <v>868.85</v>
      </c>
      <c r="AA639">
        <v>752.35</v>
      </c>
      <c r="AB639">
        <v>941.9</v>
      </c>
      <c r="AC639" s="2">
        <f>(Table2[[#This Row],[Close Price]]/Table2[[#This Row],[Day Low]])-1</f>
        <v>3.3799533799534487E-3</v>
      </c>
      <c r="AD639" s="2">
        <f>(Table2[[#This Row],[Day High]]/Table2[[#This Row],[Close Price]])-1</f>
        <v>7.6663956324776183E-3</v>
      </c>
      <c r="AE639" s="2">
        <f>(Table2[[#This Row],[Close Price]]/Table2[[#This Row],[Current Week Low]])-1</f>
        <v>1.7552154128006592E-2</v>
      </c>
      <c r="AF639" s="2">
        <f>(Table2[[#This Row],[Current Week High]]/Table2[[#This Row],[Close Price]])-1</f>
        <v>9.2345220118481564E-3</v>
      </c>
      <c r="AG639" s="2">
        <f>(Table2[[#This Row],[Close Price]]/Table2[[#This Row],[Current Month Low]])-1</f>
        <v>0.14428125207682596</v>
      </c>
      <c r="AH639" s="2">
        <f>(Table2[[#This Row],[Current Month High]]/Table2[[#This Row],[Close Price]])-1</f>
        <v>9.4087582762225619E-2</v>
      </c>
      <c r="AI639">
        <v>46.288767568823303</v>
      </c>
      <c r="AJ639">
        <v>64.923371647509498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-0.24</v>
      </c>
      <c r="AM639" t="s">
        <v>10331</v>
      </c>
      <c r="AN639">
        <v>0.45</v>
      </c>
      <c r="AO639" t="s">
        <v>10332</v>
      </c>
      <c r="AP639">
        <v>-7.6888126054399999E-3</v>
      </c>
      <c r="AQ639">
        <f>(Table2[[#This Row],[Sharpe Ratio]]-AVERAGE(Table2[Sharpe Ratio]))/_xlfn.STDEV.P(Table2[Sharpe Ratio])</f>
        <v>-0.85324737636359593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477</v>
      </c>
      <c r="AT639">
        <f>_xlfn.RANK.AVG(Table2[[#This Row],[6M Return vs Nifty Z-Score]],Table2[6M Return vs Nifty Z-Score])</f>
        <v>692</v>
      </c>
      <c r="AU639">
        <f>_xlfn.RANK.AVG(Table2[[#This Row],[Sharpe Ratio Z-Score]],Table2[Sharpe Ratio Z-Score])</f>
        <v>594</v>
      </c>
      <c r="AV639">
        <f>(Table2[[#This Row],[Rank 1Y]]+Table2[[#This Row],[Rank 6M]]+Table2[[#This Row],[Rank Sharpe]])/3</f>
        <v>587.66666666666663</v>
      </c>
    </row>
    <row r="640" spans="1:48" x14ac:dyDescent="0.3">
      <c r="A640" t="s">
        <v>2083</v>
      </c>
      <c r="B640" t="s">
        <v>2084</v>
      </c>
      <c r="C640" t="s">
        <v>10291</v>
      </c>
      <c r="D640" t="s">
        <v>201</v>
      </c>
      <c r="E640">
        <v>3013.5278689950001</v>
      </c>
      <c r="F640">
        <v>192.21</v>
      </c>
      <c r="G640">
        <v>-5.6856230567259702</v>
      </c>
      <c r="H640">
        <f>(Table2[[#This Row],[1Y Return vs Nifty]]-AVERAGE(Table2[1Y Return vs Nifty]))/_xlfn.STDEV.P(Table2[1Y Return vs Nifty])</f>
        <v>-0.5923099740045431</v>
      </c>
      <c r="I640">
        <v>17.0738168449288</v>
      </c>
      <c r="J640">
        <f>(Table2[[#This Row],[1M Return vs Nifty]]-AVERAGE(Table2[1M Return vs Nifty]))/_xlfn.STDEV.P(Table2[1M Return vs Nifty])</f>
        <v>1.0636862095691093</v>
      </c>
      <c r="K640">
        <v>-31.185782614781299</v>
      </c>
      <c r="L640">
        <f>(Table2[[#This Row],[6M Return vs Nifty]]-AVERAGE(Table2[6M Return vs Nifty]))/_xlfn.STDEV.P(Table2[6M Return vs Nifty])</f>
        <v>-1.3482925746218575</v>
      </c>
      <c r="M640">
        <v>6.4793377596140598</v>
      </c>
      <c r="N640">
        <f>(Table2[[#This Row],[1W Return vs Nifty]]-AVERAGE(Table2[1W Return vs Nifty]))/_xlfn.STDEV.P(Table2[1W Return vs Nifty])</f>
        <v>1.3444398428236322</v>
      </c>
      <c r="O640">
        <v>182.08</v>
      </c>
      <c r="P640">
        <v>181.109005408847</v>
      </c>
      <c r="Q640">
        <v>183.892236060464</v>
      </c>
      <c r="R640">
        <v>60.561608073530898</v>
      </c>
      <c r="S640" s="2">
        <f>(Table2[[#This Row],[Close Price]]-Table2[[#This Row],[20D EMA]])/Table2[[#This Row],[20D EMA]]</f>
        <v>5.5634885764499091E-2</v>
      </c>
      <c r="T640" s="2">
        <f>(Table2[[#This Row],[Close Price]]-Table2[[#This Row],[50D EMA]])/Table2[[#This Row],[50D EMA]]</f>
        <v>6.1294547811650335E-2</v>
      </c>
      <c r="U640" s="2">
        <f>(Table2[[#This Row],[Close Price]]-Table2[[#This Row],[200D EMA]])/Table2[[#This Row],[200D EMA]]</f>
        <v>4.523172983116653E-2</v>
      </c>
      <c r="V640">
        <v>1.2514571588041901</v>
      </c>
      <c r="W640">
        <v>186.06</v>
      </c>
      <c r="X640">
        <v>194.52</v>
      </c>
      <c r="Y640">
        <v>169.1</v>
      </c>
      <c r="Z640">
        <v>194.52</v>
      </c>
      <c r="AA640">
        <v>169.1</v>
      </c>
      <c r="AB640">
        <v>207.45</v>
      </c>
      <c r="AC640" s="2">
        <f>(Table2[[#This Row],[Close Price]]/Table2[[#This Row],[Day Low]])-1</f>
        <v>3.3053853595614413E-2</v>
      </c>
      <c r="AD640" s="2">
        <f>(Table2[[#This Row],[Day High]]/Table2[[#This Row],[Close Price]])-1</f>
        <v>1.2018105197440399E-2</v>
      </c>
      <c r="AE640" s="2">
        <f>(Table2[[#This Row],[Close Price]]/Table2[[#This Row],[Current Week Low]])-1</f>
        <v>0.13666469544648141</v>
      </c>
      <c r="AF640" s="2">
        <f>(Table2[[#This Row],[Current Week High]]/Table2[[#This Row],[Close Price]])-1</f>
        <v>1.2018105197440399E-2</v>
      </c>
      <c r="AG640" s="2">
        <f>(Table2[[#This Row],[Close Price]]/Table2[[#This Row],[Current Month Low]])-1</f>
        <v>0.13666469544648141</v>
      </c>
      <c r="AH640" s="2">
        <f>(Table2[[#This Row],[Current Month High]]/Table2[[#This Row],[Close Price]])-1</f>
        <v>7.9288278445450278E-2</v>
      </c>
      <c r="AI640">
        <v>47.234795276000199</v>
      </c>
      <c r="AJ640">
        <v>44.518796992481199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0.05</v>
      </c>
      <c r="AM640" t="s">
        <v>10332</v>
      </c>
      <c r="AN640">
        <v>0.67</v>
      </c>
      <c r="AO640" t="s">
        <v>10332</v>
      </c>
      <c r="AP640">
        <v>5.3879232145399999E-4</v>
      </c>
      <c r="AQ640">
        <f>(Table2[[#This Row],[Sharpe Ratio]]-AVERAGE(Table2[Sharpe Ratio]))/_xlfn.STDEV.P(Table2[Sharpe Ratio])</f>
        <v>-0.75851904231892953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521</v>
      </c>
      <c r="AT640">
        <f>_xlfn.RANK.AVG(Table2[[#This Row],[6M Return vs Nifty Z-Score]],Table2[6M Return vs Nifty Z-Score])</f>
        <v>710</v>
      </c>
      <c r="AU640">
        <f>_xlfn.RANK.AVG(Table2[[#This Row],[Sharpe Ratio Z-Score]],Table2[Sharpe Ratio Z-Score])</f>
        <v>533</v>
      </c>
      <c r="AV640">
        <f>(Table2[[#This Row],[Rank 1Y]]+Table2[[#This Row],[Rank 6M]]+Table2[[#This Row],[Rank Sharpe]])/3</f>
        <v>588</v>
      </c>
    </row>
    <row r="641" spans="1:48" x14ac:dyDescent="0.3">
      <c r="A641" t="s">
        <v>1745</v>
      </c>
      <c r="B641" t="s">
        <v>1746</v>
      </c>
      <c r="C641" t="s">
        <v>10296</v>
      </c>
      <c r="D641" t="s">
        <v>397</v>
      </c>
      <c r="E641">
        <v>4622.7099607500004</v>
      </c>
      <c r="F641">
        <v>528.5</v>
      </c>
      <c r="G641">
        <v>-50.8375945940682</v>
      </c>
      <c r="H641">
        <f>(Table2[[#This Row],[1Y Return vs Nifty]]-AVERAGE(Table2[1Y Return vs Nifty]))/_xlfn.STDEV.P(Table2[1Y Return vs Nifty])</f>
        <v>-1.2912091166350481</v>
      </c>
      <c r="I641">
        <v>-6.4445878226382503</v>
      </c>
      <c r="J641">
        <f>(Table2[[#This Row],[1M Return vs Nifty]]-AVERAGE(Table2[1M Return vs Nifty]))/_xlfn.STDEV.P(Table2[1M Return vs Nifty])</f>
        <v>-0.89292653091562013</v>
      </c>
      <c r="K641">
        <v>-20.6178412539454</v>
      </c>
      <c r="L641">
        <f>(Table2[[#This Row],[6M Return vs Nifty]]-AVERAGE(Table2[6M Return vs Nifty]))/_xlfn.STDEV.P(Table2[6M Return vs Nifty])</f>
        <v>-0.98877001997549119</v>
      </c>
      <c r="M641">
        <v>-2.78442295048333</v>
      </c>
      <c r="N641">
        <f>(Table2[[#This Row],[1W Return vs Nifty]]-AVERAGE(Table2[1W Return vs Nifty]))/_xlfn.STDEV.P(Table2[1W Return vs Nifty])</f>
        <v>-0.79719904907192318</v>
      </c>
      <c r="O641">
        <v>543.5</v>
      </c>
      <c r="P641">
        <v>556.94645509980398</v>
      </c>
      <c r="Q641">
        <v>597.34685558127796</v>
      </c>
      <c r="R641">
        <v>38.0651339343855</v>
      </c>
      <c r="S641" s="2">
        <f>(Table2[[#This Row],[Close Price]]-Table2[[#This Row],[20D EMA]])/Table2[[#This Row],[20D EMA]]</f>
        <v>-2.7598896044158234E-2</v>
      </c>
      <c r="T641" s="2">
        <f>(Table2[[#This Row],[Close Price]]-Table2[[#This Row],[50D EMA]])/Table2[[#This Row],[50D EMA]]</f>
        <v>-5.1075744964938184E-2</v>
      </c>
      <c r="U641" s="2">
        <f>(Table2[[#This Row],[Close Price]]-Table2[[#This Row],[200D EMA]])/Table2[[#This Row],[200D EMA]]</f>
        <v>-0.1152544035981961</v>
      </c>
      <c r="V641">
        <v>1.25208377418187</v>
      </c>
      <c r="W641">
        <v>527.5</v>
      </c>
      <c r="X641">
        <v>539.29999999999995</v>
      </c>
      <c r="Y641">
        <v>527.5</v>
      </c>
      <c r="Z641">
        <v>544</v>
      </c>
      <c r="AA641">
        <v>511.3</v>
      </c>
      <c r="AB641">
        <v>583.79999999999995</v>
      </c>
      <c r="AC641" s="2">
        <f>(Table2[[#This Row],[Close Price]]/Table2[[#This Row],[Day Low]])-1</f>
        <v>1.8957345971564177E-3</v>
      </c>
      <c r="AD641" s="2">
        <f>(Table2[[#This Row],[Day High]]/Table2[[#This Row],[Close Price]])-1</f>
        <v>2.0435193945127716E-2</v>
      </c>
      <c r="AE641" s="2">
        <f>(Table2[[#This Row],[Close Price]]/Table2[[#This Row],[Current Week Low]])-1</f>
        <v>1.8957345971564177E-3</v>
      </c>
      <c r="AF641" s="2">
        <f>(Table2[[#This Row],[Current Week High]]/Table2[[#This Row],[Close Price]])-1</f>
        <v>2.9328287606433356E-2</v>
      </c>
      <c r="AG641" s="2">
        <f>(Table2[[#This Row],[Close Price]]/Table2[[#This Row],[Current Month Low]])-1</f>
        <v>3.3639741834539327E-2</v>
      </c>
      <c r="AH641" s="2">
        <f>(Table2[[#This Row],[Current Month High]]/Table2[[#This Row],[Close Price]])-1</f>
        <v>0.1046357615894038</v>
      </c>
      <c r="AI641">
        <v>51.1825922421949</v>
      </c>
      <c r="AJ641">
        <v>3.3740831295843599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-0.06</v>
      </c>
      <c r="AM641" t="s">
        <v>10331</v>
      </c>
      <c r="AN641">
        <v>-2.88</v>
      </c>
      <c r="AO641" t="s">
        <v>10331</v>
      </c>
      <c r="AP641">
        <v>4.5146400019400998E-2</v>
      </c>
      <c r="AQ641">
        <f>(Table2[[#This Row],[Sharpe Ratio]]-AVERAGE(Table2[Sharpe Ratio]))/_xlfn.STDEV.P(Table2[Sharpe Ratio])</f>
        <v>-0.24493040984435593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722</v>
      </c>
      <c r="AT641">
        <f>_xlfn.RANK.AVG(Table2[[#This Row],[6M Return vs Nifty Z-Score]],Table2[6M Return vs Nifty Z-Score])</f>
        <v>640</v>
      </c>
      <c r="AU641">
        <f>_xlfn.RANK.AVG(Table2[[#This Row],[Sharpe Ratio Z-Score]],Table2[Sharpe Ratio Z-Score])</f>
        <v>408</v>
      </c>
      <c r="AV641">
        <f>(Table2[[#This Row],[Rank 1Y]]+Table2[[#This Row],[Rank 6M]]+Table2[[#This Row],[Rank Sharpe]])/3</f>
        <v>590</v>
      </c>
    </row>
    <row r="642" spans="1:48" x14ac:dyDescent="0.3">
      <c r="A642" t="s">
        <v>428</v>
      </c>
      <c r="B642" t="s">
        <v>429</v>
      </c>
      <c r="C642" t="s">
        <v>10289</v>
      </c>
      <c r="D642" t="s">
        <v>186</v>
      </c>
      <c r="E642">
        <v>55446.345465279999</v>
      </c>
      <c r="F642">
        <v>17081.05</v>
      </c>
      <c r="G642">
        <v>-17.369723609402701</v>
      </c>
      <c r="H642">
        <f>(Table2[[#This Row],[1Y Return vs Nifty]]-AVERAGE(Table2[1Y Return vs Nifty]))/_xlfn.STDEV.P(Table2[1Y Return vs Nifty])</f>
        <v>-0.77316603810621387</v>
      </c>
      <c r="I642">
        <v>0.34883337323998997</v>
      </c>
      <c r="J642">
        <f>(Table2[[#This Row],[1M Return vs Nifty]]-AVERAGE(Table2[1M Return vs Nifty]))/_xlfn.STDEV.P(Table2[1M Return vs Nifty])</f>
        <v>-0.32774812484521287</v>
      </c>
      <c r="K642">
        <v>-9.9752718221284393</v>
      </c>
      <c r="L642">
        <f>(Table2[[#This Row],[6M Return vs Nifty]]-AVERAGE(Table2[6M Return vs Nifty]))/_xlfn.STDEV.P(Table2[6M Return vs Nifty])</f>
        <v>-0.62670860995404964</v>
      </c>
      <c r="M642">
        <v>-1.4945949730275701</v>
      </c>
      <c r="N642">
        <f>(Table2[[#This Row],[1W Return vs Nifty]]-AVERAGE(Table2[1W Return vs Nifty]))/_xlfn.STDEV.P(Table2[1W Return vs Nifty])</f>
        <v>-0.49901067322545783</v>
      </c>
      <c r="O642">
        <v>16970.169999999998</v>
      </c>
      <c r="P642">
        <v>16796.978998504801</v>
      </c>
      <c r="Q642">
        <v>16460.920595795102</v>
      </c>
      <c r="R642">
        <v>55.549314433148503</v>
      </c>
      <c r="S642" s="2">
        <f>(Table2[[#This Row],[Close Price]]-Table2[[#This Row],[20D EMA]])/Table2[[#This Row],[20D EMA]]</f>
        <v>6.5338178698269396E-3</v>
      </c>
      <c r="T642" s="2">
        <f>(Table2[[#This Row],[Close Price]]-Table2[[#This Row],[50D EMA]])/Table2[[#This Row],[50D EMA]]</f>
        <v>1.6912029331017507E-2</v>
      </c>
      <c r="U642" s="2">
        <f>(Table2[[#This Row],[Close Price]]-Table2[[#This Row],[200D EMA]])/Table2[[#This Row],[200D EMA]]</f>
        <v>3.767282641308093E-2</v>
      </c>
      <c r="V642">
        <v>0.72853872900341599</v>
      </c>
      <c r="W642">
        <v>17017.95</v>
      </c>
      <c r="X642">
        <v>17348</v>
      </c>
      <c r="Y642">
        <v>16845</v>
      </c>
      <c r="Z642">
        <v>17348</v>
      </c>
      <c r="AA642">
        <v>16405.099999999999</v>
      </c>
      <c r="AB642">
        <v>17498</v>
      </c>
      <c r="AC642" s="2">
        <f>(Table2[[#This Row],[Close Price]]/Table2[[#This Row],[Day Low]])-1</f>
        <v>3.7078496528664129E-3</v>
      </c>
      <c r="AD642" s="2">
        <f>(Table2[[#This Row],[Day High]]/Table2[[#This Row],[Close Price]])-1</f>
        <v>1.5628430336542598E-2</v>
      </c>
      <c r="AE642" s="2">
        <f>(Table2[[#This Row],[Close Price]]/Table2[[#This Row],[Current Week Low]])-1</f>
        <v>1.4013060255268606E-2</v>
      </c>
      <c r="AF642" s="2">
        <f>(Table2[[#This Row],[Current Week High]]/Table2[[#This Row],[Close Price]])-1</f>
        <v>1.5628430336542598E-2</v>
      </c>
      <c r="AG642" s="2">
        <f>(Table2[[#This Row],[Close Price]]/Table2[[#This Row],[Current Month Low]])-1</f>
        <v>4.1203650084425059E-2</v>
      </c>
      <c r="AH642" s="2">
        <f>(Table2[[#This Row],[Current Month High]]/Table2[[#This Row],[Close Price]])-1</f>
        <v>2.4410091885451957E-2</v>
      </c>
      <c r="AI642">
        <v>12.6979898776714</v>
      </c>
      <c r="AJ642">
        <v>11.3105556062403</v>
      </c>
      <c r="AK642" t="str">
        <f>IF(AND(Table2[[#This Row],[20D EMA]]&gt;Table2[[#This Row],[50D EMA]],Table2[[#This Row],[50D EMA]]&gt;Table2[[#This Row],[200D EMA]]),"Uptrend","Downtrend/NoTrend")</f>
        <v>Uptrend</v>
      </c>
      <c r="AL642">
        <v>-0.08</v>
      </c>
      <c r="AM642" t="s">
        <v>10331</v>
      </c>
      <c r="AN642">
        <v>2.29</v>
      </c>
      <c r="AO642" t="s">
        <v>10332</v>
      </c>
      <c r="AP642">
        <v>-3.2301501151477001E-2</v>
      </c>
      <c r="AQ642">
        <f>(Table2[[#This Row],[Sharpe Ratio]]-AVERAGE(Table2[Sharpe Ratio]))/_xlfn.STDEV.P(Table2[Sharpe Ratio])</f>
        <v>-1.1366249817594467</v>
      </c>
      <c r="AR6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-3.363258427890381</v>
      </c>
      <c r="AS642">
        <f>_xlfn.RANK.AVG(Table2[[#This Row],[1Y Return vs Nifty Z-Score]],Table2[1Y Return vs Nifty Z-Score])</f>
        <v>597</v>
      </c>
      <c r="AT642">
        <f>_xlfn.RANK.AVG(Table2[[#This Row],[6M Return vs Nifty Z-Score]],Table2[6M Return vs Nifty Z-Score])</f>
        <v>536</v>
      </c>
      <c r="AU642">
        <f>_xlfn.RANK.AVG(Table2[[#This Row],[Sharpe Ratio Z-Score]],Table2[Sharpe Ratio Z-Score])</f>
        <v>643</v>
      </c>
      <c r="AV642">
        <f>(Table2[[#This Row],[Rank 1Y]]+Table2[[#This Row],[Rank 6M]]+Table2[[#This Row],[Rank Sharpe]])/3</f>
        <v>592</v>
      </c>
    </row>
    <row r="643" spans="1:48" x14ac:dyDescent="0.3">
      <c r="A643" t="s">
        <v>249</v>
      </c>
      <c r="B643" t="s">
        <v>250</v>
      </c>
      <c r="C643" t="s">
        <v>10287</v>
      </c>
      <c r="D643" t="s">
        <v>24</v>
      </c>
      <c r="E643">
        <v>107626.334321869</v>
      </c>
      <c r="F643">
        <v>1381.9</v>
      </c>
      <c r="G643">
        <v>-29.291608986861601</v>
      </c>
      <c r="H643">
        <f>(Table2[[#This Row],[1Y Return vs Nifty]]-AVERAGE(Table2[1Y Return vs Nifty]))/_xlfn.STDEV.P(Table2[1Y Return vs Nifty])</f>
        <v>-0.95770273019626273</v>
      </c>
      <c r="I643">
        <v>-3.4861918382922101</v>
      </c>
      <c r="J643">
        <f>(Table2[[#This Row],[1M Return vs Nifty]]-AVERAGE(Table2[1M Return vs Nifty]))/_xlfn.STDEV.P(Table2[1M Return vs Nifty])</f>
        <v>-0.64680289471707986</v>
      </c>
      <c r="K643">
        <v>-18.877827518479201</v>
      </c>
      <c r="L643">
        <f>(Table2[[#This Row],[6M Return vs Nifty]]-AVERAGE(Table2[6M Return vs Nifty]))/_xlfn.STDEV.P(Table2[6M Return vs Nifty])</f>
        <v>-0.929574556835157</v>
      </c>
      <c r="M643">
        <v>-6.8438248116191994E-2</v>
      </c>
      <c r="N643">
        <f>(Table2[[#This Row],[1W Return vs Nifty]]-AVERAGE(Table2[1W Return vs Nifty]))/_xlfn.STDEV.P(Table2[1W Return vs Nifty])</f>
        <v>-0.16930518928744623</v>
      </c>
      <c r="O643">
        <v>1381.25</v>
      </c>
      <c r="P643">
        <v>1412.9779131452001</v>
      </c>
      <c r="Q643">
        <v>1443.2469655012701</v>
      </c>
      <c r="R643">
        <v>55.0241754150641</v>
      </c>
      <c r="S643" s="2">
        <f>(Table2[[#This Row],[Close Price]]-Table2[[#This Row],[20D EMA]])/Table2[[#This Row],[20D EMA]]</f>
        <v>4.7058823529418347E-4</v>
      </c>
      <c r="T643" s="2">
        <f>(Table2[[#This Row],[Close Price]]-Table2[[#This Row],[50D EMA]])/Table2[[#This Row],[50D EMA]]</f>
        <v>-2.1994620620801153E-2</v>
      </c>
      <c r="U643" s="2">
        <f>(Table2[[#This Row],[Close Price]]-Table2[[#This Row],[200D EMA]])/Table2[[#This Row],[200D EMA]]</f>
        <v>-4.2506214783526612E-2</v>
      </c>
      <c r="V643">
        <v>1.09357525617181</v>
      </c>
      <c r="W643">
        <v>1379.6</v>
      </c>
      <c r="X643">
        <v>1395.95</v>
      </c>
      <c r="Y643">
        <v>1345.55</v>
      </c>
      <c r="Z643">
        <v>1395.95</v>
      </c>
      <c r="AA643">
        <v>1329.2</v>
      </c>
      <c r="AB643">
        <v>1440</v>
      </c>
      <c r="AC643" s="2">
        <f>(Table2[[#This Row],[Close Price]]/Table2[[#This Row],[Day Low]])-1</f>
        <v>1.6671498985214583E-3</v>
      </c>
      <c r="AD643" s="2">
        <f>(Table2[[#This Row],[Day High]]/Table2[[#This Row],[Close Price]])-1</f>
        <v>1.0167161154931659E-2</v>
      </c>
      <c r="AE643" s="2">
        <f>(Table2[[#This Row],[Close Price]]/Table2[[#This Row],[Current Week Low]])-1</f>
        <v>2.7014975288915499E-2</v>
      </c>
      <c r="AF643" s="2">
        <f>(Table2[[#This Row],[Current Week High]]/Table2[[#This Row],[Close Price]])-1</f>
        <v>1.0167161154931659E-2</v>
      </c>
      <c r="AG643" s="2">
        <f>(Table2[[#This Row],[Close Price]]/Table2[[#This Row],[Current Month Low]])-1</f>
        <v>3.9647908516400765E-2</v>
      </c>
      <c r="AH643" s="2">
        <f>(Table2[[#This Row],[Current Month High]]/Table2[[#This Row],[Close Price]])-1</f>
        <v>4.2043563210073076E-2</v>
      </c>
      <c r="AI643">
        <v>22.6210290180186</v>
      </c>
      <c r="AJ643">
        <v>3.9647908516400698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-0.1</v>
      </c>
      <c r="AM643" t="s">
        <v>10331</v>
      </c>
      <c r="AN643">
        <v>-0.54</v>
      </c>
      <c r="AO643" t="s">
        <v>10331</v>
      </c>
      <c r="AP643">
        <v>1.4213635097588001E-2</v>
      </c>
      <c r="AQ643">
        <f>(Table2[[#This Row],[Sharpe Ratio]]-AVERAGE(Table2[Sharpe Ratio]))/_xlfn.STDEV.P(Table2[Sharpe Ratio])</f>
        <v>-0.60107406458651691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655</v>
      </c>
      <c r="AT643">
        <f>_xlfn.RANK.AVG(Table2[[#This Row],[6M Return vs Nifty Z-Score]],Table2[6M Return vs Nifty Z-Score])</f>
        <v>621</v>
      </c>
      <c r="AU643">
        <f>_xlfn.RANK.AVG(Table2[[#This Row],[Sharpe Ratio Z-Score]],Table2[Sharpe Ratio Z-Score])</f>
        <v>501</v>
      </c>
      <c r="AV643">
        <f>(Table2[[#This Row],[Rank 1Y]]+Table2[[#This Row],[Rank 6M]]+Table2[[#This Row],[Rank Sharpe]])/3</f>
        <v>592.33333333333337</v>
      </c>
    </row>
    <row r="644" spans="1:48" x14ac:dyDescent="0.3">
      <c r="A644" t="s">
        <v>826</v>
      </c>
      <c r="B644" t="s">
        <v>827</v>
      </c>
      <c r="C644" t="s">
        <v>10287</v>
      </c>
      <c r="D644" t="s">
        <v>54</v>
      </c>
      <c r="E644">
        <v>19460.630596899999</v>
      </c>
      <c r="F644">
        <v>1220.5</v>
      </c>
      <c r="G644">
        <v>-40.489370761956899</v>
      </c>
      <c r="H644">
        <f>(Table2[[#This Row],[1Y Return vs Nifty]]-AVERAGE(Table2[1Y Return vs Nifty]))/_xlfn.STDEV.P(Table2[1Y Return vs Nifty])</f>
        <v>-1.1310308449502839</v>
      </c>
      <c r="I644">
        <v>-4.2250339160497896</v>
      </c>
      <c r="J644">
        <f>(Table2[[#This Row],[1M Return vs Nifty]]-AVERAGE(Table2[1M Return vs Nifty]))/_xlfn.STDEV.P(Table2[1M Return vs Nifty])</f>
        <v>-0.70827083197645846</v>
      </c>
      <c r="K644">
        <v>-28.4361756712829</v>
      </c>
      <c r="L644">
        <f>(Table2[[#This Row],[6M Return vs Nifty]]-AVERAGE(Table2[6M Return vs Nifty]))/_xlfn.STDEV.P(Table2[6M Return vs Nifty])</f>
        <v>-1.254750636902235</v>
      </c>
      <c r="M644">
        <v>2.2740160930783802</v>
      </c>
      <c r="N644">
        <f>(Table2[[#This Row],[1W Return vs Nifty]]-AVERAGE(Table2[1W Return vs Nifty]))/_xlfn.STDEV.P(Table2[1W Return vs Nifty])</f>
        <v>0.37223420023108295</v>
      </c>
      <c r="O644">
        <v>1253.93</v>
      </c>
      <c r="P644">
        <v>1303.8546395093699</v>
      </c>
      <c r="Q644">
        <v>1388.26882736886</v>
      </c>
      <c r="R644">
        <v>39.522470032458301</v>
      </c>
      <c r="S644" s="2">
        <f>(Table2[[#This Row],[Close Price]]-Table2[[#This Row],[20D EMA]])/Table2[[#This Row],[20D EMA]]</f>
        <v>-2.6660180392844946E-2</v>
      </c>
      <c r="T644" s="2">
        <f>(Table2[[#This Row],[Close Price]]-Table2[[#This Row],[50D EMA]])/Table2[[#This Row],[50D EMA]]</f>
        <v>-6.392939594918004E-2</v>
      </c>
      <c r="U644" s="2">
        <f>(Table2[[#This Row],[Close Price]]-Table2[[#This Row],[200D EMA]])/Table2[[#This Row],[200D EMA]]</f>
        <v>-0.12084750738574654</v>
      </c>
      <c r="V644">
        <v>0.69365094792250004</v>
      </c>
      <c r="W644">
        <v>1218</v>
      </c>
      <c r="X644">
        <v>1251.55</v>
      </c>
      <c r="Y644">
        <v>1208.05</v>
      </c>
      <c r="Z644">
        <v>1251.55</v>
      </c>
      <c r="AA644">
        <v>1153</v>
      </c>
      <c r="AB644">
        <v>1334.85</v>
      </c>
      <c r="AC644" s="2">
        <f>(Table2[[#This Row],[Close Price]]/Table2[[#This Row],[Day Low]])-1</f>
        <v>2.0525451559934016E-3</v>
      </c>
      <c r="AD644" s="2">
        <f>(Table2[[#This Row],[Day High]]/Table2[[#This Row],[Close Price]])-1</f>
        <v>2.5440393281441986E-2</v>
      </c>
      <c r="AE644" s="2">
        <f>(Table2[[#This Row],[Close Price]]/Table2[[#This Row],[Current Week Low]])-1</f>
        <v>1.0305864823475952E-2</v>
      </c>
      <c r="AF644" s="2">
        <f>(Table2[[#This Row],[Current Week High]]/Table2[[#This Row],[Close Price]])-1</f>
        <v>2.5440393281441986E-2</v>
      </c>
      <c r="AG644" s="2">
        <f>(Table2[[#This Row],[Close Price]]/Table2[[#This Row],[Current Month Low]])-1</f>
        <v>5.8542931483087646E-2</v>
      </c>
      <c r="AH644" s="2">
        <f>(Table2[[#This Row],[Current Month High]]/Table2[[#This Row],[Close Price]])-1</f>
        <v>9.3691110200737393E-2</v>
      </c>
      <c r="AI644">
        <v>47.152806226956102</v>
      </c>
      <c r="AJ644">
        <v>5.8542931483087601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-0.1</v>
      </c>
      <c r="AM644" t="s">
        <v>10331</v>
      </c>
      <c r="AN644">
        <v>-4.5599999999999996</v>
      </c>
      <c r="AO644" t="s">
        <v>10331</v>
      </c>
      <c r="AP644">
        <v>5.2734815928281997E-2</v>
      </c>
      <c r="AQ644">
        <f>(Table2[[#This Row],[Sharpe Ratio]]-AVERAGE(Table2[Sharpe Ratio]))/_xlfn.STDEV.P(Table2[Sharpe Ratio])</f>
        <v>-0.15756136338751445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700</v>
      </c>
      <c r="AT644">
        <f>_xlfn.RANK.AVG(Table2[[#This Row],[6M Return vs Nifty Z-Score]],Table2[6M Return vs Nifty Z-Score])</f>
        <v>697</v>
      </c>
      <c r="AU644">
        <f>_xlfn.RANK.AVG(Table2[[#This Row],[Sharpe Ratio Z-Score]],Table2[Sharpe Ratio Z-Score])</f>
        <v>384</v>
      </c>
      <c r="AV644">
        <f>(Table2[[#This Row],[Rank 1Y]]+Table2[[#This Row],[Rank 6M]]+Table2[[#This Row],[Rank Sharpe]])/3</f>
        <v>593.66666666666663</v>
      </c>
    </row>
    <row r="645" spans="1:48" x14ac:dyDescent="0.3">
      <c r="A645" t="s">
        <v>1312</v>
      </c>
      <c r="B645" t="s">
        <v>1313</v>
      </c>
      <c r="C645" t="s">
        <v>10297</v>
      </c>
      <c r="D645" t="s">
        <v>471</v>
      </c>
      <c r="E645">
        <v>8699.6650916550007</v>
      </c>
      <c r="F645">
        <v>284.95</v>
      </c>
      <c r="G645">
        <v>-37.198221446452301</v>
      </c>
      <c r="H645">
        <f>(Table2[[#This Row],[1Y Return vs Nifty]]-AVERAGE(Table2[1Y Return vs Nifty]))/_xlfn.STDEV.P(Table2[1Y Return vs Nifty])</f>
        <v>-1.0800877442049972</v>
      </c>
      <c r="I645">
        <v>-7.4906712196710801E-2</v>
      </c>
      <c r="J645">
        <f>(Table2[[#This Row],[1M Return vs Nifty]]-AVERAGE(Table2[1M Return vs Nifty]))/_xlfn.STDEV.P(Table2[1M Return vs Nifty])</f>
        <v>-0.36300116439184915</v>
      </c>
      <c r="K645">
        <v>1.13107682095632</v>
      </c>
      <c r="L645">
        <f>(Table2[[#This Row],[6M Return vs Nifty]]-AVERAGE(Table2[6M Return vs Nifty]))/_xlfn.STDEV.P(Table2[6M Return vs Nifty])</f>
        <v>-0.24886937896126909</v>
      </c>
      <c r="M645">
        <v>-2.1723578822488698</v>
      </c>
      <c r="N645">
        <f>(Table2[[#This Row],[1W Return vs Nifty]]-AVERAGE(Table2[1W Return vs Nifty]))/_xlfn.STDEV.P(Table2[1W Return vs Nifty])</f>
        <v>-0.65569902596868768</v>
      </c>
      <c r="O645">
        <v>291.85000000000002</v>
      </c>
      <c r="P645">
        <v>289.17231243192299</v>
      </c>
      <c r="Q645">
        <v>281.47031857299601</v>
      </c>
      <c r="R645">
        <v>40.065515856155201</v>
      </c>
      <c r="S645" s="2">
        <f>(Table2[[#This Row],[Close Price]]-Table2[[#This Row],[20D EMA]])/Table2[[#This Row],[20D EMA]]</f>
        <v>-2.3642281994175205E-2</v>
      </c>
      <c r="T645" s="2">
        <f>(Table2[[#This Row],[Close Price]]-Table2[[#This Row],[50D EMA]])/Table2[[#This Row],[50D EMA]]</f>
        <v>-1.4601371744111977E-2</v>
      </c>
      <c r="U645" s="2">
        <f>(Table2[[#This Row],[Close Price]]-Table2[[#This Row],[200D EMA]])/Table2[[#This Row],[200D EMA]]</f>
        <v>1.2362516391232092E-2</v>
      </c>
      <c r="V645">
        <v>0.292481352236731</v>
      </c>
      <c r="W645">
        <v>284</v>
      </c>
      <c r="X645">
        <v>290.95</v>
      </c>
      <c r="Y645">
        <v>276.35000000000002</v>
      </c>
      <c r="Z645">
        <v>290.95</v>
      </c>
      <c r="AA645">
        <v>274.95</v>
      </c>
      <c r="AB645">
        <v>317.7</v>
      </c>
      <c r="AC645" s="2">
        <f>(Table2[[#This Row],[Close Price]]/Table2[[#This Row],[Day Low]])-1</f>
        <v>3.345070422535068E-3</v>
      </c>
      <c r="AD645" s="2">
        <f>(Table2[[#This Row],[Day High]]/Table2[[#This Row],[Close Price]])-1</f>
        <v>2.1056325671170439E-2</v>
      </c>
      <c r="AE645" s="2">
        <f>(Table2[[#This Row],[Close Price]]/Table2[[#This Row],[Current Week Low]])-1</f>
        <v>3.1119956576804553E-2</v>
      </c>
      <c r="AF645" s="2">
        <f>(Table2[[#This Row],[Current Week High]]/Table2[[#This Row],[Close Price]])-1</f>
        <v>2.1056325671170439E-2</v>
      </c>
      <c r="AG645" s="2">
        <f>(Table2[[#This Row],[Close Price]]/Table2[[#This Row],[Current Month Low]])-1</f>
        <v>3.6370249136206567E-2</v>
      </c>
      <c r="AH645" s="2">
        <f>(Table2[[#This Row],[Current Month High]]/Table2[[#This Row],[Close Price]])-1</f>
        <v>0.1149324442884716</v>
      </c>
      <c r="AI645">
        <v>13.5286892437269</v>
      </c>
      <c r="AJ645">
        <v>33.779342723004603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-0.08</v>
      </c>
      <c r="AM645" t="s">
        <v>10331</v>
      </c>
      <c r="AN645">
        <v>-3.03</v>
      </c>
      <c r="AO645" t="s">
        <v>10331</v>
      </c>
      <c r="AP645">
        <v>-7.5416585774897002E-2</v>
      </c>
      <c r="AQ645">
        <f>(Table2[[#This Row],[Sharpe Ratio]]-AVERAGE(Table2[Sharpe Ratio]))/_xlfn.STDEV.P(Table2[Sharpe Ratio])</f>
        <v>-1.6330294852402938</v>
      </c>
      <c r="AR6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-3.9806867987670964</v>
      </c>
      <c r="AS645">
        <f>_xlfn.RANK.AVG(Table2[[#This Row],[1Y Return vs Nifty Z-Score]],Table2[1Y Return vs Nifty Z-Score])</f>
        <v>687</v>
      </c>
      <c r="AT645">
        <f>_xlfn.RANK.AVG(Table2[[#This Row],[6M Return vs Nifty Z-Score]],Table2[6M Return vs Nifty Z-Score])</f>
        <v>395</v>
      </c>
      <c r="AU645">
        <f>_xlfn.RANK.AVG(Table2[[#This Row],[Sharpe Ratio Z-Score]],Table2[Sharpe Ratio Z-Score])</f>
        <v>701</v>
      </c>
      <c r="AV645">
        <f>(Table2[[#This Row],[Rank 1Y]]+Table2[[#This Row],[Rank 6M]]+Table2[[#This Row],[Rank Sharpe]])/3</f>
        <v>594.33333333333337</v>
      </c>
    </row>
    <row r="646" spans="1:48" x14ac:dyDescent="0.3">
      <c r="A646" t="s">
        <v>729</v>
      </c>
      <c r="B646" t="s">
        <v>730</v>
      </c>
      <c r="C646" t="s">
        <v>10287</v>
      </c>
      <c r="D646" t="s">
        <v>408</v>
      </c>
      <c r="E646">
        <v>23277.270007290001</v>
      </c>
      <c r="F646">
        <v>1037.45</v>
      </c>
      <c r="G646">
        <v>-29.980420427938899</v>
      </c>
      <c r="H646">
        <f>(Table2[[#This Row],[1Y Return vs Nifty]]-AVERAGE(Table2[1Y Return vs Nifty]))/_xlfn.STDEV.P(Table2[1Y Return vs Nifty])</f>
        <v>-0.96836471702013527</v>
      </c>
      <c r="I646">
        <v>8.2534965758839807</v>
      </c>
      <c r="J646">
        <f>(Table2[[#This Row],[1M Return vs Nifty]]-AVERAGE(Table2[1M Return vs Nifty]))/_xlfn.STDEV.P(Table2[1M Return vs Nifty])</f>
        <v>0.32988001576004167</v>
      </c>
      <c r="K646">
        <v>-0.84297770298341601</v>
      </c>
      <c r="L646">
        <f>(Table2[[#This Row],[6M Return vs Nifty]]-AVERAGE(Table2[6M Return vs Nifty]))/_xlfn.STDEV.P(Table2[6M Return vs Nifty])</f>
        <v>-0.31602693606961901</v>
      </c>
      <c r="M646">
        <v>10.709170813819901</v>
      </c>
      <c r="N646">
        <f>(Table2[[#This Row],[1W Return vs Nifty]]-AVERAGE(Table2[1W Return vs Nifty]))/_xlfn.STDEV.P(Table2[1W Return vs Nifty])</f>
        <v>2.3223121409755731</v>
      </c>
      <c r="O646">
        <v>978.86</v>
      </c>
      <c r="P646">
        <v>947.99128564551097</v>
      </c>
      <c r="Q646">
        <v>920.99053612785599</v>
      </c>
      <c r="R646">
        <v>63.844838846981801</v>
      </c>
      <c r="S646" s="2">
        <f>(Table2[[#This Row],[Close Price]]-Table2[[#This Row],[20D EMA]])/Table2[[#This Row],[20D EMA]]</f>
        <v>5.9855341928365682E-2</v>
      </c>
      <c r="T646" s="2">
        <f>(Table2[[#This Row],[Close Price]]-Table2[[#This Row],[50D EMA]])/Table2[[#This Row],[50D EMA]]</f>
        <v>9.4366599892924549E-2</v>
      </c>
      <c r="U646" s="2">
        <f>(Table2[[#This Row],[Close Price]]-Table2[[#This Row],[200D EMA]])/Table2[[#This Row],[200D EMA]]</f>
        <v>0.12645022864380079</v>
      </c>
      <c r="V646">
        <v>1.63585394562458</v>
      </c>
      <c r="W646">
        <v>997.5</v>
      </c>
      <c r="X646">
        <v>1040.05</v>
      </c>
      <c r="Y646">
        <v>949.4</v>
      </c>
      <c r="Z646">
        <v>1040.05</v>
      </c>
      <c r="AA646">
        <v>875.1</v>
      </c>
      <c r="AB646">
        <v>1064</v>
      </c>
      <c r="AC646" s="2">
        <f>(Table2[[#This Row],[Close Price]]/Table2[[#This Row],[Day Low]])-1</f>
        <v>4.0050125313283225E-2</v>
      </c>
      <c r="AD646" s="2">
        <f>(Table2[[#This Row],[Day High]]/Table2[[#This Row],[Close Price]])-1</f>
        <v>2.5061448744516657E-3</v>
      </c>
      <c r="AE646" s="2">
        <f>(Table2[[#This Row],[Close Price]]/Table2[[#This Row],[Current Week Low]])-1</f>
        <v>9.2742784916789667E-2</v>
      </c>
      <c r="AF646" s="2">
        <f>(Table2[[#This Row],[Current Week High]]/Table2[[#This Row],[Close Price]])-1</f>
        <v>2.5061448744516657E-3</v>
      </c>
      <c r="AG646" s="2">
        <f>(Table2[[#This Row],[Close Price]]/Table2[[#This Row],[Current Month Low]])-1</f>
        <v>0.18552165466803805</v>
      </c>
      <c r="AH646" s="2">
        <f>(Table2[[#This Row],[Current Month High]]/Table2[[#This Row],[Close Price]])-1</f>
        <v>2.559159477565176E-2</v>
      </c>
      <c r="AI646">
        <v>9.8799942165887593</v>
      </c>
      <c r="AJ646">
        <v>40.843062720608202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0.23</v>
      </c>
      <c r="AM646" t="s">
        <v>10332</v>
      </c>
      <c r="AN646">
        <v>5.53</v>
      </c>
      <c r="AO646" t="s">
        <v>10332</v>
      </c>
      <c r="AP646">
        <v>-7.5681696816983002E-2</v>
      </c>
      <c r="AQ646">
        <f>(Table2[[#This Row],[Sharpe Ratio]]-AVERAGE(Table2[Sharpe Ratio]))/_xlfn.STDEV.P(Table2[Sharpe Ratio])</f>
        <v>-1.6360818349309751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-0.26828133128511444</v>
      </c>
      <c r="AS646">
        <f>_xlfn.RANK.AVG(Table2[[#This Row],[1Y Return vs Nifty Z-Score]],Table2[1Y Return vs Nifty Z-Score])</f>
        <v>658</v>
      </c>
      <c r="AT646">
        <f>_xlfn.RANK.AVG(Table2[[#This Row],[6M Return vs Nifty Z-Score]],Table2[6M Return vs Nifty Z-Score])</f>
        <v>424</v>
      </c>
      <c r="AU646">
        <f>_xlfn.RANK.AVG(Table2[[#This Row],[Sharpe Ratio Z-Score]],Table2[Sharpe Ratio Z-Score])</f>
        <v>702</v>
      </c>
      <c r="AV646">
        <f>(Table2[[#This Row],[Rank 1Y]]+Table2[[#This Row],[Rank 6M]]+Table2[[#This Row],[Rank Sharpe]])/3</f>
        <v>594.66666666666663</v>
      </c>
    </row>
    <row r="647" spans="1:48" x14ac:dyDescent="0.3">
      <c r="A647" t="s">
        <v>1341</v>
      </c>
      <c r="B647" t="s">
        <v>1342</v>
      </c>
      <c r="C647" t="s">
        <v>10303</v>
      </c>
      <c r="D647" t="s">
        <v>612</v>
      </c>
      <c r="E647">
        <v>8522.0843553600007</v>
      </c>
      <c r="F647">
        <v>49.71</v>
      </c>
      <c r="G647">
        <v>-23.484964414890801</v>
      </c>
      <c r="H647">
        <f>(Table2[[#This Row],[1Y Return vs Nifty]]-AVERAGE(Table2[1Y Return vs Nifty]))/_xlfn.STDEV.P(Table2[1Y Return vs Nifty])</f>
        <v>-0.86782273659389819</v>
      </c>
      <c r="I647">
        <v>19.891486506030201</v>
      </c>
      <c r="J647">
        <f>(Table2[[#This Row],[1M Return vs Nifty]]-AVERAGE(Table2[1M Return vs Nifty]))/_xlfn.STDEV.P(Table2[1M Return vs Nifty])</f>
        <v>1.2981021249050289</v>
      </c>
      <c r="K647">
        <v>-33.144926676321198</v>
      </c>
      <c r="L647">
        <f>(Table2[[#This Row],[6M Return vs Nifty]]-AVERAGE(Table2[6M Return vs Nifty]))/_xlfn.STDEV.P(Table2[6M Return vs Nifty])</f>
        <v>-1.4149428761210103</v>
      </c>
      <c r="M647">
        <v>4.0245304012057197</v>
      </c>
      <c r="N647">
        <f>(Table2[[#This Row],[1W Return vs Nifty]]-AVERAGE(Table2[1W Return vs Nifty]))/_xlfn.STDEV.P(Table2[1W Return vs Nifty])</f>
        <v>0.7769261650201581</v>
      </c>
      <c r="O647">
        <v>46.35</v>
      </c>
      <c r="P647">
        <v>45.203229373759299</v>
      </c>
      <c r="Q647">
        <v>46.340375669443702</v>
      </c>
      <c r="R647">
        <v>74.170612819543706</v>
      </c>
      <c r="S647" s="2">
        <f>(Table2[[#This Row],[Close Price]]-Table2[[#This Row],[20D EMA]])/Table2[[#This Row],[20D EMA]]</f>
        <v>7.2491909385113254E-2</v>
      </c>
      <c r="T647" s="2">
        <f>(Table2[[#This Row],[Close Price]]-Table2[[#This Row],[50D EMA]])/Table2[[#This Row],[50D EMA]]</f>
        <v>9.9700191527840362E-2</v>
      </c>
      <c r="U647" s="2">
        <f>(Table2[[#This Row],[Close Price]]-Table2[[#This Row],[200D EMA]])/Table2[[#This Row],[200D EMA]]</f>
        <v>7.2714652867568133E-2</v>
      </c>
      <c r="V647">
        <v>1.51778210444582</v>
      </c>
      <c r="W647">
        <v>49.44</v>
      </c>
      <c r="X647">
        <v>51</v>
      </c>
      <c r="Y647">
        <v>45.91</v>
      </c>
      <c r="Z647">
        <v>51</v>
      </c>
      <c r="AA647">
        <v>42.5</v>
      </c>
      <c r="AB647">
        <v>51</v>
      </c>
      <c r="AC647" s="2">
        <f>(Table2[[#This Row],[Close Price]]/Table2[[#This Row],[Day Low]])-1</f>
        <v>5.4611650485436591E-3</v>
      </c>
      <c r="AD647" s="2">
        <f>(Table2[[#This Row],[Day High]]/Table2[[#This Row],[Close Price]])-1</f>
        <v>2.5950512975256412E-2</v>
      </c>
      <c r="AE647" s="2">
        <f>(Table2[[#This Row],[Close Price]]/Table2[[#This Row],[Current Week Low]])-1</f>
        <v>8.2770638205184044E-2</v>
      </c>
      <c r="AF647" s="2">
        <f>(Table2[[#This Row],[Current Week High]]/Table2[[#This Row],[Close Price]])-1</f>
        <v>2.5950512975256412E-2</v>
      </c>
      <c r="AG647" s="2">
        <f>(Table2[[#This Row],[Close Price]]/Table2[[#This Row],[Current Month Low]])-1</f>
        <v>0.16964705882352948</v>
      </c>
      <c r="AH647" s="2">
        <f>(Table2[[#This Row],[Current Month High]]/Table2[[#This Row],[Close Price]])-1</f>
        <v>2.5950512975256412E-2</v>
      </c>
      <c r="AI647">
        <v>38.201569100784504</v>
      </c>
      <c r="AJ647">
        <v>28.615782664941801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7.0000000000000007E-2</v>
      </c>
      <c r="AM647" t="s">
        <v>10332</v>
      </c>
      <c r="AN647">
        <v>15.85</v>
      </c>
      <c r="AO647" t="s">
        <v>10332</v>
      </c>
      <c r="AP647">
        <v>3.2875764680184001E-2</v>
      </c>
      <c r="AQ647">
        <f>(Table2[[#This Row],[Sharpe Ratio]]-AVERAGE(Table2[Sharpe Ratio]))/_xlfn.STDEV.P(Table2[Sharpe Ratio])</f>
        <v>-0.3862080785805046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625</v>
      </c>
      <c r="AT647">
        <f>_xlfn.RANK.AVG(Table2[[#This Row],[6M Return vs Nifty Z-Score]],Table2[6M Return vs Nifty Z-Score])</f>
        <v>713</v>
      </c>
      <c r="AU647">
        <f>_xlfn.RANK.AVG(Table2[[#This Row],[Sharpe Ratio Z-Score]],Table2[Sharpe Ratio Z-Score])</f>
        <v>446</v>
      </c>
      <c r="AV647">
        <f>(Table2[[#This Row],[Rank 1Y]]+Table2[[#This Row],[Rank 6M]]+Table2[[#This Row],[Rank Sharpe]])/3</f>
        <v>594.66666666666663</v>
      </c>
    </row>
    <row r="648" spans="1:48" x14ac:dyDescent="0.3">
      <c r="A648" t="s">
        <v>1886</v>
      </c>
      <c r="B648" t="s">
        <v>1887</v>
      </c>
      <c r="C648" t="s">
        <v>10303</v>
      </c>
      <c r="D648" t="s">
        <v>1888</v>
      </c>
      <c r="E648">
        <v>3821.6556154999998</v>
      </c>
      <c r="F648">
        <v>21.59</v>
      </c>
      <c r="G648">
        <v>-0.917737524134562</v>
      </c>
      <c r="H648">
        <f>(Table2[[#This Row],[1Y Return vs Nifty]]-AVERAGE(Table2[1Y Return vs Nifty]))/_xlfn.STDEV.P(Table2[1Y Return vs Nifty])</f>
        <v>-0.5185087423543896</v>
      </c>
      <c r="I648">
        <v>-7.1104008529540099</v>
      </c>
      <c r="J648">
        <f>(Table2[[#This Row],[1M Return vs Nifty]]-AVERAGE(Table2[1M Return vs Nifty]))/_xlfn.STDEV.P(Table2[1M Return vs Nifty])</f>
        <v>-0.94831881947901475</v>
      </c>
      <c r="K648">
        <v>-22.276146442200002</v>
      </c>
      <c r="L648">
        <f>(Table2[[#This Row],[6M Return vs Nifty]]-AVERAGE(Table2[6M Return vs Nifty]))/_xlfn.STDEV.P(Table2[6M Return vs Nifty])</f>
        <v>-1.045185749142393</v>
      </c>
      <c r="M648">
        <v>-1.15587763474768</v>
      </c>
      <c r="N648">
        <f>(Table2[[#This Row],[1W Return vs Nifty]]-AVERAGE(Table2[1W Return vs Nifty]))/_xlfn.STDEV.P(Table2[1W Return vs Nifty])</f>
        <v>-0.42070443802349861</v>
      </c>
      <c r="O648">
        <v>21.85</v>
      </c>
      <c r="P648">
        <v>22.161138495852601</v>
      </c>
      <c r="Q648">
        <v>21.3544550605985</v>
      </c>
      <c r="R648">
        <v>49.120235346313898</v>
      </c>
      <c r="S648" s="2">
        <f>(Table2[[#This Row],[Close Price]]-Table2[[#This Row],[20D EMA]])/Table2[[#This Row],[20D EMA]]</f>
        <v>-1.1899313501144235E-2</v>
      </c>
      <c r="T648" s="2">
        <f>(Table2[[#This Row],[Close Price]]-Table2[[#This Row],[50D EMA]])/Table2[[#This Row],[50D EMA]]</f>
        <v>-2.5772073756927614E-2</v>
      </c>
      <c r="U648" s="2">
        <f>(Table2[[#This Row],[Close Price]]-Table2[[#This Row],[200D EMA]])/Table2[[#This Row],[200D EMA]]</f>
        <v>1.1030248195661429E-2</v>
      </c>
      <c r="V648">
        <v>0.69020849855586697</v>
      </c>
      <c r="W648">
        <v>21.5</v>
      </c>
      <c r="X648">
        <v>21.95</v>
      </c>
      <c r="Y648">
        <v>20.82</v>
      </c>
      <c r="Z648">
        <v>21.95</v>
      </c>
      <c r="AA648">
        <v>20.62</v>
      </c>
      <c r="AB648">
        <v>24.28</v>
      </c>
      <c r="AC648" s="2">
        <f>(Table2[[#This Row],[Close Price]]/Table2[[#This Row],[Day Low]])-1</f>
        <v>4.1860465116279055E-3</v>
      </c>
      <c r="AD648" s="2">
        <f>(Table2[[#This Row],[Day High]]/Table2[[#This Row],[Close Price]])-1</f>
        <v>1.6674386289948995E-2</v>
      </c>
      <c r="AE648" s="2">
        <f>(Table2[[#This Row],[Close Price]]/Table2[[#This Row],[Current Week Low]])-1</f>
        <v>3.6983669548511067E-2</v>
      </c>
      <c r="AF648" s="2">
        <f>(Table2[[#This Row],[Current Week High]]/Table2[[#This Row],[Close Price]])-1</f>
        <v>1.6674386289948995E-2</v>
      </c>
      <c r="AG648" s="2">
        <f>(Table2[[#This Row],[Close Price]]/Table2[[#This Row],[Current Month Low]])-1</f>
        <v>4.7041707080504258E-2</v>
      </c>
      <c r="AH648" s="2">
        <f>(Table2[[#This Row],[Current Month High]]/Table2[[#This Row],[Close Price]])-1</f>
        <v>0.12459471977767489</v>
      </c>
      <c r="AI648">
        <v>29.458082445576601</v>
      </c>
      <c r="AJ648">
        <v>32.4539877300613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-0.05</v>
      </c>
      <c r="AM648" t="s">
        <v>10331</v>
      </c>
      <c r="AN648">
        <v>-0.87</v>
      </c>
      <c r="AO648" t="s">
        <v>10331</v>
      </c>
      <c r="AP648">
        <v>-4.2710179907038001E-2</v>
      </c>
      <c r="AQ648">
        <f>(Table2[[#This Row],[Sharpe Ratio]]-AVERAGE(Table2[Sharpe Ratio]))/_xlfn.STDEV.P(Table2[Sharpe Ratio])</f>
        <v>-1.2564650575629683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481</v>
      </c>
      <c r="AT648">
        <f>_xlfn.RANK.AVG(Table2[[#This Row],[6M Return vs Nifty Z-Score]],Table2[6M Return vs Nifty Z-Score])</f>
        <v>656</v>
      </c>
      <c r="AU648">
        <f>_xlfn.RANK.AVG(Table2[[#This Row],[Sharpe Ratio Z-Score]],Table2[Sharpe Ratio Z-Score])</f>
        <v>657</v>
      </c>
      <c r="AV648">
        <f>(Table2[[#This Row],[Rank 1Y]]+Table2[[#This Row],[Rank 6M]]+Table2[[#This Row],[Rank Sharpe]])/3</f>
        <v>598</v>
      </c>
    </row>
    <row r="649" spans="1:48" x14ac:dyDescent="0.3">
      <c r="A649" t="s">
        <v>2047</v>
      </c>
      <c r="B649" t="s">
        <v>2048</v>
      </c>
      <c r="C649" t="s">
        <v>10299</v>
      </c>
      <c r="D649" t="s">
        <v>139</v>
      </c>
      <c r="E649">
        <v>3100.5998651549999</v>
      </c>
      <c r="F649">
        <v>407.95</v>
      </c>
      <c r="G649">
        <v>-38.435394905139098</v>
      </c>
      <c r="H649">
        <f>(Table2[[#This Row],[1Y Return vs Nifty]]-AVERAGE(Table2[1Y Return vs Nifty]))/_xlfn.STDEV.P(Table2[1Y Return vs Nifty])</f>
        <v>-1.0992377268108802</v>
      </c>
      <c r="I649">
        <v>-4.13515896953467</v>
      </c>
      <c r="J649">
        <f>(Table2[[#This Row],[1M Return vs Nifty]]-AVERAGE(Table2[1M Return vs Nifty]))/_xlfn.STDEV.P(Table2[1M Return vs Nifty])</f>
        <v>-0.7007936893773955</v>
      </c>
      <c r="K649">
        <v>-28.851653589796499</v>
      </c>
      <c r="L649">
        <f>(Table2[[#This Row],[6M Return vs Nifty]]-AVERAGE(Table2[6M Return vs Nifty]))/_xlfn.STDEV.P(Table2[6M Return vs Nifty])</f>
        <v>-1.2688852424571762</v>
      </c>
      <c r="M649">
        <v>4.9908861868311103</v>
      </c>
      <c r="N649">
        <f>(Table2[[#This Row],[1W Return vs Nifty]]-AVERAGE(Table2[1W Return vs Nifty]))/_xlfn.STDEV.P(Table2[1W Return vs Nifty])</f>
        <v>1.0003327488763016</v>
      </c>
      <c r="O649">
        <v>382.19</v>
      </c>
      <c r="P649">
        <v>407.73324179652701</v>
      </c>
      <c r="Q649">
        <v>445.96685664616302</v>
      </c>
      <c r="R649">
        <v>73.872423136571101</v>
      </c>
      <c r="S649" s="2">
        <f>(Table2[[#This Row],[Close Price]]-Table2[[#This Row],[20D EMA]])/Table2[[#This Row],[20D EMA]]</f>
        <v>6.7401030900860803E-2</v>
      </c>
      <c r="T649" s="2">
        <f>(Table2[[#This Row],[Close Price]]-Table2[[#This Row],[50D EMA]])/Table2[[#This Row],[50D EMA]]</f>
        <v>5.3161768836387248E-4</v>
      </c>
      <c r="U649" s="2">
        <f>(Table2[[#This Row],[Close Price]]-Table2[[#This Row],[200D EMA]])/Table2[[#This Row],[200D EMA]]</f>
        <v>-8.5245923726404174E-2</v>
      </c>
      <c r="V649">
        <v>1.85500673460038</v>
      </c>
      <c r="W649">
        <v>388.2</v>
      </c>
      <c r="X649">
        <v>409</v>
      </c>
      <c r="Y649">
        <v>354</v>
      </c>
      <c r="Z649">
        <v>409</v>
      </c>
      <c r="AA649">
        <v>345</v>
      </c>
      <c r="AB649">
        <v>409</v>
      </c>
      <c r="AC649" s="2">
        <f>(Table2[[#This Row],[Close Price]]/Table2[[#This Row],[Day Low]])-1</f>
        <v>5.0875837197321028E-2</v>
      </c>
      <c r="AD649" s="2">
        <f>(Table2[[#This Row],[Day High]]/Table2[[#This Row],[Close Price]])-1</f>
        <v>2.5738448339258646E-3</v>
      </c>
      <c r="AE649" s="2">
        <f>(Table2[[#This Row],[Close Price]]/Table2[[#This Row],[Current Week Low]])-1</f>
        <v>0.15240112994350286</v>
      </c>
      <c r="AF649" s="2">
        <f>(Table2[[#This Row],[Current Week High]]/Table2[[#This Row],[Close Price]])-1</f>
        <v>2.5738448339258646E-3</v>
      </c>
      <c r="AG649" s="2">
        <f>(Table2[[#This Row],[Close Price]]/Table2[[#This Row],[Current Month Low]])-1</f>
        <v>0.182463768115942</v>
      </c>
      <c r="AH649" s="2">
        <f>(Table2[[#This Row],[Current Month High]]/Table2[[#This Row],[Close Price]])-1</f>
        <v>2.5738448339258646E-3</v>
      </c>
      <c r="AI649">
        <v>43.399926461576101</v>
      </c>
      <c r="AJ649">
        <v>18.2463768115942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-7.0000000000000007E-2</v>
      </c>
      <c r="AM649" t="s">
        <v>10331</v>
      </c>
      <c r="AN649">
        <v>9.02</v>
      </c>
      <c r="AO649" t="s">
        <v>10332</v>
      </c>
      <c r="AP649">
        <v>4.6590685414210999E-2</v>
      </c>
      <c r="AQ649">
        <f>(Table2[[#This Row],[Sharpe Ratio]]-AVERAGE(Table2[Sharpe Ratio]))/_xlfn.STDEV.P(Table2[Sharpe Ratio])</f>
        <v>-0.2283016642311361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694</v>
      </c>
      <c r="AT649">
        <f>_xlfn.RANK.AVG(Table2[[#This Row],[6M Return vs Nifty Z-Score]],Table2[6M Return vs Nifty Z-Score])</f>
        <v>701</v>
      </c>
      <c r="AU649">
        <f>_xlfn.RANK.AVG(Table2[[#This Row],[Sharpe Ratio Z-Score]],Table2[Sharpe Ratio Z-Score])</f>
        <v>404</v>
      </c>
      <c r="AV649">
        <f>(Table2[[#This Row],[Rank 1Y]]+Table2[[#This Row],[Rank 6M]]+Table2[[#This Row],[Rank Sharpe]])/3</f>
        <v>599.66666666666663</v>
      </c>
    </row>
    <row r="650" spans="1:48" x14ac:dyDescent="0.3">
      <c r="A650" t="s">
        <v>1171</v>
      </c>
      <c r="B650" t="s">
        <v>1172</v>
      </c>
      <c r="C650" t="s">
        <v>10286</v>
      </c>
      <c r="D650" t="s">
        <v>21</v>
      </c>
      <c r="E650">
        <v>10524.428215080001</v>
      </c>
      <c r="F650">
        <v>510.9</v>
      </c>
      <c r="G650">
        <v>-10.752274847835899</v>
      </c>
      <c r="H650">
        <f>(Table2[[#This Row],[1Y Return vs Nifty]]-AVERAGE(Table2[1Y Return vs Nifty]))/_xlfn.STDEV.P(Table2[1Y Return vs Nifty])</f>
        <v>-0.67073575414761943</v>
      </c>
      <c r="I650">
        <v>-5.3722648185435702</v>
      </c>
      <c r="J650">
        <f>(Table2[[#This Row],[1M Return vs Nifty]]-AVERAGE(Table2[1M Return vs Nifty]))/_xlfn.STDEV.P(Table2[1M Return vs Nifty])</f>
        <v>-0.80371466125934576</v>
      </c>
      <c r="K650">
        <v>-11.282727843972999</v>
      </c>
      <c r="L650">
        <f>(Table2[[#This Row],[6M Return vs Nifty]]-AVERAGE(Table2[6M Return vs Nifty]))/_xlfn.STDEV.P(Table2[6M Return vs Nifty])</f>
        <v>-0.67118841098732762</v>
      </c>
      <c r="M650">
        <v>-1.9476269376953399</v>
      </c>
      <c r="N650">
        <f>(Table2[[#This Row],[1W Return vs Nifty]]-AVERAGE(Table2[1W Return vs Nifty]))/_xlfn.STDEV.P(Table2[1W Return vs Nifty])</f>
        <v>-0.60374469056107494</v>
      </c>
      <c r="O650">
        <v>501.92</v>
      </c>
      <c r="P650">
        <v>505.227756766038</v>
      </c>
      <c r="Q650">
        <v>482.366896301677</v>
      </c>
      <c r="R650">
        <v>61.614093461539902</v>
      </c>
      <c r="S650" s="2">
        <f>(Table2[[#This Row],[Close Price]]-Table2[[#This Row],[20D EMA]])/Table2[[#This Row],[20D EMA]]</f>
        <v>1.7891297417915127E-2</v>
      </c>
      <c r="T650" s="2">
        <f>(Table2[[#This Row],[Close Price]]-Table2[[#This Row],[50D EMA]])/Table2[[#This Row],[50D EMA]]</f>
        <v>1.1227101357751993E-2</v>
      </c>
      <c r="U650" s="2">
        <f>(Table2[[#This Row],[Close Price]]-Table2[[#This Row],[200D EMA]])/Table2[[#This Row],[200D EMA]]</f>
        <v>5.9152284116275863E-2</v>
      </c>
      <c r="V650">
        <v>1.06510614517235</v>
      </c>
      <c r="W650">
        <v>501.05</v>
      </c>
      <c r="X650">
        <v>527.5</v>
      </c>
      <c r="Y650">
        <v>493.2</v>
      </c>
      <c r="Z650">
        <v>527.5</v>
      </c>
      <c r="AA650">
        <v>470</v>
      </c>
      <c r="AB650">
        <v>527.5</v>
      </c>
      <c r="AC650" s="2">
        <f>(Table2[[#This Row],[Close Price]]/Table2[[#This Row],[Day Low]])-1</f>
        <v>1.9658716694940459E-2</v>
      </c>
      <c r="AD650" s="2">
        <f>(Table2[[#This Row],[Day High]]/Table2[[#This Row],[Close Price]])-1</f>
        <v>3.2491681346643153E-2</v>
      </c>
      <c r="AE650" s="2">
        <f>(Table2[[#This Row],[Close Price]]/Table2[[#This Row],[Current Week Low]])-1</f>
        <v>3.5888077858880818E-2</v>
      </c>
      <c r="AF650" s="2">
        <f>(Table2[[#This Row],[Current Week High]]/Table2[[#This Row],[Close Price]])-1</f>
        <v>3.2491681346643153E-2</v>
      </c>
      <c r="AG650" s="2">
        <f>(Table2[[#This Row],[Close Price]]/Table2[[#This Row],[Current Month Low]])-1</f>
        <v>8.7021276595744546E-2</v>
      </c>
      <c r="AH650" s="2">
        <f>(Table2[[#This Row],[Current Month High]]/Table2[[#This Row],[Close Price]])-1</f>
        <v>3.2491681346643153E-2</v>
      </c>
      <c r="AI650">
        <v>12.546486592288099</v>
      </c>
      <c r="AJ650">
        <v>30.049637266132098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0</v>
      </c>
      <c r="AM650">
        <v>0</v>
      </c>
      <c r="AN650">
        <v>5.55</v>
      </c>
      <c r="AO650" t="s">
        <v>10332</v>
      </c>
      <c r="AP650">
        <v>-7.4917332937996003E-2</v>
      </c>
      <c r="AQ650">
        <f>(Table2[[#This Row],[Sharpe Ratio]]-AVERAGE(Table2[Sharpe Ratio]))/_xlfn.STDEV.P(Table2[Sharpe Ratio])</f>
        <v>-1.6272813495523351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550</v>
      </c>
      <c r="AT650">
        <f>_xlfn.RANK.AVG(Table2[[#This Row],[6M Return vs Nifty Z-Score]],Table2[6M Return vs Nifty Z-Score])</f>
        <v>550</v>
      </c>
      <c r="AU650">
        <f>_xlfn.RANK.AVG(Table2[[#This Row],[Sharpe Ratio Z-Score]],Table2[Sharpe Ratio Z-Score])</f>
        <v>700</v>
      </c>
      <c r="AV650">
        <f>(Table2[[#This Row],[Rank 1Y]]+Table2[[#This Row],[Rank 6M]]+Table2[[#This Row],[Rank Sharpe]])/3</f>
        <v>600</v>
      </c>
    </row>
    <row r="651" spans="1:48" x14ac:dyDescent="0.3">
      <c r="A651" t="s">
        <v>2417</v>
      </c>
      <c r="B651" t="s">
        <v>2418</v>
      </c>
      <c r="C651" t="s">
        <v>10290</v>
      </c>
      <c r="D651" t="s">
        <v>113</v>
      </c>
      <c r="E651">
        <v>2145.3165893599999</v>
      </c>
      <c r="F651">
        <v>8.74</v>
      </c>
      <c r="G651">
        <v>-19.3463089527059</v>
      </c>
      <c r="H651">
        <f>(Table2[[#This Row],[1Y Return vs Nifty]]-AVERAGE(Table2[1Y Return vs Nifty]))/_xlfn.STDEV.P(Table2[1Y Return vs Nifty])</f>
        <v>-0.80376124258423165</v>
      </c>
      <c r="I651">
        <v>24.161340192629801</v>
      </c>
      <c r="J651">
        <f>(Table2[[#This Row],[1M Return vs Nifty]]-AVERAGE(Table2[1M Return vs Nifty]))/_xlfn.STDEV.P(Table2[1M Return vs Nifty])</f>
        <v>1.6533324324576342</v>
      </c>
      <c r="K651">
        <v>-77.601658289450896</v>
      </c>
      <c r="L651">
        <f>(Table2[[#This Row],[6M Return vs Nifty]]-AVERAGE(Table2[6M Return vs Nifty]))/_xlfn.STDEV.P(Table2[6M Return vs Nifty])</f>
        <v>-2.9273658897471968</v>
      </c>
      <c r="M651">
        <v>-2.76572611959616</v>
      </c>
      <c r="N651">
        <f>(Table2[[#This Row],[1W Return vs Nifty]]-AVERAGE(Table2[1W Return vs Nifty]))/_xlfn.STDEV.P(Table2[1W Return vs Nifty])</f>
        <v>-0.79287662954531435</v>
      </c>
      <c r="O651">
        <v>8.84</v>
      </c>
      <c r="P651">
        <v>10.2340104356122</v>
      </c>
      <c r="Q651">
        <v>14.169750855457</v>
      </c>
      <c r="R651">
        <v>39.542139316447297</v>
      </c>
      <c r="S651" s="2">
        <f>(Table2[[#This Row],[Close Price]]-Table2[[#This Row],[20D EMA]])/Table2[[#This Row],[20D EMA]]</f>
        <v>-1.1312217194570096E-2</v>
      </c>
      <c r="T651" s="2">
        <f>(Table2[[#This Row],[Close Price]]-Table2[[#This Row],[50D EMA]])/Table2[[#This Row],[50D EMA]]</f>
        <v>-0.14598484582479596</v>
      </c>
      <c r="U651" s="2">
        <f>(Table2[[#This Row],[Close Price]]-Table2[[#This Row],[200D EMA]])/Table2[[#This Row],[200D EMA]]</f>
        <v>-0.3831931069815469</v>
      </c>
      <c r="V651">
        <v>0.29011368011530297</v>
      </c>
      <c r="W651">
        <v>0</v>
      </c>
      <c r="X651">
        <v>0</v>
      </c>
      <c r="Y651">
        <v>8.74</v>
      </c>
      <c r="Z651">
        <v>8.74</v>
      </c>
      <c r="AA651">
        <v>8.74</v>
      </c>
      <c r="AB651">
        <v>10.25</v>
      </c>
      <c r="AC651" s="2" t="e">
        <f>(Table2[[#This Row],[Close Price]]/Table2[[#This Row],[Day Low]])-1</f>
        <v>#DIV/0!</v>
      </c>
      <c r="AD651" s="2">
        <f>(Table2[[#This Row],[Day High]]/Table2[[#This Row],[Close Price]])-1</f>
        <v>-1</v>
      </c>
      <c r="AE651" s="2">
        <f>(Table2[[#This Row],[Close Price]]/Table2[[#This Row],[Current Week Low]])-1</f>
        <v>0</v>
      </c>
      <c r="AF651" s="2">
        <f>(Table2[[#This Row],[Current Week High]]/Table2[[#This Row],[Close Price]])-1</f>
        <v>0</v>
      </c>
      <c r="AG651" s="2">
        <f>(Table2[[#This Row],[Close Price]]/Table2[[#This Row],[Current Month Low]])-1</f>
        <v>0</v>
      </c>
      <c r="AH651" s="2">
        <f>(Table2[[#This Row],[Current Month High]]/Table2[[#This Row],[Close Price]])-1</f>
        <v>0.17276887871853552</v>
      </c>
      <c r="AI651">
        <v>210.64073226544599</v>
      </c>
      <c r="AJ651">
        <v>30.2533532041728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-0.47</v>
      </c>
      <c r="AM651" t="s">
        <v>10331</v>
      </c>
      <c r="AN651">
        <v>13.21</v>
      </c>
      <c r="AO651" t="s">
        <v>10332</v>
      </c>
      <c r="AP651">
        <v>2.7934050366784001E-2</v>
      </c>
      <c r="AQ651">
        <f>(Table2[[#This Row],[Sharpe Ratio]]-AVERAGE(Table2[Sharpe Ratio]))/_xlfn.STDEV.P(Table2[Sharpe Ratio])</f>
        <v>-0.44310438903689209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607</v>
      </c>
      <c r="AT651">
        <f>_xlfn.RANK.AVG(Table2[[#This Row],[6M Return vs Nifty Z-Score]],Table2[6M Return vs Nifty Z-Score])</f>
        <v>737</v>
      </c>
      <c r="AU651">
        <f>_xlfn.RANK.AVG(Table2[[#This Row],[Sharpe Ratio Z-Score]],Table2[Sharpe Ratio Z-Score])</f>
        <v>458</v>
      </c>
      <c r="AV651">
        <f>(Table2[[#This Row],[Rank 1Y]]+Table2[[#This Row],[Rank 6M]]+Table2[[#This Row],[Rank Sharpe]])/3</f>
        <v>600.66666666666663</v>
      </c>
    </row>
    <row r="652" spans="1:48" x14ac:dyDescent="0.3">
      <c r="A652" t="s">
        <v>1256</v>
      </c>
      <c r="B652" t="s">
        <v>1257</v>
      </c>
      <c r="C652" t="s">
        <v>10287</v>
      </c>
      <c r="D652" t="s">
        <v>124</v>
      </c>
      <c r="E652">
        <v>9308.5180858999993</v>
      </c>
      <c r="F652">
        <v>86.6</v>
      </c>
      <c r="G652">
        <v>-32.068263257394101</v>
      </c>
      <c r="H652">
        <f>(Table2[[#This Row],[1Y Return vs Nifty]]-AVERAGE(Table2[1Y Return vs Nifty]))/_xlfn.STDEV.P(Table2[1Y Return vs Nifty])</f>
        <v>-1.000682055859851</v>
      </c>
      <c r="I652">
        <v>6.8874709478553697</v>
      </c>
      <c r="J652">
        <f>(Table2[[#This Row],[1M Return vs Nifty]]-AVERAGE(Table2[1M Return vs Nifty]))/_xlfn.STDEV.P(Table2[1M Return vs Nifty])</f>
        <v>0.2162335679924631</v>
      </c>
      <c r="K652">
        <v>-14.3176660341265</v>
      </c>
      <c r="L652">
        <f>(Table2[[#This Row],[6M Return vs Nifty]]-AVERAGE(Table2[6M Return vs Nifty]))/_xlfn.STDEV.P(Table2[6M Return vs Nifty])</f>
        <v>-0.77443734983566925</v>
      </c>
      <c r="M652">
        <v>-1.2190909365973399</v>
      </c>
      <c r="N652">
        <f>(Table2[[#This Row],[1W Return vs Nifty]]-AVERAGE(Table2[1W Return vs Nifty]))/_xlfn.STDEV.P(Table2[1W Return vs Nifty])</f>
        <v>-0.43531838045605753</v>
      </c>
      <c r="O652">
        <v>83.38</v>
      </c>
      <c r="P652">
        <v>83.161189059141194</v>
      </c>
      <c r="Q652">
        <v>84.852938168741005</v>
      </c>
      <c r="R652">
        <v>76.531880045802097</v>
      </c>
      <c r="S652" s="2">
        <f>(Table2[[#This Row],[Close Price]]-Table2[[#This Row],[20D EMA]])/Table2[[#This Row],[20D EMA]]</f>
        <v>3.8618373710721986E-2</v>
      </c>
      <c r="T652" s="2">
        <f>(Table2[[#This Row],[Close Price]]-Table2[[#This Row],[50D EMA]])/Table2[[#This Row],[50D EMA]]</f>
        <v>4.1351151658176079E-2</v>
      </c>
      <c r="U652" s="2">
        <f>(Table2[[#This Row],[Close Price]]-Table2[[#This Row],[200D EMA]])/Table2[[#This Row],[200D EMA]]</f>
        <v>2.0589290942226793E-2</v>
      </c>
      <c r="V652">
        <v>1.19770464858972</v>
      </c>
      <c r="W652">
        <v>86.2</v>
      </c>
      <c r="X652">
        <v>87.8</v>
      </c>
      <c r="Y652">
        <v>83.4</v>
      </c>
      <c r="Z652">
        <v>89.7</v>
      </c>
      <c r="AA652">
        <v>79.989999999999995</v>
      </c>
      <c r="AB652">
        <v>89.7</v>
      </c>
      <c r="AC652" s="2">
        <f>(Table2[[#This Row],[Close Price]]/Table2[[#This Row],[Day Low]])-1</f>
        <v>4.6403712296982924E-3</v>
      </c>
      <c r="AD652" s="2">
        <f>(Table2[[#This Row],[Day High]]/Table2[[#This Row],[Close Price]])-1</f>
        <v>1.3856812933025431E-2</v>
      </c>
      <c r="AE652" s="2">
        <f>(Table2[[#This Row],[Close Price]]/Table2[[#This Row],[Current Week Low]])-1</f>
        <v>3.8369304556354678E-2</v>
      </c>
      <c r="AF652" s="2">
        <f>(Table2[[#This Row],[Current Week High]]/Table2[[#This Row],[Close Price]])-1</f>
        <v>3.5796766743648956E-2</v>
      </c>
      <c r="AG652" s="2">
        <f>(Table2[[#This Row],[Close Price]]/Table2[[#This Row],[Current Month Low]])-1</f>
        <v>8.2635329416177017E-2</v>
      </c>
      <c r="AH652" s="2">
        <f>(Table2[[#This Row],[Current Month High]]/Table2[[#This Row],[Close Price]])-1</f>
        <v>3.5796766743648956E-2</v>
      </c>
      <c r="AI652">
        <v>13.163972286374101</v>
      </c>
      <c r="AJ652">
        <v>19.613259668508199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0.02</v>
      </c>
      <c r="AM652" t="s">
        <v>10332</v>
      </c>
      <c r="AN652">
        <v>8.09</v>
      </c>
      <c r="AO652" t="s">
        <v>10332</v>
      </c>
      <c r="AQ652">
        <f>(Table2[[#This Row],[Sharpe Ratio]]-AVERAGE(Table2[Sharpe Ratio]))/_xlfn.STDEV.P(Table2[Sharpe Ratio])</f>
        <v>-0.76472241492382476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666</v>
      </c>
      <c r="AT652">
        <f>_xlfn.RANK.AVG(Table2[[#This Row],[6M Return vs Nifty Z-Score]],Table2[6M Return vs Nifty Z-Score])</f>
        <v>580</v>
      </c>
      <c r="AU652">
        <f>_xlfn.RANK.AVG(Table2[[#This Row],[Sharpe Ratio Z-Score]],Table2[Sharpe Ratio Z-Score])</f>
        <v>557.5</v>
      </c>
      <c r="AV652">
        <f>(Table2[[#This Row],[Rank 1Y]]+Table2[[#This Row],[Rank 6M]]+Table2[[#This Row],[Rank Sharpe]])/3</f>
        <v>601.16666666666663</v>
      </c>
    </row>
    <row r="653" spans="1:48" x14ac:dyDescent="0.3">
      <c r="A653" t="s">
        <v>487</v>
      </c>
      <c r="B653" t="s">
        <v>488</v>
      </c>
      <c r="C653" t="s">
        <v>10286</v>
      </c>
      <c r="D653" t="s">
        <v>290</v>
      </c>
      <c r="E653">
        <v>43367.444522799997</v>
      </c>
      <c r="F653">
        <v>6963.7</v>
      </c>
      <c r="G653">
        <v>-28.7769284467504</v>
      </c>
      <c r="H653">
        <f>(Table2[[#This Row],[1Y Return vs Nifty]]-AVERAGE(Table2[1Y Return vs Nifty]))/_xlfn.STDEV.P(Table2[1Y Return vs Nifty])</f>
        <v>-0.94973608386909558</v>
      </c>
      <c r="I653">
        <v>-1.72954103862624</v>
      </c>
      <c r="J653">
        <f>(Table2[[#This Row],[1M Return vs Nifty]]-AVERAGE(Table2[1M Return vs Nifty]))/_xlfn.STDEV.P(Table2[1M Return vs Nifty])</f>
        <v>-0.50065840133870787</v>
      </c>
      <c r="K653">
        <v>-22.2949685383667</v>
      </c>
      <c r="L653">
        <f>(Table2[[#This Row],[6M Return vs Nifty]]-AVERAGE(Table2[6M Return vs Nifty]))/_xlfn.STDEV.P(Table2[6M Return vs Nifty])</f>
        <v>-1.0458260789726406</v>
      </c>
      <c r="M653">
        <v>-1.6585319117472701</v>
      </c>
      <c r="N653">
        <f>(Table2[[#This Row],[1W Return vs Nifty]]-AVERAGE(Table2[1W Return vs Nifty]))/_xlfn.STDEV.P(Table2[1W Return vs Nifty])</f>
        <v>-0.536910370202488</v>
      </c>
      <c r="O653">
        <v>6899.66</v>
      </c>
      <c r="P653">
        <v>6990.1219958506599</v>
      </c>
      <c r="Q653">
        <v>7335.7229377860604</v>
      </c>
      <c r="R653">
        <v>62.146501356777001</v>
      </c>
      <c r="S653" s="2">
        <f>(Table2[[#This Row],[Close Price]]-Table2[[#This Row],[20D EMA]])/Table2[[#This Row],[20D EMA]]</f>
        <v>9.2816167753193585E-3</v>
      </c>
      <c r="T653" s="2">
        <f>(Table2[[#This Row],[Close Price]]-Table2[[#This Row],[50D EMA]])/Table2[[#This Row],[50D EMA]]</f>
        <v>-3.7799048237418757E-3</v>
      </c>
      <c r="U653" s="2">
        <f>(Table2[[#This Row],[Close Price]]-Table2[[#This Row],[200D EMA]])/Table2[[#This Row],[200D EMA]]</f>
        <v>-5.071387522963592E-2</v>
      </c>
      <c r="V653">
        <v>0.57030644244502104</v>
      </c>
      <c r="W653">
        <v>6920</v>
      </c>
      <c r="X653">
        <v>7040</v>
      </c>
      <c r="Y653">
        <v>6780</v>
      </c>
      <c r="Z653">
        <v>7040</v>
      </c>
      <c r="AA653">
        <v>6666</v>
      </c>
      <c r="AB653">
        <v>7040</v>
      </c>
      <c r="AC653" s="2">
        <f>(Table2[[#This Row],[Close Price]]/Table2[[#This Row],[Day Low]])-1</f>
        <v>6.3150289017341876E-3</v>
      </c>
      <c r="AD653" s="2">
        <f>(Table2[[#This Row],[Day High]]/Table2[[#This Row],[Close Price]])-1</f>
        <v>1.095681893246403E-2</v>
      </c>
      <c r="AE653" s="2">
        <f>(Table2[[#This Row],[Close Price]]/Table2[[#This Row],[Current Week Low]])-1</f>
        <v>2.709439528023605E-2</v>
      </c>
      <c r="AF653" s="2">
        <f>(Table2[[#This Row],[Current Week High]]/Table2[[#This Row],[Close Price]])-1</f>
        <v>1.095681893246403E-2</v>
      </c>
      <c r="AG653" s="2">
        <f>(Table2[[#This Row],[Close Price]]/Table2[[#This Row],[Current Month Low]])-1</f>
        <v>4.4659465946594645E-2</v>
      </c>
      <c r="AH653" s="2">
        <f>(Table2[[#This Row],[Current Month High]]/Table2[[#This Row],[Close Price]])-1</f>
        <v>1.095681893246403E-2</v>
      </c>
      <c r="AI653">
        <v>32.113675201401499</v>
      </c>
      <c r="AJ653">
        <v>8.6177314699276302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-0.21</v>
      </c>
      <c r="AM653" t="s">
        <v>10331</v>
      </c>
      <c r="AN653">
        <v>2.74</v>
      </c>
      <c r="AO653" t="s">
        <v>10332</v>
      </c>
      <c r="AP653">
        <v>1.6949150556974001E-2</v>
      </c>
      <c r="AQ653">
        <f>(Table2[[#This Row],[Sharpe Ratio]]-AVERAGE(Table2[Sharpe Ratio]))/_xlfn.STDEV.P(Table2[Sharpe Ratio])</f>
        <v>-0.56957877227197806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652</v>
      </c>
      <c r="AT653">
        <f>_xlfn.RANK.AVG(Table2[[#This Row],[6M Return vs Nifty Z-Score]],Table2[6M Return vs Nifty Z-Score])</f>
        <v>657</v>
      </c>
      <c r="AU653">
        <f>_xlfn.RANK.AVG(Table2[[#This Row],[Sharpe Ratio Z-Score]],Table2[Sharpe Ratio Z-Score])</f>
        <v>495</v>
      </c>
      <c r="AV653">
        <f>(Table2[[#This Row],[Rank 1Y]]+Table2[[#This Row],[Rank 6M]]+Table2[[#This Row],[Rank Sharpe]])/3</f>
        <v>601.33333333333337</v>
      </c>
    </row>
    <row r="654" spans="1:48" x14ac:dyDescent="0.3">
      <c r="A654" t="s">
        <v>1623</v>
      </c>
      <c r="B654" t="s">
        <v>1624</v>
      </c>
      <c r="C654" t="s">
        <v>10287</v>
      </c>
      <c r="D654" t="s">
        <v>408</v>
      </c>
      <c r="E654">
        <v>5589.3137491349999</v>
      </c>
      <c r="F654">
        <v>50.77</v>
      </c>
      <c r="G654">
        <v>-21.5931301942916</v>
      </c>
      <c r="H654">
        <f>(Table2[[#This Row],[1Y Return vs Nifty]]-AVERAGE(Table2[1Y Return vs Nifty]))/_xlfn.STDEV.P(Table2[1Y Return vs Nifty])</f>
        <v>-0.83853937930611444</v>
      </c>
      <c r="I654">
        <v>-0.14843486929257099</v>
      </c>
      <c r="J654">
        <f>(Table2[[#This Row],[1M Return vs Nifty]]-AVERAGE(Table2[1M Return vs Nifty]))/_xlfn.STDEV.P(Table2[1M Return vs Nifty])</f>
        <v>-0.36911833649564074</v>
      </c>
      <c r="K654">
        <v>-19.7010946823656</v>
      </c>
      <c r="L654">
        <f>(Table2[[#This Row],[6M Return vs Nifty]]-AVERAGE(Table2[6M Return vs Nifty]))/_xlfn.STDEV.P(Table2[6M Return vs Nifty])</f>
        <v>-0.95758219841933545</v>
      </c>
      <c r="M654">
        <v>0.98685119999145998</v>
      </c>
      <c r="N654">
        <f>(Table2[[#This Row],[1W Return vs Nifty]]-AVERAGE(Table2[1W Return vs Nifty]))/_xlfn.STDEV.P(Table2[1W Return vs Nifty])</f>
        <v>7.4661488501512371E-2</v>
      </c>
      <c r="O654">
        <v>49.34</v>
      </c>
      <c r="P654">
        <v>50.285012911820701</v>
      </c>
      <c r="Q654">
        <v>51.757772395946198</v>
      </c>
      <c r="R654">
        <v>72.784688033403199</v>
      </c>
      <c r="S654" s="2">
        <f>(Table2[[#This Row],[Close Price]]-Table2[[#This Row],[20D EMA]])/Table2[[#This Row],[20D EMA]]</f>
        <v>2.8982569922983373E-2</v>
      </c>
      <c r="T654" s="2">
        <f>(Table2[[#This Row],[Close Price]]-Table2[[#This Row],[50D EMA]])/Table2[[#This Row],[50D EMA]]</f>
        <v>9.6447641174870705E-3</v>
      </c>
      <c r="U654" s="2">
        <f>(Table2[[#This Row],[Close Price]]-Table2[[#This Row],[200D EMA]])/Table2[[#This Row],[200D EMA]]</f>
        <v>-1.9084522965744165E-2</v>
      </c>
      <c r="V654">
        <v>0.53353457398207405</v>
      </c>
      <c r="W654">
        <v>50.4</v>
      </c>
      <c r="X654">
        <v>51.2</v>
      </c>
      <c r="Y654">
        <v>48.14</v>
      </c>
      <c r="Z654">
        <v>51.36</v>
      </c>
      <c r="AA654">
        <v>47.75</v>
      </c>
      <c r="AB654">
        <v>51.36</v>
      </c>
      <c r="AC654" s="2">
        <f>(Table2[[#This Row],[Close Price]]/Table2[[#This Row],[Day Low]])-1</f>
        <v>7.3412698412700372E-3</v>
      </c>
      <c r="AD654" s="2">
        <f>(Table2[[#This Row],[Day High]]/Table2[[#This Row],[Close Price]])-1</f>
        <v>8.4695686428992722E-3</v>
      </c>
      <c r="AE654" s="2">
        <f>(Table2[[#This Row],[Close Price]]/Table2[[#This Row],[Current Week Low]])-1</f>
        <v>5.4632322393020516E-2</v>
      </c>
      <c r="AF654" s="2">
        <f>(Table2[[#This Row],[Current Week High]]/Table2[[#This Row],[Close Price]])-1</f>
        <v>1.1621036044908273E-2</v>
      </c>
      <c r="AG654" s="2">
        <f>(Table2[[#This Row],[Close Price]]/Table2[[#This Row],[Current Month Low]])-1</f>
        <v>6.3246073298429462E-2</v>
      </c>
      <c r="AH654" s="2">
        <f>(Table2[[#This Row],[Current Month High]]/Table2[[#This Row],[Close Price]])-1</f>
        <v>1.1621036044908273E-2</v>
      </c>
      <c r="AI654">
        <v>34.528264723261699</v>
      </c>
      <c r="AJ654">
        <v>13.1995540691192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-0.05</v>
      </c>
      <c r="AM654" t="s">
        <v>10331</v>
      </c>
      <c r="AN654">
        <v>4.2300000000000004</v>
      </c>
      <c r="AO654" t="s">
        <v>10332</v>
      </c>
      <c r="AQ654">
        <f>(Table2[[#This Row],[Sharpe Ratio]]-AVERAGE(Table2[Sharpe Ratio]))/_xlfn.STDEV.P(Table2[Sharpe Ratio])</f>
        <v>-0.76472241492382476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617</v>
      </c>
      <c r="AT654">
        <f>_xlfn.RANK.AVG(Table2[[#This Row],[6M Return vs Nifty Z-Score]],Table2[6M Return vs Nifty Z-Score])</f>
        <v>630</v>
      </c>
      <c r="AU654">
        <f>_xlfn.RANK.AVG(Table2[[#This Row],[Sharpe Ratio Z-Score]],Table2[Sharpe Ratio Z-Score])</f>
        <v>557.5</v>
      </c>
      <c r="AV654">
        <f>(Table2[[#This Row],[Rank 1Y]]+Table2[[#This Row],[Rank 6M]]+Table2[[#This Row],[Rank Sharpe]])/3</f>
        <v>601.5</v>
      </c>
    </row>
    <row r="655" spans="1:48" x14ac:dyDescent="0.3">
      <c r="A655" t="s">
        <v>109</v>
      </c>
      <c r="B655" t="s">
        <v>110</v>
      </c>
      <c r="C655" t="s">
        <v>10287</v>
      </c>
      <c r="D655" t="s">
        <v>37</v>
      </c>
      <c r="E655">
        <v>259081.91209838999</v>
      </c>
      <c r="F655">
        <v>1625.7</v>
      </c>
      <c r="G655">
        <v>-17.160141121354801</v>
      </c>
      <c r="H655">
        <f>(Table2[[#This Row],[1Y Return vs Nifty]]-AVERAGE(Table2[1Y Return vs Nifty]))/_xlfn.STDEV.P(Table2[1Y Return vs Nifty])</f>
        <v>-0.76992194895086197</v>
      </c>
      <c r="I655">
        <v>-1.7243217782298399</v>
      </c>
      <c r="J655">
        <f>(Table2[[#This Row],[1M Return vs Nifty]]-AVERAGE(Table2[1M Return vs Nifty]))/_xlfn.STDEV.P(Table2[1M Return vs Nifty])</f>
        <v>-0.50022418517771183</v>
      </c>
      <c r="K655">
        <v>-9.5941650657949999</v>
      </c>
      <c r="L655">
        <f>(Table2[[#This Row],[6M Return vs Nifty]]-AVERAGE(Table2[6M Return vs Nifty]))/_xlfn.STDEV.P(Table2[6M Return vs Nifty])</f>
        <v>-0.61374331520537106</v>
      </c>
      <c r="M655">
        <v>2.74426541851488</v>
      </c>
      <c r="N655">
        <f>(Table2[[#This Row],[1W Return vs Nifty]]-AVERAGE(Table2[1W Return vs Nifty]))/_xlfn.STDEV.P(Table2[1W Return vs Nifty])</f>
        <v>0.48094860637336662</v>
      </c>
      <c r="O655">
        <v>1584.88</v>
      </c>
      <c r="P655">
        <v>1588.5070650077701</v>
      </c>
      <c r="Q655">
        <v>1589.2648979457499</v>
      </c>
      <c r="R655">
        <v>68.106220049906597</v>
      </c>
      <c r="S655" s="2">
        <f>(Table2[[#This Row],[Close Price]]-Table2[[#This Row],[20D EMA]])/Table2[[#This Row],[20D EMA]]</f>
        <v>2.5755893190651618E-2</v>
      </c>
      <c r="T655" s="2">
        <f>(Table2[[#This Row],[Close Price]]-Table2[[#This Row],[50D EMA]])/Table2[[#This Row],[50D EMA]]</f>
        <v>2.3413767437067124E-2</v>
      </c>
      <c r="U655" s="2">
        <f>(Table2[[#This Row],[Close Price]]-Table2[[#This Row],[200D EMA]])/Table2[[#This Row],[200D EMA]]</f>
        <v>2.2925757752118844E-2</v>
      </c>
      <c r="V655">
        <v>0.90457692702700598</v>
      </c>
      <c r="W655">
        <v>1614.05</v>
      </c>
      <c r="X655">
        <v>1630</v>
      </c>
      <c r="Y655">
        <v>1545.05</v>
      </c>
      <c r="Z655">
        <v>1630</v>
      </c>
      <c r="AA655">
        <v>1523.25</v>
      </c>
      <c r="AB655">
        <v>1659</v>
      </c>
      <c r="AC655" s="2">
        <f>(Table2[[#This Row],[Close Price]]/Table2[[#This Row],[Day Low]])-1</f>
        <v>7.2178680957839525E-3</v>
      </c>
      <c r="AD655" s="2">
        <f>(Table2[[#This Row],[Day High]]/Table2[[#This Row],[Close Price]])-1</f>
        <v>2.6450144553116228E-3</v>
      </c>
      <c r="AE655" s="2">
        <f>(Table2[[#This Row],[Close Price]]/Table2[[#This Row],[Current Week Low]])-1</f>
        <v>5.2198957962525494E-2</v>
      </c>
      <c r="AF655" s="2">
        <f>(Table2[[#This Row],[Current Week High]]/Table2[[#This Row],[Close Price]])-1</f>
        <v>2.6450144553116228E-3</v>
      </c>
      <c r="AG655" s="2">
        <f>(Table2[[#This Row],[Close Price]]/Table2[[#This Row],[Current Month Low]])-1</f>
        <v>6.7257508616445083E-2</v>
      </c>
      <c r="AH655" s="2">
        <f>(Table2[[#This Row],[Current Month High]]/Table2[[#This Row],[Close Price]])-1</f>
        <v>2.0483484037645328E-2</v>
      </c>
      <c r="AI655">
        <v>7.0923294580795799</v>
      </c>
      <c r="AJ655">
        <v>14.5625594587928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0</v>
      </c>
      <c r="AM655" t="s">
        <v>10333</v>
      </c>
      <c r="AN655">
        <v>3.7</v>
      </c>
      <c r="AO655" t="s">
        <v>10332</v>
      </c>
      <c r="AP655">
        <v>-5.9721174433196002E-2</v>
      </c>
      <c r="AQ655">
        <f>(Table2[[#This Row],[Sharpe Ratio]]-AVERAGE(Table2[Sharpe Ratio]))/_xlfn.STDEV.P(Table2[Sharpe Ratio])</f>
        <v>-1.4523207392861563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596</v>
      </c>
      <c r="AT655">
        <f>_xlfn.RANK.AVG(Table2[[#This Row],[6M Return vs Nifty Z-Score]],Table2[6M Return vs Nifty Z-Score])</f>
        <v>528</v>
      </c>
      <c r="AU655">
        <f>_xlfn.RANK.AVG(Table2[[#This Row],[Sharpe Ratio Z-Score]],Table2[Sharpe Ratio Z-Score])</f>
        <v>681</v>
      </c>
      <c r="AV655">
        <f>(Table2[[#This Row],[Rank 1Y]]+Table2[[#This Row],[Rank 6M]]+Table2[[#This Row],[Rank Sharpe]])/3</f>
        <v>601.66666666666663</v>
      </c>
    </row>
    <row r="656" spans="1:48" x14ac:dyDescent="0.3">
      <c r="A656" t="s">
        <v>1657</v>
      </c>
      <c r="B656" t="s">
        <v>1658</v>
      </c>
      <c r="C656" t="s">
        <v>10291</v>
      </c>
      <c r="D656" t="s">
        <v>51</v>
      </c>
      <c r="E656">
        <v>5185.5936750000001</v>
      </c>
      <c r="F656">
        <v>564.04999999999995</v>
      </c>
      <c r="G656">
        <v>-29.548361870140798</v>
      </c>
      <c r="H656">
        <f>(Table2[[#This Row],[1Y Return vs Nifty]]-AVERAGE(Table2[1Y Return vs Nifty]))/_xlfn.STDEV.P(Table2[1Y Return vs Nifty])</f>
        <v>-0.9616769613069317</v>
      </c>
      <c r="I656">
        <v>3.58571449676093</v>
      </c>
      <c r="J656">
        <f>(Table2[[#This Row],[1M Return vs Nifty]]-AVERAGE(Table2[1M Return vs Nifty]))/_xlfn.STDEV.P(Table2[1M Return vs Nifty])</f>
        <v>-5.8455928574368973E-2</v>
      </c>
      <c r="K656">
        <v>-6.3737627938433699</v>
      </c>
      <c r="L656">
        <f>(Table2[[#This Row],[6M Return vs Nifty]]-AVERAGE(Table2[6M Return vs Nifty]))/_xlfn.STDEV.P(Table2[6M Return vs Nifty])</f>
        <v>-0.50418486741801205</v>
      </c>
      <c r="M656">
        <v>3.4923576531627498</v>
      </c>
      <c r="N656">
        <f>(Table2[[#This Row],[1W Return vs Nifty]]-AVERAGE(Table2[1W Return vs Nifty]))/_xlfn.STDEV.P(Table2[1W Return vs Nifty])</f>
        <v>0.65389601667301056</v>
      </c>
      <c r="O656">
        <v>519.98</v>
      </c>
      <c r="P656">
        <v>515.926776997351</v>
      </c>
      <c r="Q656">
        <v>504.30685635833299</v>
      </c>
      <c r="R656">
        <v>80.739038324697503</v>
      </c>
      <c r="S656" s="2">
        <f>(Table2[[#This Row],[Close Price]]-Table2[[#This Row],[20D EMA]])/Table2[[#This Row],[20D EMA]]</f>
        <v>8.4753259740759132E-2</v>
      </c>
      <c r="T656" s="2">
        <f>(Table2[[#This Row],[Close Price]]-Table2[[#This Row],[50D EMA]])/Table2[[#This Row],[50D EMA]]</f>
        <v>9.3275296317671147E-2</v>
      </c>
      <c r="U656" s="2">
        <f>(Table2[[#This Row],[Close Price]]-Table2[[#This Row],[200D EMA]])/Table2[[#This Row],[200D EMA]]</f>
        <v>0.11846585642931798</v>
      </c>
      <c r="V656">
        <v>1.7166342462266699</v>
      </c>
      <c r="W656">
        <v>557.29999999999995</v>
      </c>
      <c r="X656">
        <v>599</v>
      </c>
      <c r="Y656">
        <v>494.75</v>
      </c>
      <c r="Z656">
        <v>599</v>
      </c>
      <c r="AA656">
        <v>492.05</v>
      </c>
      <c r="AB656">
        <v>599</v>
      </c>
      <c r="AC656" s="2">
        <f>(Table2[[#This Row],[Close Price]]/Table2[[#This Row],[Day Low]])-1</f>
        <v>1.2111968419163732E-2</v>
      </c>
      <c r="AD656" s="2">
        <f>(Table2[[#This Row],[Day High]]/Table2[[#This Row],[Close Price]])-1</f>
        <v>6.1962591968797165E-2</v>
      </c>
      <c r="AE656" s="2">
        <f>(Table2[[#This Row],[Close Price]]/Table2[[#This Row],[Current Week Low]])-1</f>
        <v>0.14007074279939347</v>
      </c>
      <c r="AF656" s="2">
        <f>(Table2[[#This Row],[Current Week High]]/Table2[[#This Row],[Close Price]])-1</f>
        <v>6.1962591968797165E-2</v>
      </c>
      <c r="AG656" s="2">
        <f>(Table2[[#This Row],[Close Price]]/Table2[[#This Row],[Current Month Low]])-1</f>
        <v>0.1463265928259323</v>
      </c>
      <c r="AH656" s="2">
        <f>(Table2[[#This Row],[Current Month High]]/Table2[[#This Row],[Close Price]])-1</f>
        <v>6.1962591968797165E-2</v>
      </c>
      <c r="AI656">
        <v>10.8057796294654</v>
      </c>
      <c r="AJ656">
        <v>30.8548892239879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-0.03</v>
      </c>
      <c r="AM656" t="s">
        <v>10331</v>
      </c>
      <c r="AN656">
        <v>12.93</v>
      </c>
      <c r="AO656" t="s">
        <v>10332</v>
      </c>
      <c r="AP656">
        <v>-3.5521059973093003E-2</v>
      </c>
      <c r="AQ656">
        <f>(Table2[[#This Row],[Sharpe Ratio]]-AVERAGE(Table2[Sharpe Ratio]))/_xlfn.STDEV.P(Table2[Sharpe Ratio])</f>
        <v>-1.1736932958363147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-2.0441150364626166</v>
      </c>
      <c r="AS656">
        <f>_xlfn.RANK.AVG(Table2[[#This Row],[1Y Return vs Nifty Z-Score]],Table2[1Y Return vs Nifty Z-Score])</f>
        <v>657</v>
      </c>
      <c r="AT656">
        <f>_xlfn.RANK.AVG(Table2[[#This Row],[6M Return vs Nifty Z-Score]],Table2[6M Return vs Nifty Z-Score])</f>
        <v>500</v>
      </c>
      <c r="AU656">
        <f>_xlfn.RANK.AVG(Table2[[#This Row],[Sharpe Ratio Z-Score]],Table2[Sharpe Ratio Z-Score])</f>
        <v>648</v>
      </c>
      <c r="AV656">
        <f>(Table2[[#This Row],[Rank 1Y]]+Table2[[#This Row],[Rank 6M]]+Table2[[#This Row],[Rank Sharpe]])/3</f>
        <v>601.66666666666663</v>
      </c>
    </row>
    <row r="657" spans="1:48" x14ac:dyDescent="0.3">
      <c r="A657" t="s">
        <v>1412</v>
      </c>
      <c r="B657" t="s">
        <v>1413</v>
      </c>
      <c r="C657" t="s">
        <v>10300</v>
      </c>
      <c r="D657" t="s">
        <v>571</v>
      </c>
      <c r="E657">
        <v>7826.7612848999997</v>
      </c>
      <c r="F657">
        <v>283</v>
      </c>
      <c r="G657">
        <v>-17.521794477518601</v>
      </c>
      <c r="H657">
        <f>(Table2[[#This Row],[1Y Return vs Nifty]]-AVERAGE(Table2[1Y Return vs Nifty]))/_xlfn.STDEV.P(Table2[1Y Return vs Nifty])</f>
        <v>-0.77551991537284393</v>
      </c>
      <c r="I657">
        <v>6.9012392257630699</v>
      </c>
      <c r="J657">
        <f>(Table2[[#This Row],[1M Return vs Nifty]]-AVERAGE(Table2[1M Return vs Nifty]))/_xlfn.STDEV.P(Table2[1M Return vs Nifty])</f>
        <v>0.21737901932513326</v>
      </c>
      <c r="K657">
        <v>-6.7248701347099198</v>
      </c>
      <c r="L657">
        <f>(Table2[[#This Row],[6M Return vs Nifty]]-AVERAGE(Table2[6M Return vs Nifty]))/_xlfn.STDEV.P(Table2[6M Return vs Nifty])</f>
        <v>-0.51612957867570686</v>
      </c>
      <c r="M657">
        <v>-1.93115638665848</v>
      </c>
      <c r="N657">
        <f>(Table2[[#This Row],[1W Return vs Nifty]]-AVERAGE(Table2[1W Return vs Nifty]))/_xlfn.STDEV.P(Table2[1W Return vs Nifty])</f>
        <v>-0.59993695266980573</v>
      </c>
      <c r="O657">
        <v>267.08999999999997</v>
      </c>
      <c r="P657">
        <v>261.64926234431402</v>
      </c>
      <c r="Q657">
        <v>261.07426191269099</v>
      </c>
      <c r="R657">
        <v>69.941457382909803</v>
      </c>
      <c r="S657" s="2">
        <f>(Table2[[#This Row],[Close Price]]-Table2[[#This Row],[20D EMA]])/Table2[[#This Row],[20D EMA]]</f>
        <v>5.9567935901756061E-2</v>
      </c>
      <c r="T657" s="2">
        <f>(Table2[[#This Row],[Close Price]]-Table2[[#This Row],[50D EMA]])/Table2[[#This Row],[50D EMA]]</f>
        <v>8.1600603282380918E-2</v>
      </c>
      <c r="U657" s="2">
        <f>(Table2[[#This Row],[Close Price]]-Table2[[#This Row],[200D EMA]])/Table2[[#This Row],[200D EMA]]</f>
        <v>8.3982763856827319E-2</v>
      </c>
      <c r="V657">
        <v>2.37294315050389</v>
      </c>
      <c r="W657">
        <v>273.5</v>
      </c>
      <c r="X657">
        <v>286.89999999999998</v>
      </c>
      <c r="Y657">
        <v>270.3</v>
      </c>
      <c r="Z657">
        <v>286.89999999999998</v>
      </c>
      <c r="AA657">
        <v>240.05</v>
      </c>
      <c r="AB657">
        <v>287.89999999999998</v>
      </c>
      <c r="AC657" s="2">
        <f>(Table2[[#This Row],[Close Price]]/Table2[[#This Row],[Day Low]])-1</f>
        <v>3.4734917733089565E-2</v>
      </c>
      <c r="AD657" s="2">
        <f>(Table2[[#This Row],[Day High]]/Table2[[#This Row],[Close Price]])-1</f>
        <v>1.3780918727915203E-2</v>
      </c>
      <c r="AE657" s="2">
        <f>(Table2[[#This Row],[Close Price]]/Table2[[#This Row],[Current Week Low]])-1</f>
        <v>4.6984831668516414E-2</v>
      </c>
      <c r="AF657" s="2">
        <f>(Table2[[#This Row],[Current Week High]]/Table2[[#This Row],[Close Price]])-1</f>
        <v>1.3780918727915203E-2</v>
      </c>
      <c r="AG657" s="2">
        <f>(Table2[[#This Row],[Close Price]]/Table2[[#This Row],[Current Month Low]])-1</f>
        <v>0.17892105811289305</v>
      </c>
      <c r="AH657" s="2">
        <f>(Table2[[#This Row],[Current Month High]]/Table2[[#This Row],[Close Price]])-1</f>
        <v>1.7314487632508646E-2</v>
      </c>
      <c r="AI657">
        <v>13.409893992932799</v>
      </c>
      <c r="AJ657">
        <v>28.636363636363601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0.17</v>
      </c>
      <c r="AM657" t="s">
        <v>10332</v>
      </c>
      <c r="AN657">
        <v>17.399999999999999</v>
      </c>
      <c r="AO657" t="s">
        <v>10332</v>
      </c>
      <c r="AP657">
        <v>-8.0349783229888005E-2</v>
      </c>
      <c r="AQ657">
        <f>(Table2[[#This Row],[Sharpe Ratio]]-AVERAGE(Table2[Sharpe Ratio]))/_xlfn.STDEV.P(Table2[Sharpe Ratio])</f>
        <v>-1.689827737049536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-3.3640351644427593</v>
      </c>
      <c r="AS657">
        <f>_xlfn.RANK.AVG(Table2[[#This Row],[1Y Return vs Nifty Z-Score]],Table2[1Y Return vs Nifty Z-Score])</f>
        <v>598</v>
      </c>
      <c r="AT657">
        <f>_xlfn.RANK.AVG(Table2[[#This Row],[6M Return vs Nifty Z-Score]],Table2[6M Return vs Nifty Z-Score])</f>
        <v>503</v>
      </c>
      <c r="AU657">
        <f>_xlfn.RANK.AVG(Table2[[#This Row],[Sharpe Ratio Z-Score]],Table2[Sharpe Ratio Z-Score])</f>
        <v>705</v>
      </c>
      <c r="AV657">
        <f>(Table2[[#This Row],[Rank 1Y]]+Table2[[#This Row],[Rank 6M]]+Table2[[#This Row],[Rank Sharpe]])/3</f>
        <v>602</v>
      </c>
    </row>
    <row r="658" spans="1:48" x14ac:dyDescent="0.3">
      <c r="A658" t="s">
        <v>105</v>
      </c>
      <c r="B658" t="s">
        <v>106</v>
      </c>
      <c r="C658" t="s">
        <v>10286</v>
      </c>
      <c r="D658" t="s">
        <v>21</v>
      </c>
      <c r="E658">
        <v>271172.88525960001</v>
      </c>
      <c r="F658">
        <v>519</v>
      </c>
      <c r="G658">
        <v>-3.4871453400060601</v>
      </c>
      <c r="H658">
        <f>(Table2[[#This Row],[1Y Return vs Nifty]]-AVERAGE(Table2[1Y Return vs Nifty]))/_xlfn.STDEV.P(Table2[1Y Return vs Nifty])</f>
        <v>-0.55828013789789444</v>
      </c>
      <c r="I658">
        <v>-0.51564185442439403</v>
      </c>
      <c r="J658">
        <f>(Table2[[#This Row],[1M Return vs Nifty]]-AVERAGE(Table2[1M Return vs Nifty]))/_xlfn.STDEV.P(Table2[1M Return vs Nifty])</f>
        <v>-0.39966810701195177</v>
      </c>
      <c r="K658">
        <v>-13.9448219031164</v>
      </c>
      <c r="L658">
        <f>(Table2[[#This Row],[6M Return vs Nifty]]-AVERAGE(Table2[6M Return vs Nifty]))/_xlfn.STDEV.P(Table2[6M Return vs Nifty])</f>
        <v>-0.76175315053054993</v>
      </c>
      <c r="M658">
        <v>2.4306364266214699</v>
      </c>
      <c r="N658">
        <f>(Table2[[#This Row],[1W Return vs Nifty]]-AVERAGE(Table2[1W Return vs Nifty]))/_xlfn.STDEV.P(Table2[1W Return vs Nifty])</f>
        <v>0.40844241070568282</v>
      </c>
      <c r="O658">
        <v>511.23</v>
      </c>
      <c r="P658">
        <v>506.77294694368902</v>
      </c>
      <c r="Q658">
        <v>477.29616707232702</v>
      </c>
      <c r="R658">
        <v>58.767869207563699</v>
      </c>
      <c r="S658" s="2">
        <f>(Table2[[#This Row],[Close Price]]-Table2[[#This Row],[20D EMA]])/Table2[[#This Row],[20D EMA]]</f>
        <v>1.519863857754823E-2</v>
      </c>
      <c r="T658" s="2">
        <f>(Table2[[#This Row],[Close Price]]-Table2[[#This Row],[50D EMA]])/Table2[[#This Row],[50D EMA]]</f>
        <v>2.4127280530761262E-2</v>
      </c>
      <c r="U658" s="2">
        <f>(Table2[[#This Row],[Close Price]]-Table2[[#This Row],[200D EMA]])/Table2[[#This Row],[200D EMA]]</f>
        <v>8.7375168301641506E-2</v>
      </c>
      <c r="V658">
        <v>0.598105288168711</v>
      </c>
      <c r="W658">
        <v>518.04999999999995</v>
      </c>
      <c r="X658">
        <v>530.54999999999995</v>
      </c>
      <c r="Y658">
        <v>513.70000000000005</v>
      </c>
      <c r="Z658">
        <v>530.54999999999995</v>
      </c>
      <c r="AA658">
        <v>480.25</v>
      </c>
      <c r="AB658">
        <v>530.54999999999995</v>
      </c>
      <c r="AC658" s="2">
        <f>(Table2[[#This Row],[Close Price]]/Table2[[#This Row],[Day Low]])-1</f>
        <v>1.8337998262716315E-3</v>
      </c>
      <c r="AD658" s="2">
        <f>(Table2[[#This Row],[Day High]]/Table2[[#This Row],[Close Price]])-1</f>
        <v>2.2254335260115443E-2</v>
      </c>
      <c r="AE658" s="2">
        <f>(Table2[[#This Row],[Close Price]]/Table2[[#This Row],[Current Week Low]])-1</f>
        <v>1.0317305820517708E-2</v>
      </c>
      <c r="AF658" s="2">
        <f>(Table2[[#This Row],[Current Week High]]/Table2[[#This Row],[Close Price]])-1</f>
        <v>2.2254335260115443E-2</v>
      </c>
      <c r="AG658" s="2">
        <f>(Table2[[#This Row],[Close Price]]/Table2[[#This Row],[Current Month Low]])-1</f>
        <v>8.0687142113482491E-2</v>
      </c>
      <c r="AH658" s="2">
        <f>(Table2[[#This Row],[Current Month High]]/Table2[[#This Row],[Close Price]])-1</f>
        <v>2.2254335260115443E-2</v>
      </c>
      <c r="AI658">
        <v>11.734104046242701</v>
      </c>
      <c r="AJ658">
        <v>38.381549126783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-0.08</v>
      </c>
      <c r="AM658" t="s">
        <v>10331</v>
      </c>
      <c r="AN658">
        <v>7.01</v>
      </c>
      <c r="AO658" t="s">
        <v>10332</v>
      </c>
      <c r="AP658">
        <v>-0.113968609162382</v>
      </c>
      <c r="AQ658">
        <f>(Table2[[#This Row],[Sharpe Ratio]]-AVERAGE(Table2[Sharpe Ratio]))/_xlfn.STDEV.P(Table2[Sharpe Ratio])</f>
        <v>-2.0768972914848653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-3.3881562762195787</v>
      </c>
      <c r="AS658">
        <f>_xlfn.RANK.AVG(Table2[[#This Row],[1Y Return vs Nifty Z-Score]],Table2[1Y Return vs Nifty Z-Score])</f>
        <v>503</v>
      </c>
      <c r="AT658">
        <f>_xlfn.RANK.AVG(Table2[[#This Row],[6M Return vs Nifty Z-Score]],Table2[6M Return vs Nifty Z-Score])</f>
        <v>576</v>
      </c>
      <c r="AU658">
        <f>_xlfn.RANK.AVG(Table2[[#This Row],[Sharpe Ratio Z-Score]],Table2[Sharpe Ratio Z-Score])</f>
        <v>731</v>
      </c>
      <c r="AV658">
        <f>(Table2[[#This Row],[Rank 1Y]]+Table2[[#This Row],[Rank 6M]]+Table2[[#This Row],[Rank Sharpe]])/3</f>
        <v>603.33333333333337</v>
      </c>
    </row>
    <row r="659" spans="1:48" x14ac:dyDescent="0.3">
      <c r="A659" t="s">
        <v>1086</v>
      </c>
      <c r="B659" t="s">
        <v>1087</v>
      </c>
      <c r="C659" t="s">
        <v>10300</v>
      </c>
      <c r="D659" t="s">
        <v>571</v>
      </c>
      <c r="E659">
        <v>12070.690610745</v>
      </c>
      <c r="F659">
        <v>910.65</v>
      </c>
      <c r="G659">
        <v>-41.538795148037799</v>
      </c>
      <c r="H659">
        <f>(Table2[[#This Row],[1Y Return vs Nifty]]-AVERAGE(Table2[1Y Return vs Nifty]))/_xlfn.STDEV.P(Table2[1Y Return vs Nifty])</f>
        <v>-1.1472746938613088</v>
      </c>
      <c r="I659">
        <v>0.81525152915032095</v>
      </c>
      <c r="J659">
        <f>(Table2[[#This Row],[1M Return vs Nifty]]-AVERAGE(Table2[1M Return vs Nifty]))/_xlfn.STDEV.P(Table2[1M Return vs Nifty])</f>
        <v>-0.28894448492374902</v>
      </c>
      <c r="K659">
        <v>-5.8169703757308202</v>
      </c>
      <c r="L659">
        <f>(Table2[[#This Row],[6M Return vs Nifty]]-AVERAGE(Table2[6M Return vs Nifty]))/_xlfn.STDEV.P(Table2[6M Return vs Nifty])</f>
        <v>-0.48524272668004359</v>
      </c>
      <c r="M659">
        <v>-3.2030842550110901</v>
      </c>
      <c r="N659">
        <f>(Table2[[#This Row],[1W Return vs Nifty]]-AVERAGE(Table2[1W Return vs Nifty]))/_xlfn.STDEV.P(Table2[1W Return vs Nifty])</f>
        <v>-0.89398709880328919</v>
      </c>
      <c r="O659">
        <v>896.9</v>
      </c>
      <c r="P659">
        <v>885.53423979340903</v>
      </c>
      <c r="Q659">
        <v>876.21624512342805</v>
      </c>
      <c r="R659">
        <v>60.920944304433803</v>
      </c>
      <c r="S659" s="2">
        <f>(Table2[[#This Row],[Close Price]]-Table2[[#This Row],[20D EMA]])/Table2[[#This Row],[20D EMA]]</f>
        <v>1.5330583119634296E-2</v>
      </c>
      <c r="T659" s="2">
        <f>(Table2[[#This Row],[Close Price]]-Table2[[#This Row],[50D EMA]])/Table2[[#This Row],[50D EMA]]</f>
        <v>2.8362268874493592E-2</v>
      </c>
      <c r="U659" s="2">
        <f>(Table2[[#This Row],[Close Price]]-Table2[[#This Row],[200D EMA]])/Table2[[#This Row],[200D EMA]]</f>
        <v>3.9298238383746721E-2</v>
      </c>
      <c r="V659">
        <v>0.71534257449876104</v>
      </c>
      <c r="W659">
        <v>895.1</v>
      </c>
      <c r="X659">
        <v>935</v>
      </c>
      <c r="Y659">
        <v>895.1</v>
      </c>
      <c r="Z659">
        <v>935</v>
      </c>
      <c r="AA659">
        <v>861</v>
      </c>
      <c r="AB659">
        <v>935</v>
      </c>
      <c r="AC659" s="2">
        <f>(Table2[[#This Row],[Close Price]]/Table2[[#This Row],[Day Low]])-1</f>
        <v>1.7372360630097061E-2</v>
      </c>
      <c r="AD659" s="2">
        <f>(Table2[[#This Row],[Day High]]/Table2[[#This Row],[Close Price]])-1</f>
        <v>2.6739142370834079E-2</v>
      </c>
      <c r="AE659" s="2">
        <f>(Table2[[#This Row],[Close Price]]/Table2[[#This Row],[Current Week Low]])-1</f>
        <v>1.7372360630097061E-2</v>
      </c>
      <c r="AF659" s="2">
        <f>(Table2[[#This Row],[Current Week High]]/Table2[[#This Row],[Close Price]])-1</f>
        <v>2.6739142370834079E-2</v>
      </c>
      <c r="AG659" s="2">
        <f>(Table2[[#This Row],[Close Price]]/Table2[[#This Row],[Current Month Low]])-1</f>
        <v>5.7665505226480729E-2</v>
      </c>
      <c r="AH659" s="2">
        <f>(Table2[[#This Row],[Current Month High]]/Table2[[#This Row],[Close Price]])-1</f>
        <v>2.6739142370834079E-2</v>
      </c>
      <c r="AI659">
        <v>16.949431724592301</v>
      </c>
      <c r="AJ659">
        <v>19.5784912349813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0.11</v>
      </c>
      <c r="AM659" t="s">
        <v>10332</v>
      </c>
      <c r="AN659">
        <v>4.76</v>
      </c>
      <c r="AO659" t="s">
        <v>10332</v>
      </c>
      <c r="AP659">
        <v>-2.2877084994724999E-2</v>
      </c>
      <c r="AQ659">
        <f>(Table2[[#This Row],[Sharpe Ratio]]-AVERAGE(Table2[Sharpe Ratio]))/_xlfn.STDEV.P(Table2[Sharpe Ratio])</f>
        <v>-1.0281171900259685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-3.8435661942943593</v>
      </c>
      <c r="AS659">
        <f>_xlfn.RANK.AVG(Table2[[#This Row],[1Y Return vs Nifty Z-Score]],Table2[1Y Return vs Nifty Z-Score])</f>
        <v>704</v>
      </c>
      <c r="AT659">
        <f>_xlfn.RANK.AVG(Table2[[#This Row],[6M Return vs Nifty Z-Score]],Table2[6M Return vs Nifty Z-Score])</f>
        <v>488</v>
      </c>
      <c r="AU659">
        <f>_xlfn.RANK.AVG(Table2[[#This Row],[Sharpe Ratio Z-Score]],Table2[Sharpe Ratio Z-Score])</f>
        <v>619</v>
      </c>
      <c r="AV659">
        <f>(Table2[[#This Row],[Rank 1Y]]+Table2[[#This Row],[Rank 6M]]+Table2[[#This Row],[Rank Sharpe]])/3</f>
        <v>603.66666666666663</v>
      </c>
    </row>
    <row r="660" spans="1:48" x14ac:dyDescent="0.3">
      <c r="A660" t="s">
        <v>1414</v>
      </c>
      <c r="B660" t="s">
        <v>1415</v>
      </c>
      <c r="C660" t="s">
        <v>10298</v>
      </c>
      <c r="D660" t="s">
        <v>133</v>
      </c>
      <c r="E660">
        <v>7798.64883211499</v>
      </c>
      <c r="F660">
        <v>439.15</v>
      </c>
      <c r="G660">
        <v>-35.794809057593703</v>
      </c>
      <c r="H660">
        <f>(Table2[[#This Row],[1Y Return vs Nifty]]-AVERAGE(Table2[1Y Return vs Nifty]))/_xlfn.STDEV.P(Table2[1Y Return vs Nifty])</f>
        <v>-1.0583645794807479</v>
      </c>
      <c r="I660">
        <v>-2.0232755905881601</v>
      </c>
      <c r="J660">
        <f>(Table2[[#This Row],[1M Return vs Nifty]]-AVERAGE(Table2[1M Return vs Nifty]))/_xlfn.STDEV.P(Table2[1M Return vs Nifty])</f>
        <v>-0.52509563570103002</v>
      </c>
      <c r="K660">
        <v>-25.618511121118601</v>
      </c>
      <c r="L660">
        <f>(Table2[[#This Row],[6M Return vs Nifty]]-AVERAGE(Table2[6M Return vs Nifty]))/_xlfn.STDEV.P(Table2[6M Return vs Nifty])</f>
        <v>-1.1588933717431251</v>
      </c>
      <c r="M660">
        <v>4.3379658506730996</v>
      </c>
      <c r="N660">
        <f>(Table2[[#This Row],[1W Return vs Nifty]]-AVERAGE(Table2[1W Return vs Nifty]))/_xlfn.STDEV.P(Table2[1W Return vs Nifty])</f>
        <v>0.8493876166578751</v>
      </c>
      <c r="O660">
        <v>439.15</v>
      </c>
      <c r="P660">
        <v>456.74174012537401</v>
      </c>
      <c r="Q660">
        <v>483.27194653072399</v>
      </c>
      <c r="R660">
        <v>55.646744164152402</v>
      </c>
      <c r="S660" s="2">
        <f>(Table2[[#This Row],[Close Price]]-Table2[[#This Row],[20D EMA]])/Table2[[#This Row],[20D EMA]]</f>
        <v>0</v>
      </c>
      <c r="T660" s="2">
        <f>(Table2[[#This Row],[Close Price]]-Table2[[#This Row],[50D EMA]])/Table2[[#This Row],[50D EMA]]</f>
        <v>-3.8515726897535484E-2</v>
      </c>
      <c r="U660" s="2">
        <f>(Table2[[#This Row],[Close Price]]-Table2[[#This Row],[200D EMA]])/Table2[[#This Row],[200D EMA]]</f>
        <v>-9.1298381475405935E-2</v>
      </c>
      <c r="V660">
        <v>0.69742768638228203</v>
      </c>
      <c r="W660">
        <v>437.65</v>
      </c>
      <c r="X660">
        <v>446.95</v>
      </c>
      <c r="Y660">
        <v>414.2</v>
      </c>
      <c r="Z660">
        <v>446.95</v>
      </c>
      <c r="AA660">
        <v>390.6</v>
      </c>
      <c r="AB660">
        <v>505.7</v>
      </c>
      <c r="AC660" s="2">
        <f>(Table2[[#This Row],[Close Price]]/Table2[[#This Row],[Day Low]])-1</f>
        <v>3.4273963212612113E-3</v>
      </c>
      <c r="AD660" s="2">
        <f>(Table2[[#This Row],[Day High]]/Table2[[#This Row],[Close Price]])-1</f>
        <v>1.7761584879881553E-2</v>
      </c>
      <c r="AE660" s="2">
        <f>(Table2[[#This Row],[Close Price]]/Table2[[#This Row],[Current Week Low]])-1</f>
        <v>6.0236600676002006E-2</v>
      </c>
      <c r="AF660" s="2">
        <f>(Table2[[#This Row],[Current Week High]]/Table2[[#This Row],[Close Price]])-1</f>
        <v>1.7761584879881553E-2</v>
      </c>
      <c r="AG660" s="2">
        <f>(Table2[[#This Row],[Close Price]]/Table2[[#This Row],[Current Month Low]])-1</f>
        <v>0.124295954941116</v>
      </c>
      <c r="AH660" s="2">
        <f>(Table2[[#This Row],[Current Month High]]/Table2[[#This Row],[Close Price]])-1</f>
        <v>0.15154275304565634</v>
      </c>
      <c r="AI660">
        <v>60.582944324262698</v>
      </c>
      <c r="AJ660">
        <v>13.7399637399637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-0.21</v>
      </c>
      <c r="AM660" t="s">
        <v>10331</v>
      </c>
      <c r="AN660">
        <v>-5.82</v>
      </c>
      <c r="AO660" t="s">
        <v>10331</v>
      </c>
      <c r="AP660">
        <v>3.2760086459456002E-2</v>
      </c>
      <c r="AQ660">
        <f>(Table2[[#This Row],[Sharpe Ratio]]-AVERAGE(Table2[Sharpe Ratio]))/_xlfn.STDEV.P(Table2[Sharpe Ratio])</f>
        <v>-0.38753993702924899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681</v>
      </c>
      <c r="AT660">
        <f>_xlfn.RANK.AVG(Table2[[#This Row],[6M Return vs Nifty Z-Score]],Table2[6M Return vs Nifty Z-Score])</f>
        <v>683</v>
      </c>
      <c r="AU660">
        <f>_xlfn.RANK.AVG(Table2[[#This Row],[Sharpe Ratio Z-Score]],Table2[Sharpe Ratio Z-Score])</f>
        <v>447</v>
      </c>
      <c r="AV660">
        <f>(Table2[[#This Row],[Rank 1Y]]+Table2[[#This Row],[Rank 6M]]+Table2[[#This Row],[Rank Sharpe]])/3</f>
        <v>603.66666666666663</v>
      </c>
    </row>
    <row r="661" spans="1:48" x14ac:dyDescent="0.3">
      <c r="A661" t="s">
        <v>96</v>
      </c>
      <c r="B661" t="s">
        <v>97</v>
      </c>
      <c r="C661" t="s">
        <v>10297</v>
      </c>
      <c r="D661" t="s">
        <v>98</v>
      </c>
      <c r="E661">
        <v>305489.33575734001</v>
      </c>
      <c r="F661">
        <v>3186.6</v>
      </c>
      <c r="G661">
        <v>-27.700735920209599</v>
      </c>
      <c r="H661">
        <f>(Table2[[#This Row],[1Y Return vs Nifty]]-AVERAGE(Table2[1Y Return vs Nifty]))/_xlfn.STDEV.P(Table2[1Y Return vs Nifty])</f>
        <v>-0.93307789578792477</v>
      </c>
      <c r="I661">
        <v>6.0718653334517398</v>
      </c>
      <c r="J661">
        <f>(Table2[[#This Row],[1M Return vs Nifty]]-AVERAGE(Table2[1M Return vs Nifty]))/_xlfn.STDEV.P(Table2[1M Return vs Nifty])</f>
        <v>0.14837929135635555</v>
      </c>
      <c r="K661">
        <v>-6.0682557280110503</v>
      </c>
      <c r="L661">
        <f>(Table2[[#This Row],[6M Return vs Nifty]]-AVERAGE(Table2[6M Return vs Nifty]))/_xlfn.STDEV.P(Table2[6M Return vs Nifty])</f>
        <v>-0.49379148264984907</v>
      </c>
      <c r="M661">
        <v>1.2458250355193401</v>
      </c>
      <c r="N661">
        <f>(Table2[[#This Row],[1W Return vs Nifty]]-AVERAGE(Table2[1W Return vs Nifty]))/_xlfn.STDEV.P(Table2[1W Return vs Nifty])</f>
        <v>0.13453225324885007</v>
      </c>
      <c r="O661">
        <v>3058.82</v>
      </c>
      <c r="P661">
        <v>2998.1240376676801</v>
      </c>
      <c r="Q661">
        <v>2994.7553686054998</v>
      </c>
      <c r="R661">
        <v>78.165104690506297</v>
      </c>
      <c r="S661" s="2">
        <f>(Table2[[#This Row],[Close Price]]-Table2[[#This Row],[20D EMA]])/Table2[[#This Row],[20D EMA]]</f>
        <v>4.17742789703218E-2</v>
      </c>
      <c r="T661" s="2">
        <f>(Table2[[#This Row],[Close Price]]-Table2[[#This Row],[50D EMA]])/Table2[[#This Row],[50D EMA]]</f>
        <v>6.2864631337581425E-2</v>
      </c>
      <c r="U661" s="2">
        <f>(Table2[[#This Row],[Close Price]]-Table2[[#This Row],[200D EMA]])/Table2[[#This Row],[200D EMA]]</f>
        <v>6.4060201178913673E-2</v>
      </c>
      <c r="V661">
        <v>0.70155805351087097</v>
      </c>
      <c r="W661">
        <v>3156.05</v>
      </c>
      <c r="X661">
        <v>3198.65</v>
      </c>
      <c r="Y661">
        <v>3038.35</v>
      </c>
      <c r="Z661">
        <v>3198.65</v>
      </c>
      <c r="AA661">
        <v>2966</v>
      </c>
      <c r="AB661">
        <v>3198.65</v>
      </c>
      <c r="AC661" s="2">
        <f>(Table2[[#This Row],[Close Price]]/Table2[[#This Row],[Day Low]])-1</f>
        <v>9.6798212956068497E-3</v>
      </c>
      <c r="AD661" s="2">
        <f>(Table2[[#This Row],[Day High]]/Table2[[#This Row],[Close Price]])-1</f>
        <v>3.7814598631771279E-3</v>
      </c>
      <c r="AE661" s="2">
        <f>(Table2[[#This Row],[Close Price]]/Table2[[#This Row],[Current Week Low]])-1</f>
        <v>4.8792930373393384E-2</v>
      </c>
      <c r="AF661" s="2">
        <f>(Table2[[#This Row],[Current Week High]]/Table2[[#This Row],[Close Price]])-1</f>
        <v>3.7814598631771279E-3</v>
      </c>
      <c r="AG661" s="2">
        <f>(Table2[[#This Row],[Close Price]]/Table2[[#This Row],[Current Month Low]])-1</f>
        <v>7.4376264329062636E-2</v>
      </c>
      <c r="AH661" s="2">
        <f>(Table2[[#This Row],[Current Month High]]/Table2[[#This Row],[Close Price]])-1</f>
        <v>3.7814598631771279E-3</v>
      </c>
      <c r="AI661">
        <v>7.4169961714680204</v>
      </c>
      <c r="AJ661">
        <v>19.3438447998202</v>
      </c>
      <c r="AK661" t="str">
        <f>IF(AND(Table2[[#This Row],[20D EMA]]&gt;Table2[[#This Row],[50D EMA]],Table2[[#This Row],[50D EMA]]&gt;Table2[[#This Row],[200D EMA]]),"Uptrend","Downtrend/NoTrend")</f>
        <v>Uptrend</v>
      </c>
      <c r="AL661">
        <v>0.1</v>
      </c>
      <c r="AM661" t="s">
        <v>10332</v>
      </c>
      <c r="AN661">
        <v>3.01</v>
      </c>
      <c r="AO661" t="s">
        <v>10332</v>
      </c>
      <c r="AP661">
        <v>-5.3853582801855003E-2</v>
      </c>
      <c r="AQ661">
        <f>(Table2[[#This Row],[Sharpe Ratio]]-AVERAGE(Table2[Sharpe Ratio]))/_xlfn.STDEV.P(Table2[Sharpe Ratio])</f>
        <v>-1.3847643623052324</v>
      </c>
      <c r="AR6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-2.5287221961378008</v>
      </c>
      <c r="AS661">
        <f>_xlfn.RANK.AVG(Table2[[#This Row],[1Y Return vs Nifty Z-Score]],Table2[1Y Return vs Nifty Z-Score])</f>
        <v>646</v>
      </c>
      <c r="AT661">
        <f>_xlfn.RANK.AVG(Table2[[#This Row],[6M Return vs Nifty Z-Score]],Table2[6M Return vs Nifty Z-Score])</f>
        <v>492</v>
      </c>
      <c r="AU661">
        <f>_xlfn.RANK.AVG(Table2[[#This Row],[Sharpe Ratio Z-Score]],Table2[Sharpe Ratio Z-Score])</f>
        <v>674</v>
      </c>
      <c r="AV661">
        <f>(Table2[[#This Row],[Rank 1Y]]+Table2[[#This Row],[Rank 6M]]+Table2[[#This Row],[Rank Sharpe]])/3</f>
        <v>604</v>
      </c>
    </row>
    <row r="662" spans="1:48" x14ac:dyDescent="0.3">
      <c r="A662" t="s">
        <v>66</v>
      </c>
      <c r="B662" t="s">
        <v>67</v>
      </c>
      <c r="C662" t="s">
        <v>10287</v>
      </c>
      <c r="D662" t="s">
        <v>24</v>
      </c>
      <c r="E662">
        <v>362136.06018580002</v>
      </c>
      <c r="F662">
        <v>1821.5</v>
      </c>
      <c r="G662">
        <v>-24.605389954512798</v>
      </c>
      <c r="H662">
        <f>(Table2[[#This Row],[1Y Return vs Nifty]]-AVERAGE(Table2[1Y Return vs Nifty]))/_xlfn.STDEV.P(Table2[1Y Return vs Nifty])</f>
        <v>-0.88516559942715256</v>
      </c>
      <c r="I662">
        <v>1.2541433830706199</v>
      </c>
      <c r="J662">
        <f>(Table2[[#This Row],[1M Return vs Nifty]]-AVERAGE(Table2[1M Return vs Nifty]))/_xlfn.STDEV.P(Table2[1M Return vs Nifty])</f>
        <v>-0.25243089460103196</v>
      </c>
      <c r="K662">
        <v>-6.0662237390867402</v>
      </c>
      <c r="L662">
        <f>(Table2[[#This Row],[6M Return vs Nifty]]-AVERAGE(Table2[6M Return vs Nifty]))/_xlfn.STDEV.P(Table2[6M Return vs Nifty])</f>
        <v>-0.49372235415791893</v>
      </c>
      <c r="M662">
        <v>1.7957300195771301E-2</v>
      </c>
      <c r="N662">
        <f>(Table2[[#This Row],[1W Return vs Nifty]]-AVERAGE(Table2[1W Return vs Nifty]))/_xlfn.STDEV.P(Table2[1W Return vs Nifty])</f>
        <v>-0.14933186828511683</v>
      </c>
      <c r="O662">
        <v>1788.25</v>
      </c>
      <c r="P662">
        <v>1779.08503463481</v>
      </c>
      <c r="Q662">
        <v>1770.2404371663399</v>
      </c>
      <c r="R662">
        <v>69.222280282236099</v>
      </c>
      <c r="S662" s="2">
        <f>(Table2[[#This Row],[Close Price]]-Table2[[#This Row],[20D EMA]])/Table2[[#This Row],[20D EMA]]</f>
        <v>1.8593597092129176E-2</v>
      </c>
      <c r="T662" s="2">
        <f>(Table2[[#This Row],[Close Price]]-Table2[[#This Row],[50D EMA]])/Table2[[#This Row],[50D EMA]]</f>
        <v>2.3840887051189481E-2</v>
      </c>
      <c r="U662" s="2">
        <f>(Table2[[#This Row],[Close Price]]-Table2[[#This Row],[200D EMA]])/Table2[[#This Row],[200D EMA]]</f>
        <v>2.8956271564845912E-2</v>
      </c>
      <c r="V662">
        <v>0.54973488621694799</v>
      </c>
      <c r="W662">
        <v>1805.8</v>
      </c>
      <c r="X662">
        <v>1824.3</v>
      </c>
      <c r="Y662">
        <v>1771</v>
      </c>
      <c r="Z662">
        <v>1824.3</v>
      </c>
      <c r="AA662">
        <v>1744.55</v>
      </c>
      <c r="AB662">
        <v>1824.3</v>
      </c>
      <c r="AC662" s="2">
        <f>(Table2[[#This Row],[Close Price]]/Table2[[#This Row],[Day Low]])-1</f>
        <v>8.6942075534388596E-3</v>
      </c>
      <c r="AD662" s="2">
        <f>(Table2[[#This Row],[Day High]]/Table2[[#This Row],[Close Price]])-1</f>
        <v>1.5371946198188269E-3</v>
      </c>
      <c r="AE662" s="2">
        <f>(Table2[[#This Row],[Close Price]]/Table2[[#This Row],[Current Week Low]])-1</f>
        <v>2.8514963297572082E-2</v>
      </c>
      <c r="AF662" s="2">
        <f>(Table2[[#This Row],[Current Week High]]/Table2[[#This Row],[Close Price]])-1</f>
        <v>1.5371946198188269E-3</v>
      </c>
      <c r="AG662" s="2">
        <f>(Table2[[#This Row],[Close Price]]/Table2[[#This Row],[Current Month Low]])-1</f>
        <v>4.4108795964575398E-2</v>
      </c>
      <c r="AH662" s="2">
        <f>(Table2[[#This Row],[Current Month High]]/Table2[[#This Row],[Close Price]])-1</f>
        <v>1.5371946198188269E-3</v>
      </c>
      <c r="AI662">
        <v>5.7644798243206203</v>
      </c>
      <c r="AJ662">
        <v>17.984260128898502</v>
      </c>
      <c r="AK662" t="str">
        <f>IF(AND(Table2[[#This Row],[20D EMA]]&gt;Table2[[#This Row],[50D EMA]],Table2[[#This Row],[50D EMA]]&gt;Table2[[#This Row],[200D EMA]]),"Uptrend","Downtrend/NoTrend")</f>
        <v>Uptrend</v>
      </c>
      <c r="AL662">
        <v>0.06</v>
      </c>
      <c r="AM662" t="s">
        <v>10332</v>
      </c>
      <c r="AN662">
        <v>2.7</v>
      </c>
      <c r="AO662" t="s">
        <v>10332</v>
      </c>
      <c r="AP662">
        <v>-6.8657468810052996E-2</v>
      </c>
      <c r="AQ662">
        <f>(Table2[[#This Row],[Sharpe Ratio]]-AVERAGE(Table2[Sharpe Ratio]))/_xlfn.STDEV.P(Table2[Sharpe Ratio])</f>
        <v>-1.55520855249232</v>
      </c>
      <c r="AR6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-3.3358592689635405</v>
      </c>
      <c r="AS662">
        <f>_xlfn.RANK.AVG(Table2[[#This Row],[1Y Return vs Nifty Z-Score]],Table2[1Y Return vs Nifty Z-Score])</f>
        <v>632</v>
      </c>
      <c r="AT662">
        <f>_xlfn.RANK.AVG(Table2[[#This Row],[6M Return vs Nifty Z-Score]],Table2[6M Return vs Nifty Z-Score])</f>
        <v>491</v>
      </c>
      <c r="AU662">
        <f>_xlfn.RANK.AVG(Table2[[#This Row],[Sharpe Ratio Z-Score]],Table2[Sharpe Ratio Z-Score])</f>
        <v>692</v>
      </c>
      <c r="AV662">
        <f>(Table2[[#This Row],[Rank 1Y]]+Table2[[#This Row],[Rank 6M]]+Table2[[#This Row],[Rank Sharpe]])/3</f>
        <v>605</v>
      </c>
    </row>
    <row r="663" spans="1:48" x14ac:dyDescent="0.3">
      <c r="A663" t="s">
        <v>560</v>
      </c>
      <c r="B663" t="s">
        <v>561</v>
      </c>
      <c r="C663" t="s">
        <v>10287</v>
      </c>
      <c r="D663" t="s">
        <v>37</v>
      </c>
      <c r="E663">
        <v>35704.511088500003</v>
      </c>
      <c r="F663">
        <v>609.79999999999995</v>
      </c>
      <c r="G663">
        <v>-29.084674315058301</v>
      </c>
      <c r="H663">
        <f>(Table2[[#This Row],[1Y Return vs Nifty]]-AVERAGE(Table2[1Y Return vs Nifty]))/_xlfn.STDEV.P(Table2[1Y Return vs Nifty])</f>
        <v>-0.95449962610624006</v>
      </c>
      <c r="I663">
        <v>2.3658966585188201</v>
      </c>
      <c r="J663">
        <f>(Table2[[#This Row],[1M Return vs Nifty]]-AVERAGE(Table2[1M Return vs Nifty]))/_xlfn.STDEV.P(Table2[1M Return vs Nifty])</f>
        <v>-0.15993862508849249</v>
      </c>
      <c r="K663">
        <v>-2.7245084935947599</v>
      </c>
      <c r="L663">
        <f>(Table2[[#This Row],[6M Return vs Nifty]]-AVERAGE(Table2[6M Return vs Nifty]))/_xlfn.STDEV.P(Table2[6M Return vs Nifty])</f>
        <v>-0.38003682535546202</v>
      </c>
      <c r="M663">
        <v>1.1196132000377399</v>
      </c>
      <c r="N663">
        <f>(Table2[[#This Row],[1W Return vs Nifty]]-AVERAGE(Table2[1W Return vs Nifty]))/_xlfn.STDEV.P(Table2[1W Return vs Nifty])</f>
        <v>0.10535401949003824</v>
      </c>
      <c r="O663">
        <v>589.42999999999995</v>
      </c>
      <c r="P663">
        <v>577.28564397510002</v>
      </c>
      <c r="Q663">
        <v>566.90613893785098</v>
      </c>
      <c r="R663">
        <v>70.801862242367605</v>
      </c>
      <c r="S663" s="2">
        <f>(Table2[[#This Row],[Close Price]]-Table2[[#This Row],[20D EMA]])/Table2[[#This Row],[20D EMA]]</f>
        <v>3.4558811054747819E-2</v>
      </c>
      <c r="T663" s="2">
        <f>(Table2[[#This Row],[Close Price]]-Table2[[#This Row],[50D EMA]])/Table2[[#This Row],[50D EMA]]</f>
        <v>5.6322821057892748E-2</v>
      </c>
      <c r="U663" s="2">
        <f>(Table2[[#This Row],[Close Price]]-Table2[[#This Row],[200D EMA]])/Table2[[#This Row],[200D EMA]]</f>
        <v>7.5663073860012225E-2</v>
      </c>
      <c r="V663">
        <v>0.71086721315742696</v>
      </c>
      <c r="W663">
        <v>603.35</v>
      </c>
      <c r="X663">
        <v>622.4</v>
      </c>
      <c r="Y663">
        <v>580.1</v>
      </c>
      <c r="Z663">
        <v>622.4</v>
      </c>
      <c r="AA663">
        <v>564.29999999999995</v>
      </c>
      <c r="AB663">
        <v>622.4</v>
      </c>
      <c r="AC663" s="2">
        <f>(Table2[[#This Row],[Close Price]]/Table2[[#This Row],[Day Low]])-1</f>
        <v>1.0690312422308557E-2</v>
      </c>
      <c r="AD663" s="2">
        <f>(Table2[[#This Row],[Day High]]/Table2[[#This Row],[Close Price]])-1</f>
        <v>2.0662512299114422E-2</v>
      </c>
      <c r="AE663" s="2">
        <f>(Table2[[#This Row],[Close Price]]/Table2[[#This Row],[Current Week Low]])-1</f>
        <v>5.1198069298396653E-2</v>
      </c>
      <c r="AF663" s="2">
        <f>(Table2[[#This Row],[Current Week High]]/Table2[[#This Row],[Close Price]])-1</f>
        <v>2.0662512299114422E-2</v>
      </c>
      <c r="AG663" s="2">
        <f>(Table2[[#This Row],[Close Price]]/Table2[[#This Row],[Current Month Low]])-1</f>
        <v>8.0630870104554386E-2</v>
      </c>
      <c r="AH663" s="2">
        <f>(Table2[[#This Row],[Current Month High]]/Table2[[#This Row],[Close Price]])-1</f>
        <v>2.0662512299114422E-2</v>
      </c>
      <c r="AI663">
        <v>10.6920301738274</v>
      </c>
      <c r="AJ663">
        <v>34.080914687774801</v>
      </c>
      <c r="AK663" t="str">
        <f>IF(AND(Table2[[#This Row],[20D EMA]]&gt;Table2[[#This Row],[50D EMA]],Table2[[#This Row],[50D EMA]]&gt;Table2[[#This Row],[200D EMA]]),"Uptrend","Downtrend/NoTrend")</f>
        <v>Uptrend</v>
      </c>
      <c r="AL663">
        <v>0.15</v>
      </c>
      <c r="AM663" t="s">
        <v>10332</v>
      </c>
      <c r="AN663">
        <v>5.18</v>
      </c>
      <c r="AO663" t="s">
        <v>10332</v>
      </c>
      <c r="AP663">
        <v>-8.4406729562822996E-2</v>
      </c>
      <c r="AQ663">
        <f>(Table2[[#This Row],[Sharpe Ratio]]-AVERAGE(Table2[Sharpe Ratio]))/_xlfn.STDEV.P(Table2[Sharpe Ratio])</f>
        <v>-1.7365372923626916</v>
      </c>
      <c r="AR6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-3.1256583494228476</v>
      </c>
      <c r="AS663">
        <f>_xlfn.RANK.AVG(Table2[[#This Row],[1Y Return vs Nifty Z-Score]],Table2[1Y Return vs Nifty Z-Score])</f>
        <v>654</v>
      </c>
      <c r="AT663">
        <f>_xlfn.RANK.AVG(Table2[[#This Row],[6M Return vs Nifty Z-Score]],Table2[6M Return vs Nifty Z-Score])</f>
        <v>449</v>
      </c>
      <c r="AU663">
        <f>_xlfn.RANK.AVG(Table2[[#This Row],[Sharpe Ratio Z-Score]],Table2[Sharpe Ratio Z-Score])</f>
        <v>712</v>
      </c>
      <c r="AV663">
        <f>(Table2[[#This Row],[Rank 1Y]]+Table2[[#This Row],[Rank 6M]]+Table2[[#This Row],[Rank Sharpe]])/3</f>
        <v>605</v>
      </c>
    </row>
    <row r="664" spans="1:48" x14ac:dyDescent="0.3">
      <c r="A664" t="s">
        <v>606</v>
      </c>
      <c r="B664" t="s">
        <v>607</v>
      </c>
      <c r="C664" t="s">
        <v>10291</v>
      </c>
      <c r="D664" t="s">
        <v>51</v>
      </c>
      <c r="E664">
        <v>31306.946163075001</v>
      </c>
      <c r="F664">
        <v>1900.25</v>
      </c>
      <c r="G664">
        <v>-9.6031867489648892</v>
      </c>
      <c r="H664">
        <f>(Table2[[#This Row],[1Y Return vs Nifty]]-AVERAGE(Table2[1Y Return vs Nifty]))/_xlfn.STDEV.P(Table2[1Y Return vs Nifty])</f>
        <v>-0.65294922878086592</v>
      </c>
      <c r="I664">
        <v>-4.2608460614526402</v>
      </c>
      <c r="J664">
        <f>(Table2[[#This Row],[1M Return vs Nifty]]-AVERAGE(Table2[1M Return vs Nifty]))/_xlfn.STDEV.P(Table2[1M Return vs Nifty])</f>
        <v>-0.71125022198822829</v>
      </c>
      <c r="K664">
        <v>-11.5914619608705</v>
      </c>
      <c r="L664">
        <f>(Table2[[#This Row],[6M Return vs Nifty]]-AVERAGE(Table2[6M Return vs Nifty]))/_xlfn.STDEV.P(Table2[6M Return vs Nifty])</f>
        <v>-0.68169158039597211</v>
      </c>
      <c r="M664">
        <v>-3.56253886860015</v>
      </c>
      <c r="N664">
        <f>(Table2[[#This Row],[1W Return vs Nifty]]-AVERAGE(Table2[1W Return vs Nifty]))/_xlfn.STDEV.P(Table2[1W Return vs Nifty])</f>
        <v>-0.97708747287647979</v>
      </c>
      <c r="O664">
        <v>1984.81</v>
      </c>
      <c r="P664">
        <v>1954.75253956898</v>
      </c>
      <c r="Q664">
        <v>1832.61385917701</v>
      </c>
      <c r="R664">
        <v>23.0439950799895</v>
      </c>
      <c r="S664" s="2">
        <f>(Table2[[#This Row],[Close Price]]-Table2[[#This Row],[20D EMA]])/Table2[[#This Row],[20D EMA]]</f>
        <v>-4.2603574145636078E-2</v>
      </c>
      <c r="T664" s="2">
        <f>(Table2[[#This Row],[Close Price]]-Table2[[#This Row],[50D EMA]])/Table2[[#This Row],[50D EMA]]</f>
        <v>-2.7882066126384306E-2</v>
      </c>
      <c r="U664" s="2">
        <f>(Table2[[#This Row],[Close Price]]-Table2[[#This Row],[200D EMA]])/Table2[[#This Row],[200D EMA]]</f>
        <v>3.6906924218811719E-2</v>
      </c>
      <c r="V664">
        <v>0.69527831785615002</v>
      </c>
      <c r="W664">
        <v>1885.05</v>
      </c>
      <c r="X664">
        <v>1959</v>
      </c>
      <c r="Y664">
        <v>1885.05</v>
      </c>
      <c r="Z664">
        <v>1999.95</v>
      </c>
      <c r="AA664">
        <v>1885.05</v>
      </c>
      <c r="AB664">
        <v>2220.9499999999998</v>
      </c>
      <c r="AC664" s="2">
        <f>(Table2[[#This Row],[Close Price]]/Table2[[#This Row],[Day Low]])-1</f>
        <v>8.0634465929285692E-3</v>
      </c>
      <c r="AD664" s="2">
        <f>(Table2[[#This Row],[Day High]]/Table2[[#This Row],[Close Price]])-1</f>
        <v>3.0916984607288533E-2</v>
      </c>
      <c r="AE664" s="2">
        <f>(Table2[[#This Row],[Close Price]]/Table2[[#This Row],[Current Week Low]])-1</f>
        <v>8.0634465929285692E-3</v>
      </c>
      <c r="AF664" s="2">
        <f>(Table2[[#This Row],[Current Week High]]/Table2[[#This Row],[Close Price]])-1</f>
        <v>5.2466780686751813E-2</v>
      </c>
      <c r="AG664" s="2">
        <f>(Table2[[#This Row],[Close Price]]/Table2[[#This Row],[Current Month Low]])-1</f>
        <v>8.0634465929285692E-3</v>
      </c>
      <c r="AH664" s="2">
        <f>(Table2[[#This Row],[Current Month High]]/Table2[[#This Row],[Close Price]])-1</f>
        <v>0.16876726746480708</v>
      </c>
      <c r="AI664">
        <v>16.876726746480699</v>
      </c>
      <c r="AJ664">
        <v>28.826141486729199</v>
      </c>
      <c r="AK664" t="str">
        <f>IF(AND(Table2[[#This Row],[20D EMA]]&gt;Table2[[#This Row],[50D EMA]],Table2[[#This Row],[50D EMA]]&gt;Table2[[#This Row],[200D EMA]]),"Uptrend","Downtrend/NoTrend")</f>
        <v>Uptrend</v>
      </c>
      <c r="AL664">
        <v>-0.14000000000000001</v>
      </c>
      <c r="AM664" t="s">
        <v>10331</v>
      </c>
      <c r="AN664">
        <v>-10.17</v>
      </c>
      <c r="AO664" t="s">
        <v>10331</v>
      </c>
      <c r="AP664">
        <v>-0.114022937164507</v>
      </c>
      <c r="AQ664">
        <f>(Table2[[#This Row],[Sharpe Ratio]]-AVERAGE(Table2[Sharpe Ratio]))/_xlfn.STDEV.P(Table2[Sharpe Ratio])</f>
        <v>-2.0775227956478632</v>
      </c>
      <c r="AR6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-5.1005012996894088</v>
      </c>
      <c r="AS664">
        <f>_xlfn.RANK.AVG(Table2[[#This Row],[1Y Return vs Nifty Z-Score]],Table2[1Y Return vs Nifty Z-Score])</f>
        <v>545</v>
      </c>
      <c r="AT664">
        <f>_xlfn.RANK.AVG(Table2[[#This Row],[6M Return vs Nifty Z-Score]],Table2[6M Return vs Nifty Z-Score])</f>
        <v>552</v>
      </c>
      <c r="AU664">
        <f>_xlfn.RANK.AVG(Table2[[#This Row],[Sharpe Ratio Z-Score]],Table2[Sharpe Ratio Z-Score])</f>
        <v>732</v>
      </c>
      <c r="AV664">
        <f>(Table2[[#This Row],[Rank 1Y]]+Table2[[#This Row],[Rank 6M]]+Table2[[#This Row],[Rank Sharpe]])/3</f>
        <v>609.66666666666663</v>
      </c>
    </row>
    <row r="665" spans="1:48" x14ac:dyDescent="0.3">
      <c r="A665" t="s">
        <v>814</v>
      </c>
      <c r="B665" t="s">
        <v>815</v>
      </c>
      <c r="C665" t="s">
        <v>10287</v>
      </c>
      <c r="D665" t="s">
        <v>527</v>
      </c>
      <c r="E665">
        <v>19843.929700174998</v>
      </c>
      <c r="F665">
        <v>467.75</v>
      </c>
      <c r="G665">
        <v>-48.960224176627101</v>
      </c>
      <c r="H665">
        <f>(Table2[[#This Row],[1Y Return vs Nifty]]-AVERAGE(Table2[1Y Return vs Nifty]))/_xlfn.STDEV.P(Table2[1Y Return vs Nifty])</f>
        <v>-1.2621496419216502</v>
      </c>
      <c r="I665">
        <v>0.23015349239390101</v>
      </c>
      <c r="J665">
        <f>(Table2[[#This Row],[1M Return vs Nifty]]-AVERAGE(Table2[1M Return vs Nifty]))/_xlfn.STDEV.P(Table2[1M Return vs Nifty])</f>
        <v>-0.33762169280974813</v>
      </c>
      <c r="K665">
        <v>-31.298030194916599</v>
      </c>
      <c r="L665">
        <f>(Table2[[#This Row],[6M Return vs Nifty]]-AVERAGE(Table2[6M Return vs Nifty]))/_xlfn.STDEV.P(Table2[6M Return vs Nifty])</f>
        <v>-1.3521112499328947</v>
      </c>
      <c r="M665">
        <v>12.150785939773</v>
      </c>
      <c r="N665">
        <f>(Table2[[#This Row],[1W Return vs Nifty]]-AVERAGE(Table2[1W Return vs Nifty]))/_xlfn.STDEV.P(Table2[1W Return vs Nifty])</f>
        <v>2.6555913693046054</v>
      </c>
      <c r="O665">
        <v>444.58</v>
      </c>
      <c r="P665">
        <v>450.18881402472101</v>
      </c>
      <c r="Q665">
        <v>475.21271828505201</v>
      </c>
      <c r="R665">
        <v>68.416795005268796</v>
      </c>
      <c r="S665" s="2">
        <f>(Table2[[#This Row],[Close Price]]-Table2[[#This Row],[20D EMA]])/Table2[[#This Row],[20D EMA]]</f>
        <v>5.2116604435647168E-2</v>
      </c>
      <c r="T665" s="2">
        <f>(Table2[[#This Row],[Close Price]]-Table2[[#This Row],[50D EMA]])/Table2[[#This Row],[50D EMA]]</f>
        <v>3.9008490278291674E-2</v>
      </c>
      <c r="U665" s="2">
        <f>(Table2[[#This Row],[Close Price]]-Table2[[#This Row],[200D EMA]])/Table2[[#This Row],[200D EMA]]</f>
        <v>-1.5703953193810696E-2</v>
      </c>
      <c r="V665">
        <v>0.734033772871162</v>
      </c>
      <c r="W665">
        <v>459</v>
      </c>
      <c r="X665">
        <v>469.65</v>
      </c>
      <c r="Y665">
        <v>407.55</v>
      </c>
      <c r="Z665">
        <v>472</v>
      </c>
      <c r="AA665">
        <v>396.75</v>
      </c>
      <c r="AB665">
        <v>479.3</v>
      </c>
      <c r="AC665" s="2">
        <f>(Table2[[#This Row],[Close Price]]/Table2[[#This Row],[Day Low]])-1</f>
        <v>1.9063180827886717E-2</v>
      </c>
      <c r="AD665" s="2">
        <f>(Table2[[#This Row],[Day High]]/Table2[[#This Row],[Close Price]])-1</f>
        <v>4.061998931052857E-3</v>
      </c>
      <c r="AE665" s="2">
        <f>(Table2[[#This Row],[Close Price]]/Table2[[#This Row],[Current Week Low]])-1</f>
        <v>0.14771193718562126</v>
      </c>
      <c r="AF665" s="2">
        <f>(Table2[[#This Row],[Current Week High]]/Table2[[#This Row],[Close Price]])-1</f>
        <v>9.0860502405130106E-3</v>
      </c>
      <c r="AG665" s="2">
        <f>(Table2[[#This Row],[Close Price]]/Table2[[#This Row],[Current Month Low]])-1</f>
        <v>0.17895400126023953</v>
      </c>
      <c r="AH665" s="2">
        <f>(Table2[[#This Row],[Current Month High]]/Table2[[#This Row],[Close Price]])-1</f>
        <v>2.4692677712453204E-2</v>
      </c>
      <c r="AI665">
        <v>46.450576332521699</v>
      </c>
      <c r="AJ665">
        <v>53.723544104114602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0.13</v>
      </c>
      <c r="AM665" t="s">
        <v>10332</v>
      </c>
      <c r="AN665">
        <v>10.08</v>
      </c>
      <c r="AO665" t="s">
        <v>10332</v>
      </c>
      <c r="AP665">
        <v>4.9211549286825002E-2</v>
      </c>
      <c r="AQ665">
        <f>(Table2[[#This Row],[Sharpe Ratio]]-AVERAGE(Table2[Sharpe Ratio]))/_xlfn.STDEV.P(Table2[Sharpe Ratio])</f>
        <v>-0.19812641023965627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720</v>
      </c>
      <c r="AT665">
        <f>_xlfn.RANK.AVG(Table2[[#This Row],[6M Return vs Nifty Z-Score]],Table2[6M Return vs Nifty Z-Score])</f>
        <v>711</v>
      </c>
      <c r="AU665">
        <f>_xlfn.RANK.AVG(Table2[[#This Row],[Sharpe Ratio Z-Score]],Table2[Sharpe Ratio Z-Score])</f>
        <v>398</v>
      </c>
      <c r="AV665">
        <f>(Table2[[#This Row],[Rank 1Y]]+Table2[[#This Row],[Rank 6M]]+Table2[[#This Row],[Rank Sharpe]])/3</f>
        <v>609.66666666666663</v>
      </c>
    </row>
    <row r="666" spans="1:48" x14ac:dyDescent="0.3">
      <c r="A666" t="s">
        <v>879</v>
      </c>
      <c r="B666" t="s">
        <v>880</v>
      </c>
      <c r="C666" t="s">
        <v>10295</v>
      </c>
      <c r="D666" t="s">
        <v>130</v>
      </c>
      <c r="E666">
        <v>17469.613134539999</v>
      </c>
      <c r="F666">
        <v>2915.45</v>
      </c>
      <c r="G666">
        <v>-35.566063413456298</v>
      </c>
      <c r="H666">
        <f>(Table2[[#This Row],[1Y Return vs Nifty]]-AVERAGE(Table2[1Y Return vs Nifty]))/_xlfn.STDEV.P(Table2[1Y Return vs Nifty])</f>
        <v>-1.0548238673230101</v>
      </c>
      <c r="I666">
        <v>3.4790223453294602</v>
      </c>
      <c r="J666">
        <f>(Table2[[#This Row],[1M Return vs Nifty]]-AVERAGE(Table2[1M Return vs Nifty]))/_xlfn.STDEV.P(Table2[1M Return vs Nifty])</f>
        <v>-6.7332177867265225E-2</v>
      </c>
      <c r="K666">
        <v>-3.9793044517375402</v>
      </c>
      <c r="L666">
        <f>(Table2[[#This Row],[6M Return vs Nifty]]-AVERAGE(Table2[6M Return vs Nifty]))/_xlfn.STDEV.P(Table2[6M Return vs Nifty])</f>
        <v>-0.42272512509407301</v>
      </c>
      <c r="M666">
        <v>4.09525548900851</v>
      </c>
      <c r="N666">
        <f>(Table2[[#This Row],[1W Return vs Nifty]]-AVERAGE(Table2[1W Return vs Nifty]))/_xlfn.STDEV.P(Table2[1W Return vs Nifty])</f>
        <v>0.79327671674653044</v>
      </c>
      <c r="O666">
        <v>2824.43</v>
      </c>
      <c r="P666">
        <v>2776.6508220936798</v>
      </c>
      <c r="Q666">
        <v>2704.5842741019801</v>
      </c>
      <c r="R666">
        <v>63.853921885960197</v>
      </c>
      <c r="S666" s="2">
        <f>(Table2[[#This Row],[Close Price]]-Table2[[#This Row],[20D EMA]])/Table2[[#This Row],[20D EMA]]</f>
        <v>3.222597125791752E-2</v>
      </c>
      <c r="T666" s="2">
        <f>(Table2[[#This Row],[Close Price]]-Table2[[#This Row],[50D EMA]])/Table2[[#This Row],[50D EMA]]</f>
        <v>4.9987984373800788E-2</v>
      </c>
      <c r="U666" s="2">
        <f>(Table2[[#This Row],[Close Price]]-Table2[[#This Row],[200D EMA]])/Table2[[#This Row],[200D EMA]]</f>
        <v>7.7966040073953607E-2</v>
      </c>
      <c r="V666">
        <v>0.89477334505181805</v>
      </c>
      <c r="W666">
        <v>2907.2</v>
      </c>
      <c r="X666">
        <v>2977.9</v>
      </c>
      <c r="Y666">
        <v>2749</v>
      </c>
      <c r="Z666">
        <v>2992.9</v>
      </c>
      <c r="AA666">
        <v>2626.25</v>
      </c>
      <c r="AB666">
        <v>2992.9</v>
      </c>
      <c r="AC666" s="2">
        <f>(Table2[[#This Row],[Close Price]]/Table2[[#This Row],[Day Low]])-1</f>
        <v>2.8377820583378455E-3</v>
      </c>
      <c r="AD666" s="2">
        <f>(Table2[[#This Row],[Day High]]/Table2[[#This Row],[Close Price]])-1</f>
        <v>2.1420363923236652E-2</v>
      </c>
      <c r="AE666" s="2">
        <f>(Table2[[#This Row],[Close Price]]/Table2[[#This Row],[Current Week Low]])-1</f>
        <v>6.0549290651145782E-2</v>
      </c>
      <c r="AF666" s="2">
        <f>(Table2[[#This Row],[Current Week High]]/Table2[[#This Row],[Close Price]])-1</f>
        <v>2.6565367267488815E-2</v>
      </c>
      <c r="AG666" s="2">
        <f>(Table2[[#This Row],[Close Price]]/Table2[[#This Row],[Current Month Low]])-1</f>
        <v>0.11011899095668731</v>
      </c>
      <c r="AH666" s="2">
        <f>(Table2[[#This Row],[Current Month High]]/Table2[[#This Row],[Close Price]])-1</f>
        <v>2.6565367267488815E-2</v>
      </c>
      <c r="AI666">
        <v>12.915673395187699</v>
      </c>
      <c r="AJ666">
        <v>30.7376681614349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-7.0000000000000007E-2</v>
      </c>
      <c r="AM666" t="s">
        <v>10331</v>
      </c>
      <c r="AN666">
        <v>9.3000000000000007</v>
      </c>
      <c r="AO666" t="s">
        <v>10332</v>
      </c>
      <c r="AP666">
        <v>-6.2965387668133005E-2</v>
      </c>
      <c r="AQ666">
        <f>(Table2[[#This Row],[Sharpe Ratio]]-AVERAGE(Table2[Sharpe Ratio]))/_xlfn.STDEV.P(Table2[Sharpe Ratio])</f>
        <v>-1.4896729113656262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-2.2412773649034445</v>
      </c>
      <c r="AS666">
        <f>_xlfn.RANK.AVG(Table2[[#This Row],[1Y Return vs Nifty Z-Score]],Table2[1Y Return vs Nifty Z-Score])</f>
        <v>679</v>
      </c>
      <c r="AT666">
        <f>_xlfn.RANK.AVG(Table2[[#This Row],[6M Return vs Nifty Z-Score]],Table2[6M Return vs Nifty Z-Score])</f>
        <v>467</v>
      </c>
      <c r="AU666">
        <f>_xlfn.RANK.AVG(Table2[[#This Row],[Sharpe Ratio Z-Score]],Table2[Sharpe Ratio Z-Score])</f>
        <v>683</v>
      </c>
      <c r="AV666">
        <f>(Table2[[#This Row],[Rank 1Y]]+Table2[[#This Row],[Rank 6M]]+Table2[[#This Row],[Rank Sharpe]])/3</f>
        <v>609.66666666666663</v>
      </c>
    </row>
    <row r="667" spans="1:48" x14ac:dyDescent="0.3">
      <c r="A667" t="s">
        <v>467</v>
      </c>
      <c r="B667" t="s">
        <v>468</v>
      </c>
      <c r="C667" t="s">
        <v>10287</v>
      </c>
      <c r="D667" t="s">
        <v>54</v>
      </c>
      <c r="E667">
        <v>47078.7385851</v>
      </c>
      <c r="F667">
        <v>633.4</v>
      </c>
      <c r="G667">
        <v>-40.971958526193497</v>
      </c>
      <c r="H667">
        <f>(Table2[[#This Row],[1Y Return vs Nifty]]-AVERAGE(Table2[1Y Return vs Nifty]))/_xlfn.STDEV.P(Table2[1Y Return vs Nifty])</f>
        <v>-1.1385007330456463</v>
      </c>
      <c r="I667">
        <v>-1.97935805306652</v>
      </c>
      <c r="J667">
        <f>(Table2[[#This Row],[1M Return vs Nifty]]-AVERAGE(Table2[1M Return vs Nifty]))/_xlfn.STDEV.P(Table2[1M Return vs Nifty])</f>
        <v>-0.52144191791446359</v>
      </c>
      <c r="K667">
        <v>-4.7727787770271703</v>
      </c>
      <c r="L667">
        <f>(Table2[[#This Row],[6M Return vs Nifty]]-AVERAGE(Table2[6M Return vs Nifty]))/_xlfn.STDEV.P(Table2[6M Return vs Nifty])</f>
        <v>-0.44971921095564188</v>
      </c>
      <c r="M667">
        <v>0.30904100594996697</v>
      </c>
      <c r="N667">
        <f>(Table2[[#This Row],[1W Return vs Nifty]]-AVERAGE(Table2[1W Return vs Nifty]))/_xlfn.STDEV.P(Table2[1W Return vs Nifty])</f>
        <v>-8.2037795764356117E-2</v>
      </c>
      <c r="O667">
        <v>628.44000000000005</v>
      </c>
      <c r="P667">
        <v>636.95266679874806</v>
      </c>
      <c r="Q667">
        <v>652.32653002408301</v>
      </c>
      <c r="R667">
        <v>60.109913732392897</v>
      </c>
      <c r="S667" s="2">
        <f>(Table2[[#This Row],[Close Price]]-Table2[[#This Row],[20D EMA]])/Table2[[#This Row],[20D EMA]]</f>
        <v>7.8925593533192059E-3</v>
      </c>
      <c r="T667" s="2">
        <f>(Table2[[#This Row],[Close Price]]-Table2[[#This Row],[50D EMA]])/Table2[[#This Row],[50D EMA]]</f>
        <v>-5.5775993789356102E-3</v>
      </c>
      <c r="U667" s="2">
        <f>(Table2[[#This Row],[Close Price]]-Table2[[#This Row],[200D EMA]])/Table2[[#This Row],[200D EMA]]</f>
        <v>-2.9013889751478134E-2</v>
      </c>
      <c r="V667">
        <v>0.589677145290599</v>
      </c>
      <c r="W667">
        <v>629.29999999999995</v>
      </c>
      <c r="X667">
        <v>637.35</v>
      </c>
      <c r="Y667">
        <v>610</v>
      </c>
      <c r="Z667">
        <v>637.35</v>
      </c>
      <c r="AA667">
        <v>600.25</v>
      </c>
      <c r="AB667">
        <v>659.85</v>
      </c>
      <c r="AC667" s="2">
        <f>(Table2[[#This Row],[Close Price]]/Table2[[#This Row],[Day Low]])-1</f>
        <v>6.5151755919274912E-3</v>
      </c>
      <c r="AD667" s="2">
        <f>(Table2[[#This Row],[Day High]]/Table2[[#This Row],[Close Price]])-1</f>
        <v>6.2361856646668823E-3</v>
      </c>
      <c r="AE667" s="2">
        <f>(Table2[[#This Row],[Close Price]]/Table2[[#This Row],[Current Week Low]])-1</f>
        <v>3.8360655737704974E-2</v>
      </c>
      <c r="AF667" s="2">
        <f>(Table2[[#This Row],[Current Week High]]/Table2[[#This Row],[Close Price]])-1</f>
        <v>6.2361856646668823E-3</v>
      </c>
      <c r="AG667" s="2">
        <f>(Table2[[#This Row],[Close Price]]/Table2[[#This Row],[Current Month Low]])-1</f>
        <v>5.5226988754685458E-2</v>
      </c>
      <c r="AH667" s="2">
        <f>(Table2[[#This Row],[Current Month High]]/Table2[[#This Row],[Close Price]])-1</f>
        <v>4.1758762235554192E-2</v>
      </c>
      <c r="AI667">
        <v>28.418061256709802</v>
      </c>
      <c r="AJ667">
        <v>14.394076214556501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-0.02</v>
      </c>
      <c r="AM667" t="s">
        <v>10331</v>
      </c>
      <c r="AN667">
        <v>0.22</v>
      </c>
      <c r="AO667" t="s">
        <v>10332</v>
      </c>
      <c r="AP667">
        <v>-4.0106537330491E-2</v>
      </c>
      <c r="AQ667">
        <f>(Table2[[#This Row],[Sharpe Ratio]]-AVERAGE(Table2[Sharpe Ratio]))/_xlfn.STDEV.P(Table2[Sharpe Ratio])</f>
        <v>-1.2264880805550107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702</v>
      </c>
      <c r="AT667">
        <f>_xlfn.RANK.AVG(Table2[[#This Row],[6M Return vs Nifty Z-Score]],Table2[6M Return vs Nifty Z-Score])</f>
        <v>475</v>
      </c>
      <c r="AU667">
        <f>_xlfn.RANK.AVG(Table2[[#This Row],[Sharpe Ratio Z-Score]],Table2[Sharpe Ratio Z-Score])</f>
        <v>654</v>
      </c>
      <c r="AV667">
        <f>(Table2[[#This Row],[Rank 1Y]]+Table2[[#This Row],[Rank 6M]]+Table2[[#This Row],[Rank Sharpe]])/3</f>
        <v>610.33333333333337</v>
      </c>
    </row>
    <row r="668" spans="1:48" x14ac:dyDescent="0.3">
      <c r="A668" t="s">
        <v>842</v>
      </c>
      <c r="B668" t="s">
        <v>843</v>
      </c>
      <c r="C668" t="s">
        <v>10285</v>
      </c>
      <c r="D668" t="s">
        <v>177</v>
      </c>
      <c r="E668">
        <v>18847.481015279998</v>
      </c>
      <c r="F668">
        <v>334.05</v>
      </c>
      <c r="G668">
        <v>-6.8851288284823804</v>
      </c>
      <c r="H668">
        <f>(Table2[[#This Row],[1Y Return vs Nifty]]-AVERAGE(Table2[1Y Return vs Nifty]))/_xlfn.STDEV.P(Table2[1Y Return vs Nifty])</f>
        <v>-0.61087690534590355</v>
      </c>
      <c r="I668">
        <v>5.26238154409715</v>
      </c>
      <c r="J668">
        <f>(Table2[[#This Row],[1M Return vs Nifty]]-AVERAGE(Table2[1M Return vs Nifty]))/_xlfn.STDEV.P(Table2[1M Return vs Nifty])</f>
        <v>8.1034319711606032E-2</v>
      </c>
      <c r="K668">
        <v>-20.666333099119601</v>
      </c>
      <c r="L668">
        <f>(Table2[[#This Row],[6M Return vs Nifty]]-AVERAGE(Table2[6M Return vs Nifty]))/_xlfn.STDEV.P(Table2[6M Return vs Nifty])</f>
        <v>-0.99041971800666628</v>
      </c>
      <c r="M668">
        <v>0.64495757453246805</v>
      </c>
      <c r="N668">
        <f>(Table2[[#This Row],[1W Return vs Nifty]]-AVERAGE(Table2[1W Return vs Nifty]))/_xlfn.STDEV.P(Table2[1W Return vs Nifty])</f>
        <v>-4.3790554080519635E-3</v>
      </c>
      <c r="O668">
        <v>327.37</v>
      </c>
      <c r="P668">
        <v>321.686810965174</v>
      </c>
      <c r="Q668">
        <v>315.76261843655499</v>
      </c>
      <c r="R668">
        <v>62.368076807406901</v>
      </c>
      <c r="S668" s="2">
        <f>(Table2[[#This Row],[Close Price]]-Table2[[#This Row],[20D EMA]])/Table2[[#This Row],[20D EMA]]</f>
        <v>2.0405046277911863E-2</v>
      </c>
      <c r="T668" s="2">
        <f>(Table2[[#This Row],[Close Price]]-Table2[[#This Row],[50D EMA]])/Table2[[#This Row],[50D EMA]]</f>
        <v>3.8432377745708859E-2</v>
      </c>
      <c r="U668" s="2">
        <f>(Table2[[#This Row],[Close Price]]-Table2[[#This Row],[200D EMA]])/Table2[[#This Row],[200D EMA]]</f>
        <v>5.791496680003444E-2</v>
      </c>
      <c r="V668">
        <v>0.56217484615000901</v>
      </c>
      <c r="W668">
        <v>330.35</v>
      </c>
      <c r="X668">
        <v>338.3</v>
      </c>
      <c r="Y668">
        <v>319</v>
      </c>
      <c r="Z668">
        <v>338.3</v>
      </c>
      <c r="AA668">
        <v>315.39999999999998</v>
      </c>
      <c r="AB668">
        <v>348.05</v>
      </c>
      <c r="AC668" s="2">
        <f>(Table2[[#This Row],[Close Price]]/Table2[[#This Row],[Day Low]])-1</f>
        <v>1.1200242167398233E-2</v>
      </c>
      <c r="AD668" s="2">
        <f>(Table2[[#This Row],[Day High]]/Table2[[#This Row],[Close Price]])-1</f>
        <v>1.2722646310432628E-2</v>
      </c>
      <c r="AE668" s="2">
        <f>(Table2[[#This Row],[Close Price]]/Table2[[#This Row],[Current Week Low]])-1</f>
        <v>4.7178683385580067E-2</v>
      </c>
      <c r="AF668" s="2">
        <f>(Table2[[#This Row],[Current Week High]]/Table2[[#This Row],[Close Price]])-1</f>
        <v>1.2722646310432628E-2</v>
      </c>
      <c r="AG668" s="2">
        <f>(Table2[[#This Row],[Close Price]]/Table2[[#This Row],[Current Month Low]])-1</f>
        <v>5.9131261889664E-2</v>
      </c>
      <c r="AH668" s="2">
        <f>(Table2[[#This Row],[Current Month High]]/Table2[[#This Row],[Close Price]])-1</f>
        <v>4.190989372848386E-2</v>
      </c>
      <c r="AI668">
        <v>21.763209100434</v>
      </c>
      <c r="AJ668">
        <v>31.257367387033302</v>
      </c>
      <c r="AK668" t="str">
        <f>IF(AND(Table2[[#This Row],[20D EMA]]&gt;Table2[[#This Row],[50D EMA]],Table2[[#This Row],[50D EMA]]&gt;Table2[[#This Row],[200D EMA]]),"Uptrend","Downtrend/NoTrend")</f>
        <v>Uptrend</v>
      </c>
      <c r="AL668">
        <v>0.13</v>
      </c>
      <c r="AM668" t="s">
        <v>10332</v>
      </c>
      <c r="AN668">
        <v>-0.95</v>
      </c>
      <c r="AO668" t="s">
        <v>10331</v>
      </c>
      <c r="AP668">
        <v>-4.3976152150023998E-2</v>
      </c>
      <c r="AQ668">
        <f>(Table2[[#This Row],[Sharpe Ratio]]-AVERAGE(Table2[Sharpe Ratio]))/_xlfn.STDEV.P(Table2[Sharpe Ratio])</f>
        <v>-1.2710407989349017</v>
      </c>
      <c r="AR6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-2.7956821579839173</v>
      </c>
      <c r="AS668">
        <f>_xlfn.RANK.AVG(Table2[[#This Row],[1Y Return vs Nifty Z-Score]],Table2[1Y Return vs Nifty Z-Score])</f>
        <v>531</v>
      </c>
      <c r="AT668">
        <f>_xlfn.RANK.AVG(Table2[[#This Row],[6M Return vs Nifty Z-Score]],Table2[6M Return vs Nifty Z-Score])</f>
        <v>641</v>
      </c>
      <c r="AU668">
        <f>_xlfn.RANK.AVG(Table2[[#This Row],[Sharpe Ratio Z-Score]],Table2[Sharpe Ratio Z-Score])</f>
        <v>659</v>
      </c>
      <c r="AV668">
        <f>(Table2[[#This Row],[Rank 1Y]]+Table2[[#This Row],[Rank 6M]]+Table2[[#This Row],[Rank Sharpe]])/3</f>
        <v>610.33333333333337</v>
      </c>
    </row>
    <row r="669" spans="1:48" x14ac:dyDescent="0.3">
      <c r="A669" t="s">
        <v>1935</v>
      </c>
      <c r="B669" t="s">
        <v>1936</v>
      </c>
      <c r="C669" t="s">
        <v>10292</v>
      </c>
      <c r="D669" t="s">
        <v>198</v>
      </c>
      <c r="E669">
        <v>3620.5164570749998</v>
      </c>
      <c r="F669">
        <v>230.71</v>
      </c>
      <c r="G669">
        <v>-27.412400996144999</v>
      </c>
      <c r="H669">
        <f>(Table2[[#This Row],[1Y Return vs Nifty]]-AVERAGE(Table2[1Y Return vs Nifty]))/_xlfn.STDEV.P(Table2[1Y Return vs Nifty])</f>
        <v>-0.92861481202086227</v>
      </c>
      <c r="I669">
        <v>-4.9329049713200197</v>
      </c>
      <c r="J669">
        <f>(Table2[[#This Row],[1M Return vs Nifty]]-AVERAGE(Table2[1M Return vs Nifty]))/_xlfn.STDEV.P(Table2[1M Return vs Nifty])</f>
        <v>-0.76716213625238672</v>
      </c>
      <c r="K669">
        <v>-22.3225178011702</v>
      </c>
      <c r="L669">
        <f>(Table2[[#This Row],[6M Return vs Nifty]]-AVERAGE(Table2[6M Return vs Nifty]))/_xlfn.STDEV.P(Table2[6M Return vs Nifty])</f>
        <v>-1.0467633079942213</v>
      </c>
      <c r="M669">
        <v>0.98718763331758896</v>
      </c>
      <c r="N669">
        <f>(Table2[[#This Row],[1W Return vs Nifty]]-AVERAGE(Table2[1W Return vs Nifty]))/_xlfn.STDEV.P(Table2[1W Return vs Nifty])</f>
        <v>7.4739266708259686E-2</v>
      </c>
      <c r="O669">
        <v>223.41</v>
      </c>
      <c r="P669">
        <v>224.498832871253</v>
      </c>
      <c r="Q669">
        <v>231.293490751826</v>
      </c>
      <c r="R669">
        <v>63.582806894830298</v>
      </c>
      <c r="S669" s="2">
        <f>(Table2[[#This Row],[Close Price]]-Table2[[#This Row],[20D EMA]])/Table2[[#This Row],[20D EMA]]</f>
        <v>3.2675350252898312E-2</v>
      </c>
      <c r="T669" s="2">
        <f>(Table2[[#This Row],[Close Price]]-Table2[[#This Row],[50D EMA]])/Table2[[#This Row],[50D EMA]]</f>
        <v>2.7666812558927764E-2</v>
      </c>
      <c r="U669" s="2">
        <f>(Table2[[#This Row],[Close Price]]-Table2[[#This Row],[200D EMA]])/Table2[[#This Row],[200D EMA]]</f>
        <v>-2.522728806285633E-3</v>
      </c>
      <c r="V669">
        <v>0.42627412273281001</v>
      </c>
      <c r="W669">
        <v>222.49</v>
      </c>
      <c r="X669">
        <v>232.99</v>
      </c>
      <c r="Y669">
        <v>219.01</v>
      </c>
      <c r="Z669">
        <v>232.99</v>
      </c>
      <c r="AA669">
        <v>206</v>
      </c>
      <c r="AB669">
        <v>239.9</v>
      </c>
      <c r="AC669" s="2">
        <f>(Table2[[#This Row],[Close Price]]/Table2[[#This Row],[Day Low]])-1</f>
        <v>3.6945480695761646E-2</v>
      </c>
      <c r="AD669" s="2">
        <f>(Table2[[#This Row],[Day High]]/Table2[[#This Row],[Close Price]])-1</f>
        <v>9.8825365177062086E-3</v>
      </c>
      <c r="AE669" s="2">
        <f>(Table2[[#This Row],[Close Price]]/Table2[[#This Row],[Current Week Low]])-1</f>
        <v>5.3422218163554192E-2</v>
      </c>
      <c r="AF669" s="2">
        <f>(Table2[[#This Row],[Current Week High]]/Table2[[#This Row],[Close Price]])-1</f>
        <v>9.8825365177062086E-3</v>
      </c>
      <c r="AG669" s="2">
        <f>(Table2[[#This Row],[Close Price]]/Table2[[#This Row],[Current Month Low]])-1</f>
        <v>0.11995145631067961</v>
      </c>
      <c r="AH669" s="2">
        <f>(Table2[[#This Row],[Current Month High]]/Table2[[#This Row],[Close Price]])-1</f>
        <v>3.9833557279701726E-2</v>
      </c>
      <c r="AI669">
        <v>29.599930648866501</v>
      </c>
      <c r="AJ669">
        <v>21.075833114668001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0.02</v>
      </c>
      <c r="AM669" t="s">
        <v>10332</v>
      </c>
      <c r="AN669">
        <v>6.08</v>
      </c>
      <c r="AO669" t="s">
        <v>10332</v>
      </c>
      <c r="AP669">
        <v>1.134843339795E-3</v>
      </c>
      <c r="AQ669">
        <f>(Table2[[#This Row],[Sharpe Ratio]]-AVERAGE(Table2[Sharpe Ratio]))/_xlfn.STDEV.P(Table2[Sharpe Ratio])</f>
        <v>-0.75165642306645353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644</v>
      </c>
      <c r="AT669">
        <f>_xlfn.RANK.AVG(Table2[[#This Row],[6M Return vs Nifty Z-Score]],Table2[6M Return vs Nifty Z-Score])</f>
        <v>659</v>
      </c>
      <c r="AU669">
        <f>_xlfn.RANK.AVG(Table2[[#This Row],[Sharpe Ratio Z-Score]],Table2[Sharpe Ratio Z-Score])</f>
        <v>529</v>
      </c>
      <c r="AV669">
        <f>(Table2[[#This Row],[Rank 1Y]]+Table2[[#This Row],[Rank 6M]]+Table2[[#This Row],[Rank Sharpe]])/3</f>
        <v>610.66666666666663</v>
      </c>
    </row>
    <row r="670" spans="1:48" x14ac:dyDescent="0.3">
      <c r="A670" t="s">
        <v>2371</v>
      </c>
      <c r="B670" t="s">
        <v>2372</v>
      </c>
      <c r="C670" t="s">
        <v>10297</v>
      </c>
      <c r="D670" t="s">
        <v>224</v>
      </c>
      <c r="E670">
        <v>2225.6841887999999</v>
      </c>
      <c r="F670">
        <v>288</v>
      </c>
      <c r="G670">
        <v>-48.796858403255399</v>
      </c>
      <c r="H670">
        <f>(Table2[[#This Row],[1Y Return vs Nifty]]-AVERAGE(Table2[1Y Return vs Nifty]))/_xlfn.STDEV.P(Table2[1Y Return vs Nifty])</f>
        <v>-1.2596209328740238</v>
      </c>
      <c r="I670">
        <v>-4.4741032931507201</v>
      </c>
      <c r="J670">
        <f>(Table2[[#This Row],[1M Return vs Nifty]]-AVERAGE(Table2[1M Return vs Nifty]))/_xlfn.STDEV.P(Table2[1M Return vs Nifty])</f>
        <v>-0.7289921488935166</v>
      </c>
      <c r="K670">
        <v>-12.5533782076138</v>
      </c>
      <c r="L670">
        <f>(Table2[[#This Row],[6M Return vs Nifty]]-AVERAGE(Table2[6M Return vs Nifty]))/_xlfn.STDEV.P(Table2[6M Return vs Nifty])</f>
        <v>-0.71441607938558804</v>
      </c>
      <c r="M670">
        <v>-3.2639223058184599</v>
      </c>
      <c r="N670">
        <f>(Table2[[#This Row],[1W Return vs Nifty]]-AVERAGE(Table2[1W Return vs Nifty]))/_xlfn.STDEV.P(Table2[1W Return vs Nifty])</f>
        <v>-0.90805191975383071</v>
      </c>
      <c r="O670">
        <v>297.70999999999998</v>
      </c>
      <c r="P670">
        <v>299.29010966847301</v>
      </c>
      <c r="Q670">
        <v>317.46456606489102</v>
      </c>
      <c r="R670">
        <v>31.901910006884702</v>
      </c>
      <c r="S670" s="2">
        <f>(Table2[[#This Row],[Close Price]]-Table2[[#This Row],[20D EMA]])/Table2[[#This Row],[20D EMA]]</f>
        <v>-3.2615632662658225E-2</v>
      </c>
      <c r="T670" s="2">
        <f>(Table2[[#This Row],[Close Price]]-Table2[[#This Row],[50D EMA]])/Table2[[#This Row],[50D EMA]]</f>
        <v>-3.7722962783431728E-2</v>
      </c>
      <c r="U670" s="2">
        <f>(Table2[[#This Row],[Close Price]]-Table2[[#This Row],[200D EMA]])/Table2[[#This Row],[200D EMA]]</f>
        <v>-9.2812140989833619E-2</v>
      </c>
      <c r="V670">
        <v>0.71793687260883798</v>
      </c>
      <c r="W670">
        <v>287.3</v>
      </c>
      <c r="X670">
        <v>293.64999999999998</v>
      </c>
      <c r="Y670">
        <v>287.3</v>
      </c>
      <c r="Z670">
        <v>295.89999999999998</v>
      </c>
      <c r="AA670">
        <v>281.5</v>
      </c>
      <c r="AB670">
        <v>329.5</v>
      </c>
      <c r="AC670" s="2">
        <f>(Table2[[#This Row],[Close Price]]/Table2[[#This Row],[Day Low]])-1</f>
        <v>2.4364775495997471E-3</v>
      </c>
      <c r="AD670" s="2">
        <f>(Table2[[#This Row],[Day High]]/Table2[[#This Row],[Close Price]])-1</f>
        <v>1.9618055555555403E-2</v>
      </c>
      <c r="AE670" s="2">
        <f>(Table2[[#This Row],[Close Price]]/Table2[[#This Row],[Current Week Low]])-1</f>
        <v>2.4364775495997471E-3</v>
      </c>
      <c r="AF670" s="2">
        <f>(Table2[[#This Row],[Current Week High]]/Table2[[#This Row],[Close Price]])-1</f>
        <v>2.7430555555555403E-2</v>
      </c>
      <c r="AG670" s="2">
        <f>(Table2[[#This Row],[Close Price]]/Table2[[#This Row],[Current Month Low]])-1</f>
        <v>2.3090586145648295E-2</v>
      </c>
      <c r="AH670" s="2">
        <f>(Table2[[#This Row],[Current Month High]]/Table2[[#This Row],[Close Price]])-1</f>
        <v>0.14409722222222232</v>
      </c>
      <c r="AI670">
        <v>36.8402777777777</v>
      </c>
      <c r="AJ670">
        <v>17.335506213077998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-0.03</v>
      </c>
      <c r="AM670" t="s">
        <v>10331</v>
      </c>
      <c r="AN670">
        <v>-7.71</v>
      </c>
      <c r="AO670" t="s">
        <v>10331</v>
      </c>
      <c r="AQ670">
        <f>(Table2[[#This Row],[Sharpe Ratio]]-AVERAGE(Table2[Sharpe Ratio]))/_xlfn.STDEV.P(Table2[Sharpe Ratio])</f>
        <v>-0.76472241492382476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719</v>
      </c>
      <c r="AT670">
        <f>_xlfn.RANK.AVG(Table2[[#This Row],[6M Return vs Nifty Z-Score]],Table2[6M Return vs Nifty Z-Score])</f>
        <v>563</v>
      </c>
      <c r="AU670">
        <f>_xlfn.RANK.AVG(Table2[[#This Row],[Sharpe Ratio Z-Score]],Table2[Sharpe Ratio Z-Score])</f>
        <v>557.5</v>
      </c>
      <c r="AV670">
        <f>(Table2[[#This Row],[Rank 1Y]]+Table2[[#This Row],[Rank 6M]]+Table2[[#This Row],[Rank Sharpe]])/3</f>
        <v>613.16666666666663</v>
      </c>
    </row>
    <row r="671" spans="1:48" x14ac:dyDescent="0.3">
      <c r="A671" t="s">
        <v>1296</v>
      </c>
      <c r="B671" t="s">
        <v>1297</v>
      </c>
      <c r="C671" t="s">
        <v>10287</v>
      </c>
      <c r="D671" t="s">
        <v>527</v>
      </c>
      <c r="E671">
        <v>8824.4742537210004</v>
      </c>
      <c r="F671">
        <v>92.33</v>
      </c>
      <c r="G671">
        <v>-12.4330596004322</v>
      </c>
      <c r="H671">
        <f>(Table2[[#This Row],[1Y Return vs Nifty]]-AVERAGE(Table2[1Y Return vs Nifty]))/_xlfn.STDEV.P(Table2[1Y Return vs Nifty])</f>
        <v>-0.69675231516455005</v>
      </c>
      <c r="I671">
        <v>-1.36258792440623</v>
      </c>
      <c r="J671">
        <f>(Table2[[#This Row],[1M Return vs Nifty]]-AVERAGE(Table2[1M Return vs Nifty]))/_xlfn.STDEV.P(Table2[1M Return vs Nifty])</f>
        <v>-0.47012975160280324</v>
      </c>
      <c r="K671">
        <v>-22.939547836855098</v>
      </c>
      <c r="L671">
        <f>(Table2[[#This Row],[6M Return vs Nifty]]-AVERAGE(Table2[6M Return vs Nifty]))/_xlfn.STDEV.P(Table2[6M Return vs Nifty])</f>
        <v>-1.0677547392624798</v>
      </c>
      <c r="M671">
        <v>-2.0042771910636001</v>
      </c>
      <c r="N671">
        <f>(Table2[[#This Row],[1W Return vs Nifty]]-AVERAGE(Table2[1W Return vs Nifty]))/_xlfn.STDEV.P(Table2[1W Return vs Nifty])</f>
        <v>-0.61684135720067867</v>
      </c>
      <c r="O671">
        <v>95.21</v>
      </c>
      <c r="P671">
        <v>93.172598653111805</v>
      </c>
      <c r="Q671">
        <v>88.301388676402198</v>
      </c>
      <c r="R671">
        <v>36.113362511269798</v>
      </c>
      <c r="S671" s="2">
        <f>(Table2[[#This Row],[Close Price]]-Table2[[#This Row],[20D EMA]])/Table2[[#This Row],[20D EMA]]</f>
        <v>-3.0248923432412516E-2</v>
      </c>
      <c r="T671" s="2">
        <f>(Table2[[#This Row],[Close Price]]-Table2[[#This Row],[50D EMA]])/Table2[[#This Row],[50D EMA]]</f>
        <v>-9.0434168982327263E-3</v>
      </c>
      <c r="U671" s="2">
        <f>(Table2[[#This Row],[Close Price]]-Table2[[#This Row],[200D EMA]])/Table2[[#This Row],[200D EMA]]</f>
        <v>4.5623419789709525E-2</v>
      </c>
      <c r="V671">
        <v>0.64271170031719305</v>
      </c>
      <c r="W671">
        <v>91.92</v>
      </c>
      <c r="X671">
        <v>94.08</v>
      </c>
      <c r="Y671">
        <v>91.1</v>
      </c>
      <c r="Z671">
        <v>96.2</v>
      </c>
      <c r="AA671">
        <v>89.87</v>
      </c>
      <c r="AB671">
        <v>105.9</v>
      </c>
      <c r="AC671" s="2">
        <f>(Table2[[#This Row],[Close Price]]/Table2[[#This Row],[Day Low]])-1</f>
        <v>4.4604003481287791E-3</v>
      </c>
      <c r="AD671" s="2">
        <f>(Table2[[#This Row],[Day High]]/Table2[[#This Row],[Close Price]])-1</f>
        <v>1.8953752843062999E-2</v>
      </c>
      <c r="AE671" s="2">
        <f>(Table2[[#This Row],[Close Price]]/Table2[[#This Row],[Current Week Low]])-1</f>
        <v>1.350164654226127E-2</v>
      </c>
      <c r="AF671" s="2">
        <f>(Table2[[#This Row],[Current Week High]]/Table2[[#This Row],[Close Price]])-1</f>
        <v>4.1914870572944851E-2</v>
      </c>
      <c r="AG671" s="2">
        <f>(Table2[[#This Row],[Close Price]]/Table2[[#This Row],[Current Month Low]])-1</f>
        <v>2.7372871926115483E-2</v>
      </c>
      <c r="AH671" s="2">
        <f>(Table2[[#This Row],[Current Month High]]/Table2[[#This Row],[Close Price]])-1</f>
        <v>0.14697281490306513</v>
      </c>
      <c r="AI671">
        <v>24.390772230044298</v>
      </c>
      <c r="AJ671">
        <v>33.811594202898497</v>
      </c>
      <c r="AK671" t="str">
        <f>IF(AND(Table2[[#This Row],[20D EMA]]&gt;Table2[[#This Row],[50D EMA]],Table2[[#This Row],[50D EMA]]&gt;Table2[[#This Row],[200D EMA]]),"Uptrend","Downtrend/NoTrend")</f>
        <v>Uptrend</v>
      </c>
      <c r="AL671">
        <v>0.13</v>
      </c>
      <c r="AM671" t="s">
        <v>10332</v>
      </c>
      <c r="AN671">
        <v>-6.59</v>
      </c>
      <c r="AO671" t="s">
        <v>10331</v>
      </c>
      <c r="AP671">
        <v>-2.4274145992928001E-2</v>
      </c>
      <c r="AQ671">
        <f>(Table2[[#This Row],[Sharpe Ratio]]-AVERAGE(Table2[Sharpe Ratio]))/_xlfn.STDEV.P(Table2[Sharpe Ratio])</f>
        <v>-1.0442022186697184</v>
      </c>
      <c r="AR6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-3.8956803819002301</v>
      </c>
      <c r="AS671">
        <f>_xlfn.RANK.AVG(Table2[[#This Row],[1Y Return vs Nifty Z-Score]],Table2[1Y Return vs Nifty Z-Score])</f>
        <v>563</v>
      </c>
      <c r="AT671">
        <f>_xlfn.RANK.AVG(Table2[[#This Row],[6M Return vs Nifty Z-Score]],Table2[6M Return vs Nifty Z-Score])</f>
        <v>663</v>
      </c>
      <c r="AU671">
        <f>_xlfn.RANK.AVG(Table2[[#This Row],[Sharpe Ratio Z-Score]],Table2[Sharpe Ratio Z-Score])</f>
        <v>623</v>
      </c>
      <c r="AV671">
        <f>(Table2[[#This Row],[Rank 1Y]]+Table2[[#This Row],[Rank 6M]]+Table2[[#This Row],[Rank Sharpe]])/3</f>
        <v>616.33333333333337</v>
      </c>
    </row>
    <row r="672" spans="1:48" x14ac:dyDescent="0.3">
      <c r="A672" t="s">
        <v>2063</v>
      </c>
      <c r="B672" t="s">
        <v>2064</v>
      </c>
      <c r="C672" t="s">
        <v>10298</v>
      </c>
      <c r="D672" t="s">
        <v>92</v>
      </c>
      <c r="E672">
        <v>3074.129105</v>
      </c>
      <c r="F672">
        <v>714.5</v>
      </c>
      <c r="G672">
        <v>-57.1190851261956</v>
      </c>
      <c r="H672">
        <f>(Table2[[#This Row],[1Y Return vs Nifty]]-AVERAGE(Table2[1Y Return vs Nifty]))/_xlfn.STDEV.P(Table2[1Y Return vs Nifty])</f>
        <v>-1.388439164357653</v>
      </c>
      <c r="I672">
        <v>-12.3414832485365</v>
      </c>
      <c r="J672">
        <f>(Table2[[#This Row],[1M Return vs Nifty]]-AVERAGE(Table2[1M Return vs Nifty]))/_xlfn.STDEV.P(Table2[1M Return vs Nifty])</f>
        <v>-1.3835185112266819</v>
      </c>
      <c r="K672">
        <v>-13.6782011606722</v>
      </c>
      <c r="L672">
        <f>(Table2[[#This Row],[6M Return vs Nifty]]-AVERAGE(Table2[6M Return vs Nifty]))/_xlfn.STDEV.P(Table2[6M Return vs Nifty])</f>
        <v>-0.75268268286118101</v>
      </c>
      <c r="M672">
        <v>-0.21143830215045301</v>
      </c>
      <c r="N672">
        <f>(Table2[[#This Row],[1W Return vs Nifty]]-AVERAGE(Table2[1W Return vs Nifty]))/_xlfn.STDEV.P(Table2[1W Return vs Nifty])</f>
        <v>-0.20236460077776305</v>
      </c>
      <c r="O672">
        <v>720.91</v>
      </c>
      <c r="P672">
        <v>740.37939105636303</v>
      </c>
      <c r="Q672">
        <v>790.46016479273806</v>
      </c>
      <c r="R672">
        <v>52.4354199560631</v>
      </c>
      <c r="S672" s="2">
        <f>(Table2[[#This Row],[Close Price]]-Table2[[#This Row],[20D EMA]])/Table2[[#This Row],[20D EMA]]</f>
        <v>-8.8915398593443964E-3</v>
      </c>
      <c r="T672" s="2">
        <f>(Table2[[#This Row],[Close Price]]-Table2[[#This Row],[50D EMA]])/Table2[[#This Row],[50D EMA]]</f>
        <v>-3.495422937075366E-2</v>
      </c>
      <c r="U672" s="2">
        <f>(Table2[[#This Row],[Close Price]]-Table2[[#This Row],[200D EMA]])/Table2[[#This Row],[200D EMA]]</f>
        <v>-9.6096132576971957E-2</v>
      </c>
      <c r="V672">
        <v>0.25235665117926798</v>
      </c>
      <c r="W672">
        <v>699</v>
      </c>
      <c r="X672">
        <v>717.5</v>
      </c>
      <c r="Y672">
        <v>690.05</v>
      </c>
      <c r="Z672">
        <v>717.5</v>
      </c>
      <c r="AA672">
        <v>665</v>
      </c>
      <c r="AB672">
        <v>757.95</v>
      </c>
      <c r="AC672" s="2">
        <f>(Table2[[#This Row],[Close Price]]/Table2[[#This Row],[Day Low]])-1</f>
        <v>2.2174535050071498E-2</v>
      </c>
      <c r="AD672" s="2">
        <f>(Table2[[#This Row],[Day High]]/Table2[[#This Row],[Close Price]])-1</f>
        <v>4.1987403778867005E-3</v>
      </c>
      <c r="AE672" s="2">
        <f>(Table2[[#This Row],[Close Price]]/Table2[[#This Row],[Current Week Low]])-1</f>
        <v>3.543221505687999E-2</v>
      </c>
      <c r="AF672" s="2">
        <f>(Table2[[#This Row],[Current Week High]]/Table2[[#This Row],[Close Price]])-1</f>
        <v>4.1987403778867005E-3</v>
      </c>
      <c r="AG672" s="2">
        <f>(Table2[[#This Row],[Close Price]]/Table2[[#This Row],[Current Month Low]])-1</f>
        <v>7.4436090225563856E-2</v>
      </c>
      <c r="AH672" s="2">
        <f>(Table2[[#This Row],[Current Month High]]/Table2[[#This Row],[Close Price]])-1</f>
        <v>6.0811756473058143E-2</v>
      </c>
      <c r="AI672">
        <v>47.235829251224601</v>
      </c>
      <c r="AJ672">
        <v>15.4654169360051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0.03</v>
      </c>
      <c r="AM672" t="s">
        <v>10332</v>
      </c>
      <c r="AN672">
        <v>2.86</v>
      </c>
      <c r="AO672" t="s">
        <v>10332</v>
      </c>
      <c r="AQ672">
        <f>(Table2[[#This Row],[Sharpe Ratio]]-AVERAGE(Table2[Sharpe Ratio]))/_xlfn.STDEV.P(Table2[Sharpe Ratio])</f>
        <v>-0.76472241492382476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729</v>
      </c>
      <c r="AT672">
        <f>_xlfn.RANK.AVG(Table2[[#This Row],[6M Return vs Nifty Z-Score]],Table2[6M Return vs Nifty Z-Score])</f>
        <v>571</v>
      </c>
      <c r="AU672">
        <f>_xlfn.RANK.AVG(Table2[[#This Row],[Sharpe Ratio Z-Score]],Table2[Sharpe Ratio Z-Score])</f>
        <v>557.5</v>
      </c>
      <c r="AV672">
        <f>(Table2[[#This Row],[Rank 1Y]]+Table2[[#This Row],[Rank 6M]]+Table2[[#This Row],[Rank Sharpe]])/3</f>
        <v>619.16666666666663</v>
      </c>
    </row>
    <row r="673" spans="1:48" x14ac:dyDescent="0.3">
      <c r="A673" t="s">
        <v>1268</v>
      </c>
      <c r="B673" t="s">
        <v>1269</v>
      </c>
      <c r="C673" t="s">
        <v>6577</v>
      </c>
      <c r="D673" t="s">
        <v>80</v>
      </c>
      <c r="E673">
        <v>9174.7350460199996</v>
      </c>
      <c r="F673">
        <v>779.7</v>
      </c>
      <c r="G673">
        <v>-11.370652322340799</v>
      </c>
      <c r="H673">
        <f>(Table2[[#This Row],[1Y Return vs Nifty]]-AVERAGE(Table2[1Y Return vs Nifty]))/_xlfn.STDEV.P(Table2[1Y Return vs Nifty])</f>
        <v>-0.68030750643303306</v>
      </c>
      <c r="I673">
        <v>-6.9464733588035301</v>
      </c>
      <c r="J673">
        <f>(Table2[[#This Row],[1M Return vs Nifty]]-AVERAGE(Table2[1M Return vs Nifty]))/_xlfn.STDEV.P(Table2[1M Return vs Nifty])</f>
        <v>-0.93468087812609291</v>
      </c>
      <c r="K673">
        <v>-28.605201786069198</v>
      </c>
      <c r="L673">
        <f>(Table2[[#This Row],[6M Return vs Nifty]]-AVERAGE(Table2[6M Return vs Nifty]))/_xlfn.STDEV.P(Table2[6M Return vs Nifty])</f>
        <v>-1.2605009243532164</v>
      </c>
      <c r="M673">
        <v>-4.0062198236231001</v>
      </c>
      <c r="N673">
        <f>(Table2[[#This Row],[1W Return vs Nifty]]-AVERAGE(Table2[1W Return vs Nifty]))/_xlfn.STDEV.P(Table2[1W Return vs Nifty])</f>
        <v>-1.0796596807093961</v>
      </c>
      <c r="O673">
        <v>816.72</v>
      </c>
      <c r="P673">
        <v>831.31116654535299</v>
      </c>
      <c r="Q673">
        <v>819.18079250090102</v>
      </c>
      <c r="R673">
        <v>30.805045584592399</v>
      </c>
      <c r="S673" s="2">
        <f>(Table2[[#This Row],[Close Price]]-Table2[[#This Row],[20D EMA]])/Table2[[#This Row],[20D EMA]]</f>
        <v>-4.5327652071701419E-2</v>
      </c>
      <c r="T673" s="2">
        <f>(Table2[[#This Row],[Close Price]]-Table2[[#This Row],[50D EMA]])/Table2[[#This Row],[50D EMA]]</f>
        <v>-6.2084053026535697E-2</v>
      </c>
      <c r="U673" s="2">
        <f>(Table2[[#This Row],[Close Price]]-Table2[[#This Row],[200D EMA]])/Table2[[#This Row],[200D EMA]]</f>
        <v>-4.8195456805534845E-2</v>
      </c>
      <c r="V673">
        <v>0.39590767684563899</v>
      </c>
      <c r="W673">
        <v>778.1</v>
      </c>
      <c r="X673">
        <v>794</v>
      </c>
      <c r="Y673">
        <v>776.95</v>
      </c>
      <c r="Z673">
        <v>799.8</v>
      </c>
      <c r="AA673">
        <v>776.95</v>
      </c>
      <c r="AB673">
        <v>885</v>
      </c>
      <c r="AC673" s="2">
        <f>(Table2[[#This Row],[Close Price]]/Table2[[#This Row],[Day Low]])-1</f>
        <v>2.05629096517157E-3</v>
      </c>
      <c r="AD673" s="2">
        <f>(Table2[[#This Row],[Day High]]/Table2[[#This Row],[Close Price]])-1</f>
        <v>1.8340387328459551E-2</v>
      </c>
      <c r="AE673" s="2">
        <f>(Table2[[#This Row],[Close Price]]/Table2[[#This Row],[Current Week Low]])-1</f>
        <v>3.539481305103287E-3</v>
      </c>
      <c r="AF673" s="2">
        <f>(Table2[[#This Row],[Current Week High]]/Table2[[#This Row],[Close Price]])-1</f>
        <v>2.5779145825317373E-2</v>
      </c>
      <c r="AG673" s="2">
        <f>(Table2[[#This Row],[Close Price]]/Table2[[#This Row],[Current Month Low]])-1</f>
        <v>3.539481305103287E-3</v>
      </c>
      <c r="AH673" s="2">
        <f>(Table2[[#This Row],[Current Month High]]/Table2[[#This Row],[Close Price]])-1</f>
        <v>0.135051943055021</v>
      </c>
      <c r="AI673">
        <v>28.241631396691002</v>
      </c>
      <c r="AJ673">
        <v>24.1659367784059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-0.02</v>
      </c>
      <c r="AM673" t="s">
        <v>10331</v>
      </c>
      <c r="AN673">
        <v>-3.7</v>
      </c>
      <c r="AO673" t="s">
        <v>10331</v>
      </c>
      <c r="AP673">
        <v>-1.1239096779490001E-2</v>
      </c>
      <c r="AQ673">
        <f>(Table2[[#This Row],[Sharpe Ratio]]-AVERAGE(Table2[Sharpe Ratio]))/_xlfn.STDEV.P(Table2[Sharpe Ratio])</f>
        <v>-0.8941234889359897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555</v>
      </c>
      <c r="AT673">
        <f>_xlfn.RANK.AVG(Table2[[#This Row],[6M Return vs Nifty Z-Score]],Table2[6M Return vs Nifty Z-Score])</f>
        <v>698</v>
      </c>
      <c r="AU673">
        <f>_xlfn.RANK.AVG(Table2[[#This Row],[Sharpe Ratio Z-Score]],Table2[Sharpe Ratio Z-Score])</f>
        <v>605</v>
      </c>
      <c r="AV673">
        <f>(Table2[[#This Row],[Rank 1Y]]+Table2[[#This Row],[Rank 6M]]+Table2[[#This Row],[Rank Sharpe]])/3</f>
        <v>619.33333333333337</v>
      </c>
    </row>
    <row r="674" spans="1:48" x14ac:dyDescent="0.3">
      <c r="A674" t="s">
        <v>2286</v>
      </c>
      <c r="B674" t="s">
        <v>2287</v>
      </c>
      <c r="C674" t="s">
        <v>10296</v>
      </c>
      <c r="D674" t="s">
        <v>397</v>
      </c>
      <c r="E674">
        <v>2430.8149395999999</v>
      </c>
      <c r="F674">
        <v>458</v>
      </c>
      <c r="G674">
        <v>-36.069747952290498</v>
      </c>
      <c r="H674">
        <f>(Table2[[#This Row],[1Y Return vs Nifty]]-AVERAGE(Table2[1Y Return vs Nifty]))/_xlfn.STDEV.P(Table2[1Y Return vs Nifty])</f>
        <v>-1.062620308549421</v>
      </c>
      <c r="I674">
        <v>-1.45857812162471</v>
      </c>
      <c r="J674">
        <f>(Table2[[#This Row],[1M Return vs Nifty]]-AVERAGE(Table2[1M Return vs Nifty]))/_xlfn.STDEV.P(Table2[1M Return vs Nifty])</f>
        <v>-0.47811565224079705</v>
      </c>
      <c r="K674">
        <v>-18.624127324922799</v>
      </c>
      <c r="L674">
        <f>(Table2[[#This Row],[6M Return vs Nifty]]-AVERAGE(Table2[6M Return vs Nifty]))/_xlfn.STDEV.P(Table2[6M Return vs Nifty])</f>
        <v>-0.92094364769331638</v>
      </c>
      <c r="M674">
        <v>0.66068393713984896</v>
      </c>
      <c r="N674">
        <f>(Table2[[#This Row],[1W Return vs Nifty]]-AVERAGE(Table2[1W Return vs Nifty]))/_xlfn.STDEV.P(Table2[1W Return vs Nifty])</f>
        <v>-7.4336242741312216E-4</v>
      </c>
      <c r="O674">
        <v>459.35</v>
      </c>
      <c r="P674">
        <v>470.61486079277699</v>
      </c>
      <c r="Q674">
        <v>495.81207213684399</v>
      </c>
      <c r="R674">
        <v>51.185813386055102</v>
      </c>
      <c r="S674" s="2">
        <f>(Table2[[#This Row],[Close Price]]-Table2[[#This Row],[20D EMA]])/Table2[[#This Row],[20D EMA]]</f>
        <v>-2.9389354522695605E-3</v>
      </c>
      <c r="T674" s="2">
        <f>(Table2[[#This Row],[Close Price]]-Table2[[#This Row],[50D EMA]])/Table2[[#This Row],[50D EMA]]</f>
        <v>-2.6805062576066036E-2</v>
      </c>
      <c r="U674" s="2">
        <f>(Table2[[#This Row],[Close Price]]-Table2[[#This Row],[200D EMA]])/Table2[[#This Row],[200D EMA]]</f>
        <v>-7.6262911416985171E-2</v>
      </c>
      <c r="V674">
        <v>1.37217920137779</v>
      </c>
      <c r="W674">
        <v>456.4</v>
      </c>
      <c r="X674">
        <v>468.65</v>
      </c>
      <c r="Y674">
        <v>433.1</v>
      </c>
      <c r="Z674">
        <v>468.65</v>
      </c>
      <c r="AA674">
        <v>433.1</v>
      </c>
      <c r="AB674">
        <v>486.7</v>
      </c>
      <c r="AC674" s="2">
        <f>(Table2[[#This Row],[Close Price]]/Table2[[#This Row],[Day Low]])-1</f>
        <v>3.5056967572304476E-3</v>
      </c>
      <c r="AD674" s="2">
        <f>(Table2[[#This Row],[Day High]]/Table2[[#This Row],[Close Price]])-1</f>
        <v>2.3253275109170302E-2</v>
      </c>
      <c r="AE674" s="2">
        <f>(Table2[[#This Row],[Close Price]]/Table2[[#This Row],[Current Week Low]])-1</f>
        <v>5.7492495959362788E-2</v>
      </c>
      <c r="AF674" s="2">
        <f>(Table2[[#This Row],[Current Week High]]/Table2[[#This Row],[Close Price]])-1</f>
        <v>2.3253275109170302E-2</v>
      </c>
      <c r="AG674" s="2">
        <f>(Table2[[#This Row],[Close Price]]/Table2[[#This Row],[Current Month Low]])-1</f>
        <v>5.7492495959362788E-2</v>
      </c>
      <c r="AH674" s="2">
        <f>(Table2[[#This Row],[Current Month High]]/Table2[[#This Row],[Close Price]])-1</f>
        <v>6.2663755458515213E-2</v>
      </c>
      <c r="AI674">
        <v>27.074235807860202</v>
      </c>
      <c r="AJ674">
        <v>5.7492495959362699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-0.04</v>
      </c>
      <c r="AM674" t="s">
        <v>10331</v>
      </c>
      <c r="AN674">
        <v>1.54</v>
      </c>
      <c r="AO674" t="s">
        <v>10332</v>
      </c>
      <c r="AQ674">
        <f>(Table2[[#This Row],[Sharpe Ratio]]-AVERAGE(Table2[Sharpe Ratio]))/_xlfn.STDEV.P(Table2[Sharpe Ratio])</f>
        <v>-0.76472241492382476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683</v>
      </c>
      <c r="AT674">
        <f>_xlfn.RANK.AVG(Table2[[#This Row],[6M Return vs Nifty Z-Score]],Table2[6M Return vs Nifty Z-Score])</f>
        <v>618</v>
      </c>
      <c r="AU674">
        <f>_xlfn.RANK.AVG(Table2[[#This Row],[Sharpe Ratio Z-Score]],Table2[Sharpe Ratio Z-Score])</f>
        <v>557.5</v>
      </c>
      <c r="AV674">
        <f>(Table2[[#This Row],[Rank 1Y]]+Table2[[#This Row],[Rank 6M]]+Table2[[#This Row],[Rank Sharpe]])/3</f>
        <v>619.5</v>
      </c>
    </row>
    <row r="675" spans="1:48" x14ac:dyDescent="0.3">
      <c r="A675" t="s">
        <v>924</v>
      </c>
      <c r="B675" t="s">
        <v>925</v>
      </c>
      <c r="C675" t="s">
        <v>10294</v>
      </c>
      <c r="D675" t="s">
        <v>127</v>
      </c>
      <c r="E675">
        <v>16168.15247445</v>
      </c>
      <c r="F675">
        <v>55.17</v>
      </c>
      <c r="G675">
        <v>-24.409294747398999</v>
      </c>
      <c r="H675">
        <f>(Table2[[#This Row],[1Y Return vs Nifty]]-AVERAGE(Table2[1Y Return vs Nifty]))/_xlfn.STDEV.P(Table2[1Y Return vs Nifty])</f>
        <v>-0.88213027743656269</v>
      </c>
      <c r="I675">
        <v>-4.0782334933994502</v>
      </c>
      <c r="J675">
        <f>(Table2[[#This Row],[1M Return vs Nifty]]-AVERAGE(Table2[1M Return vs Nifty]))/_xlfn.STDEV.P(Table2[1M Return vs Nifty])</f>
        <v>-0.69605777665547819</v>
      </c>
      <c r="K675">
        <v>-24.243085770815</v>
      </c>
      <c r="L675">
        <f>(Table2[[#This Row],[6M Return vs Nifty]]-AVERAGE(Table2[6M Return vs Nifty]))/_xlfn.STDEV.P(Table2[6M Return vs Nifty])</f>
        <v>-1.1121012465048932</v>
      </c>
      <c r="M675">
        <v>-0.83765789564363002</v>
      </c>
      <c r="N675">
        <f>(Table2[[#This Row],[1W Return vs Nifty]]-AVERAGE(Table2[1W Return vs Nifty]))/_xlfn.STDEV.P(Table2[1W Return vs Nifty])</f>
        <v>-0.34713693225974862</v>
      </c>
      <c r="O675">
        <v>55.63</v>
      </c>
      <c r="P675">
        <v>57.112153403737999</v>
      </c>
      <c r="Q675">
        <v>55.912337258191002</v>
      </c>
      <c r="R675">
        <v>48.806797574184998</v>
      </c>
      <c r="S675" s="2">
        <f>(Table2[[#This Row],[Close Price]]-Table2[[#This Row],[20D EMA]])/Table2[[#This Row],[20D EMA]]</f>
        <v>-8.2689196476721342E-3</v>
      </c>
      <c r="T675" s="2">
        <f>(Table2[[#This Row],[Close Price]]-Table2[[#This Row],[50D EMA]])/Table2[[#This Row],[50D EMA]]</f>
        <v>-3.400595649070523E-2</v>
      </c>
      <c r="U675" s="2">
        <f>(Table2[[#This Row],[Close Price]]-Table2[[#This Row],[200D EMA]])/Table2[[#This Row],[200D EMA]]</f>
        <v>-1.3276806060942298E-2</v>
      </c>
      <c r="V675">
        <v>0.48240181119565201</v>
      </c>
      <c r="W675">
        <v>55.1</v>
      </c>
      <c r="X675">
        <v>55.7</v>
      </c>
      <c r="Y675">
        <v>54.89</v>
      </c>
      <c r="Z675">
        <v>55.99</v>
      </c>
      <c r="AA675">
        <v>53.2</v>
      </c>
      <c r="AB675">
        <v>59.59</v>
      </c>
      <c r="AC675" s="2">
        <f>(Table2[[#This Row],[Close Price]]/Table2[[#This Row],[Day Low]])-1</f>
        <v>1.2704174228674869E-3</v>
      </c>
      <c r="AD675" s="2">
        <f>(Table2[[#This Row],[Day High]]/Table2[[#This Row],[Close Price]])-1</f>
        <v>9.606670291825381E-3</v>
      </c>
      <c r="AE675" s="2">
        <f>(Table2[[#This Row],[Close Price]]/Table2[[#This Row],[Current Week Low]])-1</f>
        <v>5.1011113135361885E-3</v>
      </c>
      <c r="AF675" s="2">
        <f>(Table2[[#This Row],[Current Week High]]/Table2[[#This Row],[Close Price]])-1</f>
        <v>1.4863150262824032E-2</v>
      </c>
      <c r="AG675" s="2">
        <f>(Table2[[#This Row],[Close Price]]/Table2[[#This Row],[Current Month Low]])-1</f>
        <v>3.7030075187969969E-2</v>
      </c>
      <c r="AH675" s="2">
        <f>(Table2[[#This Row],[Current Month High]]/Table2[[#This Row],[Close Price]])-1</f>
        <v>8.0116005075222096E-2</v>
      </c>
      <c r="AI675">
        <v>33.587094435381502</v>
      </c>
      <c r="AJ675">
        <v>40.919540229885001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-0.05</v>
      </c>
      <c r="AM675" t="s">
        <v>10331</v>
      </c>
      <c r="AN675">
        <v>2.3199999999999998</v>
      </c>
      <c r="AO675" t="s">
        <v>10332</v>
      </c>
      <c r="AQ675">
        <f>(Table2[[#This Row],[Sharpe Ratio]]-AVERAGE(Table2[Sharpe Ratio]))/_xlfn.STDEV.P(Table2[Sharpe Ratio])</f>
        <v>-0.76472241492382476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631</v>
      </c>
      <c r="AT675">
        <f>_xlfn.RANK.AVG(Table2[[#This Row],[6M Return vs Nifty Z-Score]],Table2[6M Return vs Nifty Z-Score])</f>
        <v>671</v>
      </c>
      <c r="AU675">
        <f>_xlfn.RANK.AVG(Table2[[#This Row],[Sharpe Ratio Z-Score]],Table2[Sharpe Ratio Z-Score])</f>
        <v>557.5</v>
      </c>
      <c r="AV675">
        <f>(Table2[[#This Row],[Rank 1Y]]+Table2[[#This Row],[Rank 6M]]+Table2[[#This Row],[Rank Sharpe]])/3</f>
        <v>619.83333333333337</v>
      </c>
    </row>
    <row r="676" spans="1:48" x14ac:dyDescent="0.3">
      <c r="A676" t="s">
        <v>940</v>
      </c>
      <c r="B676" t="s">
        <v>941</v>
      </c>
      <c r="C676" t="s">
        <v>10287</v>
      </c>
      <c r="D676" t="s">
        <v>545</v>
      </c>
      <c r="E676">
        <v>15760.093821585</v>
      </c>
      <c r="F676">
        <v>315.85000000000002</v>
      </c>
      <c r="G676">
        <v>-10.6539543424007</v>
      </c>
      <c r="H676">
        <f>(Table2[[#This Row],[1Y Return vs Nifty]]-AVERAGE(Table2[1Y Return vs Nifty]))/_xlfn.STDEV.P(Table2[1Y Return vs Nifty])</f>
        <v>-0.66921386895386148</v>
      </c>
      <c r="I676">
        <v>-2.4596229648374801</v>
      </c>
      <c r="J676">
        <f>(Table2[[#This Row],[1M Return vs Nifty]]-AVERAGE(Table2[1M Return vs Nifty]))/_xlfn.STDEV.P(Table2[1M Return vs Nifty])</f>
        <v>-0.56139753813876869</v>
      </c>
      <c r="K676">
        <v>-20.835927934419502</v>
      </c>
      <c r="L676">
        <f>(Table2[[#This Row],[6M Return vs Nifty]]-AVERAGE(Table2[6M Return vs Nifty]))/_xlfn.STDEV.P(Table2[6M Return vs Nifty])</f>
        <v>-0.99618935339353665</v>
      </c>
      <c r="M676">
        <v>1.7600642298214699</v>
      </c>
      <c r="N676">
        <f>(Table2[[#This Row],[1W Return vs Nifty]]-AVERAGE(Table2[1W Return vs Nifty]))/_xlfn.STDEV.P(Table2[1W Return vs Nifty])</f>
        <v>0.25341643999754887</v>
      </c>
      <c r="O676">
        <v>312.14999999999998</v>
      </c>
      <c r="P676">
        <v>318.01443795777902</v>
      </c>
      <c r="Q676">
        <v>317.73875868302002</v>
      </c>
      <c r="R676">
        <v>65.296450348859395</v>
      </c>
      <c r="S676" s="2">
        <f>(Table2[[#This Row],[Close Price]]-Table2[[#This Row],[20D EMA]])/Table2[[#This Row],[20D EMA]]</f>
        <v>1.1853275668749146E-2</v>
      </c>
      <c r="T676" s="2">
        <f>(Table2[[#This Row],[Close Price]]-Table2[[#This Row],[50D EMA]])/Table2[[#This Row],[50D EMA]]</f>
        <v>-6.8060996591178691E-3</v>
      </c>
      <c r="U676" s="2">
        <f>(Table2[[#This Row],[Close Price]]-Table2[[#This Row],[200D EMA]])/Table2[[#This Row],[200D EMA]]</f>
        <v>-5.9443760995624992E-3</v>
      </c>
      <c r="V676">
        <v>0.65796337906674496</v>
      </c>
      <c r="W676">
        <v>308.8</v>
      </c>
      <c r="X676">
        <v>317.2</v>
      </c>
      <c r="Y676">
        <v>303.5</v>
      </c>
      <c r="Z676">
        <v>319</v>
      </c>
      <c r="AA676">
        <v>299.5</v>
      </c>
      <c r="AB676">
        <v>323.5</v>
      </c>
      <c r="AC676" s="2">
        <f>(Table2[[#This Row],[Close Price]]/Table2[[#This Row],[Day Low]])-1</f>
        <v>2.2830310880828986E-2</v>
      </c>
      <c r="AD676" s="2">
        <f>(Table2[[#This Row],[Day High]]/Table2[[#This Row],[Close Price]])-1</f>
        <v>4.2741807820165789E-3</v>
      </c>
      <c r="AE676" s="2">
        <f>(Table2[[#This Row],[Close Price]]/Table2[[#This Row],[Current Week Low]])-1</f>
        <v>4.0691927512355841E-2</v>
      </c>
      <c r="AF676" s="2">
        <f>(Table2[[#This Row],[Current Week High]]/Table2[[#This Row],[Close Price]])-1</f>
        <v>9.9730884913724616E-3</v>
      </c>
      <c r="AG676" s="2">
        <f>(Table2[[#This Row],[Close Price]]/Table2[[#This Row],[Current Month Low]])-1</f>
        <v>5.4590984974958401E-2</v>
      </c>
      <c r="AH676" s="2">
        <f>(Table2[[#This Row],[Current Month High]]/Table2[[#This Row],[Close Price]])-1</f>
        <v>2.4220357764761724E-2</v>
      </c>
      <c r="AI676">
        <v>24.109545670413102</v>
      </c>
      <c r="AJ676">
        <v>22.8988326848249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-0.01</v>
      </c>
      <c r="AM676" t="s">
        <v>10331</v>
      </c>
      <c r="AN676">
        <v>1.71</v>
      </c>
      <c r="AO676" t="s">
        <v>10332</v>
      </c>
      <c r="AP676">
        <v>-4.9847010166062002E-2</v>
      </c>
      <c r="AQ676">
        <f>(Table2[[#This Row],[Sharpe Ratio]]-AVERAGE(Table2[Sharpe Ratio]))/_xlfn.STDEV.P(Table2[Sharpe Ratio])</f>
        <v>-1.3386347833585077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548</v>
      </c>
      <c r="AT676">
        <f>_xlfn.RANK.AVG(Table2[[#This Row],[6M Return vs Nifty Z-Score]],Table2[6M Return vs Nifty Z-Score])</f>
        <v>645</v>
      </c>
      <c r="AU676">
        <f>_xlfn.RANK.AVG(Table2[[#This Row],[Sharpe Ratio Z-Score]],Table2[Sharpe Ratio Z-Score])</f>
        <v>667</v>
      </c>
      <c r="AV676">
        <f>(Table2[[#This Row],[Rank 1Y]]+Table2[[#This Row],[Rank 6M]]+Table2[[#This Row],[Rank Sharpe]])/3</f>
        <v>620</v>
      </c>
    </row>
    <row r="677" spans="1:48" x14ac:dyDescent="0.3">
      <c r="A677" t="s">
        <v>1163</v>
      </c>
      <c r="B677" t="s">
        <v>1164</v>
      </c>
      <c r="C677" t="s">
        <v>10298</v>
      </c>
      <c r="D677" t="s">
        <v>224</v>
      </c>
      <c r="E677">
        <v>10595.21846262</v>
      </c>
      <c r="F677">
        <v>542.29999999999995</v>
      </c>
      <c r="G677">
        <v>-6.6113959516035301</v>
      </c>
      <c r="H677">
        <f>(Table2[[#This Row],[1Y Return vs Nifty]]-AVERAGE(Table2[1Y Return vs Nifty]))/_xlfn.STDEV.P(Table2[1Y Return vs Nifty])</f>
        <v>-0.60663984400734861</v>
      </c>
      <c r="I677">
        <v>0.74614623500452804</v>
      </c>
      <c r="J677">
        <f>(Table2[[#This Row],[1M Return vs Nifty]]-AVERAGE(Table2[1M Return vs Nifty]))/_xlfn.STDEV.P(Table2[1M Return vs Nifty])</f>
        <v>-0.29469369712040222</v>
      </c>
      <c r="K677">
        <v>-22.4596428677613</v>
      </c>
      <c r="L677">
        <f>(Table2[[#This Row],[6M Return vs Nifty]]-AVERAGE(Table2[6M Return vs Nifty]))/_xlfn.STDEV.P(Table2[6M Return vs Nifty])</f>
        <v>-1.0514283181947497</v>
      </c>
      <c r="M677">
        <v>-0.95992107090562195</v>
      </c>
      <c r="N677">
        <f>(Table2[[#This Row],[1W Return vs Nifty]]-AVERAGE(Table2[1W Return vs Nifty]))/_xlfn.STDEV.P(Table2[1W Return vs Nifty])</f>
        <v>-0.3754022965520622</v>
      </c>
      <c r="O677">
        <v>531.64</v>
      </c>
      <c r="P677">
        <v>546.12393199445</v>
      </c>
      <c r="Q677">
        <v>547.80391191671799</v>
      </c>
      <c r="R677">
        <v>62.650304284942202</v>
      </c>
      <c r="S677" s="2">
        <f>(Table2[[#This Row],[Close Price]]-Table2[[#This Row],[20D EMA]])/Table2[[#This Row],[20D EMA]]</f>
        <v>2.005116244074932E-2</v>
      </c>
      <c r="T677" s="2">
        <f>(Table2[[#This Row],[Close Price]]-Table2[[#This Row],[50D EMA]])/Table2[[#This Row],[50D EMA]]</f>
        <v>-7.0019491372315659E-3</v>
      </c>
      <c r="U677" s="2">
        <f>(Table2[[#This Row],[Close Price]]-Table2[[#This Row],[200D EMA]])/Table2[[#This Row],[200D EMA]]</f>
        <v>-1.004723003430248E-2</v>
      </c>
      <c r="V677">
        <v>0.97075564671756398</v>
      </c>
      <c r="W677">
        <v>540.29999999999995</v>
      </c>
      <c r="X677">
        <v>548</v>
      </c>
      <c r="Y677">
        <v>528.5</v>
      </c>
      <c r="Z677">
        <v>548</v>
      </c>
      <c r="AA677">
        <v>485.15</v>
      </c>
      <c r="AB677">
        <v>556.29999999999995</v>
      </c>
      <c r="AC677" s="2">
        <f>(Table2[[#This Row],[Close Price]]/Table2[[#This Row],[Day Low]])-1</f>
        <v>3.70164723301869E-3</v>
      </c>
      <c r="AD677" s="2">
        <f>(Table2[[#This Row],[Day High]]/Table2[[#This Row],[Close Price]])-1</f>
        <v>1.0510787387055132E-2</v>
      </c>
      <c r="AE677" s="2">
        <f>(Table2[[#This Row],[Close Price]]/Table2[[#This Row],[Current Week Low]])-1</f>
        <v>2.6111636707663033E-2</v>
      </c>
      <c r="AF677" s="2">
        <f>(Table2[[#This Row],[Current Week High]]/Table2[[#This Row],[Close Price]])-1</f>
        <v>1.0510787387055132E-2</v>
      </c>
      <c r="AG677" s="2">
        <f>(Table2[[#This Row],[Close Price]]/Table2[[#This Row],[Current Month Low]])-1</f>
        <v>0.11779861898381938</v>
      </c>
      <c r="AH677" s="2">
        <f>(Table2[[#This Row],[Current Month High]]/Table2[[#This Row],[Close Price]])-1</f>
        <v>2.5815969020837271E-2</v>
      </c>
      <c r="AI677">
        <v>30.813203024156302</v>
      </c>
      <c r="AJ677">
        <v>24.896361123906001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-7.0000000000000007E-2</v>
      </c>
      <c r="AM677" t="s">
        <v>10331</v>
      </c>
      <c r="AN677">
        <v>11.44</v>
      </c>
      <c r="AO677" t="s">
        <v>10332</v>
      </c>
      <c r="AP677">
        <v>-5.1350064733581002E-2</v>
      </c>
      <c r="AQ677">
        <f>(Table2[[#This Row],[Sharpe Ratio]]-AVERAGE(Table2[Sharpe Ratio]))/_xlfn.STDEV.P(Table2[Sharpe Ratio])</f>
        <v>-1.3559401664468338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530</v>
      </c>
      <c r="AT677">
        <f>_xlfn.RANK.AVG(Table2[[#This Row],[6M Return vs Nifty Z-Score]],Table2[6M Return vs Nifty Z-Score])</f>
        <v>661</v>
      </c>
      <c r="AU677">
        <f>_xlfn.RANK.AVG(Table2[[#This Row],[Sharpe Ratio Z-Score]],Table2[Sharpe Ratio Z-Score])</f>
        <v>670</v>
      </c>
      <c r="AV677">
        <f>(Table2[[#This Row],[Rank 1Y]]+Table2[[#This Row],[Rank 6M]]+Table2[[#This Row],[Rank Sharpe]])/3</f>
        <v>620.33333333333337</v>
      </c>
    </row>
    <row r="678" spans="1:48" x14ac:dyDescent="0.3">
      <c r="A678" t="s">
        <v>1074</v>
      </c>
      <c r="B678" t="s">
        <v>1075</v>
      </c>
      <c r="C678" t="s">
        <v>10286</v>
      </c>
      <c r="D678" t="s">
        <v>290</v>
      </c>
      <c r="E678">
        <v>12316.523176000001</v>
      </c>
      <c r="F678">
        <v>916</v>
      </c>
      <c r="G678">
        <v>-39.3083058433606</v>
      </c>
      <c r="H678">
        <f>(Table2[[#This Row],[1Y Return vs Nifty]]-AVERAGE(Table2[1Y Return vs Nifty]))/_xlfn.STDEV.P(Table2[1Y Return vs Nifty])</f>
        <v>-1.1127493562158386</v>
      </c>
      <c r="I678">
        <v>-5.0797637396313498</v>
      </c>
      <c r="J678">
        <f>(Table2[[#This Row],[1M Return vs Nifty]]-AVERAGE(Table2[1M Return vs Nifty]))/_xlfn.STDEV.P(Table2[1M Return vs Nifty])</f>
        <v>-0.77938004563831154</v>
      </c>
      <c r="K678">
        <v>-19.9059582814732</v>
      </c>
      <c r="L678">
        <f>(Table2[[#This Row],[6M Return vs Nifty]]-AVERAGE(Table2[6M Return vs Nifty]))/_xlfn.STDEV.P(Table2[6M Return vs Nifty])</f>
        <v>-0.96455168112087342</v>
      </c>
      <c r="M678">
        <v>-1.29870648579957</v>
      </c>
      <c r="N678">
        <f>(Table2[[#This Row],[1W Return vs Nifty]]-AVERAGE(Table2[1W Return vs Nifty]))/_xlfn.STDEV.P(Table2[1W Return vs Nifty])</f>
        <v>-0.45372427001938237</v>
      </c>
      <c r="O678">
        <v>930.65</v>
      </c>
      <c r="P678">
        <v>937.11780053947996</v>
      </c>
      <c r="Q678">
        <v>945.907409304608</v>
      </c>
      <c r="R678">
        <v>44.6425354453647</v>
      </c>
      <c r="S678" s="2">
        <f>(Table2[[#This Row],[Close Price]]-Table2[[#This Row],[20D EMA]])/Table2[[#This Row],[20D EMA]]</f>
        <v>-1.5741685918444073E-2</v>
      </c>
      <c r="T678" s="2">
        <f>(Table2[[#This Row],[Close Price]]-Table2[[#This Row],[50D EMA]])/Table2[[#This Row],[50D EMA]]</f>
        <v>-2.2534840899749064E-2</v>
      </c>
      <c r="U678" s="2">
        <f>(Table2[[#This Row],[Close Price]]-Table2[[#This Row],[200D EMA]])/Table2[[#This Row],[200D EMA]]</f>
        <v>-3.1617692186801542E-2</v>
      </c>
      <c r="V678">
        <v>0.71726538977090404</v>
      </c>
      <c r="W678">
        <v>912.75</v>
      </c>
      <c r="X678">
        <v>931.95</v>
      </c>
      <c r="Y678">
        <v>910.05</v>
      </c>
      <c r="Z678">
        <v>943</v>
      </c>
      <c r="AA678">
        <v>869</v>
      </c>
      <c r="AB678">
        <v>1003.95</v>
      </c>
      <c r="AC678" s="2">
        <f>(Table2[[#This Row],[Close Price]]/Table2[[#This Row],[Day Low]])-1</f>
        <v>3.5606683100519732E-3</v>
      </c>
      <c r="AD678" s="2">
        <f>(Table2[[#This Row],[Day High]]/Table2[[#This Row],[Close Price]])-1</f>
        <v>1.7412663755458579E-2</v>
      </c>
      <c r="AE678" s="2">
        <f>(Table2[[#This Row],[Close Price]]/Table2[[#This Row],[Current Week Low]])-1</f>
        <v>6.5381023020714135E-3</v>
      </c>
      <c r="AF678" s="2">
        <f>(Table2[[#This Row],[Current Week High]]/Table2[[#This Row],[Close Price]])-1</f>
        <v>2.9475982532751077E-2</v>
      </c>
      <c r="AG678" s="2">
        <f>(Table2[[#This Row],[Close Price]]/Table2[[#This Row],[Current Month Low]])-1</f>
        <v>5.4085155350978242E-2</v>
      </c>
      <c r="AH678" s="2">
        <f>(Table2[[#This Row],[Current Month High]]/Table2[[#This Row],[Close Price]])-1</f>
        <v>9.6015283842794785E-2</v>
      </c>
      <c r="AI678">
        <v>36.244541484716102</v>
      </c>
      <c r="AJ678">
        <v>17.128060865673501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-0.22</v>
      </c>
      <c r="AM678" t="s">
        <v>10331</v>
      </c>
      <c r="AN678">
        <v>0.37</v>
      </c>
      <c r="AO678" t="s">
        <v>10332</v>
      </c>
      <c r="AP678">
        <v>3.0062149160800002E-4</v>
      </c>
      <c r="AQ678">
        <f>(Table2[[#This Row],[Sharpe Ratio]]-AVERAGE(Table2[Sharpe Ratio]))/_xlfn.STDEV.P(Table2[Sharpe Ratio])</f>
        <v>-0.76126121651540779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697</v>
      </c>
      <c r="AT678">
        <f>_xlfn.RANK.AVG(Table2[[#This Row],[6M Return vs Nifty Z-Score]],Table2[6M Return vs Nifty Z-Score])</f>
        <v>634</v>
      </c>
      <c r="AU678">
        <f>_xlfn.RANK.AVG(Table2[[#This Row],[Sharpe Ratio Z-Score]],Table2[Sharpe Ratio Z-Score])</f>
        <v>534</v>
      </c>
      <c r="AV678">
        <f>(Table2[[#This Row],[Rank 1Y]]+Table2[[#This Row],[Rank 6M]]+Table2[[#This Row],[Rank Sharpe]])/3</f>
        <v>621.66666666666663</v>
      </c>
    </row>
    <row r="679" spans="1:48" x14ac:dyDescent="0.3">
      <c r="A679" t="s">
        <v>1234</v>
      </c>
      <c r="B679" t="s">
        <v>1235</v>
      </c>
      <c r="C679" t="s">
        <v>10287</v>
      </c>
      <c r="D679" t="s">
        <v>24</v>
      </c>
      <c r="E679">
        <v>9514.8126052059997</v>
      </c>
      <c r="F679">
        <v>83.62</v>
      </c>
      <c r="G679">
        <v>-30.798109184994001</v>
      </c>
      <c r="H679">
        <f>(Table2[[#This Row],[1Y Return vs Nifty]]-AVERAGE(Table2[1Y Return vs Nifty]))/_xlfn.STDEV.P(Table2[1Y Return vs Nifty])</f>
        <v>-0.98102157234198484</v>
      </c>
      <c r="I679">
        <v>-6.0015694524187699</v>
      </c>
      <c r="J679">
        <f>(Table2[[#This Row],[1M Return vs Nifty]]-AVERAGE(Table2[1M Return vs Nifty]))/_xlfn.STDEV.P(Table2[1M Return vs Nifty])</f>
        <v>-0.85606963523359314</v>
      </c>
      <c r="K679">
        <v>-31.426212209974199</v>
      </c>
      <c r="L679">
        <f>(Table2[[#This Row],[6M Return vs Nifty]]-AVERAGE(Table2[6M Return vs Nifty]))/_xlfn.STDEV.P(Table2[6M Return vs Nifty])</f>
        <v>-1.3564720165136037</v>
      </c>
      <c r="M679">
        <v>3.6618531202068398</v>
      </c>
      <c r="N679">
        <f>(Table2[[#This Row],[1W Return vs Nifty]]-AVERAGE(Table2[1W Return vs Nifty]))/_xlfn.STDEV.P(Table2[1W Return vs Nifty])</f>
        <v>0.69308075984388728</v>
      </c>
      <c r="O679">
        <v>82.77</v>
      </c>
      <c r="P679">
        <v>87.375547105503301</v>
      </c>
      <c r="Q679">
        <v>92.505599100638406</v>
      </c>
      <c r="R679">
        <v>58.543424794443702</v>
      </c>
      <c r="S679" s="2">
        <f>(Table2[[#This Row],[Close Price]]-Table2[[#This Row],[20D EMA]])/Table2[[#This Row],[20D EMA]]</f>
        <v>1.0269421287906349E-2</v>
      </c>
      <c r="T679" s="2">
        <f>(Table2[[#This Row],[Close Price]]-Table2[[#This Row],[50D EMA]])/Table2[[#This Row],[50D EMA]]</f>
        <v>-4.2981671988486535E-2</v>
      </c>
      <c r="U679" s="2">
        <f>(Table2[[#This Row],[Close Price]]-Table2[[#This Row],[200D EMA]])/Table2[[#This Row],[200D EMA]]</f>
        <v>-9.6054716547174707E-2</v>
      </c>
      <c r="V679">
        <v>1.1431716098915501</v>
      </c>
      <c r="W679">
        <v>83.5</v>
      </c>
      <c r="X679">
        <v>85</v>
      </c>
      <c r="Y679">
        <v>80.75</v>
      </c>
      <c r="Z679">
        <v>85.14</v>
      </c>
      <c r="AA679">
        <v>74.599999999999994</v>
      </c>
      <c r="AB679">
        <v>85.14</v>
      </c>
      <c r="AC679" s="2">
        <f>(Table2[[#This Row],[Close Price]]/Table2[[#This Row],[Day Low]])-1</f>
        <v>1.4371257485030764E-3</v>
      </c>
      <c r="AD679" s="2">
        <f>(Table2[[#This Row],[Day High]]/Table2[[#This Row],[Close Price]])-1</f>
        <v>1.6503228892609467E-2</v>
      </c>
      <c r="AE679" s="2">
        <f>(Table2[[#This Row],[Close Price]]/Table2[[#This Row],[Current Week Low]])-1</f>
        <v>3.5541795665634757E-2</v>
      </c>
      <c r="AF679" s="2">
        <f>(Table2[[#This Row],[Current Week High]]/Table2[[#This Row],[Close Price]])-1</f>
        <v>1.8177469504903065E-2</v>
      </c>
      <c r="AG679" s="2">
        <f>(Table2[[#This Row],[Close Price]]/Table2[[#This Row],[Current Month Low]])-1</f>
        <v>0.12091152815013428</v>
      </c>
      <c r="AH679" s="2">
        <f>(Table2[[#This Row],[Current Month High]]/Table2[[#This Row],[Close Price]])-1</f>
        <v>1.8177469504903065E-2</v>
      </c>
      <c r="AI679">
        <v>39.320736665869298</v>
      </c>
      <c r="AJ679">
        <v>12.0911528150134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-0.13</v>
      </c>
      <c r="AM679" t="s">
        <v>10331</v>
      </c>
      <c r="AN679">
        <v>3.79</v>
      </c>
      <c r="AO679" t="s">
        <v>10332</v>
      </c>
      <c r="AP679">
        <v>1.8809380734678E-2</v>
      </c>
      <c r="AQ679">
        <f>(Table2[[#This Row],[Sharpe Ratio]]-AVERAGE(Table2[Sharpe Ratio]))/_xlfn.STDEV.P(Table2[Sharpe Ratio])</f>
        <v>-0.54816105627330325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663</v>
      </c>
      <c r="AT679">
        <f>_xlfn.RANK.AVG(Table2[[#This Row],[6M Return vs Nifty Z-Score]],Table2[6M Return vs Nifty Z-Score])</f>
        <v>712</v>
      </c>
      <c r="AU679">
        <f>_xlfn.RANK.AVG(Table2[[#This Row],[Sharpe Ratio Z-Score]],Table2[Sharpe Ratio Z-Score])</f>
        <v>490</v>
      </c>
      <c r="AV679">
        <f>(Table2[[#This Row],[Rank 1Y]]+Table2[[#This Row],[Rank 6M]]+Table2[[#This Row],[Rank Sharpe]])/3</f>
        <v>621.66666666666663</v>
      </c>
    </row>
    <row r="680" spans="1:48" x14ac:dyDescent="0.3">
      <c r="A680" t="s">
        <v>1641</v>
      </c>
      <c r="B680" t="s">
        <v>1642</v>
      </c>
      <c r="C680" t="s">
        <v>10298</v>
      </c>
      <c r="D680" t="s">
        <v>263</v>
      </c>
      <c r="E680">
        <v>5399.5386041399997</v>
      </c>
      <c r="F680">
        <v>1755.4</v>
      </c>
      <c r="G680">
        <v>-45.023963765486997</v>
      </c>
      <c r="H680">
        <f>(Table2[[#This Row],[1Y Return vs Nifty]]-AVERAGE(Table2[1Y Return vs Nifty]))/_xlfn.STDEV.P(Table2[1Y Return vs Nifty])</f>
        <v>-1.2012209840392141</v>
      </c>
      <c r="I680">
        <v>-8.32758750994644</v>
      </c>
      <c r="J680">
        <f>(Table2[[#This Row],[1M Return vs Nifty]]-AVERAGE(Table2[1M Return vs Nifty]))/_xlfn.STDEV.P(Table2[1M Return vs Nifty])</f>
        <v>-1.0495826149737699</v>
      </c>
      <c r="K680">
        <v>-24.626068333374501</v>
      </c>
      <c r="L680">
        <f>(Table2[[#This Row],[6M Return vs Nifty]]-AVERAGE(Table2[6M Return vs Nifty]))/_xlfn.STDEV.P(Table2[6M Return vs Nifty])</f>
        <v>-1.1251303563925275</v>
      </c>
      <c r="M680">
        <v>-1.6519861461412599</v>
      </c>
      <c r="N680">
        <f>(Table2[[#This Row],[1W Return vs Nifty]]-AVERAGE(Table2[1W Return vs Nifty]))/_xlfn.STDEV.P(Table2[1W Return vs Nifty])</f>
        <v>-0.53539708994431123</v>
      </c>
      <c r="O680">
        <v>1802.43</v>
      </c>
      <c r="P680">
        <v>1845.64263827842</v>
      </c>
      <c r="Q680">
        <v>1939.58002918497</v>
      </c>
      <c r="R680">
        <v>39.082466837417698</v>
      </c>
      <c r="S680" s="2">
        <f>(Table2[[#This Row],[Close Price]]-Table2[[#This Row],[20D EMA]])/Table2[[#This Row],[20D EMA]]</f>
        <v>-2.6092552831455298E-2</v>
      </c>
      <c r="T680" s="2">
        <f>(Table2[[#This Row],[Close Price]]-Table2[[#This Row],[50D EMA]])/Table2[[#This Row],[50D EMA]]</f>
        <v>-4.8894968292776612E-2</v>
      </c>
      <c r="U680" s="2">
        <f>(Table2[[#This Row],[Close Price]]-Table2[[#This Row],[200D EMA]])/Table2[[#This Row],[200D EMA]]</f>
        <v>-9.4958716017695927E-2</v>
      </c>
      <c r="V680">
        <v>0.500517010397454</v>
      </c>
      <c r="W680">
        <v>1750</v>
      </c>
      <c r="X680">
        <v>1779.85</v>
      </c>
      <c r="Y680">
        <v>1716.95</v>
      </c>
      <c r="Z680">
        <v>1786.25</v>
      </c>
      <c r="AA680">
        <v>1672.05</v>
      </c>
      <c r="AB680">
        <v>1938.65</v>
      </c>
      <c r="AC680" s="2">
        <f>(Table2[[#This Row],[Close Price]]/Table2[[#This Row],[Day Low]])-1</f>
        <v>3.0857142857143582E-3</v>
      </c>
      <c r="AD680" s="2">
        <f>(Table2[[#This Row],[Day High]]/Table2[[#This Row],[Close Price]])-1</f>
        <v>1.392844935627191E-2</v>
      </c>
      <c r="AE680" s="2">
        <f>(Table2[[#This Row],[Close Price]]/Table2[[#This Row],[Current Week Low]])-1</f>
        <v>2.2394362095576437E-2</v>
      </c>
      <c r="AF680" s="2">
        <f>(Table2[[#This Row],[Current Week High]]/Table2[[#This Row],[Close Price]])-1</f>
        <v>1.75743420303065E-2</v>
      </c>
      <c r="AG680" s="2">
        <f>(Table2[[#This Row],[Close Price]]/Table2[[#This Row],[Current Month Low]])-1</f>
        <v>4.9848987769504527E-2</v>
      </c>
      <c r="AH680" s="2">
        <f>(Table2[[#This Row],[Current Month High]]/Table2[[#This Row],[Close Price]])-1</f>
        <v>0.1043921613307508</v>
      </c>
      <c r="AI680">
        <v>66.363791728380903</v>
      </c>
      <c r="AJ680">
        <v>9.7125000000000092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-0.05</v>
      </c>
      <c r="AM680" t="s">
        <v>10331</v>
      </c>
      <c r="AN680">
        <v>-0.21</v>
      </c>
      <c r="AO680" t="s">
        <v>10331</v>
      </c>
      <c r="AP680">
        <v>2.0733425157462002E-2</v>
      </c>
      <c r="AQ680">
        <f>(Table2[[#This Row],[Sharpe Ratio]]-AVERAGE(Table2[Sharpe Ratio]))/_xlfn.STDEV.P(Table2[Sharpe Ratio])</f>
        <v>-0.52600861647852259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712</v>
      </c>
      <c r="AT680">
        <f>_xlfn.RANK.AVG(Table2[[#This Row],[6M Return vs Nifty Z-Score]],Table2[6M Return vs Nifty Z-Score])</f>
        <v>672</v>
      </c>
      <c r="AU680">
        <f>_xlfn.RANK.AVG(Table2[[#This Row],[Sharpe Ratio Z-Score]],Table2[Sharpe Ratio Z-Score])</f>
        <v>481</v>
      </c>
      <c r="AV680">
        <f>(Table2[[#This Row],[Rank 1Y]]+Table2[[#This Row],[Rank 6M]]+Table2[[#This Row],[Rank Sharpe]])/3</f>
        <v>621.66666666666663</v>
      </c>
    </row>
    <row r="681" spans="1:48" x14ac:dyDescent="0.3">
      <c r="A681" t="s">
        <v>2254</v>
      </c>
      <c r="B681" t="s">
        <v>2255</v>
      </c>
      <c r="C681" t="s">
        <v>10295</v>
      </c>
      <c r="D681" t="s">
        <v>491</v>
      </c>
      <c r="E681">
        <v>2514.1484529899999</v>
      </c>
      <c r="F681">
        <v>643.45000000000005</v>
      </c>
      <c r="G681">
        <v>-35.041005422517898</v>
      </c>
      <c r="H681">
        <f>(Table2[[#This Row],[1Y Return vs Nifty]]-AVERAGE(Table2[1Y Return vs Nifty]))/_xlfn.STDEV.P(Table2[1Y Return vs Nifty])</f>
        <v>-1.0466965903248253</v>
      </c>
      <c r="I681">
        <v>23.099749664263399</v>
      </c>
      <c r="J681">
        <f>(Table2[[#This Row],[1M Return vs Nifty]]-AVERAGE(Table2[1M Return vs Nifty]))/_xlfn.STDEV.P(Table2[1M Return vs Nifty])</f>
        <v>1.565013450692512</v>
      </c>
      <c r="K681">
        <v>-5.6096316464723799</v>
      </c>
      <c r="L681">
        <f>(Table2[[#This Row],[6M Return vs Nifty]]-AVERAGE(Table2[6M Return vs Nifty]))/_xlfn.STDEV.P(Table2[6M Return vs Nifty])</f>
        <v>-0.47818903977216792</v>
      </c>
      <c r="M681">
        <v>10.355053434211801</v>
      </c>
      <c r="N681">
        <f>(Table2[[#This Row],[1W Return vs Nifty]]-AVERAGE(Table2[1W Return vs Nifty]))/_xlfn.STDEV.P(Table2[1W Return vs Nifty])</f>
        <v>2.2404456532501063</v>
      </c>
      <c r="O681">
        <v>591.54999999999995</v>
      </c>
      <c r="P681">
        <v>570.43417627702695</v>
      </c>
      <c r="Q681">
        <v>593.40115689320805</v>
      </c>
      <c r="R681">
        <v>71.8530756166207</v>
      </c>
      <c r="S681" s="2">
        <f>(Table2[[#This Row],[Close Price]]-Table2[[#This Row],[20D EMA]])/Table2[[#This Row],[20D EMA]]</f>
        <v>8.773560983855988E-2</v>
      </c>
      <c r="T681" s="2">
        <f>(Table2[[#This Row],[Close Price]]-Table2[[#This Row],[50D EMA]])/Table2[[#This Row],[50D EMA]]</f>
        <v>0.12800043678924583</v>
      </c>
      <c r="U681" s="2">
        <f>(Table2[[#This Row],[Close Price]]-Table2[[#This Row],[200D EMA]])/Table2[[#This Row],[200D EMA]]</f>
        <v>8.4342341644269958E-2</v>
      </c>
      <c r="V681">
        <v>1.9936019564054599</v>
      </c>
      <c r="W681">
        <v>640.29999999999995</v>
      </c>
      <c r="X681">
        <v>672.3</v>
      </c>
      <c r="Y681">
        <v>618</v>
      </c>
      <c r="Z681">
        <v>672.3</v>
      </c>
      <c r="AA681">
        <v>535</v>
      </c>
      <c r="AB681">
        <v>672.3</v>
      </c>
      <c r="AC681" s="2">
        <f>(Table2[[#This Row],[Close Price]]/Table2[[#This Row],[Day Low]])-1</f>
        <v>4.91956895205381E-3</v>
      </c>
      <c r="AD681" s="2">
        <f>(Table2[[#This Row],[Day High]]/Table2[[#This Row],[Close Price]])-1</f>
        <v>4.4836428626932712E-2</v>
      </c>
      <c r="AE681" s="2">
        <f>(Table2[[#This Row],[Close Price]]/Table2[[#This Row],[Current Week Low]])-1</f>
        <v>4.1181229773462835E-2</v>
      </c>
      <c r="AF681" s="2">
        <f>(Table2[[#This Row],[Current Week High]]/Table2[[#This Row],[Close Price]])-1</f>
        <v>4.4836428626932712E-2</v>
      </c>
      <c r="AG681" s="2">
        <f>(Table2[[#This Row],[Close Price]]/Table2[[#This Row],[Current Month Low]])-1</f>
        <v>0.20271028037383187</v>
      </c>
      <c r="AH681" s="2">
        <f>(Table2[[#This Row],[Current Month High]]/Table2[[#This Row],[Close Price]])-1</f>
        <v>4.4836428626932712E-2</v>
      </c>
      <c r="AI681">
        <v>23.039863237236698</v>
      </c>
      <c r="AJ681">
        <v>39.5618696453746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0.16</v>
      </c>
      <c r="AM681" t="s">
        <v>10332</v>
      </c>
      <c r="AN681">
        <v>19.350000000000001</v>
      </c>
      <c r="AO681" t="s">
        <v>10332</v>
      </c>
      <c r="AP681">
        <v>-8.8097282917273007E-2</v>
      </c>
      <c r="AQ681">
        <f>(Table2[[#This Row],[Sharpe Ratio]]-AVERAGE(Table2[Sharpe Ratio]))/_xlfn.STDEV.P(Table2[Sharpe Ratio])</f>
        <v>-1.7790283908143503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674</v>
      </c>
      <c r="AT681">
        <f>_xlfn.RANK.AVG(Table2[[#This Row],[6M Return vs Nifty Z-Score]],Table2[6M Return vs Nifty Z-Score])</f>
        <v>484</v>
      </c>
      <c r="AU681">
        <f>_xlfn.RANK.AVG(Table2[[#This Row],[Sharpe Ratio Z-Score]],Table2[Sharpe Ratio Z-Score])</f>
        <v>715</v>
      </c>
      <c r="AV681">
        <f>(Table2[[#This Row],[Rank 1Y]]+Table2[[#This Row],[Rank 6M]]+Table2[[#This Row],[Rank Sharpe]])/3</f>
        <v>624.33333333333337</v>
      </c>
    </row>
    <row r="682" spans="1:48" x14ac:dyDescent="0.3">
      <c r="A682" t="s">
        <v>480</v>
      </c>
      <c r="B682" t="s">
        <v>481</v>
      </c>
      <c r="C682" t="s">
        <v>6577</v>
      </c>
      <c r="D682" t="s">
        <v>80</v>
      </c>
      <c r="E682">
        <v>44103.716588179901</v>
      </c>
      <c r="F682">
        <v>2348.6</v>
      </c>
      <c r="G682">
        <v>-9.2476349522584496</v>
      </c>
      <c r="H682">
        <f>(Table2[[#This Row],[1Y Return vs Nifty]]-AVERAGE(Table2[1Y Return vs Nifty]))/_xlfn.STDEV.P(Table2[1Y Return vs Nifty])</f>
        <v>-0.64744570728627626</v>
      </c>
      <c r="I682">
        <v>-12.985523036734399</v>
      </c>
      <c r="J682">
        <f>(Table2[[#This Row],[1M Return vs Nifty]]-AVERAGE(Table2[1M Return vs Nifty]))/_xlfn.STDEV.P(Table2[1M Return vs Nifty])</f>
        <v>-1.4370993757784722</v>
      </c>
      <c r="K682">
        <v>-24.044673820933301</v>
      </c>
      <c r="L682">
        <f>(Table2[[#This Row],[6M Return vs Nifty]]-AVERAGE(Table2[6M Return vs Nifty]))/_xlfn.STDEV.P(Table2[6M Return vs Nifty])</f>
        <v>-1.1053512496362321</v>
      </c>
      <c r="M682">
        <v>-1.4674491683686699</v>
      </c>
      <c r="N682">
        <f>(Table2[[#This Row],[1W Return vs Nifty]]-AVERAGE(Table2[1W Return vs Nifty]))/_xlfn.STDEV.P(Table2[1W Return vs Nifty])</f>
        <v>-0.49273498100621349</v>
      </c>
      <c r="O682">
        <v>2407.5300000000002</v>
      </c>
      <c r="P682">
        <v>2492.2651941015301</v>
      </c>
      <c r="Q682">
        <v>2414.30243513711</v>
      </c>
      <c r="R682">
        <v>42.501097002762599</v>
      </c>
      <c r="S682" s="2">
        <f>(Table2[[#This Row],[Close Price]]-Table2[[#This Row],[20D EMA]])/Table2[[#This Row],[20D EMA]]</f>
        <v>-2.4477368921675031E-2</v>
      </c>
      <c r="T682" s="2">
        <f>(Table2[[#This Row],[Close Price]]-Table2[[#This Row],[50D EMA]])/Table2[[#This Row],[50D EMA]]</f>
        <v>-5.7644425016063351E-2</v>
      </c>
      <c r="U682" s="2">
        <f>(Table2[[#This Row],[Close Price]]-Table2[[#This Row],[200D EMA]])/Table2[[#This Row],[200D EMA]]</f>
        <v>-2.7213837910650504E-2</v>
      </c>
      <c r="V682">
        <v>0.54859276183755801</v>
      </c>
      <c r="W682">
        <v>2316.5500000000002</v>
      </c>
      <c r="X682">
        <v>2363.3000000000002</v>
      </c>
      <c r="Y682">
        <v>2316.1</v>
      </c>
      <c r="Z682">
        <v>2364.9499999999998</v>
      </c>
      <c r="AA682">
        <v>2267.6999999999998</v>
      </c>
      <c r="AB682">
        <v>2590.5500000000002</v>
      </c>
      <c r="AC682" s="2">
        <f>(Table2[[#This Row],[Close Price]]/Table2[[#This Row],[Day Low]])-1</f>
        <v>1.383522911225743E-2</v>
      </c>
      <c r="AD682" s="2">
        <f>(Table2[[#This Row],[Day High]]/Table2[[#This Row],[Close Price]])-1</f>
        <v>6.2590479434558866E-3</v>
      </c>
      <c r="AE682" s="2">
        <f>(Table2[[#This Row],[Close Price]]/Table2[[#This Row],[Current Week Low]])-1</f>
        <v>1.4032209317387023E-2</v>
      </c>
      <c r="AF682" s="2">
        <f>(Table2[[#This Row],[Current Week High]]/Table2[[#This Row],[Close Price]])-1</f>
        <v>6.9615941411904636E-3</v>
      </c>
      <c r="AG682" s="2">
        <f>(Table2[[#This Row],[Close Price]]/Table2[[#This Row],[Current Month Low]])-1</f>
        <v>3.5674912907351031E-2</v>
      </c>
      <c r="AH682" s="2">
        <f>(Table2[[#This Row],[Current Month High]]/Table2[[#This Row],[Close Price]])-1</f>
        <v>0.10301881972238802</v>
      </c>
      <c r="AI682">
        <v>21.093417355020001</v>
      </c>
      <c r="AJ682">
        <v>30.260676650027701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-0.14000000000000001</v>
      </c>
      <c r="AM682" t="s">
        <v>10331</v>
      </c>
      <c r="AN682">
        <v>-1.34</v>
      </c>
      <c r="AO682" t="s">
        <v>10331</v>
      </c>
      <c r="AP682">
        <v>-4.5396904665676002E-2</v>
      </c>
      <c r="AQ682">
        <f>(Table2[[#This Row],[Sharpe Ratio]]-AVERAGE(Table2[Sharpe Ratio]))/_xlfn.STDEV.P(Table2[Sharpe Ratio])</f>
        <v>-1.2873985993024859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544</v>
      </c>
      <c r="AT682">
        <f>_xlfn.RANK.AVG(Table2[[#This Row],[6M Return vs Nifty Z-Score]],Table2[6M Return vs Nifty Z-Score])</f>
        <v>669</v>
      </c>
      <c r="AU682">
        <f>_xlfn.RANK.AVG(Table2[[#This Row],[Sharpe Ratio Z-Score]],Table2[Sharpe Ratio Z-Score])</f>
        <v>662</v>
      </c>
      <c r="AV682">
        <f>(Table2[[#This Row],[Rank 1Y]]+Table2[[#This Row],[Rank 6M]]+Table2[[#This Row],[Rank Sharpe]])/3</f>
        <v>625</v>
      </c>
    </row>
    <row r="683" spans="1:48" x14ac:dyDescent="0.3">
      <c r="A683" t="s">
        <v>1445</v>
      </c>
      <c r="B683" t="s">
        <v>1446</v>
      </c>
      <c r="C683" t="s">
        <v>10287</v>
      </c>
      <c r="D683" t="s">
        <v>24</v>
      </c>
      <c r="E683">
        <v>7316.6289320699998</v>
      </c>
      <c r="F683">
        <v>462.05</v>
      </c>
      <c r="G683">
        <v>-42.739380071834802</v>
      </c>
      <c r="H683">
        <f>(Table2[[#This Row],[1Y Return vs Nifty]]-AVERAGE(Table2[1Y Return vs Nifty]))/_xlfn.STDEV.P(Table2[1Y Return vs Nifty])</f>
        <v>-1.1658583292005293</v>
      </c>
      <c r="I683">
        <v>-2.4949354667450301</v>
      </c>
      <c r="J683">
        <f>(Table2[[#This Row],[1M Return vs Nifty]]-AVERAGE(Table2[1M Return vs Nifty]))/_xlfn.STDEV.P(Table2[1M Return vs Nifty])</f>
        <v>-0.56433536032982856</v>
      </c>
      <c r="K683">
        <v>-17.456727469560899</v>
      </c>
      <c r="L683">
        <f>(Table2[[#This Row],[6M Return vs Nifty]]-AVERAGE(Table2[6M Return vs Nifty]))/_xlfn.STDEV.P(Table2[6M Return vs Nifty])</f>
        <v>-0.88122857320880854</v>
      </c>
      <c r="M683">
        <v>-1.2579655874453901</v>
      </c>
      <c r="N683">
        <f>(Table2[[#This Row],[1W Return vs Nifty]]-AVERAGE(Table2[1W Return vs Nifty]))/_xlfn.STDEV.P(Table2[1W Return vs Nifty])</f>
        <v>-0.444305601388297</v>
      </c>
      <c r="O683">
        <v>457.44</v>
      </c>
      <c r="P683">
        <v>463.26219939108103</v>
      </c>
      <c r="Q683">
        <v>479.15212853744401</v>
      </c>
      <c r="R683">
        <v>61.070529080765603</v>
      </c>
      <c r="S683" s="2">
        <f>(Table2[[#This Row],[Close Price]]-Table2[[#This Row],[20D EMA]])/Table2[[#This Row],[20D EMA]]</f>
        <v>1.0077824414130845E-2</v>
      </c>
      <c r="T683" s="2">
        <f>(Table2[[#This Row],[Close Price]]-Table2[[#This Row],[50D EMA]])/Table2[[#This Row],[50D EMA]]</f>
        <v>-2.6166594051367635E-3</v>
      </c>
      <c r="U683" s="2">
        <f>(Table2[[#This Row],[Close Price]]-Table2[[#This Row],[200D EMA]])/Table2[[#This Row],[200D EMA]]</f>
        <v>-3.5692481612564796E-2</v>
      </c>
      <c r="V683">
        <v>0.59573073571323398</v>
      </c>
      <c r="W683">
        <v>460</v>
      </c>
      <c r="X683">
        <v>474.65</v>
      </c>
      <c r="Y683">
        <v>455.15</v>
      </c>
      <c r="Z683">
        <v>474.65</v>
      </c>
      <c r="AA683">
        <v>438.05</v>
      </c>
      <c r="AB683">
        <v>485</v>
      </c>
      <c r="AC683" s="2">
        <f>(Table2[[#This Row],[Close Price]]/Table2[[#This Row],[Day Low]])-1</f>
        <v>4.4565217391303591E-3</v>
      </c>
      <c r="AD683" s="2">
        <f>(Table2[[#This Row],[Day High]]/Table2[[#This Row],[Close Price]])-1</f>
        <v>2.726977599826852E-2</v>
      </c>
      <c r="AE683" s="2">
        <f>(Table2[[#This Row],[Close Price]]/Table2[[#This Row],[Current Week Low]])-1</f>
        <v>1.5159837416236499E-2</v>
      </c>
      <c r="AF683" s="2">
        <f>(Table2[[#This Row],[Current Week High]]/Table2[[#This Row],[Close Price]])-1</f>
        <v>2.726977599826852E-2</v>
      </c>
      <c r="AG683" s="2">
        <f>(Table2[[#This Row],[Close Price]]/Table2[[#This Row],[Current Month Low]])-1</f>
        <v>5.4788266179659928E-2</v>
      </c>
      <c r="AH683" s="2">
        <f>(Table2[[#This Row],[Current Month High]]/Table2[[#This Row],[Close Price]])-1</f>
        <v>4.9669949139703462E-2</v>
      </c>
      <c r="AI683">
        <v>32.312520290011904</v>
      </c>
      <c r="AJ683">
        <v>5.4788266179659901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0.01</v>
      </c>
      <c r="AM683" t="s">
        <v>10332</v>
      </c>
      <c r="AN683">
        <v>3.27</v>
      </c>
      <c r="AO683" t="s">
        <v>10332</v>
      </c>
      <c r="AQ683">
        <f>(Table2[[#This Row],[Sharpe Ratio]]-AVERAGE(Table2[Sharpe Ratio]))/_xlfn.STDEV.P(Table2[Sharpe Ratio])</f>
        <v>-0.76472241492382476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707</v>
      </c>
      <c r="AT683">
        <f>_xlfn.RANK.AVG(Table2[[#This Row],[6M Return vs Nifty Z-Score]],Table2[6M Return vs Nifty Z-Score])</f>
        <v>611</v>
      </c>
      <c r="AU683">
        <f>_xlfn.RANK.AVG(Table2[[#This Row],[Sharpe Ratio Z-Score]],Table2[Sharpe Ratio Z-Score])</f>
        <v>557.5</v>
      </c>
      <c r="AV683">
        <f>(Table2[[#This Row],[Rank 1Y]]+Table2[[#This Row],[Rank 6M]]+Table2[[#This Row],[Rank Sharpe]])/3</f>
        <v>625.16666666666663</v>
      </c>
    </row>
    <row r="684" spans="1:48" x14ac:dyDescent="0.3">
      <c r="A684" t="s">
        <v>2311</v>
      </c>
      <c r="B684" t="s">
        <v>2312</v>
      </c>
      <c r="C684" t="s">
        <v>6577</v>
      </c>
      <c r="D684" t="s">
        <v>80</v>
      </c>
      <c r="E684">
        <v>2372.2076579999998</v>
      </c>
      <c r="F684">
        <v>91.83</v>
      </c>
      <c r="G684">
        <v>-43.670031102116198</v>
      </c>
      <c r="H684">
        <f>(Table2[[#This Row],[1Y Return vs Nifty]]-AVERAGE(Table2[1Y Return vs Nifty]))/_xlfn.STDEV.P(Table2[1Y Return vs Nifty])</f>
        <v>-1.1802637069726591</v>
      </c>
      <c r="I684">
        <v>-4.5763533709184001</v>
      </c>
      <c r="J684">
        <f>(Table2[[#This Row],[1M Return vs Nifty]]-AVERAGE(Table2[1M Return vs Nifty]))/_xlfn.STDEV.P(Table2[1M Return vs Nifty])</f>
        <v>-0.73749884004471089</v>
      </c>
      <c r="K684">
        <v>-31.087755180550001</v>
      </c>
      <c r="L684">
        <f>(Table2[[#This Row],[6M Return vs Nifty]]-AVERAGE(Table2[6M Return vs Nifty]))/_xlfn.STDEV.P(Table2[6M Return vs Nifty])</f>
        <v>-1.3449576702751249</v>
      </c>
      <c r="M684">
        <v>-1.3202886264923299</v>
      </c>
      <c r="N684">
        <f>(Table2[[#This Row],[1W Return vs Nifty]]-AVERAGE(Table2[1W Return vs Nifty]))/_xlfn.STDEV.P(Table2[1W Return vs Nifty])</f>
        <v>-0.45871372876345329</v>
      </c>
      <c r="O684">
        <v>92.5</v>
      </c>
      <c r="P684">
        <v>94.565784480247999</v>
      </c>
      <c r="Q684">
        <v>99.032406932102006</v>
      </c>
      <c r="R684">
        <v>50.631652682791</v>
      </c>
      <c r="S684" s="2">
        <f>(Table2[[#This Row],[Close Price]]-Table2[[#This Row],[20D EMA]])/Table2[[#This Row],[20D EMA]]</f>
        <v>-7.2432432432432614E-3</v>
      </c>
      <c r="T684" s="2">
        <f>(Table2[[#This Row],[Close Price]]-Table2[[#This Row],[50D EMA]])/Table2[[#This Row],[50D EMA]]</f>
        <v>-2.8929961246389541E-2</v>
      </c>
      <c r="U684" s="2">
        <f>(Table2[[#This Row],[Close Price]]-Table2[[#This Row],[200D EMA]])/Table2[[#This Row],[200D EMA]]</f>
        <v>-7.2727778261918632E-2</v>
      </c>
      <c r="V684">
        <v>0.32013923324008797</v>
      </c>
      <c r="W684">
        <v>91.1</v>
      </c>
      <c r="X684">
        <v>93</v>
      </c>
      <c r="Y684">
        <v>89.5</v>
      </c>
      <c r="Z684">
        <v>93</v>
      </c>
      <c r="AA684">
        <v>88.69</v>
      </c>
      <c r="AB684">
        <v>96.44</v>
      </c>
      <c r="AC684" s="2">
        <f>(Table2[[#This Row],[Close Price]]/Table2[[#This Row],[Day Low]])-1</f>
        <v>8.0131723380900688E-3</v>
      </c>
      <c r="AD684" s="2">
        <f>(Table2[[#This Row],[Day High]]/Table2[[#This Row],[Close Price]])-1</f>
        <v>1.2740934335184528E-2</v>
      </c>
      <c r="AE684" s="2">
        <f>(Table2[[#This Row],[Close Price]]/Table2[[#This Row],[Current Week Low]])-1</f>
        <v>2.6033519553072537E-2</v>
      </c>
      <c r="AF684" s="2">
        <f>(Table2[[#This Row],[Current Week High]]/Table2[[#This Row],[Close Price]])-1</f>
        <v>1.2740934335184528E-2</v>
      </c>
      <c r="AG684" s="2">
        <f>(Table2[[#This Row],[Close Price]]/Table2[[#This Row],[Current Month Low]])-1</f>
        <v>3.5404216935392974E-2</v>
      </c>
      <c r="AH684" s="2">
        <f>(Table2[[#This Row],[Current Month High]]/Table2[[#This Row],[Close Price]])-1</f>
        <v>5.0201459218120359E-2</v>
      </c>
      <c r="AI684">
        <v>69.879124469127703</v>
      </c>
      <c r="AJ684">
        <v>10.7720144752714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-0.03</v>
      </c>
      <c r="AM684" t="s">
        <v>10331</v>
      </c>
      <c r="AN684">
        <v>0.65</v>
      </c>
      <c r="AO684" t="s">
        <v>10332</v>
      </c>
      <c r="AP684">
        <v>2.7013921742093001E-2</v>
      </c>
      <c r="AQ684">
        <f>(Table2[[#This Row],[Sharpe Ratio]]-AVERAGE(Table2[Sharpe Ratio]))/_xlfn.STDEV.P(Table2[Sharpe Ratio])</f>
        <v>-0.45369826811813929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708</v>
      </c>
      <c r="AT684">
        <f>_xlfn.RANK.AVG(Table2[[#This Row],[6M Return vs Nifty Z-Score]],Table2[6M Return vs Nifty Z-Score])</f>
        <v>709</v>
      </c>
      <c r="AU684">
        <f>_xlfn.RANK.AVG(Table2[[#This Row],[Sharpe Ratio Z-Score]],Table2[Sharpe Ratio Z-Score])</f>
        <v>461</v>
      </c>
      <c r="AV684">
        <f>(Table2[[#This Row],[Rank 1Y]]+Table2[[#This Row],[Rank 6M]]+Table2[[#This Row],[Rank Sharpe]])/3</f>
        <v>626</v>
      </c>
    </row>
    <row r="685" spans="1:48" x14ac:dyDescent="0.3">
      <c r="A685" t="s">
        <v>1621</v>
      </c>
      <c r="B685" t="s">
        <v>1622</v>
      </c>
      <c r="C685" t="s">
        <v>10287</v>
      </c>
      <c r="D685" t="s">
        <v>24</v>
      </c>
      <c r="E685">
        <v>5590.7837869249997</v>
      </c>
      <c r="F685">
        <v>330.65</v>
      </c>
      <c r="G685">
        <v>-23.907042336968701</v>
      </c>
      <c r="H685">
        <f>(Table2[[#This Row],[1Y Return vs Nifty]]-AVERAGE(Table2[1Y Return vs Nifty]))/_xlfn.STDEV.P(Table2[1Y Return vs Nifty])</f>
        <v>-0.87435600386484214</v>
      </c>
      <c r="I685">
        <v>-9.6860911335077198</v>
      </c>
      <c r="J685">
        <f>(Table2[[#This Row],[1M Return vs Nifty]]-AVERAGE(Table2[1M Return vs Nifty]))/_xlfn.STDEV.P(Table2[1M Return vs Nifty])</f>
        <v>-1.162603269879001</v>
      </c>
      <c r="K685">
        <v>-19.841264928446599</v>
      </c>
      <c r="L685">
        <f>(Table2[[#This Row],[6M Return vs Nifty]]-AVERAGE(Table2[6M Return vs Nifty]))/_xlfn.STDEV.P(Table2[6M Return vs Nifty])</f>
        <v>-0.96235080596888234</v>
      </c>
      <c r="M685">
        <v>-0.29406365108232502</v>
      </c>
      <c r="N685">
        <f>(Table2[[#This Row],[1W Return vs Nifty]]-AVERAGE(Table2[1W Return vs Nifty]))/_xlfn.STDEV.P(Table2[1W Return vs Nifty])</f>
        <v>-0.22146630971288922</v>
      </c>
      <c r="O685">
        <v>331.58</v>
      </c>
      <c r="P685">
        <v>342.73586914884203</v>
      </c>
      <c r="Q685">
        <v>349.28369067183399</v>
      </c>
      <c r="R685">
        <v>55.574273579796603</v>
      </c>
      <c r="S685" s="2">
        <f>(Table2[[#This Row],[Close Price]]-Table2[[#This Row],[20D EMA]])/Table2[[#This Row],[20D EMA]]</f>
        <v>-2.804753000784145E-3</v>
      </c>
      <c r="T685" s="2">
        <f>(Table2[[#This Row],[Close Price]]-Table2[[#This Row],[50D EMA]])/Table2[[#This Row],[50D EMA]]</f>
        <v>-3.5262924708920514E-2</v>
      </c>
      <c r="U685" s="2">
        <f>(Table2[[#This Row],[Close Price]]-Table2[[#This Row],[200D EMA]])/Table2[[#This Row],[200D EMA]]</f>
        <v>-5.3348298731019525E-2</v>
      </c>
      <c r="V685">
        <v>0.48645065459620401</v>
      </c>
      <c r="W685">
        <v>324.39999999999998</v>
      </c>
      <c r="X685">
        <v>332</v>
      </c>
      <c r="Y685">
        <v>318.35000000000002</v>
      </c>
      <c r="Z685">
        <v>332</v>
      </c>
      <c r="AA685">
        <v>314.3</v>
      </c>
      <c r="AB685">
        <v>339</v>
      </c>
      <c r="AC685" s="2">
        <f>(Table2[[#This Row],[Close Price]]/Table2[[#This Row],[Day Low]])-1</f>
        <v>1.9266337854500604E-2</v>
      </c>
      <c r="AD685" s="2">
        <f>(Table2[[#This Row],[Day High]]/Table2[[#This Row],[Close Price]])-1</f>
        <v>4.0828670799939459E-3</v>
      </c>
      <c r="AE685" s="2">
        <f>(Table2[[#This Row],[Close Price]]/Table2[[#This Row],[Current Week Low]])-1</f>
        <v>3.8636720590544904E-2</v>
      </c>
      <c r="AF685" s="2">
        <f>(Table2[[#This Row],[Current Week High]]/Table2[[#This Row],[Close Price]])-1</f>
        <v>4.0828670799939459E-3</v>
      </c>
      <c r="AG685" s="2">
        <f>(Table2[[#This Row],[Close Price]]/Table2[[#This Row],[Current Month Low]])-1</f>
        <v>5.2020362710785806E-2</v>
      </c>
      <c r="AH685" s="2">
        <f>(Table2[[#This Row],[Current Month High]]/Table2[[#This Row],[Close Price]])-1</f>
        <v>2.5253288976258892E-2</v>
      </c>
      <c r="AI685">
        <v>27.703009224255201</v>
      </c>
      <c r="AJ685">
        <v>6.0795636830285504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-0.04</v>
      </c>
      <c r="AM685" t="s">
        <v>10331</v>
      </c>
      <c r="AN685">
        <v>0.11</v>
      </c>
      <c r="AO685" t="s">
        <v>10332</v>
      </c>
      <c r="AP685">
        <v>-2.4033271440173001E-2</v>
      </c>
      <c r="AQ685">
        <f>(Table2[[#This Row],[Sharpe Ratio]]-AVERAGE(Table2[Sharpe Ratio]))/_xlfn.STDEV.P(Table2[Sharpe Ratio])</f>
        <v>-1.0414289152236997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627</v>
      </c>
      <c r="AT685">
        <f>_xlfn.RANK.AVG(Table2[[#This Row],[6M Return vs Nifty Z-Score]],Table2[6M Return vs Nifty Z-Score])</f>
        <v>632</v>
      </c>
      <c r="AU685">
        <f>_xlfn.RANK.AVG(Table2[[#This Row],[Sharpe Ratio Z-Score]],Table2[Sharpe Ratio Z-Score])</f>
        <v>621</v>
      </c>
      <c r="AV685">
        <f>(Table2[[#This Row],[Rank 1Y]]+Table2[[#This Row],[Rank 6M]]+Table2[[#This Row],[Rank Sharpe]])/3</f>
        <v>626.66666666666663</v>
      </c>
    </row>
    <row r="686" spans="1:48" x14ac:dyDescent="0.3">
      <c r="A686" t="s">
        <v>1576</v>
      </c>
      <c r="B686" t="s">
        <v>1577</v>
      </c>
      <c r="C686" t="s">
        <v>10298</v>
      </c>
      <c r="D686" t="s">
        <v>263</v>
      </c>
      <c r="E686">
        <v>6188.5866697199999</v>
      </c>
      <c r="F686">
        <v>1376.55</v>
      </c>
      <c r="G686">
        <v>-38.172977606280703</v>
      </c>
      <c r="H686">
        <f>(Table2[[#This Row],[1Y Return vs Nifty]]-AVERAGE(Table2[1Y Return vs Nifty]))/_xlfn.STDEV.P(Table2[1Y Return vs Nifty])</f>
        <v>-1.0951758172432797</v>
      </c>
      <c r="I686">
        <v>-5.4508802064672501</v>
      </c>
      <c r="J686">
        <f>(Table2[[#This Row],[1M Return vs Nifty]]-AVERAGE(Table2[1M Return vs Nifty]))/_xlfn.STDEV.P(Table2[1M Return vs Nifty])</f>
        <v>-0.81025506532942904</v>
      </c>
      <c r="K686">
        <v>-9.7505907545509398</v>
      </c>
      <c r="L686">
        <f>(Table2[[#This Row],[6M Return vs Nifty]]-AVERAGE(Table2[6M Return vs Nifty]))/_xlfn.STDEV.P(Table2[6M Return vs Nifty])</f>
        <v>-0.61906493474446778</v>
      </c>
      <c r="M686">
        <v>1.1682890052030199</v>
      </c>
      <c r="N686">
        <f>(Table2[[#This Row],[1W Return vs Nifty]]-AVERAGE(Table2[1W Return vs Nifty]))/_xlfn.STDEV.P(Table2[1W Return vs Nifty])</f>
        <v>0.11660711644478443</v>
      </c>
      <c r="O686">
        <v>1356.91</v>
      </c>
      <c r="P686">
        <v>1369.1054282272</v>
      </c>
      <c r="Q686">
        <v>1419.01605787578</v>
      </c>
      <c r="R686">
        <v>60.707170968249201</v>
      </c>
      <c r="S686" s="2">
        <f>(Table2[[#This Row],[Close Price]]-Table2[[#This Row],[20D EMA]])/Table2[[#This Row],[20D EMA]]</f>
        <v>1.4474062391757648E-2</v>
      </c>
      <c r="T686" s="2">
        <f>(Table2[[#This Row],[Close Price]]-Table2[[#This Row],[50D EMA]])/Table2[[#This Row],[50D EMA]]</f>
        <v>5.4375445596177331E-3</v>
      </c>
      <c r="U686" s="2">
        <f>(Table2[[#This Row],[Close Price]]-Table2[[#This Row],[200D EMA]])/Table2[[#This Row],[200D EMA]]</f>
        <v>-2.9926411079061594E-2</v>
      </c>
      <c r="V686">
        <v>1.0746593487773</v>
      </c>
      <c r="W686">
        <v>1328</v>
      </c>
      <c r="X686">
        <v>1399</v>
      </c>
      <c r="Y686">
        <v>1275.05</v>
      </c>
      <c r="Z686">
        <v>1399</v>
      </c>
      <c r="AA686">
        <v>1265.55</v>
      </c>
      <c r="AB686">
        <v>1466.95</v>
      </c>
      <c r="AC686" s="2">
        <f>(Table2[[#This Row],[Close Price]]/Table2[[#This Row],[Day Low]])-1</f>
        <v>3.6558734939758919E-2</v>
      </c>
      <c r="AD686" s="2">
        <f>(Table2[[#This Row],[Day High]]/Table2[[#This Row],[Close Price]])-1</f>
        <v>1.6308888162435142E-2</v>
      </c>
      <c r="AE686" s="2">
        <f>(Table2[[#This Row],[Close Price]]/Table2[[#This Row],[Current Week Low]])-1</f>
        <v>7.9604721383475185E-2</v>
      </c>
      <c r="AF686" s="2">
        <f>(Table2[[#This Row],[Current Week High]]/Table2[[#This Row],[Close Price]])-1</f>
        <v>1.6308888162435142E-2</v>
      </c>
      <c r="AG686" s="2">
        <f>(Table2[[#This Row],[Close Price]]/Table2[[#This Row],[Current Month Low]])-1</f>
        <v>8.7708901268223283E-2</v>
      </c>
      <c r="AH686" s="2">
        <f>(Table2[[#This Row],[Current Month High]]/Table2[[#This Row],[Close Price]])-1</f>
        <v>6.5671424939159451E-2</v>
      </c>
      <c r="AI686">
        <v>37.877301950528498</v>
      </c>
      <c r="AJ686">
        <v>20.422535211267601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0.12</v>
      </c>
      <c r="AM686" t="s">
        <v>10332</v>
      </c>
      <c r="AN686">
        <v>-0.25</v>
      </c>
      <c r="AO686" t="s">
        <v>10331</v>
      </c>
      <c r="AP686">
        <v>-4.9270411212337002E-2</v>
      </c>
      <c r="AQ686">
        <f>(Table2[[#This Row],[Sharpe Ratio]]-AVERAGE(Table2[Sharpe Ratio]))/_xlfn.STDEV.P(Table2[Sharpe Ratio])</f>
        <v>-1.3319961249902956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693</v>
      </c>
      <c r="AT686">
        <f>_xlfn.RANK.AVG(Table2[[#This Row],[6M Return vs Nifty Z-Score]],Table2[6M Return vs Nifty Z-Score])</f>
        <v>531</v>
      </c>
      <c r="AU686">
        <f>_xlfn.RANK.AVG(Table2[[#This Row],[Sharpe Ratio Z-Score]],Table2[Sharpe Ratio Z-Score])</f>
        <v>665</v>
      </c>
      <c r="AV686">
        <f>(Table2[[#This Row],[Rank 1Y]]+Table2[[#This Row],[Rank 6M]]+Table2[[#This Row],[Rank Sharpe]])/3</f>
        <v>629.66666666666663</v>
      </c>
    </row>
    <row r="687" spans="1:48" x14ac:dyDescent="0.3">
      <c r="A687" t="s">
        <v>1510</v>
      </c>
      <c r="B687" t="s">
        <v>1511</v>
      </c>
      <c r="C687" t="s">
        <v>10298</v>
      </c>
      <c r="D687" t="s">
        <v>444</v>
      </c>
      <c r="E687">
        <v>6729.300073335</v>
      </c>
      <c r="F687">
        <v>608.65</v>
      </c>
      <c r="G687">
        <v>-39.987948445833503</v>
      </c>
      <c r="H687">
        <f>(Table2[[#This Row],[1Y Return vs Nifty]]-AVERAGE(Table2[1Y Return vs Nifty]))/_xlfn.STDEV.P(Table2[1Y Return vs Nifty])</f>
        <v>-1.1232694202571314</v>
      </c>
      <c r="I687">
        <v>-10.5010277333072</v>
      </c>
      <c r="J687">
        <f>(Table2[[#This Row],[1M Return vs Nifty]]-AVERAGE(Table2[1M Return vs Nifty]))/_xlfn.STDEV.P(Table2[1M Return vs Nifty])</f>
        <v>-1.2304018878717375</v>
      </c>
      <c r="K687">
        <v>-7.7750836779668404</v>
      </c>
      <c r="L687">
        <f>(Table2[[#This Row],[6M Return vs Nifty]]-AVERAGE(Table2[6M Return vs Nifty]))/_xlfn.STDEV.P(Table2[6M Return vs Nifty])</f>
        <v>-0.55185796163165413</v>
      </c>
      <c r="M687">
        <v>0.791417953248711</v>
      </c>
      <c r="N687">
        <f>(Table2[[#This Row],[1W Return vs Nifty]]-AVERAGE(Table2[1W Return vs Nifty]))/_xlfn.STDEV.P(Table2[1W Return vs Nifty])</f>
        <v>2.9480329888738631E-2</v>
      </c>
      <c r="O687">
        <v>618.02</v>
      </c>
      <c r="P687">
        <v>637.20286439713095</v>
      </c>
      <c r="Q687">
        <v>643.72147796553202</v>
      </c>
      <c r="R687">
        <v>48.626712752188197</v>
      </c>
      <c r="S687" s="2">
        <f>(Table2[[#This Row],[Close Price]]-Table2[[#This Row],[20D EMA]])/Table2[[#This Row],[20D EMA]]</f>
        <v>-1.5161321640076381E-2</v>
      </c>
      <c r="T687" s="2">
        <f>(Table2[[#This Row],[Close Price]]-Table2[[#This Row],[50D EMA]])/Table2[[#This Row],[50D EMA]]</f>
        <v>-4.4809692473911512E-2</v>
      </c>
      <c r="U687" s="2">
        <f>(Table2[[#This Row],[Close Price]]-Table2[[#This Row],[200D EMA]])/Table2[[#This Row],[200D EMA]]</f>
        <v>-5.4482379671989038E-2</v>
      </c>
      <c r="V687">
        <v>0.63912948200411701</v>
      </c>
      <c r="W687">
        <v>606</v>
      </c>
      <c r="X687">
        <v>617.5</v>
      </c>
      <c r="Y687">
        <v>598.04999999999995</v>
      </c>
      <c r="Z687">
        <v>617.5</v>
      </c>
      <c r="AA687">
        <v>577.5</v>
      </c>
      <c r="AB687">
        <v>680.3</v>
      </c>
      <c r="AC687" s="2">
        <f>(Table2[[#This Row],[Close Price]]/Table2[[#This Row],[Day Low]])-1</f>
        <v>4.3729372937293398E-3</v>
      </c>
      <c r="AD687" s="2">
        <f>(Table2[[#This Row],[Day High]]/Table2[[#This Row],[Close Price]])-1</f>
        <v>1.4540376242504038E-2</v>
      </c>
      <c r="AE687" s="2">
        <f>(Table2[[#This Row],[Close Price]]/Table2[[#This Row],[Current Week Low]])-1</f>
        <v>1.7724270545941057E-2</v>
      </c>
      <c r="AF687" s="2">
        <f>(Table2[[#This Row],[Current Week High]]/Table2[[#This Row],[Close Price]])-1</f>
        <v>1.4540376242504038E-2</v>
      </c>
      <c r="AG687" s="2">
        <f>(Table2[[#This Row],[Close Price]]/Table2[[#This Row],[Current Month Low]])-1</f>
        <v>5.3939393939393954E-2</v>
      </c>
      <c r="AH687" s="2">
        <f>(Table2[[#This Row],[Current Month High]]/Table2[[#This Row],[Close Price]])-1</f>
        <v>0.11771954325145817</v>
      </c>
      <c r="AI687">
        <v>27.495276431446602</v>
      </c>
      <c r="AJ687">
        <v>16.744988970940799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-0.12</v>
      </c>
      <c r="AM687" t="s">
        <v>10331</v>
      </c>
      <c r="AN687">
        <v>0.62</v>
      </c>
      <c r="AO687" t="s">
        <v>10332</v>
      </c>
      <c r="AP687">
        <v>-5.8297697437577997E-2</v>
      </c>
      <c r="AQ687">
        <f>(Table2[[#This Row],[Sharpe Ratio]]-AVERAGE(Table2[Sharpe Ratio]))/_xlfn.STDEV.P(Table2[Sharpe Ratio])</f>
        <v>-1.435931570683149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699</v>
      </c>
      <c r="AT687">
        <f>_xlfn.RANK.AVG(Table2[[#This Row],[6M Return vs Nifty Z-Score]],Table2[6M Return vs Nifty Z-Score])</f>
        <v>513</v>
      </c>
      <c r="AU687">
        <f>_xlfn.RANK.AVG(Table2[[#This Row],[Sharpe Ratio Z-Score]],Table2[Sharpe Ratio Z-Score])</f>
        <v>679</v>
      </c>
      <c r="AV687">
        <f>(Table2[[#This Row],[Rank 1Y]]+Table2[[#This Row],[Rank 6M]]+Table2[[#This Row],[Rank Sharpe]])/3</f>
        <v>630.33333333333337</v>
      </c>
    </row>
    <row r="688" spans="1:48" x14ac:dyDescent="0.3">
      <c r="A688" t="s">
        <v>367</v>
      </c>
      <c r="B688" t="s">
        <v>368</v>
      </c>
      <c r="C688" t="s">
        <v>10297</v>
      </c>
      <c r="D688" t="s">
        <v>98</v>
      </c>
      <c r="E688">
        <v>67855.159032044903</v>
      </c>
      <c r="F688">
        <v>582.04999999999995</v>
      </c>
      <c r="G688">
        <v>-28.936656251549</v>
      </c>
      <c r="H688">
        <f>(Table2[[#This Row],[1Y Return vs Nifty]]-AVERAGE(Table2[1Y Return vs Nifty]))/_xlfn.STDEV.P(Table2[1Y Return vs Nifty])</f>
        <v>-0.9522084814638645</v>
      </c>
      <c r="I688">
        <v>9.1000616181058192</v>
      </c>
      <c r="J688">
        <f>(Table2[[#This Row],[1M Return vs Nifty]]-AVERAGE(Table2[1M Return vs Nifty]))/_xlfn.STDEV.P(Table2[1M Return vs Nifty])</f>
        <v>0.40030996076156178</v>
      </c>
      <c r="K688">
        <v>-9.8564373403465506</v>
      </c>
      <c r="L688">
        <f>(Table2[[#This Row],[6M Return vs Nifty]]-AVERAGE(Table2[6M Return vs Nifty]))/_xlfn.STDEV.P(Table2[6M Return vs Nifty])</f>
        <v>-0.62266584750755904</v>
      </c>
      <c r="M688">
        <v>2.2283502496738499</v>
      </c>
      <c r="N688">
        <f>(Table2[[#This Row],[1W Return vs Nifty]]-AVERAGE(Table2[1W Return vs Nifty]))/_xlfn.STDEV.P(Table2[1W Return vs Nifty])</f>
        <v>0.36167696010723632</v>
      </c>
      <c r="O688">
        <v>547.65</v>
      </c>
      <c r="P688">
        <v>532.27702025837596</v>
      </c>
      <c r="Q688">
        <v>536.73246038103696</v>
      </c>
      <c r="R688">
        <v>79.870075518065804</v>
      </c>
      <c r="S688" s="2">
        <f>(Table2[[#This Row],[Close Price]]-Table2[[#This Row],[20D EMA]])/Table2[[#This Row],[20D EMA]]</f>
        <v>6.2813840956815442E-2</v>
      </c>
      <c r="T688" s="2">
        <f>(Table2[[#This Row],[Close Price]]-Table2[[#This Row],[50D EMA]])/Table2[[#This Row],[50D EMA]]</f>
        <v>9.3509540797878862E-2</v>
      </c>
      <c r="U688" s="2">
        <f>(Table2[[#This Row],[Close Price]]-Table2[[#This Row],[200D EMA]])/Table2[[#This Row],[200D EMA]]</f>
        <v>8.4432269266500451E-2</v>
      </c>
      <c r="V688">
        <v>0.87911921494930001</v>
      </c>
      <c r="W688">
        <v>578.54999999999995</v>
      </c>
      <c r="X688">
        <v>597.20000000000005</v>
      </c>
      <c r="Y688">
        <v>548.04999999999995</v>
      </c>
      <c r="Z688">
        <v>597.20000000000005</v>
      </c>
      <c r="AA688">
        <v>514.79999999999995</v>
      </c>
      <c r="AB688">
        <v>597.20000000000005</v>
      </c>
      <c r="AC688" s="2">
        <f>(Table2[[#This Row],[Close Price]]/Table2[[#This Row],[Day Low]])-1</f>
        <v>6.0496067755595462E-3</v>
      </c>
      <c r="AD688" s="2">
        <f>(Table2[[#This Row],[Day High]]/Table2[[#This Row],[Close Price]])-1</f>
        <v>2.6028691693153583E-2</v>
      </c>
      <c r="AE688" s="2">
        <f>(Table2[[#This Row],[Close Price]]/Table2[[#This Row],[Current Week Low]])-1</f>
        <v>6.2038135206641698E-2</v>
      </c>
      <c r="AF688" s="2">
        <f>(Table2[[#This Row],[Current Week High]]/Table2[[#This Row],[Close Price]])-1</f>
        <v>2.6028691693153583E-2</v>
      </c>
      <c r="AG688" s="2">
        <f>(Table2[[#This Row],[Close Price]]/Table2[[#This Row],[Current Month Low]])-1</f>
        <v>0.13063325563325567</v>
      </c>
      <c r="AH688" s="2">
        <f>(Table2[[#This Row],[Current Month High]]/Table2[[#This Row],[Close Price]])-1</f>
        <v>2.6028691693153583E-2</v>
      </c>
      <c r="AI688">
        <v>16.785499527532</v>
      </c>
      <c r="AJ688">
        <v>32.585421412300597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0.22</v>
      </c>
      <c r="AM688" t="s">
        <v>10332</v>
      </c>
      <c r="AN688">
        <v>6.93</v>
      </c>
      <c r="AO688" t="s">
        <v>10332</v>
      </c>
      <c r="AP688">
        <v>-8.0961293680125002E-2</v>
      </c>
      <c r="AQ688">
        <f>(Table2[[#This Row],[Sharpe Ratio]]-AVERAGE(Table2[Sharpe Ratio]))/_xlfn.STDEV.P(Table2[Sharpe Ratio])</f>
        <v>-1.696868348104219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653</v>
      </c>
      <c r="AT688">
        <f>_xlfn.RANK.AVG(Table2[[#This Row],[6M Return vs Nifty Z-Score]],Table2[6M Return vs Nifty Z-Score])</f>
        <v>534</v>
      </c>
      <c r="AU688">
        <f>_xlfn.RANK.AVG(Table2[[#This Row],[Sharpe Ratio Z-Score]],Table2[Sharpe Ratio Z-Score])</f>
        <v>707</v>
      </c>
      <c r="AV688">
        <f>(Table2[[#This Row],[Rank 1Y]]+Table2[[#This Row],[Rank 6M]]+Table2[[#This Row],[Rank Sharpe]])/3</f>
        <v>631.33333333333337</v>
      </c>
    </row>
    <row r="689" spans="1:48" x14ac:dyDescent="0.3">
      <c r="A689" t="s">
        <v>1209</v>
      </c>
      <c r="B689" t="s">
        <v>1210</v>
      </c>
      <c r="C689" t="s">
        <v>10288</v>
      </c>
      <c r="D689" t="s">
        <v>21</v>
      </c>
      <c r="E689">
        <v>9843.3581616399897</v>
      </c>
      <c r="F689">
        <v>1567.7</v>
      </c>
      <c r="G689">
        <v>-26.471463217343199</v>
      </c>
      <c r="H689">
        <f>(Table2[[#This Row],[1Y Return vs Nifty]]-AVERAGE(Table2[1Y Return vs Nifty]))/_xlfn.STDEV.P(Table2[1Y Return vs Nifty])</f>
        <v>-0.91405020754219946</v>
      </c>
      <c r="I689">
        <v>-9.18373790583356</v>
      </c>
      <c r="J689">
        <f>(Table2[[#This Row],[1M Return vs Nifty]]-AVERAGE(Table2[1M Return vs Nifty]))/_xlfn.STDEV.P(Table2[1M Return vs Nifty])</f>
        <v>-1.1208100130920573</v>
      </c>
      <c r="K689">
        <v>-14.1030678959828</v>
      </c>
      <c r="L689">
        <f>(Table2[[#This Row],[6M Return vs Nifty]]-AVERAGE(Table2[6M Return vs Nifty]))/_xlfn.STDEV.P(Table2[6M Return vs Nifty])</f>
        <v>-0.76713669702038201</v>
      </c>
      <c r="M689">
        <v>-1.24585082731245</v>
      </c>
      <c r="N689">
        <f>(Table2[[#This Row],[1W Return vs Nifty]]-AVERAGE(Table2[1W Return vs Nifty]))/_xlfn.STDEV.P(Table2[1W Return vs Nifty])</f>
        <v>-0.44150485531133821</v>
      </c>
      <c r="O689">
        <v>1587.43</v>
      </c>
      <c r="P689">
        <v>1614.4773328542401</v>
      </c>
      <c r="Q689">
        <v>1579.4039689700701</v>
      </c>
      <c r="R689">
        <v>49.3568873303917</v>
      </c>
      <c r="S689" s="2">
        <f>(Table2[[#This Row],[Close Price]]-Table2[[#This Row],[20D EMA]])/Table2[[#This Row],[20D EMA]]</f>
        <v>-1.2428894502434763E-2</v>
      </c>
      <c r="T689" s="2">
        <f>(Table2[[#This Row],[Close Price]]-Table2[[#This Row],[50D EMA]])/Table2[[#This Row],[50D EMA]]</f>
        <v>-2.8973669621946471E-2</v>
      </c>
      <c r="U689" s="2">
        <f>(Table2[[#This Row],[Close Price]]-Table2[[#This Row],[200D EMA]])/Table2[[#This Row],[200D EMA]]</f>
        <v>-7.4103707474549394E-3</v>
      </c>
      <c r="V689">
        <v>0.54727217859949495</v>
      </c>
      <c r="W689">
        <v>1562.4</v>
      </c>
      <c r="X689">
        <v>1589.65</v>
      </c>
      <c r="Y689">
        <v>1515.1</v>
      </c>
      <c r="Z689">
        <v>1589.65</v>
      </c>
      <c r="AA689">
        <v>1491</v>
      </c>
      <c r="AB689">
        <v>1650.65</v>
      </c>
      <c r="AC689" s="2">
        <f>(Table2[[#This Row],[Close Price]]/Table2[[#This Row],[Day Low]])-1</f>
        <v>3.3922171018945235E-3</v>
      </c>
      <c r="AD689" s="2">
        <f>(Table2[[#This Row],[Day High]]/Table2[[#This Row],[Close Price]])-1</f>
        <v>1.4001403329718665E-2</v>
      </c>
      <c r="AE689" s="2">
        <f>(Table2[[#This Row],[Close Price]]/Table2[[#This Row],[Current Week Low]])-1</f>
        <v>3.4717180384133073E-2</v>
      </c>
      <c r="AF689" s="2">
        <f>(Table2[[#This Row],[Current Week High]]/Table2[[#This Row],[Close Price]])-1</f>
        <v>1.4001403329718665E-2</v>
      </c>
      <c r="AG689" s="2">
        <f>(Table2[[#This Row],[Close Price]]/Table2[[#This Row],[Current Month Low]])-1</f>
        <v>5.1441985244802257E-2</v>
      </c>
      <c r="AH689" s="2">
        <f>(Table2[[#This Row],[Current Month High]]/Table2[[#This Row],[Close Price]])-1</f>
        <v>5.2911909166294624E-2</v>
      </c>
      <c r="AI689">
        <v>23.904446003699601</v>
      </c>
      <c r="AJ689">
        <v>13.1055878215071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-0.16</v>
      </c>
      <c r="AM689" t="s">
        <v>10331</v>
      </c>
      <c r="AN689">
        <v>2.23</v>
      </c>
      <c r="AO689" t="s">
        <v>10332</v>
      </c>
      <c r="AP689">
        <v>-6.4247132795230005E-2</v>
      </c>
      <c r="AQ689">
        <f>(Table2[[#This Row],[Sharpe Ratio]]-AVERAGE(Table2[Sharpe Ratio]))/_xlfn.STDEV.P(Table2[Sharpe Ratio])</f>
        <v>-1.5044302534644045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638</v>
      </c>
      <c r="AT689">
        <f>_xlfn.RANK.AVG(Table2[[#This Row],[6M Return vs Nifty Z-Score]],Table2[6M Return vs Nifty Z-Score])</f>
        <v>577</v>
      </c>
      <c r="AU689">
        <f>_xlfn.RANK.AVG(Table2[[#This Row],[Sharpe Ratio Z-Score]],Table2[Sharpe Ratio Z-Score])</f>
        <v>684</v>
      </c>
      <c r="AV689">
        <f>(Table2[[#This Row],[Rank 1Y]]+Table2[[#This Row],[Rank 6M]]+Table2[[#This Row],[Rank Sharpe]])/3</f>
        <v>633</v>
      </c>
    </row>
    <row r="690" spans="1:48" x14ac:dyDescent="0.3">
      <c r="A690" t="s">
        <v>2051</v>
      </c>
      <c r="B690" t="s">
        <v>2052</v>
      </c>
      <c r="C690" t="s">
        <v>6577</v>
      </c>
      <c r="D690" t="s">
        <v>80</v>
      </c>
      <c r="E690">
        <v>3094.2397838040001</v>
      </c>
      <c r="F690">
        <v>236.73</v>
      </c>
      <c r="G690">
        <v>-26.664529654160201</v>
      </c>
      <c r="H690">
        <f>(Table2[[#This Row],[1Y Return vs Nifty]]-AVERAGE(Table2[1Y Return vs Nifty]))/_xlfn.STDEV.P(Table2[1Y Return vs Nifty])</f>
        <v>-0.91703864774908017</v>
      </c>
      <c r="I690">
        <v>-2.9264851814222399</v>
      </c>
      <c r="J690">
        <f>(Table2[[#This Row],[1M Return vs Nifty]]-AVERAGE(Table2[1M Return vs Nifty]))/_xlfn.STDEV.P(Table2[1M Return vs Nifty])</f>
        <v>-0.60023812167037183</v>
      </c>
      <c r="K690">
        <v>-14.356102353247501</v>
      </c>
      <c r="L690">
        <f>(Table2[[#This Row],[6M Return vs Nifty]]-AVERAGE(Table2[6M Return vs Nifty]))/_xlfn.STDEV.P(Table2[6M Return vs Nifty])</f>
        <v>-0.77574495773864227</v>
      </c>
      <c r="M690">
        <v>0.38200566191420698</v>
      </c>
      <c r="N690">
        <f>(Table2[[#This Row],[1W Return vs Nifty]]-AVERAGE(Table2[1W Return vs Nifty]))/_xlfn.STDEV.P(Table2[1W Return vs Nifty])</f>
        <v>-6.5169490349637274E-2</v>
      </c>
      <c r="O690">
        <v>234.04</v>
      </c>
      <c r="P690">
        <v>236.014832403957</v>
      </c>
      <c r="Q690">
        <v>236.027239390354</v>
      </c>
      <c r="R690">
        <v>58.793077268725803</v>
      </c>
      <c r="S690" s="2">
        <f>(Table2[[#This Row],[Close Price]]-Table2[[#This Row],[20D EMA]])/Table2[[#This Row],[20D EMA]]</f>
        <v>1.1493761750128173E-2</v>
      </c>
      <c r="T690" s="2">
        <f>(Table2[[#This Row],[Close Price]]-Table2[[#This Row],[50D EMA]])/Table2[[#This Row],[50D EMA]]</f>
        <v>3.0301807253322356E-3</v>
      </c>
      <c r="U690" s="2">
        <f>(Table2[[#This Row],[Close Price]]-Table2[[#This Row],[200D EMA]])/Table2[[#This Row],[200D EMA]]</f>
        <v>2.9774555320868294E-3</v>
      </c>
      <c r="V690">
        <v>0.32761203229596197</v>
      </c>
      <c r="W690">
        <v>232.42</v>
      </c>
      <c r="X690">
        <v>238.2</v>
      </c>
      <c r="Y690">
        <v>225.3</v>
      </c>
      <c r="Z690">
        <v>238.2</v>
      </c>
      <c r="AA690">
        <v>219.52</v>
      </c>
      <c r="AB690">
        <v>252.99</v>
      </c>
      <c r="AC690" s="2">
        <f>(Table2[[#This Row],[Close Price]]/Table2[[#This Row],[Day Low]])-1</f>
        <v>1.854401514499604E-2</v>
      </c>
      <c r="AD690" s="2">
        <f>(Table2[[#This Row],[Day High]]/Table2[[#This Row],[Close Price]])-1</f>
        <v>6.2096058801166532E-3</v>
      </c>
      <c r="AE690" s="2">
        <f>(Table2[[#This Row],[Close Price]]/Table2[[#This Row],[Current Week Low]])-1</f>
        <v>5.0732356857523309E-2</v>
      </c>
      <c r="AF690" s="2">
        <f>(Table2[[#This Row],[Current Week High]]/Table2[[#This Row],[Close Price]])-1</f>
        <v>6.2096058801166532E-3</v>
      </c>
      <c r="AG690" s="2">
        <f>(Table2[[#This Row],[Close Price]]/Table2[[#This Row],[Current Month Low]])-1</f>
        <v>7.8398323615160193E-2</v>
      </c>
      <c r="AH690" s="2">
        <f>(Table2[[#This Row],[Current Month High]]/Table2[[#This Row],[Close Price]])-1</f>
        <v>6.8685844633126436E-2</v>
      </c>
      <c r="AI690">
        <v>28.838761458201301</v>
      </c>
      <c r="AJ690">
        <v>22.025773195876202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0.06</v>
      </c>
      <c r="AM690" t="s">
        <v>10332</v>
      </c>
      <c r="AN690">
        <v>0</v>
      </c>
      <c r="AO690" t="s">
        <v>10333</v>
      </c>
      <c r="AP690">
        <v>-6.0004836668501003E-2</v>
      </c>
      <c r="AQ690">
        <f>(Table2[[#This Row],[Sharpe Ratio]]-AVERAGE(Table2[Sharpe Ratio]))/_xlfn.STDEV.P(Table2[Sharpe Ratio])</f>
        <v>-1.4555866776996544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641</v>
      </c>
      <c r="AT690">
        <f>_xlfn.RANK.AVG(Table2[[#This Row],[6M Return vs Nifty Z-Score]],Table2[6M Return vs Nifty Z-Score])</f>
        <v>581</v>
      </c>
      <c r="AU690">
        <f>_xlfn.RANK.AVG(Table2[[#This Row],[Sharpe Ratio Z-Score]],Table2[Sharpe Ratio Z-Score])</f>
        <v>682</v>
      </c>
      <c r="AV690">
        <f>(Table2[[#This Row],[Rank 1Y]]+Table2[[#This Row],[Rank 6M]]+Table2[[#This Row],[Rank Sharpe]])/3</f>
        <v>634.66666666666663</v>
      </c>
    </row>
    <row r="691" spans="1:48" x14ac:dyDescent="0.3">
      <c r="A691" t="s">
        <v>52</v>
      </c>
      <c r="B691" t="s">
        <v>53</v>
      </c>
      <c r="C691" t="s">
        <v>10287</v>
      </c>
      <c r="D691" t="s">
        <v>54</v>
      </c>
      <c r="E691">
        <v>417084.6095662</v>
      </c>
      <c r="F691">
        <v>6743.6</v>
      </c>
      <c r="G691">
        <v>-32.533753196098203</v>
      </c>
      <c r="H691">
        <f>(Table2[[#This Row],[1Y Return vs Nifty]]-AVERAGE(Table2[1Y Return vs Nifty]))/_xlfn.STDEV.P(Table2[1Y Return vs Nifty])</f>
        <v>-1.0078872898283029</v>
      </c>
      <c r="I691">
        <v>-3.1346337578542101</v>
      </c>
      <c r="J691">
        <f>(Table2[[#This Row],[1M Return vs Nifty]]-AVERAGE(Table2[1M Return vs Nifty]))/_xlfn.STDEV.P(Table2[1M Return vs Nifty])</f>
        <v>-0.61755503420407742</v>
      </c>
      <c r="K691">
        <v>-10.6472602401383</v>
      </c>
      <c r="L691">
        <f>(Table2[[#This Row],[6M Return vs Nifty]]-AVERAGE(Table2[6M Return vs Nifty]))/_xlfn.STDEV.P(Table2[6M Return vs Nifty])</f>
        <v>-0.64956973157523978</v>
      </c>
      <c r="M691">
        <v>0.69587142264654001</v>
      </c>
      <c r="N691">
        <f>(Table2[[#This Row],[1W Return vs Nifty]]-AVERAGE(Table2[1W Return vs Nifty]))/_xlfn.STDEV.P(Table2[1W Return vs Nifty])</f>
        <v>7.3914426293496694E-3</v>
      </c>
      <c r="O691">
        <v>6694.92</v>
      </c>
      <c r="P691">
        <v>6809.7685238371396</v>
      </c>
      <c r="Q691">
        <v>6947.6397741237297</v>
      </c>
      <c r="R691">
        <v>60.697728750555697</v>
      </c>
      <c r="S691" s="2">
        <f>(Table2[[#This Row],[Close Price]]-Table2[[#This Row],[20D EMA]])/Table2[[#This Row],[20D EMA]]</f>
        <v>7.2711847191602426E-3</v>
      </c>
      <c r="T691" s="2">
        <f>(Table2[[#This Row],[Close Price]]-Table2[[#This Row],[50D EMA]])/Table2[[#This Row],[50D EMA]]</f>
        <v>-9.7167067581696385E-3</v>
      </c>
      <c r="U691" s="2">
        <f>(Table2[[#This Row],[Close Price]]-Table2[[#This Row],[200D EMA]])/Table2[[#This Row],[200D EMA]]</f>
        <v>-2.9368214351536932E-2</v>
      </c>
      <c r="V691">
        <v>0.70906725940075699</v>
      </c>
      <c r="W691">
        <v>6723.9</v>
      </c>
      <c r="X691">
        <v>6765</v>
      </c>
      <c r="Y691">
        <v>6593.6</v>
      </c>
      <c r="Z691">
        <v>6773.9</v>
      </c>
      <c r="AA691">
        <v>6425</v>
      </c>
      <c r="AB691">
        <v>6844</v>
      </c>
      <c r="AC691" s="2">
        <f>(Table2[[#This Row],[Close Price]]/Table2[[#This Row],[Day Low]])-1</f>
        <v>2.9298472612622195E-3</v>
      </c>
      <c r="AD691" s="2">
        <f>(Table2[[#This Row],[Day High]]/Table2[[#This Row],[Close Price]])-1</f>
        <v>3.1733792039858599E-3</v>
      </c>
      <c r="AE691" s="2">
        <f>(Table2[[#This Row],[Close Price]]/Table2[[#This Row],[Current Week Low]])-1</f>
        <v>2.274933268624113E-2</v>
      </c>
      <c r="AF691" s="2">
        <f>(Table2[[#This Row],[Current Week High]]/Table2[[#This Row],[Close Price]])-1</f>
        <v>4.4931490598492108E-3</v>
      </c>
      <c r="AG691" s="2">
        <f>(Table2[[#This Row],[Close Price]]/Table2[[#This Row],[Current Month Low]])-1</f>
        <v>4.9587548638132306E-2</v>
      </c>
      <c r="AH691" s="2">
        <f>(Table2[[#This Row],[Current Month High]]/Table2[[#This Row],[Close Price]])-1</f>
        <v>1.4888190284121139E-2</v>
      </c>
      <c r="AI691">
        <v>21.4781422385669</v>
      </c>
      <c r="AJ691">
        <v>8.9821907624680897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-0.05</v>
      </c>
      <c r="AM691" t="s">
        <v>10331</v>
      </c>
      <c r="AN691">
        <v>2.23</v>
      </c>
      <c r="AO691" t="s">
        <v>10332</v>
      </c>
      <c r="AP691">
        <v>-7.1031791873326006E-2</v>
      </c>
      <c r="AQ691">
        <f>(Table2[[#This Row],[Sharpe Ratio]]-AVERAGE(Table2[Sharpe Ratio]))/_xlfn.STDEV.P(Table2[Sharpe Ratio])</f>
        <v>-1.5825452647270661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669</v>
      </c>
      <c r="AT691">
        <f>_xlfn.RANK.AVG(Table2[[#This Row],[6M Return vs Nifty Z-Score]],Table2[6M Return vs Nifty Z-Score])</f>
        <v>543</v>
      </c>
      <c r="AU691">
        <f>_xlfn.RANK.AVG(Table2[[#This Row],[Sharpe Ratio Z-Score]],Table2[Sharpe Ratio Z-Score])</f>
        <v>696</v>
      </c>
      <c r="AV691">
        <f>(Table2[[#This Row],[Rank 1Y]]+Table2[[#This Row],[Rank 6M]]+Table2[[#This Row],[Rank Sharpe]])/3</f>
        <v>636</v>
      </c>
    </row>
    <row r="692" spans="1:48" x14ac:dyDescent="0.3">
      <c r="A692" t="s">
        <v>1070</v>
      </c>
      <c r="B692" t="s">
        <v>1071</v>
      </c>
      <c r="C692" t="s">
        <v>6577</v>
      </c>
      <c r="D692" t="s">
        <v>80</v>
      </c>
      <c r="E692">
        <v>12320.101497735001</v>
      </c>
      <c r="F692">
        <v>344.95</v>
      </c>
      <c r="G692">
        <v>-26.551296148877402</v>
      </c>
      <c r="H692">
        <f>(Table2[[#This Row],[1Y Return vs Nifty]]-AVERAGE(Table2[1Y Return vs Nifty]))/_xlfn.STDEV.P(Table2[1Y Return vs Nifty])</f>
        <v>-0.91528592694720456</v>
      </c>
      <c r="I692">
        <v>0.30433504635539799</v>
      </c>
      <c r="J692">
        <f>(Table2[[#This Row],[1M Return vs Nifty]]-AVERAGE(Table2[1M Return vs Nifty]))/_xlfn.STDEV.P(Table2[1M Return vs Nifty])</f>
        <v>-0.33145016137971961</v>
      </c>
      <c r="K692">
        <v>-10.665483461621699</v>
      </c>
      <c r="L692">
        <f>(Table2[[#This Row],[6M Return vs Nifty]]-AVERAGE(Table2[6M Return vs Nifty]))/_xlfn.STDEV.P(Table2[6M Return vs Nifty])</f>
        <v>-0.65018968762135076</v>
      </c>
      <c r="M692">
        <v>-1.09158561137493</v>
      </c>
      <c r="N692">
        <f>(Table2[[#This Row],[1W Return vs Nifty]]-AVERAGE(Table2[1W Return vs Nifty]))/_xlfn.STDEV.P(Table2[1W Return vs Nifty])</f>
        <v>-0.40584111177807231</v>
      </c>
      <c r="O692">
        <v>339.43</v>
      </c>
      <c r="P692">
        <v>341.25423133970997</v>
      </c>
      <c r="Q692">
        <v>342.07332342045999</v>
      </c>
      <c r="R692">
        <v>65.809745048574896</v>
      </c>
      <c r="S692" s="2">
        <f>(Table2[[#This Row],[Close Price]]-Table2[[#This Row],[20D EMA]])/Table2[[#This Row],[20D EMA]]</f>
        <v>1.6262557817517551E-2</v>
      </c>
      <c r="T692" s="2">
        <f>(Table2[[#This Row],[Close Price]]-Table2[[#This Row],[50D EMA]])/Table2[[#This Row],[50D EMA]]</f>
        <v>1.0829957025825036E-2</v>
      </c>
      <c r="U692" s="2">
        <f>(Table2[[#This Row],[Close Price]]-Table2[[#This Row],[200D EMA]])/Table2[[#This Row],[200D EMA]]</f>
        <v>8.4095320581433694E-3</v>
      </c>
      <c r="V692">
        <v>0.60939136628575596</v>
      </c>
      <c r="W692">
        <v>341.9</v>
      </c>
      <c r="X692">
        <v>353</v>
      </c>
      <c r="Y692">
        <v>330.35</v>
      </c>
      <c r="Z692">
        <v>353</v>
      </c>
      <c r="AA692">
        <v>323.95</v>
      </c>
      <c r="AB692">
        <v>353</v>
      </c>
      <c r="AC692" s="2">
        <f>(Table2[[#This Row],[Close Price]]/Table2[[#This Row],[Day Low]])-1</f>
        <v>8.9207370576191991E-3</v>
      </c>
      <c r="AD692" s="2">
        <f>(Table2[[#This Row],[Day High]]/Table2[[#This Row],[Close Price]])-1</f>
        <v>2.3336715466009572E-2</v>
      </c>
      <c r="AE692" s="2">
        <f>(Table2[[#This Row],[Close Price]]/Table2[[#This Row],[Current Week Low]])-1</f>
        <v>4.419555017405763E-2</v>
      </c>
      <c r="AF692" s="2">
        <f>(Table2[[#This Row],[Current Week High]]/Table2[[#This Row],[Close Price]])-1</f>
        <v>2.3336715466009572E-2</v>
      </c>
      <c r="AG692" s="2">
        <f>(Table2[[#This Row],[Close Price]]/Table2[[#This Row],[Current Month Low]])-1</f>
        <v>6.4824818644852567E-2</v>
      </c>
      <c r="AH692" s="2">
        <f>(Table2[[#This Row],[Current Month High]]/Table2[[#This Row],[Close Price]])-1</f>
        <v>2.3336715466009572E-2</v>
      </c>
      <c r="AI692">
        <v>15.3790404406435</v>
      </c>
      <c r="AJ692">
        <v>18.417439066254701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0.03</v>
      </c>
      <c r="AM692" t="s">
        <v>10332</v>
      </c>
      <c r="AN692">
        <v>5.14</v>
      </c>
      <c r="AO692" t="s">
        <v>10332</v>
      </c>
      <c r="AP692">
        <v>-0.109822319428208</v>
      </c>
      <c r="AQ692">
        <f>(Table2[[#This Row],[Sharpe Ratio]]-AVERAGE(Table2[Sharpe Ratio]))/_xlfn.STDEV.P(Table2[Sharpe Ratio])</f>
        <v>-2.029159083042098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639</v>
      </c>
      <c r="AT692">
        <f>_xlfn.RANK.AVG(Table2[[#This Row],[6M Return vs Nifty Z-Score]],Table2[6M Return vs Nifty Z-Score])</f>
        <v>544</v>
      </c>
      <c r="AU692">
        <f>_xlfn.RANK.AVG(Table2[[#This Row],[Sharpe Ratio Z-Score]],Table2[Sharpe Ratio Z-Score])</f>
        <v>728</v>
      </c>
      <c r="AV692">
        <f>(Table2[[#This Row],[Rank 1Y]]+Table2[[#This Row],[Rank 6M]]+Table2[[#This Row],[Rank Sharpe]])/3</f>
        <v>637</v>
      </c>
    </row>
    <row r="693" spans="1:48" x14ac:dyDescent="0.3">
      <c r="A693" t="s">
        <v>1834</v>
      </c>
      <c r="B693" t="s">
        <v>1835</v>
      </c>
      <c r="C693" t="s">
        <v>10289</v>
      </c>
      <c r="D693" t="s">
        <v>266</v>
      </c>
      <c r="E693">
        <v>4079.0340695699902</v>
      </c>
      <c r="F693">
        <v>483.3</v>
      </c>
      <c r="G693">
        <v>-32.639275227436599</v>
      </c>
      <c r="H693">
        <f>(Table2[[#This Row],[1Y Return vs Nifty]]-AVERAGE(Table2[1Y Return vs Nifty]))/_xlfn.STDEV.P(Table2[1Y Return vs Nifty])</f>
        <v>-1.0095206461296999</v>
      </c>
      <c r="I693">
        <v>-2.03140680623263</v>
      </c>
      <c r="J693">
        <f>(Table2[[#This Row],[1M Return vs Nifty]]-AVERAGE(Table2[1M Return vs Nifty]))/_xlfn.STDEV.P(Table2[1M Return vs Nifty])</f>
        <v>-0.52577211186301809</v>
      </c>
      <c r="K693">
        <v>-25.702237744651001</v>
      </c>
      <c r="L693">
        <f>(Table2[[#This Row],[6M Return vs Nifty]]-AVERAGE(Table2[6M Return vs Nifty]))/_xlfn.STDEV.P(Table2[6M Return vs Nifty])</f>
        <v>-1.1617417609001504</v>
      </c>
      <c r="M693">
        <v>-1.3958631058975299</v>
      </c>
      <c r="N693">
        <f>(Table2[[#This Row],[1W Return vs Nifty]]-AVERAGE(Table2[1W Return vs Nifty]))/_xlfn.STDEV.P(Table2[1W Return vs Nifty])</f>
        <v>-0.47618538518831299</v>
      </c>
      <c r="O693">
        <v>485.62</v>
      </c>
      <c r="P693">
        <v>494.44462920205501</v>
      </c>
      <c r="Q693">
        <v>505.48658251041599</v>
      </c>
      <c r="R693">
        <v>48.547476537073997</v>
      </c>
      <c r="S693" s="2">
        <f>(Table2[[#This Row],[Close Price]]-Table2[[#This Row],[20D EMA]])/Table2[[#This Row],[20D EMA]]</f>
        <v>-4.7773979654874036E-3</v>
      </c>
      <c r="T693" s="2">
        <f>(Table2[[#This Row],[Close Price]]-Table2[[#This Row],[50D EMA]])/Table2[[#This Row],[50D EMA]]</f>
        <v>-2.2539691087433662E-2</v>
      </c>
      <c r="U693" s="2">
        <f>(Table2[[#This Row],[Close Price]]-Table2[[#This Row],[200D EMA]])/Table2[[#This Row],[200D EMA]]</f>
        <v>-4.3891535953793193E-2</v>
      </c>
      <c r="V693">
        <v>0.72983460859136096</v>
      </c>
      <c r="W693">
        <v>481.15</v>
      </c>
      <c r="X693">
        <v>490.3</v>
      </c>
      <c r="Y693">
        <v>480.8</v>
      </c>
      <c r="Z693">
        <v>491.3</v>
      </c>
      <c r="AA693">
        <v>465.3</v>
      </c>
      <c r="AB693">
        <v>498.3</v>
      </c>
      <c r="AC693" s="2">
        <f>(Table2[[#This Row],[Close Price]]/Table2[[#This Row],[Day Low]])-1</f>
        <v>4.4684609789047425E-3</v>
      </c>
      <c r="AD693" s="2">
        <f>(Table2[[#This Row],[Day High]]/Table2[[#This Row],[Close Price]])-1</f>
        <v>1.4483757500517225E-2</v>
      </c>
      <c r="AE693" s="2">
        <f>(Table2[[#This Row],[Close Price]]/Table2[[#This Row],[Current Week Low]])-1</f>
        <v>5.1996672212979433E-3</v>
      </c>
      <c r="AF693" s="2">
        <f>(Table2[[#This Row],[Current Week High]]/Table2[[#This Row],[Close Price]])-1</f>
        <v>1.6552865714876797E-2</v>
      </c>
      <c r="AG693" s="2">
        <f>(Table2[[#This Row],[Close Price]]/Table2[[#This Row],[Current Month Low]])-1</f>
        <v>3.8684719535783341E-2</v>
      </c>
      <c r="AH693" s="2">
        <f>(Table2[[#This Row],[Current Month High]]/Table2[[#This Row],[Close Price]])-1</f>
        <v>3.1036623215394243E-2</v>
      </c>
      <c r="AI693">
        <v>44.630664183736798</v>
      </c>
      <c r="AJ693">
        <v>8.1208053691275097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-0.15</v>
      </c>
      <c r="AM693" t="s">
        <v>10331</v>
      </c>
      <c r="AN693">
        <v>0.88</v>
      </c>
      <c r="AO693" t="s">
        <v>10332</v>
      </c>
      <c r="AQ693">
        <f>(Table2[[#This Row],[Sharpe Ratio]]-AVERAGE(Table2[Sharpe Ratio]))/_xlfn.STDEV.P(Table2[Sharpe Ratio])</f>
        <v>-0.76472241492382476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670</v>
      </c>
      <c r="AT693">
        <f>_xlfn.RANK.AVG(Table2[[#This Row],[6M Return vs Nifty Z-Score]],Table2[6M Return vs Nifty Z-Score])</f>
        <v>685</v>
      </c>
      <c r="AU693">
        <f>_xlfn.RANK.AVG(Table2[[#This Row],[Sharpe Ratio Z-Score]],Table2[Sharpe Ratio Z-Score])</f>
        <v>557.5</v>
      </c>
      <c r="AV693">
        <f>(Table2[[#This Row],[Rank 1Y]]+Table2[[#This Row],[Rank 6M]]+Table2[[#This Row],[Rank Sharpe]])/3</f>
        <v>637.5</v>
      </c>
    </row>
    <row r="694" spans="1:48" x14ac:dyDescent="0.3">
      <c r="A694" t="s">
        <v>1990</v>
      </c>
      <c r="B694" t="s">
        <v>1991</v>
      </c>
      <c r="C694" t="s">
        <v>10291</v>
      </c>
      <c r="D694" t="s">
        <v>51</v>
      </c>
      <c r="E694">
        <v>3325.9339564000002</v>
      </c>
      <c r="F694">
        <v>360.8</v>
      </c>
      <c r="G694">
        <v>-20.392778501634101</v>
      </c>
      <c r="H694">
        <f>(Table2[[#This Row],[1Y Return vs Nifty]]-AVERAGE(Table2[1Y Return vs Nifty]))/_xlfn.STDEV.P(Table2[1Y Return vs Nifty])</f>
        <v>-0.81995935410921739</v>
      </c>
      <c r="I694">
        <v>6.4979617559565002</v>
      </c>
      <c r="J694">
        <f>(Table2[[#This Row],[1M Return vs Nifty]]-AVERAGE(Table2[1M Return vs Nifty]))/_xlfn.STDEV.P(Table2[1M Return vs Nifty])</f>
        <v>0.18382836627160676</v>
      </c>
      <c r="K694">
        <v>-15.871165183493201</v>
      </c>
      <c r="L694">
        <f>(Table2[[#This Row],[6M Return vs Nifty]]-AVERAGE(Table2[6M Return vs Nifty]))/_xlfn.STDEV.P(Table2[6M Return vs Nifty])</f>
        <v>-0.82728756576240625</v>
      </c>
      <c r="M694">
        <v>3.34102900706245</v>
      </c>
      <c r="N694">
        <f>(Table2[[#This Row],[1W Return vs Nifty]]-AVERAGE(Table2[1W Return vs Nifty]))/_xlfn.STDEV.P(Table2[1W Return vs Nifty])</f>
        <v>0.61891116288754466</v>
      </c>
      <c r="O694">
        <v>333.12</v>
      </c>
      <c r="P694">
        <v>330.29518774304501</v>
      </c>
      <c r="Q694">
        <v>337.69688459599001</v>
      </c>
      <c r="R694">
        <v>82.066161838834901</v>
      </c>
      <c r="S694" s="2">
        <f>(Table2[[#This Row],[Close Price]]-Table2[[#This Row],[20D EMA]])/Table2[[#This Row],[20D EMA]]</f>
        <v>8.3093179634966402E-2</v>
      </c>
      <c r="T694" s="2">
        <f>(Table2[[#This Row],[Close Price]]-Table2[[#This Row],[50D EMA]])/Table2[[#This Row],[50D EMA]]</f>
        <v>9.2356211622091192E-2</v>
      </c>
      <c r="U694" s="2">
        <f>(Table2[[#This Row],[Close Price]]-Table2[[#This Row],[200D EMA]])/Table2[[#This Row],[200D EMA]]</f>
        <v>6.8413765296205922E-2</v>
      </c>
      <c r="V694">
        <v>1.1761962011551801</v>
      </c>
      <c r="W694">
        <v>350.9</v>
      </c>
      <c r="X694">
        <v>363.4</v>
      </c>
      <c r="Y694">
        <v>325.85000000000002</v>
      </c>
      <c r="Z694">
        <v>363.4</v>
      </c>
      <c r="AA694">
        <v>315.14999999999998</v>
      </c>
      <c r="AB694">
        <v>363.4</v>
      </c>
      <c r="AC694" s="2">
        <f>(Table2[[#This Row],[Close Price]]/Table2[[#This Row],[Day Low]])-1</f>
        <v>2.8213166144200663E-2</v>
      </c>
      <c r="AD694" s="2">
        <f>(Table2[[#This Row],[Day High]]/Table2[[#This Row],[Close Price]])-1</f>
        <v>7.2062084257205061E-3</v>
      </c>
      <c r="AE694" s="2">
        <f>(Table2[[#This Row],[Close Price]]/Table2[[#This Row],[Current Week Low]])-1</f>
        <v>0.10725794077029294</v>
      </c>
      <c r="AF694" s="2">
        <f>(Table2[[#This Row],[Current Week High]]/Table2[[#This Row],[Close Price]])-1</f>
        <v>7.2062084257205061E-3</v>
      </c>
      <c r="AG694" s="2">
        <f>(Table2[[#This Row],[Close Price]]/Table2[[#This Row],[Current Month Low]])-1</f>
        <v>0.14485165794066335</v>
      </c>
      <c r="AH694" s="2">
        <f>(Table2[[#This Row],[Current Month High]]/Table2[[#This Row],[Close Price]])-1</f>
        <v>7.2062084257205061E-3</v>
      </c>
      <c r="AI694">
        <v>15.022172949002201</v>
      </c>
      <c r="AJ694">
        <v>25.889741800418602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-0.01</v>
      </c>
      <c r="AM694" t="s">
        <v>10331</v>
      </c>
      <c r="AN694">
        <v>13.62</v>
      </c>
      <c r="AO694" t="s">
        <v>10332</v>
      </c>
      <c r="AP694">
        <v>-7.6422194836188007E-2</v>
      </c>
      <c r="AQ694">
        <f>(Table2[[#This Row],[Sharpe Ratio]]-AVERAGE(Table2[Sharpe Ratio]))/_xlfn.STDEV.P(Table2[Sharpe Ratio])</f>
        <v>-1.6446075412994683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613</v>
      </c>
      <c r="AT694">
        <f>_xlfn.RANK.AVG(Table2[[#This Row],[6M Return vs Nifty Z-Score]],Table2[6M Return vs Nifty Z-Score])</f>
        <v>597</v>
      </c>
      <c r="AU694">
        <f>_xlfn.RANK.AVG(Table2[[#This Row],[Sharpe Ratio Z-Score]],Table2[Sharpe Ratio Z-Score])</f>
        <v>704</v>
      </c>
      <c r="AV694">
        <f>(Table2[[#This Row],[Rank 1Y]]+Table2[[#This Row],[Rank 6M]]+Table2[[#This Row],[Rank Sharpe]])/3</f>
        <v>638</v>
      </c>
    </row>
    <row r="695" spans="1:48" x14ac:dyDescent="0.3">
      <c r="A695" t="s">
        <v>1574</v>
      </c>
      <c r="B695" t="s">
        <v>1575</v>
      </c>
      <c r="C695" t="s">
        <v>10295</v>
      </c>
      <c r="D695" t="s">
        <v>471</v>
      </c>
      <c r="E695">
        <v>6220.4847321999996</v>
      </c>
      <c r="F695">
        <v>1151.75</v>
      </c>
      <c r="G695">
        <v>-35.840350147550602</v>
      </c>
      <c r="H695">
        <f>(Table2[[#This Row],[1Y Return vs Nifty]]-AVERAGE(Table2[1Y Return vs Nifty]))/_xlfn.STDEV.P(Table2[1Y Return vs Nifty])</f>
        <v>-1.0590695017165137</v>
      </c>
      <c r="I695">
        <v>8.3872854881359107</v>
      </c>
      <c r="J695">
        <f>(Table2[[#This Row],[1M Return vs Nifty]]-AVERAGE(Table2[1M Return vs Nifty]))/_xlfn.STDEV.P(Table2[1M Return vs Nifty])</f>
        <v>0.34101057899117426</v>
      </c>
      <c r="K695">
        <v>-12.481003227361001</v>
      </c>
      <c r="L695">
        <f>(Table2[[#This Row],[6M Return vs Nifty]]-AVERAGE(Table2[6M Return vs Nifty]))/_xlfn.STDEV.P(Table2[6M Return vs Nifty])</f>
        <v>-0.71195387441070079</v>
      </c>
      <c r="M695">
        <v>1.7906287964709899</v>
      </c>
      <c r="N695">
        <f>(Table2[[#This Row],[1W Return vs Nifty]]-AVERAGE(Table2[1W Return vs Nifty]))/_xlfn.STDEV.P(Table2[1W Return vs Nifty])</f>
        <v>0.26048249736874118</v>
      </c>
      <c r="O695">
        <v>1122.43</v>
      </c>
      <c r="P695">
        <v>1096.32516104768</v>
      </c>
      <c r="Q695">
        <v>1115.75682671493</v>
      </c>
      <c r="R695">
        <v>66.650999539482299</v>
      </c>
      <c r="S695" s="2">
        <f>(Table2[[#This Row],[Close Price]]-Table2[[#This Row],[20D EMA]])/Table2[[#This Row],[20D EMA]]</f>
        <v>2.6121896242972776E-2</v>
      </c>
      <c r="T695" s="2">
        <f>(Table2[[#This Row],[Close Price]]-Table2[[#This Row],[50D EMA]])/Table2[[#This Row],[50D EMA]]</f>
        <v>5.0555109853863439E-2</v>
      </c>
      <c r="U695" s="2">
        <f>(Table2[[#This Row],[Close Price]]-Table2[[#This Row],[200D EMA]])/Table2[[#This Row],[200D EMA]]</f>
        <v>3.2258976529001435E-2</v>
      </c>
      <c r="V695">
        <v>0.27072382308176601</v>
      </c>
      <c r="W695">
        <v>1142</v>
      </c>
      <c r="X695">
        <v>1166</v>
      </c>
      <c r="Y695">
        <v>1123.05</v>
      </c>
      <c r="Z695">
        <v>1174.2</v>
      </c>
      <c r="AA695">
        <v>1082.7</v>
      </c>
      <c r="AB695">
        <v>1174.2</v>
      </c>
      <c r="AC695" s="2">
        <f>(Table2[[#This Row],[Close Price]]/Table2[[#This Row],[Day Low]])-1</f>
        <v>8.5376532399299432E-3</v>
      </c>
      <c r="AD695" s="2">
        <f>(Table2[[#This Row],[Day High]]/Table2[[#This Row],[Close Price]])-1</f>
        <v>1.2372476665943211E-2</v>
      </c>
      <c r="AE695" s="2">
        <f>(Table2[[#This Row],[Close Price]]/Table2[[#This Row],[Current Week Low]])-1</f>
        <v>2.555540715017135E-2</v>
      </c>
      <c r="AF695" s="2">
        <f>(Table2[[#This Row],[Current Week High]]/Table2[[#This Row],[Close Price]])-1</f>
        <v>1.9492077273713937E-2</v>
      </c>
      <c r="AG695" s="2">
        <f>(Table2[[#This Row],[Close Price]]/Table2[[#This Row],[Current Month Low]])-1</f>
        <v>6.3775745820633611E-2</v>
      </c>
      <c r="AH695" s="2">
        <f>(Table2[[#This Row],[Current Month High]]/Table2[[#This Row],[Close Price]])-1</f>
        <v>1.9492077273713937E-2</v>
      </c>
      <c r="AI695">
        <v>21.962231387019699</v>
      </c>
      <c r="AJ695">
        <v>23.4061930783242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0.02</v>
      </c>
      <c r="AM695" t="s">
        <v>10332</v>
      </c>
      <c r="AN695">
        <v>4.8099999999999996</v>
      </c>
      <c r="AO695" t="s">
        <v>10332</v>
      </c>
      <c r="AP695">
        <v>-5.2725454152756E-2</v>
      </c>
      <c r="AQ695">
        <f>(Table2[[#This Row],[Sharpe Ratio]]-AVERAGE(Table2[Sharpe Ratio]))/_xlfn.STDEV.P(Table2[Sharpe Ratio])</f>
        <v>-1.3717756798798171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682</v>
      </c>
      <c r="AT695">
        <f>_xlfn.RANK.AVG(Table2[[#This Row],[6M Return vs Nifty Z-Score]],Table2[6M Return vs Nifty Z-Score])</f>
        <v>562</v>
      </c>
      <c r="AU695">
        <f>_xlfn.RANK.AVG(Table2[[#This Row],[Sharpe Ratio Z-Score]],Table2[Sharpe Ratio Z-Score])</f>
        <v>672</v>
      </c>
      <c r="AV695">
        <f>(Table2[[#This Row],[Rank 1Y]]+Table2[[#This Row],[Rank 6M]]+Table2[[#This Row],[Rank Sharpe]])/3</f>
        <v>638.66666666666663</v>
      </c>
    </row>
    <row r="696" spans="1:48" x14ac:dyDescent="0.3">
      <c r="A696" t="s">
        <v>309</v>
      </c>
      <c r="B696" t="s">
        <v>310</v>
      </c>
      <c r="C696" t="s">
        <v>6577</v>
      </c>
      <c r="D696" t="s">
        <v>80</v>
      </c>
      <c r="E696">
        <v>90246.610127519903</v>
      </c>
      <c r="F696">
        <v>25012.400000000001</v>
      </c>
      <c r="G696">
        <v>-23.099757999604599</v>
      </c>
      <c r="H696">
        <f>(Table2[[#This Row],[1Y Return vs Nifty]]-AVERAGE(Table2[1Y Return vs Nifty]))/_xlfn.STDEV.P(Table2[1Y Return vs Nifty])</f>
        <v>-0.86186019666014047</v>
      </c>
      <c r="I696">
        <v>-10.108718213260801</v>
      </c>
      <c r="J696">
        <f>(Table2[[#This Row],[1M Return vs Nifty]]-AVERAGE(Table2[1M Return vs Nifty]))/_xlfn.STDEV.P(Table2[1M Return vs Nifty])</f>
        <v>-1.1977637129620768</v>
      </c>
      <c r="K696">
        <v>-17.655994247836599</v>
      </c>
      <c r="L696">
        <f>(Table2[[#This Row],[6M Return vs Nifty]]-AVERAGE(Table2[6M Return vs Nifty]))/_xlfn.STDEV.P(Table2[6M Return vs Nifty])</f>
        <v>-0.88800765143565474</v>
      </c>
      <c r="M696">
        <v>-1.31852799576034</v>
      </c>
      <c r="N696">
        <f>(Table2[[#This Row],[1W Return vs Nifty]]-AVERAGE(Table2[1W Return vs Nifty]))/_xlfn.STDEV.P(Table2[1W Return vs Nifty])</f>
        <v>-0.45830669803717539</v>
      </c>
      <c r="O696">
        <v>25544.42</v>
      </c>
      <c r="P696">
        <v>26211.845104762098</v>
      </c>
      <c r="Q696">
        <v>26172.3868289866</v>
      </c>
      <c r="R696">
        <v>44.167085809649798</v>
      </c>
      <c r="S696" s="2">
        <f>(Table2[[#This Row],[Close Price]]-Table2[[#This Row],[20D EMA]])/Table2[[#This Row],[20D EMA]]</f>
        <v>-2.0827249160481891E-2</v>
      </c>
      <c r="T696" s="2">
        <f>(Table2[[#This Row],[Close Price]]-Table2[[#This Row],[50D EMA]])/Table2[[#This Row],[50D EMA]]</f>
        <v>-4.5759659419938543E-2</v>
      </c>
      <c r="U696" s="2">
        <f>(Table2[[#This Row],[Close Price]]-Table2[[#This Row],[200D EMA]])/Table2[[#This Row],[200D EMA]]</f>
        <v>-4.4321018047229967E-2</v>
      </c>
      <c r="V696">
        <v>1.2315189142982299</v>
      </c>
      <c r="W696">
        <v>24800.45</v>
      </c>
      <c r="X696">
        <v>25224.95</v>
      </c>
      <c r="Y696">
        <v>24600</v>
      </c>
      <c r="Z696">
        <v>25224.95</v>
      </c>
      <c r="AA696">
        <v>23850</v>
      </c>
      <c r="AB696">
        <v>27899.8</v>
      </c>
      <c r="AC696" s="2">
        <f>(Table2[[#This Row],[Close Price]]/Table2[[#This Row],[Day Low]])-1</f>
        <v>8.5462158952760436E-3</v>
      </c>
      <c r="AD696" s="2">
        <f>(Table2[[#This Row],[Day High]]/Table2[[#This Row],[Close Price]])-1</f>
        <v>8.4977850985910042E-3</v>
      </c>
      <c r="AE696" s="2">
        <f>(Table2[[#This Row],[Close Price]]/Table2[[#This Row],[Current Week Low]])-1</f>
        <v>1.6764227642276586E-2</v>
      </c>
      <c r="AF696" s="2">
        <f>(Table2[[#This Row],[Current Week High]]/Table2[[#This Row],[Close Price]])-1</f>
        <v>8.4977850985910042E-3</v>
      </c>
      <c r="AG696" s="2">
        <f>(Table2[[#This Row],[Close Price]]/Table2[[#This Row],[Current Month Low]])-1</f>
        <v>4.8737945492662638E-2</v>
      </c>
      <c r="AH696" s="2">
        <f>(Table2[[#This Row],[Current Month High]]/Table2[[#This Row],[Close Price]])-1</f>
        <v>0.11543874238377749</v>
      </c>
      <c r="AI696">
        <v>22.890046536917598</v>
      </c>
      <c r="AJ696">
        <v>5.9935037005176302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-0.02</v>
      </c>
      <c r="AM696" t="s">
        <v>10331</v>
      </c>
      <c r="AN696">
        <v>-6.79</v>
      </c>
      <c r="AO696" t="s">
        <v>10331</v>
      </c>
      <c r="AP696">
        <v>-6.5590241268385002E-2</v>
      </c>
      <c r="AQ696">
        <f>(Table2[[#This Row],[Sharpe Ratio]]-AVERAGE(Table2[Sharpe Ratio]))/_xlfn.STDEV.P(Table2[Sharpe Ratio])</f>
        <v>-1.5198941009915705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623</v>
      </c>
      <c r="AT696">
        <f>_xlfn.RANK.AVG(Table2[[#This Row],[6M Return vs Nifty Z-Score]],Table2[6M Return vs Nifty Z-Score])</f>
        <v>612</v>
      </c>
      <c r="AU696">
        <f>_xlfn.RANK.AVG(Table2[[#This Row],[Sharpe Ratio Z-Score]],Table2[Sharpe Ratio Z-Score])</f>
        <v>685</v>
      </c>
      <c r="AV696">
        <f>(Table2[[#This Row],[Rank 1Y]]+Table2[[#This Row],[Rank 6M]]+Table2[[#This Row],[Rank Sharpe]])/3</f>
        <v>640</v>
      </c>
    </row>
    <row r="697" spans="1:48" x14ac:dyDescent="0.3">
      <c r="A697" t="s">
        <v>1193</v>
      </c>
      <c r="B697" t="s">
        <v>1194</v>
      </c>
      <c r="C697" t="s">
        <v>6577</v>
      </c>
      <c r="D697" t="s">
        <v>80</v>
      </c>
      <c r="E697">
        <v>10218.224520165</v>
      </c>
      <c r="F697">
        <v>1326.95</v>
      </c>
      <c r="G697">
        <v>-15.773220304612</v>
      </c>
      <c r="H697">
        <f>(Table2[[#This Row],[1Y Return vs Nifty]]-AVERAGE(Table2[1Y Return vs Nifty]))/_xlfn.STDEV.P(Table2[1Y Return vs Nifty])</f>
        <v>-0.74845405426732015</v>
      </c>
      <c r="I697">
        <v>-13.8552814490931</v>
      </c>
      <c r="J697">
        <f>(Table2[[#This Row],[1M Return vs Nifty]]-AVERAGE(Table2[1M Return vs Nifty]))/_xlfn.STDEV.P(Table2[1M Return vs Nifty])</f>
        <v>-1.5094588922856287</v>
      </c>
      <c r="K697">
        <v>-33.338758516190502</v>
      </c>
      <c r="L697">
        <f>(Table2[[#This Row],[6M Return vs Nifty]]-AVERAGE(Table2[6M Return vs Nifty]))/_xlfn.STDEV.P(Table2[6M Return vs Nifty])</f>
        <v>-1.4215370571315022</v>
      </c>
      <c r="M697">
        <v>0.73637355554843498</v>
      </c>
      <c r="N697">
        <f>(Table2[[#This Row],[1W Return vs Nifty]]-AVERAGE(Table2[1W Return vs Nifty]))/_xlfn.STDEV.P(Table2[1W Return vs Nifty])</f>
        <v>1.6754912362853716E-2</v>
      </c>
      <c r="O697">
        <v>1381.83</v>
      </c>
      <c r="P697">
        <v>1451.70201143535</v>
      </c>
      <c r="Q697">
        <v>1435.9137588357901</v>
      </c>
      <c r="R697">
        <v>43.713976274943001</v>
      </c>
      <c r="S697" s="2">
        <f>(Table2[[#This Row],[Close Price]]-Table2[[#This Row],[20D EMA]])/Table2[[#This Row],[20D EMA]]</f>
        <v>-3.9715449802073977E-2</v>
      </c>
      <c r="T697" s="2">
        <f>(Table2[[#This Row],[Close Price]]-Table2[[#This Row],[50D EMA]])/Table2[[#This Row],[50D EMA]]</f>
        <v>-8.593499936808871E-2</v>
      </c>
      <c r="U697" s="2">
        <f>(Table2[[#This Row],[Close Price]]-Table2[[#This Row],[200D EMA]])/Table2[[#This Row],[200D EMA]]</f>
        <v>-7.5884612265388174E-2</v>
      </c>
      <c r="V697">
        <v>1.27893545997248</v>
      </c>
      <c r="W697">
        <v>1307.5999999999999</v>
      </c>
      <c r="X697">
        <v>1331</v>
      </c>
      <c r="Y697">
        <v>1271</v>
      </c>
      <c r="Z697">
        <v>1331</v>
      </c>
      <c r="AA697">
        <v>1212</v>
      </c>
      <c r="AB697">
        <v>1554.95</v>
      </c>
      <c r="AC697" s="2">
        <f>(Table2[[#This Row],[Close Price]]/Table2[[#This Row],[Day Low]])-1</f>
        <v>1.4798103395534001E-2</v>
      </c>
      <c r="AD697" s="2">
        <f>(Table2[[#This Row],[Day High]]/Table2[[#This Row],[Close Price]])-1</f>
        <v>3.0521119861335322E-3</v>
      </c>
      <c r="AE697" s="2">
        <f>(Table2[[#This Row],[Close Price]]/Table2[[#This Row],[Current Week Low]])-1</f>
        <v>4.4020456333595526E-2</v>
      </c>
      <c r="AF697" s="2">
        <f>(Table2[[#This Row],[Current Week High]]/Table2[[#This Row],[Close Price]])-1</f>
        <v>3.0521119861335322E-3</v>
      </c>
      <c r="AG697" s="2">
        <f>(Table2[[#This Row],[Close Price]]/Table2[[#This Row],[Current Month Low]])-1</f>
        <v>9.4843234323432446E-2</v>
      </c>
      <c r="AH697" s="2">
        <f>(Table2[[#This Row],[Current Month High]]/Table2[[#This Row],[Close Price]])-1</f>
        <v>0.17182260070085542</v>
      </c>
      <c r="AI697">
        <v>35.800143185500502</v>
      </c>
      <c r="AJ697">
        <v>18.774615109201498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-0.11</v>
      </c>
      <c r="AM697" t="s">
        <v>10331</v>
      </c>
      <c r="AN697">
        <v>-8.86</v>
      </c>
      <c r="AO697" t="s">
        <v>10331</v>
      </c>
      <c r="AP697">
        <v>-2.2328580538763999E-2</v>
      </c>
      <c r="AQ697">
        <f>(Table2[[#This Row],[Sharpe Ratio]]-AVERAGE(Table2[Sharpe Ratio]))/_xlfn.STDEV.P(Table2[Sharpe Ratio])</f>
        <v>-1.0218019969909431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589</v>
      </c>
      <c r="AT697">
        <f>_xlfn.RANK.AVG(Table2[[#This Row],[6M Return vs Nifty Z-Score]],Table2[6M Return vs Nifty Z-Score])</f>
        <v>714</v>
      </c>
      <c r="AU697">
        <f>_xlfn.RANK.AVG(Table2[[#This Row],[Sharpe Ratio Z-Score]],Table2[Sharpe Ratio Z-Score])</f>
        <v>617</v>
      </c>
      <c r="AV697">
        <f>(Table2[[#This Row],[Rank 1Y]]+Table2[[#This Row],[Rank 6M]]+Table2[[#This Row],[Rank Sharpe]])/3</f>
        <v>640</v>
      </c>
    </row>
    <row r="698" spans="1:48" x14ac:dyDescent="0.3">
      <c r="A698" t="s">
        <v>2135</v>
      </c>
      <c r="B698" t="s">
        <v>2136</v>
      </c>
      <c r="C698" t="s">
        <v>10303</v>
      </c>
      <c r="D698" t="s">
        <v>1888</v>
      </c>
      <c r="E698">
        <v>2835.5344771599998</v>
      </c>
      <c r="F698">
        <v>15.4</v>
      </c>
      <c r="G698">
        <v>-47.077842511011198</v>
      </c>
      <c r="H698">
        <f>(Table2[[#This Row],[1Y Return vs Nifty]]-AVERAGE(Table2[1Y Return vs Nifty]))/_xlfn.STDEV.P(Table2[1Y Return vs Nifty])</f>
        <v>-1.2330125990105938</v>
      </c>
      <c r="I698">
        <v>-0.56206693090056004</v>
      </c>
      <c r="J698">
        <f>(Table2[[#This Row],[1M Return vs Nifty]]-AVERAGE(Table2[1M Return vs Nifty]))/_xlfn.STDEV.P(Table2[1M Return vs Nifty])</f>
        <v>-0.40353043940206113</v>
      </c>
      <c r="K698">
        <v>-46.833627100367103</v>
      </c>
      <c r="L698">
        <f>(Table2[[#This Row],[6M Return vs Nifty]]-AVERAGE(Table2[6M Return vs Nifty]))/_xlfn.STDEV.P(Table2[6M Return vs Nifty])</f>
        <v>-1.8806340053772865</v>
      </c>
      <c r="M698">
        <v>-0.72490979306555103</v>
      </c>
      <c r="N698">
        <f>(Table2[[#This Row],[1W Return vs Nifty]]-AVERAGE(Table2[1W Return vs Nifty]))/_xlfn.STDEV.P(Table2[1W Return vs Nifty])</f>
        <v>-0.32107130631957842</v>
      </c>
      <c r="O698">
        <v>15.07</v>
      </c>
      <c r="P698">
        <v>15.472553921385099</v>
      </c>
      <c r="Q698">
        <v>17.021997645266101</v>
      </c>
      <c r="R698">
        <v>65.509232941452893</v>
      </c>
      <c r="S698" s="2">
        <f>(Table2[[#This Row],[Close Price]]-Table2[[#This Row],[20D EMA]])/Table2[[#This Row],[20D EMA]]</f>
        <v>2.1897810218978107E-2</v>
      </c>
      <c r="T698" s="2">
        <f>(Table2[[#This Row],[Close Price]]-Table2[[#This Row],[50D EMA]])/Table2[[#This Row],[50D EMA]]</f>
        <v>-4.689201391944735E-3</v>
      </c>
      <c r="U698" s="2">
        <f>(Table2[[#This Row],[Close Price]]-Table2[[#This Row],[200D EMA]])/Table2[[#This Row],[200D EMA]]</f>
        <v>-9.528832508781282E-2</v>
      </c>
      <c r="V698">
        <v>0.52154244862439803</v>
      </c>
      <c r="W698">
        <v>14.96</v>
      </c>
      <c r="X698">
        <v>15.49</v>
      </c>
      <c r="Y698">
        <v>14.5</v>
      </c>
      <c r="Z698">
        <v>15.49</v>
      </c>
      <c r="AA698">
        <v>14.37</v>
      </c>
      <c r="AB698">
        <v>16.579999999999998</v>
      </c>
      <c r="AC698" s="2">
        <f>(Table2[[#This Row],[Close Price]]/Table2[[#This Row],[Day Low]])-1</f>
        <v>2.9411764705882248E-2</v>
      </c>
      <c r="AD698" s="2">
        <f>(Table2[[#This Row],[Day High]]/Table2[[#This Row],[Close Price]])-1</f>
        <v>5.8441558441557628E-3</v>
      </c>
      <c r="AE698" s="2">
        <f>(Table2[[#This Row],[Close Price]]/Table2[[#This Row],[Current Week Low]])-1</f>
        <v>6.2068965517241503E-2</v>
      </c>
      <c r="AF698" s="2">
        <f>(Table2[[#This Row],[Current Week High]]/Table2[[#This Row],[Close Price]])-1</f>
        <v>5.8441558441557628E-3</v>
      </c>
      <c r="AG698" s="2">
        <f>(Table2[[#This Row],[Close Price]]/Table2[[#This Row],[Current Month Low]])-1</f>
        <v>7.1677105080028003E-2</v>
      </c>
      <c r="AH698" s="2">
        <f>(Table2[[#This Row],[Current Month High]]/Table2[[#This Row],[Close Price]])-1</f>
        <v>7.6623376623376593E-2</v>
      </c>
      <c r="AI698">
        <v>69.155844155844093</v>
      </c>
      <c r="AJ698">
        <v>19.844357976653601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-0.06</v>
      </c>
      <c r="AM698" t="s">
        <v>10331</v>
      </c>
      <c r="AN698">
        <v>3.36</v>
      </c>
      <c r="AO698" t="s">
        <v>10332</v>
      </c>
      <c r="AP698">
        <v>2.1792061135501001E-2</v>
      </c>
      <c r="AQ698">
        <f>(Table2[[#This Row],[Sharpe Ratio]]-AVERAGE(Table2[Sharpe Ratio]))/_xlfn.STDEV.P(Table2[Sharpe Ratio])</f>
        <v>-0.51382003627195716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714</v>
      </c>
      <c r="AT698">
        <f>_xlfn.RANK.AVG(Table2[[#This Row],[6M Return vs Nifty Z-Score]],Table2[6M Return vs Nifty Z-Score])</f>
        <v>731</v>
      </c>
      <c r="AU698">
        <f>_xlfn.RANK.AVG(Table2[[#This Row],[Sharpe Ratio Z-Score]],Table2[Sharpe Ratio Z-Score])</f>
        <v>475</v>
      </c>
      <c r="AV698">
        <f>(Table2[[#This Row],[Rank 1Y]]+Table2[[#This Row],[Rank 6M]]+Table2[[#This Row],[Rank Sharpe]])/3</f>
        <v>640</v>
      </c>
    </row>
    <row r="699" spans="1:48" x14ac:dyDescent="0.3">
      <c r="A699" t="s">
        <v>917</v>
      </c>
      <c r="B699" t="s">
        <v>918</v>
      </c>
      <c r="C699" t="s">
        <v>10300</v>
      </c>
      <c r="D699" t="s">
        <v>571</v>
      </c>
      <c r="E699">
        <v>16534.080564</v>
      </c>
      <c r="F699">
        <v>3334.6</v>
      </c>
      <c r="G699">
        <v>-53.645514435732203</v>
      </c>
      <c r="H699">
        <f>(Table2[[#This Row],[1Y Return vs Nifty]]-AVERAGE(Table2[1Y Return vs Nifty]))/_xlfn.STDEV.P(Table2[1Y Return vs Nifty])</f>
        <v>-1.3346723963789047</v>
      </c>
      <c r="I699">
        <v>-7.1406152779052698</v>
      </c>
      <c r="J699">
        <f>(Table2[[#This Row],[1M Return vs Nifty]]-AVERAGE(Table2[1M Return vs Nifty]))/_xlfn.STDEV.P(Table2[1M Return vs Nifty])</f>
        <v>-0.95083250736055636</v>
      </c>
      <c r="K699">
        <v>-7.2835337597621201</v>
      </c>
      <c r="L699">
        <f>(Table2[[#This Row],[6M Return vs Nifty]]-AVERAGE(Table2[6M Return vs Nifty]))/_xlfn.STDEV.P(Table2[6M Return vs Nifty])</f>
        <v>-0.53513537808438927</v>
      </c>
      <c r="M699">
        <v>-1.8829464326927601</v>
      </c>
      <c r="N699">
        <f>(Table2[[#This Row],[1W Return vs Nifty]]-AVERAGE(Table2[1W Return vs Nifty]))/_xlfn.STDEV.P(Table2[1W Return vs Nifty])</f>
        <v>-0.58879155334219346</v>
      </c>
      <c r="O699">
        <v>3435.2</v>
      </c>
      <c r="P699">
        <v>3481.9618236759002</v>
      </c>
      <c r="Q699">
        <v>3541.7685533339099</v>
      </c>
      <c r="R699">
        <v>41.141236292886902</v>
      </c>
      <c r="S699" s="2">
        <f>(Table2[[#This Row],[Close Price]]-Table2[[#This Row],[20D EMA]])/Table2[[#This Row],[20D EMA]]</f>
        <v>-2.9285048905449439E-2</v>
      </c>
      <c r="T699" s="2">
        <f>(Table2[[#This Row],[Close Price]]-Table2[[#This Row],[50D EMA]])/Table2[[#This Row],[50D EMA]]</f>
        <v>-4.2321493209345612E-2</v>
      </c>
      <c r="U699" s="2">
        <f>(Table2[[#This Row],[Close Price]]-Table2[[#This Row],[200D EMA]])/Table2[[#This Row],[200D EMA]]</f>
        <v>-5.8492967627401783E-2</v>
      </c>
      <c r="V699">
        <v>0.83912255446778194</v>
      </c>
      <c r="W699">
        <v>3312.15</v>
      </c>
      <c r="X699">
        <v>3384.4</v>
      </c>
      <c r="Y699">
        <v>3262.2</v>
      </c>
      <c r="Z699">
        <v>3384.4</v>
      </c>
      <c r="AA699">
        <v>3226.4</v>
      </c>
      <c r="AB699">
        <v>3790</v>
      </c>
      <c r="AC699" s="2">
        <f>(Table2[[#This Row],[Close Price]]/Table2[[#This Row],[Day Low]])-1</f>
        <v>6.7780746644927614E-3</v>
      </c>
      <c r="AD699" s="2">
        <f>(Table2[[#This Row],[Day High]]/Table2[[#This Row],[Close Price]])-1</f>
        <v>1.4934324956516587E-2</v>
      </c>
      <c r="AE699" s="2">
        <f>(Table2[[#This Row],[Close Price]]/Table2[[#This Row],[Current Week Low]])-1</f>
        <v>2.2193611673104074E-2</v>
      </c>
      <c r="AF699" s="2">
        <f>(Table2[[#This Row],[Current Week High]]/Table2[[#This Row],[Close Price]])-1</f>
        <v>1.4934324956516587E-2</v>
      </c>
      <c r="AG699" s="2">
        <f>(Table2[[#This Row],[Close Price]]/Table2[[#This Row],[Current Month Low]])-1</f>
        <v>3.3535829407389084E-2</v>
      </c>
      <c r="AH699" s="2">
        <f>(Table2[[#This Row],[Current Month High]]/Table2[[#This Row],[Close Price]])-1</f>
        <v>0.1365681041204343</v>
      </c>
      <c r="AI699">
        <v>41.673664007676997</v>
      </c>
      <c r="AJ699">
        <v>15.947773779099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0</v>
      </c>
      <c r="AM699" t="s">
        <v>10333</v>
      </c>
      <c r="AN699">
        <v>-3.51</v>
      </c>
      <c r="AO699" t="s">
        <v>10331</v>
      </c>
      <c r="AP699">
        <v>-6.8585497794027006E-2</v>
      </c>
      <c r="AQ699">
        <f>(Table2[[#This Row],[Sharpe Ratio]]-AVERAGE(Table2[Sharpe Ratio]))/_xlfn.STDEV.P(Table2[Sharpe Ratio])</f>
        <v>-1.5543799159075278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726</v>
      </c>
      <c r="AT699">
        <f>_xlfn.RANK.AVG(Table2[[#This Row],[6M Return vs Nifty Z-Score]],Table2[6M Return vs Nifty Z-Score])</f>
        <v>507</v>
      </c>
      <c r="AU699">
        <f>_xlfn.RANK.AVG(Table2[[#This Row],[Sharpe Ratio Z-Score]],Table2[Sharpe Ratio Z-Score])</f>
        <v>691</v>
      </c>
      <c r="AV699">
        <f>(Table2[[#This Row],[Rank 1Y]]+Table2[[#This Row],[Rank 6M]]+Table2[[#This Row],[Rank Sharpe]])/3</f>
        <v>641.33333333333337</v>
      </c>
    </row>
    <row r="700" spans="1:48" x14ac:dyDescent="0.3">
      <c r="A700" t="s">
        <v>2391</v>
      </c>
      <c r="B700" t="s">
        <v>2392</v>
      </c>
      <c r="C700" t="s">
        <v>10292</v>
      </c>
      <c r="D700" t="s">
        <v>263</v>
      </c>
      <c r="E700">
        <v>2189.68131184</v>
      </c>
      <c r="F700">
        <v>489.2</v>
      </c>
      <c r="G700">
        <v>-47.490281708269301</v>
      </c>
      <c r="H700">
        <f>(Table2[[#This Row],[1Y Return vs Nifty]]-AVERAGE(Table2[1Y Return vs Nifty]))/_xlfn.STDEV.P(Table2[1Y Return vs Nifty])</f>
        <v>-1.2393966702158237</v>
      </c>
      <c r="I700">
        <v>-4.1735048903324197</v>
      </c>
      <c r="J700">
        <f>(Table2[[#This Row],[1M Return vs Nifty]]-AVERAGE(Table2[1M Return vs Nifty]))/_xlfn.STDEV.P(Table2[1M Return vs Nifty])</f>
        <v>-0.7039838767323211</v>
      </c>
      <c r="K700">
        <v>-22.045831300864702</v>
      </c>
      <c r="L700">
        <f>(Table2[[#This Row],[6M Return vs Nifty]]-AVERAGE(Table2[6M Return vs Nifty]))/_xlfn.STDEV.P(Table2[6M Return vs Nifty])</f>
        <v>-1.0373504021093871</v>
      </c>
      <c r="M700">
        <v>-2.0312686870938501</v>
      </c>
      <c r="N700">
        <f>(Table2[[#This Row],[1W Return vs Nifty]]-AVERAGE(Table2[1W Return vs Nifty]))/_xlfn.STDEV.P(Table2[1W Return vs Nifty])</f>
        <v>-0.62308137564003885</v>
      </c>
      <c r="O700">
        <v>493.52</v>
      </c>
      <c r="P700">
        <v>504.05866897318998</v>
      </c>
      <c r="Q700">
        <v>533.47605807995899</v>
      </c>
      <c r="R700">
        <v>47.954071433157097</v>
      </c>
      <c r="S700" s="2">
        <f>(Table2[[#This Row],[Close Price]]-Table2[[#This Row],[20D EMA]])/Table2[[#This Row],[20D EMA]]</f>
        <v>-8.7534446425676631E-3</v>
      </c>
      <c r="T700" s="2">
        <f>(Table2[[#This Row],[Close Price]]-Table2[[#This Row],[50D EMA]])/Table2[[#This Row],[50D EMA]]</f>
        <v>-2.9478054615067636E-2</v>
      </c>
      <c r="U700" s="2">
        <f>(Table2[[#This Row],[Close Price]]-Table2[[#This Row],[200D EMA]])/Table2[[#This Row],[200D EMA]]</f>
        <v>-8.2995398592607073E-2</v>
      </c>
      <c r="V700">
        <v>1.1797114531830599</v>
      </c>
      <c r="W700">
        <v>485.95</v>
      </c>
      <c r="X700">
        <v>494.35</v>
      </c>
      <c r="Y700">
        <v>476.75</v>
      </c>
      <c r="Z700">
        <v>504</v>
      </c>
      <c r="AA700">
        <v>467.1</v>
      </c>
      <c r="AB700">
        <v>521.95000000000005</v>
      </c>
      <c r="AC700" s="2">
        <f>(Table2[[#This Row],[Close Price]]/Table2[[#This Row],[Day Low]])-1</f>
        <v>6.687930857083968E-3</v>
      </c>
      <c r="AD700" s="2">
        <f>(Table2[[#This Row],[Day High]]/Table2[[#This Row],[Close Price]])-1</f>
        <v>1.0527391659852947E-2</v>
      </c>
      <c r="AE700" s="2">
        <f>(Table2[[#This Row],[Close Price]]/Table2[[#This Row],[Current Week Low]])-1</f>
        <v>2.6114315679077071E-2</v>
      </c>
      <c r="AF700" s="2">
        <f>(Table2[[#This Row],[Current Week High]]/Table2[[#This Row],[Close Price]])-1</f>
        <v>3.0253475061324586E-2</v>
      </c>
      <c r="AG700" s="2">
        <f>(Table2[[#This Row],[Close Price]]/Table2[[#This Row],[Current Month Low]])-1</f>
        <v>4.7313209162920034E-2</v>
      </c>
      <c r="AH700" s="2">
        <f>(Table2[[#This Row],[Current Month High]]/Table2[[#This Row],[Close Price]])-1</f>
        <v>6.6946034341782701E-2</v>
      </c>
      <c r="AI700">
        <v>31.858135731807</v>
      </c>
      <c r="AJ700">
        <v>7.7533039647577002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-0.01</v>
      </c>
      <c r="AM700" t="s">
        <v>10331</v>
      </c>
      <c r="AN700">
        <v>-1.53</v>
      </c>
      <c r="AO700" t="s">
        <v>10331</v>
      </c>
      <c r="AQ700">
        <f>(Table2[[#This Row],[Sharpe Ratio]]-AVERAGE(Table2[Sharpe Ratio]))/_xlfn.STDEV.P(Table2[Sharpe Ratio])</f>
        <v>-0.76472241492382476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716</v>
      </c>
      <c r="AT700">
        <f>_xlfn.RANK.AVG(Table2[[#This Row],[6M Return vs Nifty Z-Score]],Table2[6M Return vs Nifty Z-Score])</f>
        <v>654</v>
      </c>
      <c r="AU700">
        <f>_xlfn.RANK.AVG(Table2[[#This Row],[Sharpe Ratio Z-Score]],Table2[Sharpe Ratio Z-Score])</f>
        <v>557.5</v>
      </c>
      <c r="AV700">
        <f>(Table2[[#This Row],[Rank 1Y]]+Table2[[#This Row],[Rank 6M]]+Table2[[#This Row],[Rank Sharpe]])/3</f>
        <v>642.5</v>
      </c>
    </row>
    <row r="701" spans="1:48" x14ac:dyDescent="0.3">
      <c r="A701" t="s">
        <v>1500</v>
      </c>
      <c r="B701" t="s">
        <v>1501</v>
      </c>
      <c r="C701" t="s">
        <v>10289</v>
      </c>
      <c r="D701" t="s">
        <v>359</v>
      </c>
      <c r="E701">
        <v>6787.7297472600003</v>
      </c>
      <c r="F701">
        <v>296.55</v>
      </c>
      <c r="G701">
        <v>-55.331762735246997</v>
      </c>
      <c r="H701">
        <f>(Table2[[#This Row],[1Y Return vs Nifty]]-AVERAGE(Table2[1Y Return vs Nifty]))/_xlfn.STDEV.P(Table2[1Y Return vs Nifty])</f>
        <v>-1.3607735266433574</v>
      </c>
      <c r="I701">
        <v>-4.2111611446011796</v>
      </c>
      <c r="J701">
        <f>(Table2[[#This Row],[1M Return vs Nifty]]-AVERAGE(Table2[1M Return vs Nifty]))/_xlfn.STDEV.P(Table2[1M Return vs Nifty])</f>
        <v>-0.7071166873078103</v>
      </c>
      <c r="K701">
        <v>-26.177678449729399</v>
      </c>
      <c r="L701">
        <f>(Table2[[#This Row],[6M Return vs Nifty]]-AVERAGE(Table2[6M Return vs Nifty]))/_xlfn.STDEV.P(Table2[6M Return vs Nifty])</f>
        <v>-1.177916307203569</v>
      </c>
      <c r="M701">
        <v>-8.4200784405485896E-2</v>
      </c>
      <c r="N701">
        <f>(Table2[[#This Row],[1W Return vs Nifty]]-AVERAGE(Table2[1W Return vs Nifty]))/_xlfn.STDEV.P(Table2[1W Return vs Nifty])</f>
        <v>-0.17294924506657178</v>
      </c>
      <c r="O701">
        <v>294.41000000000003</v>
      </c>
      <c r="P701">
        <v>297.13904432582802</v>
      </c>
      <c r="Q701">
        <v>317.13995128139601</v>
      </c>
      <c r="R701">
        <v>57.707015566801303</v>
      </c>
      <c r="S701" s="2">
        <f>(Table2[[#This Row],[Close Price]]-Table2[[#This Row],[20D EMA]])/Table2[[#This Row],[20D EMA]]</f>
        <v>7.2687748378111689E-3</v>
      </c>
      <c r="T701" s="2">
        <f>(Table2[[#This Row],[Close Price]]-Table2[[#This Row],[50D EMA]])/Table2[[#This Row],[50D EMA]]</f>
        <v>-1.9823861490989247E-3</v>
      </c>
      <c r="U701" s="2">
        <f>(Table2[[#This Row],[Close Price]]-Table2[[#This Row],[200D EMA]])/Table2[[#This Row],[200D EMA]]</f>
        <v>-6.4923864679308982E-2</v>
      </c>
      <c r="V701">
        <v>0.39945031659445401</v>
      </c>
      <c r="W701">
        <v>295.7</v>
      </c>
      <c r="X701">
        <v>300</v>
      </c>
      <c r="Y701">
        <v>293.2</v>
      </c>
      <c r="Z701">
        <v>301</v>
      </c>
      <c r="AA701">
        <v>275</v>
      </c>
      <c r="AB701">
        <v>304.89999999999998</v>
      </c>
      <c r="AC701" s="2">
        <f>(Table2[[#This Row],[Close Price]]/Table2[[#This Row],[Day Low]])-1</f>
        <v>2.8745350016909921E-3</v>
      </c>
      <c r="AD701" s="2">
        <f>(Table2[[#This Row],[Day High]]/Table2[[#This Row],[Close Price]])-1</f>
        <v>1.163378856853825E-2</v>
      </c>
      <c r="AE701" s="2">
        <f>(Table2[[#This Row],[Close Price]]/Table2[[#This Row],[Current Week Low]])-1</f>
        <v>1.1425648021828216E-2</v>
      </c>
      <c r="AF701" s="2">
        <f>(Table2[[#This Row],[Current Week High]]/Table2[[#This Row],[Close Price]])-1</f>
        <v>1.5005901197099991E-2</v>
      </c>
      <c r="AG701" s="2">
        <f>(Table2[[#This Row],[Close Price]]/Table2[[#This Row],[Current Month Low]])-1</f>
        <v>7.8363636363636413E-2</v>
      </c>
      <c r="AH701" s="2">
        <f>(Table2[[#This Row],[Current Month High]]/Table2[[#This Row],[Close Price]])-1</f>
        <v>2.8157140448490825E-2</v>
      </c>
      <c r="AI701">
        <v>58.7927836789748</v>
      </c>
      <c r="AJ701">
        <v>14.8750726321906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-0.06</v>
      </c>
      <c r="AM701" t="s">
        <v>10331</v>
      </c>
      <c r="AN701">
        <v>5.89</v>
      </c>
      <c r="AO701" t="s">
        <v>10332</v>
      </c>
      <c r="AP701">
        <v>4.7596397520430003E-3</v>
      </c>
      <c r="AQ701">
        <f>(Table2[[#This Row],[Sharpe Ratio]]-AVERAGE(Table2[Sharpe Ratio]))/_xlfn.STDEV.P(Table2[Sharpe Ratio])</f>
        <v>-0.70992241560810521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727</v>
      </c>
      <c r="AT701">
        <f>_xlfn.RANK.AVG(Table2[[#This Row],[6M Return vs Nifty Z-Score]],Table2[6M Return vs Nifty Z-Score])</f>
        <v>687</v>
      </c>
      <c r="AU701">
        <f>_xlfn.RANK.AVG(Table2[[#This Row],[Sharpe Ratio Z-Score]],Table2[Sharpe Ratio Z-Score])</f>
        <v>520</v>
      </c>
      <c r="AV701">
        <f>(Table2[[#This Row],[Rank 1Y]]+Table2[[#This Row],[Rank 6M]]+Table2[[#This Row],[Rank Sharpe]])/3</f>
        <v>644.66666666666663</v>
      </c>
    </row>
    <row r="702" spans="1:48" x14ac:dyDescent="0.3">
      <c r="A702" t="s">
        <v>1466</v>
      </c>
      <c r="B702" t="s">
        <v>1467</v>
      </c>
      <c r="C702" t="s">
        <v>10300</v>
      </c>
      <c r="D702" t="s">
        <v>571</v>
      </c>
      <c r="E702">
        <v>7071.8422600000004</v>
      </c>
      <c r="F702">
        <v>2182.6</v>
      </c>
      <c r="G702">
        <v>-22.460293028688401</v>
      </c>
      <c r="H702">
        <f>(Table2[[#This Row],[1Y Return vs Nifty]]-AVERAGE(Table2[1Y Return vs Nifty]))/_xlfn.STDEV.P(Table2[1Y Return vs Nifty])</f>
        <v>-0.85196203485903388</v>
      </c>
      <c r="I702">
        <v>-4.54649480429969</v>
      </c>
      <c r="J702">
        <f>(Table2[[#This Row],[1M Return vs Nifty]]-AVERAGE(Table2[1M Return vs Nifty]))/_xlfn.STDEV.P(Table2[1M Return vs Nifty])</f>
        <v>-0.73501475778298553</v>
      </c>
      <c r="K702">
        <v>-15.4347993212162</v>
      </c>
      <c r="L702">
        <f>(Table2[[#This Row],[6M Return vs Nifty]]-AVERAGE(Table2[6M Return vs Nifty]))/_xlfn.STDEV.P(Table2[6M Return vs Nifty])</f>
        <v>-0.81244235000944132</v>
      </c>
      <c r="M702">
        <v>-3.1971605230105098</v>
      </c>
      <c r="N702">
        <f>(Table2[[#This Row],[1W Return vs Nifty]]-AVERAGE(Table2[1W Return vs Nifty]))/_xlfn.STDEV.P(Table2[1W Return vs Nifty])</f>
        <v>-0.89261762314058335</v>
      </c>
      <c r="O702">
        <v>2236.15</v>
      </c>
      <c r="P702">
        <v>2266.34581807825</v>
      </c>
      <c r="Q702">
        <v>2263.6821843590801</v>
      </c>
      <c r="R702">
        <v>43.627599254798803</v>
      </c>
      <c r="S702" s="2">
        <f>(Table2[[#This Row],[Close Price]]-Table2[[#This Row],[20D EMA]])/Table2[[#This Row],[20D EMA]]</f>
        <v>-2.3947409610267728E-2</v>
      </c>
      <c r="T702" s="2">
        <f>(Table2[[#This Row],[Close Price]]-Table2[[#This Row],[50D EMA]])/Table2[[#This Row],[50D EMA]]</f>
        <v>-3.6951915021187019E-2</v>
      </c>
      <c r="U702" s="2">
        <f>(Table2[[#This Row],[Close Price]]-Table2[[#This Row],[200D EMA]])/Table2[[#This Row],[200D EMA]]</f>
        <v>-3.581871382799133E-2</v>
      </c>
      <c r="V702">
        <v>1.10893951982146</v>
      </c>
      <c r="W702">
        <v>2156</v>
      </c>
      <c r="X702">
        <v>2237.5</v>
      </c>
      <c r="Y702">
        <v>2125</v>
      </c>
      <c r="Z702">
        <v>2237.5</v>
      </c>
      <c r="AA702">
        <v>2089.25</v>
      </c>
      <c r="AB702">
        <v>2549.75</v>
      </c>
      <c r="AC702" s="2">
        <f>(Table2[[#This Row],[Close Price]]/Table2[[#This Row],[Day Low]])-1</f>
        <v>1.2337662337662314E-2</v>
      </c>
      <c r="AD702" s="2">
        <f>(Table2[[#This Row],[Day High]]/Table2[[#This Row],[Close Price]])-1</f>
        <v>2.5153486667277569E-2</v>
      </c>
      <c r="AE702" s="2">
        <f>(Table2[[#This Row],[Close Price]]/Table2[[#This Row],[Current Week Low]])-1</f>
        <v>2.7105882352941091E-2</v>
      </c>
      <c r="AF702" s="2">
        <f>(Table2[[#This Row],[Current Week High]]/Table2[[#This Row],[Close Price]])-1</f>
        <v>2.5153486667277569E-2</v>
      </c>
      <c r="AG702" s="2">
        <f>(Table2[[#This Row],[Close Price]]/Table2[[#This Row],[Current Month Low]])-1</f>
        <v>4.4681105659925668E-2</v>
      </c>
      <c r="AH702" s="2">
        <f>(Table2[[#This Row],[Current Month High]]/Table2[[#This Row],[Close Price]])-1</f>
        <v>0.16821680564464403</v>
      </c>
      <c r="AI702">
        <v>25.309264180335301</v>
      </c>
      <c r="AJ702">
        <v>11.357142857142801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0.03</v>
      </c>
      <c r="AM702" t="s">
        <v>10332</v>
      </c>
      <c r="AN702">
        <v>-4.41</v>
      </c>
      <c r="AO702" t="s">
        <v>10331</v>
      </c>
      <c r="AP702">
        <v>-9.0774670505785998E-2</v>
      </c>
      <c r="AQ702">
        <f>(Table2[[#This Row],[Sharpe Ratio]]-AVERAGE(Table2[Sharpe Ratio]))/_xlfn.STDEV.P(Table2[Sharpe Ratio])</f>
        <v>-1.80985442926725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622</v>
      </c>
      <c r="AT702">
        <f>_xlfn.RANK.AVG(Table2[[#This Row],[6M Return vs Nifty Z-Score]],Table2[6M Return vs Nifty Z-Score])</f>
        <v>594</v>
      </c>
      <c r="AU702">
        <f>_xlfn.RANK.AVG(Table2[[#This Row],[Sharpe Ratio Z-Score]],Table2[Sharpe Ratio Z-Score])</f>
        <v>719</v>
      </c>
      <c r="AV702">
        <f>(Table2[[#This Row],[Rank 1Y]]+Table2[[#This Row],[Rank 6M]]+Table2[[#This Row],[Rank Sharpe]])/3</f>
        <v>645</v>
      </c>
    </row>
    <row r="703" spans="1:48" x14ac:dyDescent="0.3">
      <c r="A703" t="s">
        <v>1478</v>
      </c>
      <c r="B703" t="s">
        <v>1479</v>
      </c>
      <c r="C703" t="s">
        <v>10297</v>
      </c>
      <c r="D703" t="s">
        <v>98</v>
      </c>
      <c r="E703">
        <v>7000.5231939349997</v>
      </c>
      <c r="F703">
        <v>1470.05</v>
      </c>
      <c r="G703">
        <v>-31.454598969719999</v>
      </c>
      <c r="H703">
        <f>(Table2[[#This Row],[1Y Return vs Nifty]]-AVERAGE(Table2[1Y Return vs Nifty]))/_xlfn.STDEV.P(Table2[1Y Return vs Nifty])</f>
        <v>-0.9911832581348462</v>
      </c>
      <c r="I703">
        <v>-0.17409711089537699</v>
      </c>
      <c r="J703">
        <f>(Table2[[#This Row],[1M Return vs Nifty]]-AVERAGE(Table2[1M Return vs Nifty]))/_xlfn.STDEV.P(Table2[1M Return vs Nifty])</f>
        <v>-0.37125330566464609</v>
      </c>
      <c r="K703">
        <v>-10.3663357197154</v>
      </c>
      <c r="L703">
        <f>(Table2[[#This Row],[6M Return vs Nifty]]-AVERAGE(Table2[6M Return vs Nifty]))/_xlfn.STDEV.P(Table2[6M Return vs Nifty])</f>
        <v>-0.6400126477689706</v>
      </c>
      <c r="M703">
        <v>-1.1931817081770699</v>
      </c>
      <c r="N703">
        <f>(Table2[[#This Row],[1W Return vs Nifty]]-AVERAGE(Table2[1W Return vs Nifty]))/_xlfn.STDEV.P(Table2[1W Return vs Nifty])</f>
        <v>-0.42932856563027366</v>
      </c>
      <c r="O703">
        <v>1456.68</v>
      </c>
      <c r="P703">
        <v>1440.1310278160799</v>
      </c>
      <c r="Q703">
        <v>1419.0459111394</v>
      </c>
      <c r="R703">
        <v>60.144219528784802</v>
      </c>
      <c r="S703" s="2">
        <f>(Table2[[#This Row],[Close Price]]-Table2[[#This Row],[20D EMA]])/Table2[[#This Row],[20D EMA]]</f>
        <v>9.1784056896503634E-3</v>
      </c>
      <c r="T703" s="2">
        <f>(Table2[[#This Row],[Close Price]]-Table2[[#This Row],[50D EMA]])/Table2[[#This Row],[50D EMA]]</f>
        <v>2.0775173651588718E-2</v>
      </c>
      <c r="U703" s="2">
        <f>(Table2[[#This Row],[Close Price]]-Table2[[#This Row],[200D EMA]])/Table2[[#This Row],[200D EMA]]</f>
        <v>3.5942521986231608E-2</v>
      </c>
      <c r="V703">
        <v>0.45958189267035199</v>
      </c>
      <c r="W703">
        <v>1465</v>
      </c>
      <c r="X703">
        <v>1499</v>
      </c>
      <c r="Y703">
        <v>1435</v>
      </c>
      <c r="Z703">
        <v>1499</v>
      </c>
      <c r="AA703">
        <v>1410</v>
      </c>
      <c r="AB703">
        <v>1517.3</v>
      </c>
      <c r="AC703" s="2">
        <f>(Table2[[#This Row],[Close Price]]/Table2[[#This Row],[Day Low]])-1</f>
        <v>3.4470989761092863E-3</v>
      </c>
      <c r="AD703" s="2">
        <f>(Table2[[#This Row],[Day High]]/Table2[[#This Row],[Close Price]])-1</f>
        <v>1.9693207714023275E-2</v>
      </c>
      <c r="AE703" s="2">
        <f>(Table2[[#This Row],[Close Price]]/Table2[[#This Row],[Current Week Low]])-1</f>
        <v>2.4425087108013832E-2</v>
      </c>
      <c r="AF703" s="2">
        <f>(Table2[[#This Row],[Current Week High]]/Table2[[#This Row],[Close Price]])-1</f>
        <v>1.9693207714023275E-2</v>
      </c>
      <c r="AG703" s="2">
        <f>(Table2[[#This Row],[Close Price]]/Table2[[#This Row],[Current Month Low]])-1</f>
        <v>4.2588652482269396E-2</v>
      </c>
      <c r="AH703" s="2">
        <f>(Table2[[#This Row],[Current Month High]]/Table2[[#This Row],[Close Price]])-1</f>
        <v>3.2141763885582098E-2</v>
      </c>
      <c r="AI703">
        <v>9.1799598653106997</v>
      </c>
      <c r="AJ703">
        <v>17.603999999999999</v>
      </c>
      <c r="AK703" t="str">
        <f>IF(AND(Table2[[#This Row],[20D EMA]]&gt;Table2[[#This Row],[50D EMA]],Table2[[#This Row],[50D EMA]]&gt;Table2[[#This Row],[200D EMA]]),"Uptrend","Downtrend/NoTrend")</f>
        <v>Uptrend</v>
      </c>
      <c r="AL703">
        <v>0.08</v>
      </c>
      <c r="AM703" t="s">
        <v>10332</v>
      </c>
      <c r="AN703">
        <v>0.84</v>
      </c>
      <c r="AO703" t="s">
        <v>10332</v>
      </c>
      <c r="AP703">
        <v>-0.14062116520849999</v>
      </c>
      <c r="AQ703">
        <f>(Table2[[#This Row],[Sharpe Ratio]]-AVERAGE(Table2[Sharpe Ratio]))/_xlfn.STDEV.P(Table2[Sharpe Ratio])</f>
        <v>-2.3837608629269105</v>
      </c>
      <c r="AR7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-4.8155386401256468</v>
      </c>
      <c r="AS703">
        <f>_xlfn.RANK.AVG(Table2[[#This Row],[1Y Return vs Nifty Z-Score]],Table2[1Y Return vs Nifty Z-Score])</f>
        <v>665</v>
      </c>
      <c r="AT703">
        <f>_xlfn.RANK.AVG(Table2[[#This Row],[6M Return vs Nifty Z-Score]],Table2[6M Return vs Nifty Z-Score])</f>
        <v>538</v>
      </c>
      <c r="AU703">
        <f>_xlfn.RANK.AVG(Table2[[#This Row],[Sharpe Ratio Z-Score]],Table2[Sharpe Ratio Z-Score])</f>
        <v>734</v>
      </c>
      <c r="AV703">
        <f>(Table2[[#This Row],[Rank 1Y]]+Table2[[#This Row],[Rank 6M]]+Table2[[#This Row],[Rank Sharpe]])/3</f>
        <v>645.66666666666663</v>
      </c>
    </row>
    <row r="704" spans="1:48" x14ac:dyDescent="0.3">
      <c r="A704" t="s">
        <v>582</v>
      </c>
      <c r="B704" t="s">
        <v>583</v>
      </c>
      <c r="C704" t="s">
        <v>10287</v>
      </c>
      <c r="D704" t="s">
        <v>24</v>
      </c>
      <c r="E704">
        <v>33094.175712274999</v>
      </c>
      <c r="F704">
        <v>205.43</v>
      </c>
      <c r="G704">
        <v>-39.4084742755348</v>
      </c>
      <c r="H704">
        <f>(Table2[[#This Row],[1Y Return vs Nifty]]-AVERAGE(Table2[1Y Return vs Nifty]))/_xlfn.STDEV.P(Table2[1Y Return vs Nifty])</f>
        <v>-1.1142998451309747</v>
      </c>
      <c r="I704">
        <v>5.5756819502380504</v>
      </c>
      <c r="J704">
        <f>(Table2[[#This Row],[1M Return vs Nifty]]-AVERAGE(Table2[1M Return vs Nifty]))/_xlfn.STDEV.P(Table2[1M Return vs Nifty])</f>
        <v>0.10709933453379297</v>
      </c>
      <c r="K704">
        <v>-10.8016837507089</v>
      </c>
      <c r="L704">
        <f>(Table2[[#This Row],[6M Return vs Nifty]]-AVERAGE(Table2[6M Return vs Nifty]))/_xlfn.STDEV.P(Table2[6M Return vs Nifty])</f>
        <v>-0.65482323678710164</v>
      </c>
      <c r="M704">
        <v>4.2844446185178402</v>
      </c>
      <c r="N704">
        <f>(Table2[[#This Row],[1W Return vs Nifty]]-AVERAGE(Table2[1W Return vs Nifty]))/_xlfn.STDEV.P(Table2[1W Return vs Nifty])</f>
        <v>0.83701433156201366</v>
      </c>
      <c r="O704">
        <v>199.6</v>
      </c>
      <c r="P704">
        <v>198.816168146857</v>
      </c>
      <c r="Q704">
        <v>205.475912302984</v>
      </c>
      <c r="R704">
        <v>63.356484131966504</v>
      </c>
      <c r="S704" s="2">
        <f>(Table2[[#This Row],[Close Price]]-Table2[[#This Row],[20D EMA]])/Table2[[#This Row],[20D EMA]]</f>
        <v>2.9208416833667396E-2</v>
      </c>
      <c r="T704" s="2">
        <f>(Table2[[#This Row],[Close Price]]-Table2[[#This Row],[50D EMA]])/Table2[[#This Row],[50D EMA]]</f>
        <v>3.3266066410945296E-2</v>
      </c>
      <c r="U704" s="2">
        <f>(Table2[[#This Row],[Close Price]]-Table2[[#This Row],[200D EMA]])/Table2[[#This Row],[200D EMA]]</f>
        <v>-2.2344372374068396E-4</v>
      </c>
      <c r="V704">
        <v>0.66314867306722003</v>
      </c>
      <c r="W704">
        <v>204.71</v>
      </c>
      <c r="X704">
        <v>211.07</v>
      </c>
      <c r="Y704">
        <v>191.5</v>
      </c>
      <c r="Z704">
        <v>211.07</v>
      </c>
      <c r="AA704">
        <v>189.5</v>
      </c>
      <c r="AB704">
        <v>218.49</v>
      </c>
      <c r="AC704" s="2">
        <f>(Table2[[#This Row],[Close Price]]/Table2[[#This Row],[Day Low]])-1</f>
        <v>3.517170631625266E-3</v>
      </c>
      <c r="AD704" s="2">
        <f>(Table2[[#This Row],[Day High]]/Table2[[#This Row],[Close Price]])-1</f>
        <v>2.7454607408849752E-2</v>
      </c>
      <c r="AE704" s="2">
        <f>(Table2[[#This Row],[Close Price]]/Table2[[#This Row],[Current Week Low]])-1</f>
        <v>7.2741514360313397E-2</v>
      </c>
      <c r="AF704" s="2">
        <f>(Table2[[#This Row],[Current Week High]]/Table2[[#This Row],[Close Price]])-1</f>
        <v>2.7454607408849752E-2</v>
      </c>
      <c r="AG704" s="2">
        <f>(Table2[[#This Row],[Close Price]]/Table2[[#This Row],[Current Month Low]])-1</f>
        <v>8.406332453825871E-2</v>
      </c>
      <c r="AH704" s="2">
        <f>(Table2[[#This Row],[Current Month High]]/Table2[[#This Row],[Close Price]])-1</f>
        <v>6.3573966801343529E-2</v>
      </c>
      <c r="AI704">
        <v>28.072822859368099</v>
      </c>
      <c r="AJ704">
        <v>21.448418563405198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0.05</v>
      </c>
      <c r="AM704" t="s">
        <v>10332</v>
      </c>
      <c r="AN704">
        <v>1.58</v>
      </c>
      <c r="AO704" t="s">
        <v>10332</v>
      </c>
      <c r="AP704">
        <v>-6.9658163863554001E-2</v>
      </c>
      <c r="AQ704">
        <f>(Table2[[#This Row],[Sharpe Ratio]]-AVERAGE(Table2[Sharpe Ratio]))/_xlfn.STDEV.P(Table2[Sharpe Ratio])</f>
        <v>-1.5667300312394379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698</v>
      </c>
      <c r="AT704">
        <f>_xlfn.RANK.AVG(Table2[[#This Row],[6M Return vs Nifty Z-Score]],Table2[6M Return vs Nifty Z-Score])</f>
        <v>547</v>
      </c>
      <c r="AU704">
        <f>_xlfn.RANK.AVG(Table2[[#This Row],[Sharpe Ratio Z-Score]],Table2[Sharpe Ratio Z-Score])</f>
        <v>693</v>
      </c>
      <c r="AV704">
        <f>(Table2[[#This Row],[Rank 1Y]]+Table2[[#This Row],[Rank 6M]]+Table2[[#This Row],[Rank Sharpe]])/3</f>
        <v>646</v>
      </c>
    </row>
    <row r="705" spans="1:48" x14ac:dyDescent="0.3">
      <c r="A705" t="s">
        <v>1633</v>
      </c>
      <c r="B705" t="s">
        <v>1634</v>
      </c>
      <c r="C705" t="s">
        <v>10295</v>
      </c>
      <c r="D705" t="s">
        <v>491</v>
      </c>
      <c r="E705">
        <v>5434.7249390719999</v>
      </c>
      <c r="F705">
        <v>109.12</v>
      </c>
      <c r="G705">
        <v>-33.929796094332602</v>
      </c>
      <c r="H705">
        <f>(Table2[[#This Row],[1Y Return vs Nifty]]-AVERAGE(Table2[1Y Return vs Nifty]))/_xlfn.STDEV.P(Table2[1Y Return vs Nifty])</f>
        <v>-1.0294963835495921</v>
      </c>
      <c r="I705">
        <v>-0.54043122168944902</v>
      </c>
      <c r="J705">
        <f>(Table2[[#This Row],[1M Return vs Nifty]]-AVERAGE(Table2[1M Return vs Nifty]))/_xlfn.STDEV.P(Table2[1M Return vs Nifty])</f>
        <v>-0.40173045743516095</v>
      </c>
      <c r="K705">
        <v>-11.2893478189068</v>
      </c>
      <c r="L705">
        <f>(Table2[[#This Row],[6M Return vs Nifty]]-AVERAGE(Table2[6M Return vs Nifty]))/_xlfn.STDEV.P(Table2[6M Return vs Nifty])</f>
        <v>-0.67141362327973442</v>
      </c>
      <c r="M705">
        <v>-1.6057409674061101</v>
      </c>
      <c r="N705">
        <f>(Table2[[#This Row],[1W Return vs Nifty]]-AVERAGE(Table2[1W Return vs Nifty]))/_xlfn.STDEV.P(Table2[1W Return vs Nifty])</f>
        <v>-0.52470591640893416</v>
      </c>
      <c r="O705">
        <v>108.05</v>
      </c>
      <c r="P705">
        <v>107.781098770673</v>
      </c>
      <c r="Q705">
        <v>108.672328247059</v>
      </c>
      <c r="R705">
        <v>59.084321855743703</v>
      </c>
      <c r="S705" s="2">
        <f>(Table2[[#This Row],[Close Price]]-Table2[[#This Row],[20D EMA]])/Table2[[#This Row],[20D EMA]]</f>
        <v>9.902822767237458E-3</v>
      </c>
      <c r="T705" s="2">
        <f>(Table2[[#This Row],[Close Price]]-Table2[[#This Row],[50D EMA]])/Table2[[#This Row],[50D EMA]]</f>
        <v>1.2422412135320698E-2</v>
      </c>
      <c r="U705" s="2">
        <f>(Table2[[#This Row],[Close Price]]-Table2[[#This Row],[200D EMA]])/Table2[[#This Row],[200D EMA]]</f>
        <v>4.1194640821834109E-3</v>
      </c>
      <c r="V705">
        <v>0.80533515853281001</v>
      </c>
      <c r="W705">
        <v>108.43</v>
      </c>
      <c r="X705">
        <v>113.56</v>
      </c>
      <c r="Y705">
        <v>105.8</v>
      </c>
      <c r="Z705">
        <v>114.25</v>
      </c>
      <c r="AA705">
        <v>104.43</v>
      </c>
      <c r="AB705">
        <v>114.74</v>
      </c>
      <c r="AC705" s="2">
        <f>(Table2[[#This Row],[Close Price]]/Table2[[#This Row],[Day Low]])-1</f>
        <v>6.3635525223646461E-3</v>
      </c>
      <c r="AD705" s="2">
        <f>(Table2[[#This Row],[Day High]]/Table2[[#This Row],[Close Price]])-1</f>
        <v>4.0689149560117377E-2</v>
      </c>
      <c r="AE705" s="2">
        <f>(Table2[[#This Row],[Close Price]]/Table2[[#This Row],[Current Week Low]])-1</f>
        <v>3.1379962192816802E-2</v>
      </c>
      <c r="AF705" s="2">
        <f>(Table2[[#This Row],[Current Week High]]/Table2[[#This Row],[Close Price]])-1</f>
        <v>4.7012463343108379E-2</v>
      </c>
      <c r="AG705" s="2">
        <f>(Table2[[#This Row],[Close Price]]/Table2[[#This Row],[Current Month Low]])-1</f>
        <v>4.491046634108975E-2</v>
      </c>
      <c r="AH705" s="2">
        <f>(Table2[[#This Row],[Current Month High]]/Table2[[#This Row],[Close Price]])-1</f>
        <v>5.1502932551319658E-2</v>
      </c>
      <c r="AI705">
        <v>26.191348973606999</v>
      </c>
      <c r="AJ705">
        <v>19.256830601092901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0</v>
      </c>
      <c r="AM705" t="s">
        <v>10333</v>
      </c>
      <c r="AN705">
        <v>1.59</v>
      </c>
      <c r="AO705" t="s">
        <v>10332</v>
      </c>
      <c r="AP705">
        <v>-0.10472011480700801</v>
      </c>
      <c r="AQ705">
        <f>(Table2[[#This Row],[Sharpe Ratio]]-AVERAGE(Table2[Sharpe Ratio]))/_xlfn.STDEV.P(Table2[Sharpe Ratio])</f>
        <v>-1.9704149712360717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671</v>
      </c>
      <c r="AT705">
        <f>_xlfn.RANK.AVG(Table2[[#This Row],[6M Return vs Nifty Z-Score]],Table2[6M Return vs Nifty Z-Score])</f>
        <v>551</v>
      </c>
      <c r="AU705">
        <f>_xlfn.RANK.AVG(Table2[[#This Row],[Sharpe Ratio Z-Score]],Table2[Sharpe Ratio Z-Score])</f>
        <v>725</v>
      </c>
      <c r="AV705">
        <f>(Table2[[#This Row],[Rank 1Y]]+Table2[[#This Row],[Rank 6M]]+Table2[[#This Row],[Rank Sharpe]])/3</f>
        <v>649</v>
      </c>
    </row>
    <row r="706" spans="1:48" x14ac:dyDescent="0.3">
      <c r="A706" t="s">
        <v>2137</v>
      </c>
      <c r="B706" t="s">
        <v>2138</v>
      </c>
      <c r="C706" t="s">
        <v>10297</v>
      </c>
      <c r="D706" t="s">
        <v>1184</v>
      </c>
      <c r="E706">
        <v>2831.4883101750002</v>
      </c>
      <c r="F706">
        <v>391.65</v>
      </c>
      <c r="G706">
        <v>-53.473715475094401</v>
      </c>
      <c r="H706">
        <f>(Table2[[#This Row],[1Y Return vs Nifty]]-AVERAGE(Table2[1Y Return vs Nifty]))/_xlfn.STDEV.P(Table2[1Y Return vs Nifty])</f>
        <v>-1.3320131515617595</v>
      </c>
      <c r="I706">
        <v>-8.5493888240401201</v>
      </c>
      <c r="J706">
        <f>(Table2[[#This Row],[1M Return vs Nifty]]-AVERAGE(Table2[1M Return vs Nifty]))/_xlfn.STDEV.P(Table2[1M Return vs Nifty])</f>
        <v>-1.0680353664739779</v>
      </c>
      <c r="K706">
        <v>-19.054235378778699</v>
      </c>
      <c r="L706">
        <f>(Table2[[#This Row],[6M Return vs Nifty]]-AVERAGE(Table2[6M Return vs Nifty]))/_xlfn.STDEV.P(Table2[6M Return vs Nifty])</f>
        <v>-0.9355759720994028</v>
      </c>
      <c r="M706">
        <v>-0.87564569064174202</v>
      </c>
      <c r="N706">
        <f>(Table2[[#This Row],[1W Return vs Nifty]]-AVERAGE(Table2[1W Return vs Nifty]))/_xlfn.STDEV.P(Table2[1W Return vs Nifty])</f>
        <v>-0.35591912576963003</v>
      </c>
      <c r="O706">
        <v>405.13</v>
      </c>
      <c r="P706">
        <v>413.64660131765902</v>
      </c>
      <c r="Q706">
        <v>428.27147624153997</v>
      </c>
      <c r="R706">
        <v>44.7057597509407</v>
      </c>
      <c r="S706" s="2">
        <f>(Table2[[#This Row],[Close Price]]-Table2[[#This Row],[20D EMA]])/Table2[[#This Row],[20D EMA]]</f>
        <v>-3.3273270308296146E-2</v>
      </c>
      <c r="T706" s="2">
        <f>(Table2[[#This Row],[Close Price]]-Table2[[#This Row],[50D EMA]])/Table2[[#This Row],[50D EMA]]</f>
        <v>-5.3177280431144648E-2</v>
      </c>
      <c r="U706" s="2">
        <f>(Table2[[#This Row],[Close Price]]-Table2[[#This Row],[200D EMA]])/Table2[[#This Row],[200D EMA]]</f>
        <v>-8.5509958690048085E-2</v>
      </c>
      <c r="V706">
        <v>1.0048315149689599</v>
      </c>
      <c r="W706">
        <v>379.65</v>
      </c>
      <c r="X706">
        <v>395.6</v>
      </c>
      <c r="Y706">
        <v>368</v>
      </c>
      <c r="Z706">
        <v>405.1</v>
      </c>
      <c r="AA706">
        <v>359.65</v>
      </c>
      <c r="AB706">
        <v>453.8</v>
      </c>
      <c r="AC706" s="2">
        <f>(Table2[[#This Row],[Close Price]]/Table2[[#This Row],[Day Low]])-1</f>
        <v>3.1608060055314136E-2</v>
      </c>
      <c r="AD706" s="2">
        <f>(Table2[[#This Row],[Day High]]/Table2[[#This Row],[Close Price]])-1</f>
        <v>1.0085535554704483E-2</v>
      </c>
      <c r="AE706" s="2">
        <f>(Table2[[#This Row],[Close Price]]/Table2[[#This Row],[Current Week Low]])-1</f>
        <v>6.4266304347825987E-2</v>
      </c>
      <c r="AF706" s="2">
        <f>(Table2[[#This Row],[Current Week High]]/Table2[[#This Row],[Close Price]])-1</f>
        <v>3.4341886888803907E-2</v>
      </c>
      <c r="AG706" s="2">
        <f>(Table2[[#This Row],[Close Price]]/Table2[[#This Row],[Current Month Low]])-1</f>
        <v>8.8975392742944637E-2</v>
      </c>
      <c r="AH706" s="2">
        <f>(Table2[[#This Row],[Current Month High]]/Table2[[#This Row],[Close Price]])-1</f>
        <v>0.15868760372781821</v>
      </c>
      <c r="AI706">
        <v>57.015192135835498</v>
      </c>
      <c r="AJ706">
        <v>24.3333333333333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-0.04</v>
      </c>
      <c r="AM706" t="s">
        <v>10331</v>
      </c>
      <c r="AN706">
        <v>-6.83</v>
      </c>
      <c r="AO706" t="s">
        <v>10331</v>
      </c>
      <c r="AP706">
        <v>-1.1208859203588E-2</v>
      </c>
      <c r="AQ706">
        <f>(Table2[[#This Row],[Sharpe Ratio]]-AVERAGE(Table2[Sharpe Ratio]))/_xlfn.STDEV.P(Table2[Sharpe Ratio])</f>
        <v>-0.89377534932352676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724</v>
      </c>
      <c r="AT706">
        <f>_xlfn.RANK.AVG(Table2[[#This Row],[6M Return vs Nifty Z-Score]],Table2[6M Return vs Nifty Z-Score])</f>
        <v>622</v>
      </c>
      <c r="AU706">
        <f>_xlfn.RANK.AVG(Table2[[#This Row],[Sharpe Ratio Z-Score]],Table2[Sharpe Ratio Z-Score])</f>
        <v>604</v>
      </c>
      <c r="AV706">
        <f>(Table2[[#This Row],[Rank 1Y]]+Table2[[#This Row],[Rank 6M]]+Table2[[#This Row],[Rank Sharpe]])/3</f>
        <v>650</v>
      </c>
    </row>
    <row r="707" spans="1:48" x14ac:dyDescent="0.3">
      <c r="A707" t="s">
        <v>1691</v>
      </c>
      <c r="B707" t="s">
        <v>1692</v>
      </c>
      <c r="C707" t="s">
        <v>10287</v>
      </c>
      <c r="D707" t="s">
        <v>408</v>
      </c>
      <c r="E707">
        <v>5035.33121175</v>
      </c>
      <c r="F707">
        <v>277.5</v>
      </c>
      <c r="G707">
        <v>-26.843252002371599</v>
      </c>
      <c r="H707">
        <f>(Table2[[#This Row],[1Y Return vs Nifty]]-AVERAGE(Table2[1Y Return vs Nifty]))/_xlfn.STDEV.P(Table2[1Y Return vs Nifty])</f>
        <v>-0.91980505842132632</v>
      </c>
      <c r="I707">
        <v>-1.9484904943638901</v>
      </c>
      <c r="J707">
        <f>(Table2[[#This Row],[1M Return vs Nifty]]-AVERAGE(Table2[1M Return vs Nifty]))/_xlfn.STDEV.P(Table2[1M Return vs Nifty])</f>
        <v>-0.51887389259646588</v>
      </c>
      <c r="K707">
        <v>-29.660068110532599</v>
      </c>
      <c r="L707">
        <f>(Table2[[#This Row],[6M Return vs Nifty]]-AVERAGE(Table2[6M Return vs Nifty]))/_xlfn.STDEV.P(Table2[6M Return vs Nifty])</f>
        <v>-1.2963875954495354</v>
      </c>
      <c r="M707">
        <v>-0.81302099598456401</v>
      </c>
      <c r="N707">
        <f>(Table2[[#This Row],[1W Return vs Nifty]]-AVERAGE(Table2[1W Return vs Nifty]))/_xlfn.STDEV.P(Table2[1W Return vs Nifty])</f>
        <v>-0.34144126026035504</v>
      </c>
      <c r="O707">
        <v>282.43</v>
      </c>
      <c r="P707">
        <v>288.06106232548302</v>
      </c>
      <c r="Q707">
        <v>292.469923821191</v>
      </c>
      <c r="R707">
        <v>43.289837986900203</v>
      </c>
      <c r="S707" s="2">
        <f>(Table2[[#This Row],[Close Price]]-Table2[[#This Row],[20D EMA]])/Table2[[#This Row],[20D EMA]]</f>
        <v>-1.7455652728109644E-2</v>
      </c>
      <c r="T707" s="2">
        <f>(Table2[[#This Row],[Close Price]]-Table2[[#This Row],[50D EMA]])/Table2[[#This Row],[50D EMA]]</f>
        <v>-3.6662582024188935E-2</v>
      </c>
      <c r="U707" s="2">
        <f>(Table2[[#This Row],[Close Price]]-Table2[[#This Row],[200D EMA]])/Table2[[#This Row],[200D EMA]]</f>
        <v>-5.1184489760879651E-2</v>
      </c>
      <c r="V707">
        <v>1.13675267575633</v>
      </c>
      <c r="W707">
        <v>276.14999999999998</v>
      </c>
      <c r="X707">
        <v>289</v>
      </c>
      <c r="Y707">
        <v>273.89999999999998</v>
      </c>
      <c r="Z707">
        <v>289</v>
      </c>
      <c r="AA707">
        <v>271.39999999999998</v>
      </c>
      <c r="AB707">
        <v>294.2</v>
      </c>
      <c r="AC707" s="2">
        <f>(Table2[[#This Row],[Close Price]]/Table2[[#This Row],[Day Low]])-1</f>
        <v>4.8886474741989261E-3</v>
      </c>
      <c r="AD707" s="2">
        <f>(Table2[[#This Row],[Day High]]/Table2[[#This Row],[Close Price]])-1</f>
        <v>4.1441441441441462E-2</v>
      </c>
      <c r="AE707" s="2">
        <f>(Table2[[#This Row],[Close Price]]/Table2[[#This Row],[Current Week Low]])-1</f>
        <v>1.3143483023001279E-2</v>
      </c>
      <c r="AF707" s="2">
        <f>(Table2[[#This Row],[Current Week High]]/Table2[[#This Row],[Close Price]])-1</f>
        <v>4.1441441441441462E-2</v>
      </c>
      <c r="AG707" s="2">
        <f>(Table2[[#This Row],[Close Price]]/Table2[[#This Row],[Current Month Low]])-1</f>
        <v>2.2476050110538104E-2</v>
      </c>
      <c r="AH707" s="2">
        <f>(Table2[[#This Row],[Current Month High]]/Table2[[#This Row],[Close Price]])-1</f>
        <v>6.0180180180180232E-2</v>
      </c>
      <c r="AI707">
        <v>39.801801801801702</v>
      </c>
      <c r="AJ707">
        <v>4.6708996039479498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-0.06</v>
      </c>
      <c r="AM707" t="s">
        <v>10331</v>
      </c>
      <c r="AN707">
        <v>-3.44</v>
      </c>
      <c r="AO707" t="s">
        <v>10331</v>
      </c>
      <c r="AP707">
        <v>-1.0777244451272001E-2</v>
      </c>
      <c r="AQ707">
        <f>(Table2[[#This Row],[Sharpe Ratio]]-AVERAGE(Table2[Sharpe Ratio]))/_xlfn.STDEV.P(Table2[Sharpe Ratio])</f>
        <v>-0.88880596311705629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642</v>
      </c>
      <c r="AT707">
        <f>_xlfn.RANK.AVG(Table2[[#This Row],[6M Return vs Nifty Z-Score]],Table2[6M Return vs Nifty Z-Score])</f>
        <v>707</v>
      </c>
      <c r="AU707">
        <f>_xlfn.RANK.AVG(Table2[[#This Row],[Sharpe Ratio Z-Score]],Table2[Sharpe Ratio Z-Score])</f>
        <v>602</v>
      </c>
      <c r="AV707">
        <f>(Table2[[#This Row],[Rank 1Y]]+Table2[[#This Row],[Rank 6M]]+Table2[[#This Row],[Rank Sharpe]])/3</f>
        <v>650.33333333333337</v>
      </c>
    </row>
    <row r="708" spans="1:48" x14ac:dyDescent="0.3">
      <c r="A708" t="s">
        <v>2143</v>
      </c>
      <c r="B708" t="s">
        <v>2144</v>
      </c>
      <c r="C708" t="s">
        <v>10285</v>
      </c>
      <c r="D708" t="s">
        <v>417</v>
      </c>
      <c r="E708">
        <v>2819.729731941</v>
      </c>
      <c r="F708">
        <v>84.87</v>
      </c>
      <c r="G708">
        <v>-28.0706787006051</v>
      </c>
      <c r="H708">
        <f>(Table2[[#This Row],[1Y Return vs Nifty]]-AVERAGE(Table2[1Y Return vs Nifty]))/_xlfn.STDEV.P(Table2[1Y Return vs Nifty])</f>
        <v>-0.93880417269760363</v>
      </c>
      <c r="I708">
        <v>6.1756115474713704</v>
      </c>
      <c r="J708">
        <f>(Table2[[#This Row],[1M Return vs Nifty]]-AVERAGE(Table2[1M Return vs Nifty]))/_xlfn.STDEV.P(Table2[1M Return vs Nifty])</f>
        <v>0.15701045350349721</v>
      </c>
      <c r="K708">
        <v>-37.130277818070503</v>
      </c>
      <c r="L708">
        <f>(Table2[[#This Row],[6M Return vs Nifty]]-AVERAGE(Table2[6M Return vs Nifty]))/_xlfn.STDEV.P(Table2[6M Return vs Nifty])</f>
        <v>-1.5505249705632138</v>
      </c>
      <c r="M708">
        <v>1.2588892650192101</v>
      </c>
      <c r="N708">
        <f>(Table2[[#This Row],[1W Return vs Nifty]]-AVERAGE(Table2[1W Return vs Nifty]))/_xlfn.STDEV.P(Table2[1W Return vs Nifty])</f>
        <v>0.13755250202957195</v>
      </c>
      <c r="O708">
        <v>84.35</v>
      </c>
      <c r="P708">
        <v>84.313548857148803</v>
      </c>
      <c r="Q708">
        <v>85.709655091646894</v>
      </c>
      <c r="R708">
        <v>52.745099341008903</v>
      </c>
      <c r="S708" s="2">
        <f>(Table2[[#This Row],[Close Price]]-Table2[[#This Row],[20D EMA]])/Table2[[#This Row],[20D EMA]]</f>
        <v>6.1647895672793159E-3</v>
      </c>
      <c r="T708" s="2">
        <f>(Table2[[#This Row],[Close Price]]-Table2[[#This Row],[50D EMA]])/Table2[[#This Row],[50D EMA]]</f>
        <v>6.5997831949167378E-3</v>
      </c>
      <c r="U708" s="2">
        <f>(Table2[[#This Row],[Close Price]]-Table2[[#This Row],[200D EMA]])/Table2[[#This Row],[200D EMA]]</f>
        <v>-9.7965053149387943E-3</v>
      </c>
      <c r="V708">
        <v>0.68759447941835905</v>
      </c>
      <c r="W708">
        <v>84.55</v>
      </c>
      <c r="X708">
        <v>85.8</v>
      </c>
      <c r="Y708">
        <v>81.25</v>
      </c>
      <c r="Z708">
        <v>86.88</v>
      </c>
      <c r="AA708">
        <v>80.489999999999995</v>
      </c>
      <c r="AB708">
        <v>90.9</v>
      </c>
      <c r="AC708" s="2">
        <f>(Table2[[#This Row],[Close Price]]/Table2[[#This Row],[Day Low]])-1</f>
        <v>3.7847427557660129E-3</v>
      </c>
      <c r="AD708" s="2">
        <f>(Table2[[#This Row],[Day High]]/Table2[[#This Row],[Close Price]])-1</f>
        <v>1.0957935666313201E-2</v>
      </c>
      <c r="AE708" s="2">
        <f>(Table2[[#This Row],[Close Price]]/Table2[[#This Row],[Current Week Low]])-1</f>
        <v>4.4553846153846166E-2</v>
      </c>
      <c r="AF708" s="2">
        <f>(Table2[[#This Row],[Current Week High]]/Table2[[#This Row],[Close Price]])-1</f>
        <v>2.3683280311063815E-2</v>
      </c>
      <c r="AG708" s="2">
        <f>(Table2[[#This Row],[Close Price]]/Table2[[#This Row],[Current Month Low]])-1</f>
        <v>5.4416697726425767E-2</v>
      </c>
      <c r="AH708" s="2">
        <f>(Table2[[#This Row],[Current Month High]]/Table2[[#This Row],[Close Price]])-1</f>
        <v>7.1049840933191888E-2</v>
      </c>
      <c r="AI708">
        <v>41.392718275008797</v>
      </c>
      <c r="AJ708">
        <v>35.683453237409999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0.08</v>
      </c>
      <c r="AM708" t="s">
        <v>10332</v>
      </c>
      <c r="AN708">
        <v>1.06</v>
      </c>
      <c r="AO708" t="s">
        <v>10332</v>
      </c>
      <c r="AP708">
        <v>-6.0154863100439996E-3</v>
      </c>
      <c r="AQ708">
        <f>(Table2[[#This Row],[Sharpe Ratio]]-AVERAGE(Table2[Sharpe Ratio]))/_xlfn.STDEV.P(Table2[Sharpe Ratio])</f>
        <v>-0.83398157377773496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649</v>
      </c>
      <c r="AT708">
        <f>_xlfn.RANK.AVG(Table2[[#This Row],[6M Return vs Nifty Z-Score]],Table2[6M Return vs Nifty Z-Score])</f>
        <v>721</v>
      </c>
      <c r="AU708">
        <f>_xlfn.RANK.AVG(Table2[[#This Row],[Sharpe Ratio Z-Score]],Table2[Sharpe Ratio Z-Score])</f>
        <v>589</v>
      </c>
      <c r="AV708">
        <f>(Table2[[#This Row],[Rank 1Y]]+Table2[[#This Row],[Rank 6M]]+Table2[[#This Row],[Rank Sharpe]])/3</f>
        <v>653</v>
      </c>
    </row>
    <row r="709" spans="1:48" x14ac:dyDescent="0.3">
      <c r="A709" t="s">
        <v>2240</v>
      </c>
      <c r="B709" t="s">
        <v>2241</v>
      </c>
      <c r="C709" t="s">
        <v>10292</v>
      </c>
      <c r="D709" t="s">
        <v>1582</v>
      </c>
      <c r="E709">
        <v>2533.5847829999998</v>
      </c>
      <c r="F709">
        <v>613</v>
      </c>
      <c r="G709">
        <v>-44.174568125227403</v>
      </c>
      <c r="H709">
        <f>(Table2[[#This Row],[1Y Return vs Nifty]]-AVERAGE(Table2[1Y Return vs Nifty]))/_xlfn.STDEV.P(Table2[1Y Return vs Nifty])</f>
        <v>-1.1880733436479067</v>
      </c>
      <c r="I709">
        <v>-9.2080901310944103</v>
      </c>
      <c r="J709">
        <f>(Table2[[#This Row],[1M Return vs Nifty]]-AVERAGE(Table2[1M Return vs Nifty]))/_xlfn.STDEV.P(Table2[1M Return vs Nifty])</f>
        <v>-1.1228359955036211</v>
      </c>
      <c r="K709">
        <v>-27.886776650020401</v>
      </c>
      <c r="L709">
        <f>(Table2[[#This Row],[6M Return vs Nifty]]-AVERAGE(Table2[6M Return vs Nifty]))/_xlfn.STDEV.P(Table2[6M Return vs Nifty])</f>
        <v>-1.2360600203573224</v>
      </c>
      <c r="M709">
        <v>0.35680004805269999</v>
      </c>
      <c r="N709">
        <f>(Table2[[#This Row],[1W Return vs Nifty]]-AVERAGE(Table2[1W Return vs Nifty]))/_xlfn.STDEV.P(Table2[1W Return vs Nifty])</f>
        <v>-7.0996640319202678E-2</v>
      </c>
      <c r="O709">
        <v>605.19000000000005</v>
      </c>
      <c r="P709">
        <v>643.36771207954098</v>
      </c>
      <c r="Q709">
        <v>701.11204955155995</v>
      </c>
      <c r="R709">
        <v>60.158960330636503</v>
      </c>
      <c r="S709" s="2">
        <f>(Table2[[#This Row],[Close Price]]-Table2[[#This Row],[20D EMA]])/Table2[[#This Row],[20D EMA]]</f>
        <v>1.2905038087212189E-2</v>
      </c>
      <c r="T709" s="2">
        <f>(Table2[[#This Row],[Close Price]]-Table2[[#This Row],[50D EMA]])/Table2[[#This Row],[50D EMA]]</f>
        <v>-4.7201175174589043E-2</v>
      </c>
      <c r="U709" s="2">
        <f>(Table2[[#This Row],[Close Price]]-Table2[[#This Row],[200D EMA]])/Table2[[#This Row],[200D EMA]]</f>
        <v>-0.12567470436133216</v>
      </c>
      <c r="V709">
        <v>1.2568809811684201</v>
      </c>
      <c r="W709">
        <v>586.6</v>
      </c>
      <c r="X709">
        <v>619</v>
      </c>
      <c r="Y709">
        <v>550.45000000000005</v>
      </c>
      <c r="Z709">
        <v>619</v>
      </c>
      <c r="AA709">
        <v>541.20000000000005</v>
      </c>
      <c r="AB709">
        <v>649.54999999999995</v>
      </c>
      <c r="AC709" s="2">
        <f>(Table2[[#This Row],[Close Price]]/Table2[[#This Row],[Day Low]])-1</f>
        <v>4.5005114217524733E-2</v>
      </c>
      <c r="AD709" s="2">
        <f>(Table2[[#This Row],[Day High]]/Table2[[#This Row],[Close Price]])-1</f>
        <v>9.7879282218598096E-3</v>
      </c>
      <c r="AE709" s="2">
        <f>(Table2[[#This Row],[Close Price]]/Table2[[#This Row],[Current Week Low]])-1</f>
        <v>0.11363429920973744</v>
      </c>
      <c r="AF709" s="2">
        <f>(Table2[[#This Row],[Current Week High]]/Table2[[#This Row],[Close Price]])-1</f>
        <v>9.7879282218598096E-3</v>
      </c>
      <c r="AG709" s="2">
        <f>(Table2[[#This Row],[Close Price]]/Table2[[#This Row],[Current Month Low]])-1</f>
        <v>0.13266814486326672</v>
      </c>
      <c r="AH709" s="2">
        <f>(Table2[[#This Row],[Current Month High]]/Table2[[#This Row],[Close Price]])-1</f>
        <v>5.9624796084828624E-2</v>
      </c>
      <c r="AI709">
        <v>47.6345840130505</v>
      </c>
      <c r="AJ709">
        <v>13.2668144863266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-0.14000000000000001</v>
      </c>
      <c r="AM709" t="s">
        <v>10331</v>
      </c>
      <c r="AN709">
        <v>0.48</v>
      </c>
      <c r="AO709" t="s">
        <v>10332</v>
      </c>
      <c r="AQ709">
        <f>(Table2[[#This Row],[Sharpe Ratio]]-AVERAGE(Table2[Sharpe Ratio]))/_xlfn.STDEV.P(Table2[Sharpe Ratio])</f>
        <v>-0.76472241492382476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709</v>
      </c>
      <c r="AT709">
        <f>_xlfn.RANK.AVG(Table2[[#This Row],[6M Return vs Nifty Z-Score]],Table2[6M Return vs Nifty Z-Score])</f>
        <v>695</v>
      </c>
      <c r="AU709">
        <f>_xlfn.RANK.AVG(Table2[[#This Row],[Sharpe Ratio Z-Score]],Table2[Sharpe Ratio Z-Score])</f>
        <v>557.5</v>
      </c>
      <c r="AV709">
        <f>(Table2[[#This Row],[Rank 1Y]]+Table2[[#This Row],[Rank 6M]]+Table2[[#This Row],[Rank Sharpe]])/3</f>
        <v>653.83333333333337</v>
      </c>
    </row>
    <row r="710" spans="1:48" x14ac:dyDescent="0.3">
      <c r="A710" t="s">
        <v>1941</v>
      </c>
      <c r="B710" t="s">
        <v>1942</v>
      </c>
      <c r="C710" t="s">
        <v>10297</v>
      </c>
      <c r="D710" t="s">
        <v>1538</v>
      </c>
      <c r="E710">
        <v>3578.64</v>
      </c>
      <c r="F710">
        <v>322.39999999999998</v>
      </c>
      <c r="G710">
        <v>-53.0019712873505</v>
      </c>
      <c r="H710">
        <f>(Table2[[#This Row],[1Y Return vs Nifty]]-AVERAGE(Table2[1Y Return vs Nifty]))/_xlfn.STDEV.P(Table2[1Y Return vs Nifty])</f>
        <v>-1.3247111092116826</v>
      </c>
      <c r="I710">
        <v>0.39191046336139901</v>
      </c>
      <c r="J710">
        <f>(Table2[[#This Row],[1M Return vs Nifty]]-AVERAGE(Table2[1M Return vs Nifty]))/_xlfn.STDEV.P(Table2[1M Return vs Nifty])</f>
        <v>-0.32416432804666589</v>
      </c>
      <c r="K710">
        <v>-20.175803315703298</v>
      </c>
      <c r="L710">
        <f>(Table2[[#This Row],[6M Return vs Nifty]]-AVERAGE(Table2[6M Return vs Nifty]))/_xlfn.STDEV.P(Table2[6M Return vs Nifty])</f>
        <v>-0.97373183955973208</v>
      </c>
      <c r="M710">
        <v>1.9830135128644</v>
      </c>
      <c r="N710">
        <f>(Table2[[#This Row],[1W Return vs Nifty]]-AVERAGE(Table2[1W Return vs Nifty]))/_xlfn.STDEV.P(Table2[1W Return vs Nifty])</f>
        <v>0.30495888268656662</v>
      </c>
      <c r="O710">
        <v>315.73</v>
      </c>
      <c r="P710">
        <v>319.70019574241297</v>
      </c>
      <c r="Q710">
        <v>341.84393714267799</v>
      </c>
      <c r="R710">
        <v>65.947054720823104</v>
      </c>
      <c r="S710" s="2">
        <f>(Table2[[#This Row],[Close Price]]-Table2[[#This Row],[20D EMA]])/Table2[[#This Row],[20D EMA]]</f>
        <v>2.1125645329870327E-2</v>
      </c>
      <c r="T710" s="2">
        <f>(Table2[[#This Row],[Close Price]]-Table2[[#This Row],[50D EMA]])/Table2[[#This Row],[50D EMA]]</f>
        <v>8.4448001394477577E-3</v>
      </c>
      <c r="U710" s="2">
        <f>(Table2[[#This Row],[Close Price]]-Table2[[#This Row],[200D EMA]])/Table2[[#This Row],[200D EMA]]</f>
        <v>-5.6879572898677878E-2</v>
      </c>
      <c r="V710">
        <v>0.59571711891725498</v>
      </c>
      <c r="W710">
        <v>319.35000000000002</v>
      </c>
      <c r="X710">
        <v>329.6</v>
      </c>
      <c r="Y710">
        <v>308.3</v>
      </c>
      <c r="Z710">
        <v>329.6</v>
      </c>
      <c r="AA710">
        <v>298.95</v>
      </c>
      <c r="AB710">
        <v>329.6</v>
      </c>
      <c r="AC710" s="2">
        <f>(Table2[[#This Row],[Close Price]]/Table2[[#This Row],[Day Low]])-1</f>
        <v>9.5506497573194515E-3</v>
      </c>
      <c r="AD710" s="2">
        <f>(Table2[[#This Row],[Day High]]/Table2[[#This Row],[Close Price]])-1</f>
        <v>2.2332506203474045E-2</v>
      </c>
      <c r="AE710" s="2">
        <f>(Table2[[#This Row],[Close Price]]/Table2[[#This Row],[Current Week Low]])-1</f>
        <v>4.5734674018812704E-2</v>
      </c>
      <c r="AF710" s="2">
        <f>(Table2[[#This Row],[Current Week High]]/Table2[[#This Row],[Close Price]])-1</f>
        <v>2.2332506203474045E-2</v>
      </c>
      <c r="AG710" s="2">
        <f>(Table2[[#This Row],[Close Price]]/Table2[[#This Row],[Current Month Low]])-1</f>
        <v>7.844121090483358E-2</v>
      </c>
      <c r="AH710" s="2">
        <f>(Table2[[#This Row],[Current Month High]]/Table2[[#This Row],[Close Price]])-1</f>
        <v>2.2332506203474045E-2</v>
      </c>
      <c r="AI710">
        <v>44.758064516128997</v>
      </c>
      <c r="AJ710">
        <v>11.0192837465564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0.02</v>
      </c>
      <c r="AM710" t="s">
        <v>10332</v>
      </c>
      <c r="AN710">
        <v>4.59</v>
      </c>
      <c r="AO710" t="s">
        <v>10332</v>
      </c>
      <c r="AP710">
        <v>-9.8010448687870007E-3</v>
      </c>
      <c r="AQ710">
        <f>(Table2[[#This Row],[Sharpe Ratio]]-AVERAGE(Table2[Sharpe Ratio]))/_xlfn.STDEV.P(Table2[Sharpe Ratio])</f>
        <v>-0.87756651239408479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723</v>
      </c>
      <c r="AT710">
        <f>_xlfn.RANK.AVG(Table2[[#This Row],[6M Return vs Nifty Z-Score]],Table2[6M Return vs Nifty Z-Score])</f>
        <v>639</v>
      </c>
      <c r="AU710">
        <f>_xlfn.RANK.AVG(Table2[[#This Row],[Sharpe Ratio Z-Score]],Table2[Sharpe Ratio Z-Score])</f>
        <v>600</v>
      </c>
      <c r="AV710">
        <f>(Table2[[#This Row],[Rank 1Y]]+Table2[[#This Row],[Rank 6M]]+Table2[[#This Row],[Rank Sharpe]])/3</f>
        <v>654</v>
      </c>
    </row>
    <row r="711" spans="1:48" x14ac:dyDescent="0.3">
      <c r="A711" t="s">
        <v>850</v>
      </c>
      <c r="B711" t="s">
        <v>851</v>
      </c>
      <c r="C711" t="s">
        <v>10297</v>
      </c>
      <c r="D711" t="s">
        <v>548</v>
      </c>
      <c r="E711">
        <v>18588.938110200001</v>
      </c>
      <c r="F711">
        <v>1446.3</v>
      </c>
      <c r="G711">
        <v>-44.345566022921098</v>
      </c>
      <c r="H711">
        <f>(Table2[[#This Row],[1Y Return vs Nifty]]-AVERAGE(Table2[1Y Return vs Nifty]))/_xlfn.STDEV.P(Table2[1Y Return vs Nifty])</f>
        <v>-1.1907201889576604</v>
      </c>
      <c r="I711">
        <v>-7.2484195107095104</v>
      </c>
      <c r="J711">
        <f>(Table2[[#This Row],[1M Return vs Nifty]]-AVERAGE(Table2[1M Return vs Nifty]))/_xlfn.STDEV.P(Table2[1M Return vs Nifty])</f>
        <v>-0.9598012762190089</v>
      </c>
      <c r="K711">
        <v>-9.6511838307936806</v>
      </c>
      <c r="L711">
        <f>(Table2[[#This Row],[6M Return vs Nifty]]-AVERAGE(Table2[6M Return vs Nifty]))/_xlfn.STDEV.P(Table2[6M Return vs Nifty])</f>
        <v>-0.61568310000878379</v>
      </c>
      <c r="M711">
        <v>-0.57234939815501196</v>
      </c>
      <c r="N711">
        <f>(Table2[[#This Row],[1W Return vs Nifty]]-AVERAGE(Table2[1W Return vs Nifty]))/_xlfn.STDEV.P(Table2[1W Return vs Nifty])</f>
        <v>-0.28580169116779408</v>
      </c>
      <c r="O711">
        <v>1470.73</v>
      </c>
      <c r="P711">
        <v>1478.85468466262</v>
      </c>
      <c r="Q711">
        <v>1485.1810655171901</v>
      </c>
      <c r="R711">
        <v>45.679821775473101</v>
      </c>
      <c r="S711" s="2">
        <f>(Table2[[#This Row],[Close Price]]-Table2[[#This Row],[20D EMA]])/Table2[[#This Row],[20D EMA]]</f>
        <v>-1.661079871900353E-2</v>
      </c>
      <c r="T711" s="2">
        <f>(Table2[[#This Row],[Close Price]]-Table2[[#This Row],[50D EMA]])/Table2[[#This Row],[50D EMA]]</f>
        <v>-2.2013443917275038E-2</v>
      </c>
      <c r="U711" s="2">
        <f>(Table2[[#This Row],[Close Price]]-Table2[[#This Row],[200D EMA]])/Table2[[#This Row],[200D EMA]]</f>
        <v>-2.6179343663831598E-2</v>
      </c>
      <c r="V711">
        <v>0.61294949172092095</v>
      </c>
      <c r="W711">
        <v>1423.05</v>
      </c>
      <c r="X711">
        <v>1456.45</v>
      </c>
      <c r="Y711">
        <v>1410</v>
      </c>
      <c r="Z711">
        <v>1456.45</v>
      </c>
      <c r="AA711">
        <v>1384.25</v>
      </c>
      <c r="AB711">
        <v>1628</v>
      </c>
      <c r="AC711" s="2">
        <f>(Table2[[#This Row],[Close Price]]/Table2[[#This Row],[Day Low]])-1</f>
        <v>1.6338146937915132E-2</v>
      </c>
      <c r="AD711" s="2">
        <f>(Table2[[#This Row],[Day High]]/Table2[[#This Row],[Close Price]])-1</f>
        <v>7.0179077646408405E-3</v>
      </c>
      <c r="AE711" s="2">
        <f>(Table2[[#This Row],[Close Price]]/Table2[[#This Row],[Current Week Low]])-1</f>
        <v>2.5744680851063739E-2</v>
      </c>
      <c r="AF711" s="2">
        <f>(Table2[[#This Row],[Current Week High]]/Table2[[#This Row],[Close Price]])-1</f>
        <v>7.0179077646408405E-3</v>
      </c>
      <c r="AG711" s="2">
        <f>(Table2[[#This Row],[Close Price]]/Table2[[#This Row],[Current Month Low]])-1</f>
        <v>4.482571789777845E-2</v>
      </c>
      <c r="AH711" s="2">
        <f>(Table2[[#This Row],[Current Month High]]/Table2[[#This Row],[Close Price]])-1</f>
        <v>0.12563092027933354</v>
      </c>
      <c r="AI711">
        <v>20.925810689345202</v>
      </c>
      <c r="AJ711">
        <v>13.971631205673701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-0.06</v>
      </c>
      <c r="AM711" t="s">
        <v>10331</v>
      </c>
      <c r="AN711">
        <v>-7.12</v>
      </c>
      <c r="AO711" t="s">
        <v>10331</v>
      </c>
      <c r="AP711">
        <v>-0.103995318007641</v>
      </c>
      <c r="AQ711">
        <f>(Table2[[#This Row],[Sharpe Ratio]]-AVERAGE(Table2[Sharpe Ratio]))/_xlfn.STDEV.P(Table2[Sharpe Ratio])</f>
        <v>-1.9620700404895173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710</v>
      </c>
      <c r="AT711">
        <f>_xlfn.RANK.AVG(Table2[[#This Row],[6M Return vs Nifty Z-Score]],Table2[6M Return vs Nifty Z-Score])</f>
        <v>530</v>
      </c>
      <c r="AU711">
        <f>_xlfn.RANK.AVG(Table2[[#This Row],[Sharpe Ratio Z-Score]],Table2[Sharpe Ratio Z-Score])</f>
        <v>724</v>
      </c>
      <c r="AV711">
        <f>(Table2[[#This Row],[Rank 1Y]]+Table2[[#This Row],[Rank 6M]]+Table2[[#This Row],[Rank Sharpe]])/3</f>
        <v>654.66666666666663</v>
      </c>
    </row>
    <row r="712" spans="1:48" x14ac:dyDescent="0.3">
      <c r="A712" t="s">
        <v>608</v>
      </c>
      <c r="B712" t="s">
        <v>609</v>
      </c>
      <c r="C712" t="s">
        <v>10296</v>
      </c>
      <c r="D712" t="s">
        <v>397</v>
      </c>
      <c r="E712">
        <v>31144.470266519998</v>
      </c>
      <c r="F712">
        <v>421.2</v>
      </c>
      <c r="G712">
        <v>-25.373610926447402</v>
      </c>
      <c r="H712">
        <f>(Table2[[#This Row],[1Y Return vs Nifty]]-AVERAGE(Table2[1Y Return vs Nifty]))/_xlfn.STDEV.P(Table2[1Y Return vs Nifty])</f>
        <v>-0.89705675191407841</v>
      </c>
      <c r="I712">
        <v>13.9239827649536</v>
      </c>
      <c r="J712">
        <f>(Table2[[#This Row],[1M Return vs Nifty]]-AVERAGE(Table2[1M Return vs Nifty]))/_xlfn.STDEV.P(Table2[1M Return vs Nifty])</f>
        <v>0.80163588862231749</v>
      </c>
      <c r="K712">
        <v>-20.821547721592299</v>
      </c>
      <c r="L712">
        <f>(Table2[[#This Row],[6M Return vs Nifty]]-AVERAGE(Table2[6M Return vs Nifty]))/_xlfn.STDEV.P(Table2[6M Return vs Nifty])</f>
        <v>-0.99570013693448689</v>
      </c>
      <c r="M712">
        <v>-0.28953564340569699</v>
      </c>
      <c r="N712">
        <f>(Table2[[#This Row],[1W Return vs Nifty]]-AVERAGE(Table2[1W Return vs Nifty]))/_xlfn.STDEV.P(Table2[1W Return vs Nifty])</f>
        <v>-0.22041950403142355</v>
      </c>
      <c r="O712">
        <v>412.32</v>
      </c>
      <c r="P712">
        <v>406.98340428227101</v>
      </c>
      <c r="Q712">
        <v>415.36766269708602</v>
      </c>
      <c r="R712">
        <v>55.342171644720899</v>
      </c>
      <c r="S712" s="2">
        <f>(Table2[[#This Row],[Close Price]]-Table2[[#This Row],[20D EMA]])/Table2[[#This Row],[20D EMA]]</f>
        <v>2.1536670547147835E-2</v>
      </c>
      <c r="T712" s="2">
        <f>(Table2[[#This Row],[Close Price]]-Table2[[#This Row],[50D EMA]])/Table2[[#This Row],[50D EMA]]</f>
        <v>3.4931634971210747E-2</v>
      </c>
      <c r="U712" s="2">
        <f>(Table2[[#This Row],[Close Price]]-Table2[[#This Row],[200D EMA]])/Table2[[#This Row],[200D EMA]]</f>
        <v>1.4041385082900164E-2</v>
      </c>
      <c r="V712">
        <v>1.3679645656525901</v>
      </c>
      <c r="W712">
        <v>419</v>
      </c>
      <c r="X712">
        <v>432.45</v>
      </c>
      <c r="Y712">
        <v>417.6</v>
      </c>
      <c r="Z712">
        <v>441.8</v>
      </c>
      <c r="AA712">
        <v>395.05</v>
      </c>
      <c r="AB712">
        <v>441.8</v>
      </c>
      <c r="AC712" s="2">
        <f>(Table2[[#This Row],[Close Price]]/Table2[[#This Row],[Day Low]])-1</f>
        <v>5.2505966587110819E-3</v>
      </c>
      <c r="AD712" s="2">
        <f>(Table2[[#This Row],[Day High]]/Table2[[#This Row],[Close Price]])-1</f>
        <v>2.6709401709401615E-2</v>
      </c>
      <c r="AE712" s="2">
        <f>(Table2[[#This Row],[Close Price]]/Table2[[#This Row],[Current Week Low]])-1</f>
        <v>8.6206896551723755E-3</v>
      </c>
      <c r="AF712" s="2">
        <f>(Table2[[#This Row],[Current Week High]]/Table2[[#This Row],[Close Price]])-1</f>
        <v>4.8907882241215672E-2</v>
      </c>
      <c r="AG712" s="2">
        <f>(Table2[[#This Row],[Close Price]]/Table2[[#This Row],[Current Month Low]])-1</f>
        <v>6.6194152638906489E-2</v>
      </c>
      <c r="AH712" s="2">
        <f>(Table2[[#This Row],[Current Month High]]/Table2[[#This Row],[Close Price]])-1</f>
        <v>4.8907882241215672E-2</v>
      </c>
      <c r="AI712">
        <v>15.859449192782501</v>
      </c>
      <c r="AJ712">
        <v>18.9158667419536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7.0000000000000007E-2</v>
      </c>
      <c r="AM712" t="s">
        <v>10332</v>
      </c>
      <c r="AN712">
        <v>3.72</v>
      </c>
      <c r="AO712" t="s">
        <v>10332</v>
      </c>
      <c r="AP712">
        <v>-6.7428602355549996E-2</v>
      </c>
      <c r="AQ712">
        <f>(Table2[[#This Row],[Sharpe Ratio]]-AVERAGE(Table2[Sharpe Ratio]))/_xlfn.STDEV.P(Table2[Sharpe Ratio])</f>
        <v>-1.5410600277353845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636</v>
      </c>
      <c r="AT712">
        <f>_xlfn.RANK.AVG(Table2[[#This Row],[6M Return vs Nifty Z-Score]],Table2[6M Return vs Nifty Z-Score])</f>
        <v>644</v>
      </c>
      <c r="AU712">
        <f>_xlfn.RANK.AVG(Table2[[#This Row],[Sharpe Ratio Z-Score]],Table2[Sharpe Ratio Z-Score])</f>
        <v>689</v>
      </c>
      <c r="AV712">
        <f>(Table2[[#This Row],[Rank 1Y]]+Table2[[#This Row],[Rank 6M]]+Table2[[#This Row],[Rank Sharpe]])/3</f>
        <v>656.33333333333337</v>
      </c>
    </row>
    <row r="713" spans="1:48" x14ac:dyDescent="0.3">
      <c r="A713" t="s">
        <v>818</v>
      </c>
      <c r="B713" t="s">
        <v>819</v>
      </c>
      <c r="C713" t="s">
        <v>6577</v>
      </c>
      <c r="D713" t="s">
        <v>80</v>
      </c>
      <c r="E713">
        <v>19666.614787400002</v>
      </c>
      <c r="F713">
        <v>832.3</v>
      </c>
      <c r="G713">
        <v>-30.952630050493202</v>
      </c>
      <c r="H713">
        <f>(Table2[[#This Row],[1Y Return vs Nifty]]-AVERAGE(Table2[1Y Return vs Nifty]))/_xlfn.STDEV.P(Table2[1Y Return vs Nifty])</f>
        <v>-0.98341337267182438</v>
      </c>
      <c r="I713">
        <v>3.6900080283277701</v>
      </c>
      <c r="J713">
        <f>(Table2[[#This Row],[1M Return vs Nifty]]-AVERAGE(Table2[1M Return vs Nifty]))/_xlfn.STDEV.P(Table2[1M Return vs Nifty])</f>
        <v>-4.9779232365665824E-2</v>
      </c>
      <c r="K713">
        <v>-15.9650607903879</v>
      </c>
      <c r="L713">
        <f>(Table2[[#This Row],[6M Return vs Nifty]]-AVERAGE(Table2[6M Return vs Nifty]))/_xlfn.STDEV.P(Table2[6M Return vs Nifty])</f>
        <v>-0.83048190487806017</v>
      </c>
      <c r="M713">
        <v>0.452504171123636</v>
      </c>
      <c r="N713">
        <f>(Table2[[#This Row],[1W Return vs Nifty]]-AVERAGE(Table2[1W Return vs Nifty]))/_xlfn.STDEV.P(Table2[1W Return vs Nifty])</f>
        <v>-4.8871320106638534E-2</v>
      </c>
      <c r="O713">
        <v>809.36</v>
      </c>
      <c r="P713">
        <v>810.82149436792099</v>
      </c>
      <c r="Q713">
        <v>842.70632202527599</v>
      </c>
      <c r="R713">
        <v>67.5083928517722</v>
      </c>
      <c r="S713" s="2">
        <f>(Table2[[#This Row],[Close Price]]-Table2[[#This Row],[20D EMA]])/Table2[[#This Row],[20D EMA]]</f>
        <v>2.8343382425620171E-2</v>
      </c>
      <c r="T713" s="2">
        <f>(Table2[[#This Row],[Close Price]]-Table2[[#This Row],[50D EMA]])/Table2[[#This Row],[50D EMA]]</f>
        <v>2.6489807906267475E-2</v>
      </c>
      <c r="U713" s="2">
        <f>(Table2[[#This Row],[Close Price]]-Table2[[#This Row],[200D EMA]])/Table2[[#This Row],[200D EMA]]</f>
        <v>-1.2348693433634778E-2</v>
      </c>
      <c r="V713">
        <v>0.48032380441428102</v>
      </c>
      <c r="W713">
        <v>812.2</v>
      </c>
      <c r="X713">
        <v>838.5</v>
      </c>
      <c r="Y713">
        <v>805.55</v>
      </c>
      <c r="Z713">
        <v>838.5</v>
      </c>
      <c r="AA713">
        <v>777.8</v>
      </c>
      <c r="AB713">
        <v>840.9</v>
      </c>
      <c r="AC713" s="2">
        <f>(Table2[[#This Row],[Close Price]]/Table2[[#This Row],[Day Low]])-1</f>
        <v>2.4747599113518648E-2</v>
      </c>
      <c r="AD713" s="2">
        <f>(Table2[[#This Row],[Day High]]/Table2[[#This Row],[Close Price]])-1</f>
        <v>7.4492370539469555E-3</v>
      </c>
      <c r="AE713" s="2">
        <f>(Table2[[#This Row],[Close Price]]/Table2[[#This Row],[Current Week Low]])-1</f>
        <v>3.3207125566383278E-2</v>
      </c>
      <c r="AF713" s="2">
        <f>(Table2[[#This Row],[Current Week High]]/Table2[[#This Row],[Close Price]])-1</f>
        <v>7.4492370539469555E-3</v>
      </c>
      <c r="AG713" s="2">
        <f>(Table2[[#This Row],[Close Price]]/Table2[[#This Row],[Current Month Low]])-1</f>
        <v>7.0069426587811678E-2</v>
      </c>
      <c r="AH713" s="2">
        <f>(Table2[[#This Row],[Current Month High]]/Table2[[#This Row],[Close Price]])-1</f>
        <v>1.0332812687732895E-2</v>
      </c>
      <c r="AI713">
        <v>27.1416556530097</v>
      </c>
      <c r="AJ713">
        <v>18.899999999999899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0.06</v>
      </c>
      <c r="AM713" t="s">
        <v>10332</v>
      </c>
      <c r="AN713">
        <v>3.18</v>
      </c>
      <c r="AO713" t="s">
        <v>10332</v>
      </c>
      <c r="AP713">
        <v>-8.2384303950593998E-2</v>
      </c>
      <c r="AQ713">
        <f>(Table2[[#This Row],[Sharpe Ratio]]-AVERAGE(Table2[Sharpe Ratio]))/_xlfn.STDEV.P(Table2[Sharpe Ratio])</f>
        <v>-1.7132521430783008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664</v>
      </c>
      <c r="AT713">
        <f>_xlfn.RANK.AVG(Table2[[#This Row],[6M Return vs Nifty Z-Score]],Table2[6M Return vs Nifty Z-Score])</f>
        <v>598</v>
      </c>
      <c r="AU713">
        <f>_xlfn.RANK.AVG(Table2[[#This Row],[Sharpe Ratio Z-Score]],Table2[Sharpe Ratio Z-Score])</f>
        <v>710</v>
      </c>
      <c r="AV713">
        <f>(Table2[[#This Row],[Rank 1Y]]+Table2[[#This Row],[Rank 6M]]+Table2[[#This Row],[Rank Sharpe]])/3</f>
        <v>657.33333333333337</v>
      </c>
    </row>
    <row r="714" spans="1:48" x14ac:dyDescent="0.3">
      <c r="A714" t="s">
        <v>708</v>
      </c>
      <c r="B714" t="s">
        <v>709</v>
      </c>
      <c r="C714" t="s">
        <v>10297</v>
      </c>
      <c r="D714" t="s">
        <v>98</v>
      </c>
      <c r="E714">
        <v>24340.36530895</v>
      </c>
      <c r="F714">
        <v>301.10000000000002</v>
      </c>
      <c r="G714">
        <v>-35.513256934906302</v>
      </c>
      <c r="H714">
        <f>(Table2[[#This Row],[1Y Return vs Nifty]]-AVERAGE(Table2[1Y Return vs Nifty]))/_xlfn.STDEV.P(Table2[1Y Return vs Nifty])</f>
        <v>-1.054006485460661</v>
      </c>
      <c r="I714">
        <v>8.1694469967587597</v>
      </c>
      <c r="J714">
        <f>(Table2[[#This Row],[1M Return vs Nifty]]-AVERAGE(Table2[1M Return vs Nifty]))/_xlfn.STDEV.P(Table2[1M Return vs Nifty])</f>
        <v>0.32288751436918101</v>
      </c>
      <c r="K714">
        <v>-13.884241619777001</v>
      </c>
      <c r="L714">
        <f>(Table2[[#This Row],[6M Return vs Nifty]]-AVERAGE(Table2[6M Return vs Nifty]))/_xlfn.STDEV.P(Table2[6M Return vs Nifty])</f>
        <v>-0.75969220247229363</v>
      </c>
      <c r="M714">
        <v>-1.8473587726573899</v>
      </c>
      <c r="N714">
        <f>(Table2[[#This Row],[1W Return vs Nifty]]-AVERAGE(Table2[1W Return vs Nifty]))/_xlfn.STDEV.P(Table2[1W Return vs Nifty])</f>
        <v>-0.58056423409373414</v>
      </c>
      <c r="O714">
        <v>292.47000000000003</v>
      </c>
      <c r="P714">
        <v>286.347337433706</v>
      </c>
      <c r="Q714">
        <v>291.74347775810998</v>
      </c>
      <c r="R714">
        <v>68.461555388521603</v>
      </c>
      <c r="S714" s="2">
        <f>(Table2[[#This Row],[Close Price]]-Table2[[#This Row],[20D EMA]])/Table2[[#This Row],[20D EMA]]</f>
        <v>2.9507299894006203E-2</v>
      </c>
      <c r="T714" s="2">
        <f>(Table2[[#This Row],[Close Price]]-Table2[[#This Row],[50D EMA]])/Table2[[#This Row],[50D EMA]]</f>
        <v>5.152016672657031E-2</v>
      </c>
      <c r="U714" s="2">
        <f>(Table2[[#This Row],[Close Price]]-Table2[[#This Row],[200D EMA]])/Table2[[#This Row],[200D EMA]]</f>
        <v>3.2071058841794287E-2</v>
      </c>
      <c r="V714">
        <v>0.79907400454503696</v>
      </c>
      <c r="W714">
        <v>297.25</v>
      </c>
      <c r="X714">
        <v>305.7</v>
      </c>
      <c r="Y714">
        <v>291</v>
      </c>
      <c r="Z714">
        <v>305.7</v>
      </c>
      <c r="AA714">
        <v>285</v>
      </c>
      <c r="AB714">
        <v>310</v>
      </c>
      <c r="AC714" s="2">
        <f>(Table2[[#This Row],[Close Price]]/Table2[[#This Row],[Day Low]])-1</f>
        <v>1.2952060555088352E-2</v>
      </c>
      <c r="AD714" s="2">
        <f>(Table2[[#This Row],[Day High]]/Table2[[#This Row],[Close Price]])-1</f>
        <v>1.5277316506143945E-2</v>
      </c>
      <c r="AE714" s="2">
        <f>(Table2[[#This Row],[Close Price]]/Table2[[#This Row],[Current Week Low]])-1</f>
        <v>3.4707903780068827E-2</v>
      </c>
      <c r="AF714" s="2">
        <f>(Table2[[#This Row],[Current Week High]]/Table2[[#This Row],[Close Price]])-1</f>
        <v>1.5277316506143945E-2</v>
      </c>
      <c r="AG714" s="2">
        <f>(Table2[[#This Row],[Close Price]]/Table2[[#This Row],[Current Month Low]])-1</f>
        <v>5.6491228070175481E-2</v>
      </c>
      <c r="AH714" s="2">
        <f>(Table2[[#This Row],[Current Month High]]/Table2[[#This Row],[Close Price]])-1</f>
        <v>2.9558286283626556E-2</v>
      </c>
      <c r="AI714">
        <v>18.6648953835934</v>
      </c>
      <c r="AJ714">
        <v>19.555290847726798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0.11</v>
      </c>
      <c r="AM714" t="s">
        <v>10332</v>
      </c>
      <c r="AN714">
        <v>1.21</v>
      </c>
      <c r="AO714" t="s">
        <v>10332</v>
      </c>
      <c r="AP714">
        <v>-0.108292603506995</v>
      </c>
      <c r="AQ714">
        <f>(Table2[[#This Row],[Sharpe Ratio]]-AVERAGE(Table2[Sharpe Ratio]))/_xlfn.STDEV.P(Table2[Sharpe Ratio])</f>
        <v>-2.0115467350908198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678</v>
      </c>
      <c r="AT714">
        <f>_xlfn.RANK.AVG(Table2[[#This Row],[6M Return vs Nifty Z-Score]],Table2[6M Return vs Nifty Z-Score])</f>
        <v>574</v>
      </c>
      <c r="AU714">
        <f>_xlfn.RANK.AVG(Table2[[#This Row],[Sharpe Ratio Z-Score]],Table2[Sharpe Ratio Z-Score])</f>
        <v>727</v>
      </c>
      <c r="AV714">
        <f>(Table2[[#This Row],[Rank 1Y]]+Table2[[#This Row],[Rank 6M]]+Table2[[#This Row],[Rank Sharpe]])/3</f>
        <v>659.66666666666663</v>
      </c>
    </row>
    <row r="715" spans="1:48" x14ac:dyDescent="0.3">
      <c r="A715" t="s">
        <v>2230</v>
      </c>
      <c r="B715" t="s">
        <v>2231</v>
      </c>
      <c r="C715" t="s">
        <v>10289</v>
      </c>
      <c r="D715" t="s">
        <v>359</v>
      </c>
      <c r="E715">
        <v>2566.4450712500002</v>
      </c>
      <c r="F715">
        <v>51.25</v>
      </c>
      <c r="G715">
        <v>-47.259884203391699</v>
      </c>
      <c r="H715">
        <f>(Table2[[#This Row],[1Y Return vs Nifty]]-AVERAGE(Table2[1Y Return vs Nifty]))/_xlfn.STDEV.P(Table2[1Y Return vs Nifty])</f>
        <v>-1.2358303892065883</v>
      </c>
      <c r="I715">
        <v>-4.11104282380452</v>
      </c>
      <c r="J715">
        <f>(Table2[[#This Row],[1M Return vs Nifty]]-AVERAGE(Table2[1M Return vs Nifty]))/_xlfn.STDEV.P(Table2[1M Return vs Nifty])</f>
        <v>-0.69878734759299421</v>
      </c>
      <c r="K715">
        <v>-40.147469976923503</v>
      </c>
      <c r="L715">
        <f>(Table2[[#This Row],[6M Return vs Nifty]]-AVERAGE(Table2[6M Return vs Nifty]))/_xlfn.STDEV.P(Table2[6M Return vs Nifty])</f>
        <v>-1.65317018742918</v>
      </c>
      <c r="M715">
        <v>1.2555027026124399</v>
      </c>
      <c r="N715">
        <f>(Table2[[#This Row],[1W Return vs Nifty]]-AVERAGE(Table2[1W Return vs Nifty]))/_xlfn.STDEV.P(Table2[1W Return vs Nifty])</f>
        <v>0.13676958092580629</v>
      </c>
      <c r="O715">
        <v>51.64</v>
      </c>
      <c r="P715">
        <v>52.9797672971618</v>
      </c>
      <c r="Q715">
        <v>59.7795462896175</v>
      </c>
      <c r="R715">
        <v>48.673211701920401</v>
      </c>
      <c r="S715" s="2">
        <f>(Table2[[#This Row],[Close Price]]-Table2[[#This Row],[20D EMA]])/Table2[[#This Row],[20D EMA]]</f>
        <v>-7.5522850503485783E-3</v>
      </c>
      <c r="T715" s="2">
        <f>(Table2[[#This Row],[Close Price]]-Table2[[#This Row],[50D EMA]])/Table2[[#This Row],[50D EMA]]</f>
        <v>-3.2649582763540484E-2</v>
      </c>
      <c r="U715" s="2">
        <f>(Table2[[#This Row],[Close Price]]-Table2[[#This Row],[200D EMA]])/Table2[[#This Row],[200D EMA]]</f>
        <v>-0.14268335608125735</v>
      </c>
      <c r="V715">
        <v>0.83073836873253304</v>
      </c>
      <c r="W715">
        <v>51.05</v>
      </c>
      <c r="X715">
        <v>51.97</v>
      </c>
      <c r="Y715">
        <v>49.56</v>
      </c>
      <c r="Z715">
        <v>52.52</v>
      </c>
      <c r="AA715">
        <v>48</v>
      </c>
      <c r="AB715">
        <v>54</v>
      </c>
      <c r="AC715" s="2">
        <f>(Table2[[#This Row],[Close Price]]/Table2[[#This Row],[Day Low]])-1</f>
        <v>3.9177277179236469E-3</v>
      </c>
      <c r="AD715" s="2">
        <f>(Table2[[#This Row],[Day High]]/Table2[[#This Row],[Close Price]])-1</f>
        <v>1.4048780487804891E-2</v>
      </c>
      <c r="AE715" s="2">
        <f>(Table2[[#This Row],[Close Price]]/Table2[[#This Row],[Current Week Low]])-1</f>
        <v>3.4100080710250058E-2</v>
      </c>
      <c r="AF715" s="2">
        <f>(Table2[[#This Row],[Current Week High]]/Table2[[#This Row],[Close Price]])-1</f>
        <v>2.4780487804878071E-2</v>
      </c>
      <c r="AG715" s="2">
        <f>(Table2[[#This Row],[Close Price]]/Table2[[#This Row],[Current Month Low]])-1</f>
        <v>6.7708333333333259E-2</v>
      </c>
      <c r="AH715" s="2">
        <f>(Table2[[#This Row],[Current Month High]]/Table2[[#This Row],[Close Price]])-1</f>
        <v>5.3658536585365901E-2</v>
      </c>
      <c r="AI715">
        <v>63.999999999999901</v>
      </c>
      <c r="AJ715">
        <v>6.7708333333333197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-0.15</v>
      </c>
      <c r="AM715" t="s">
        <v>10331</v>
      </c>
      <c r="AN715">
        <v>2.3199999999999998</v>
      </c>
      <c r="AO715" t="s">
        <v>10332</v>
      </c>
      <c r="AQ715">
        <f>(Table2[[#This Row],[Sharpe Ratio]]-AVERAGE(Table2[Sharpe Ratio]))/_xlfn.STDEV.P(Table2[Sharpe Ratio])</f>
        <v>-0.76472241492382476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715</v>
      </c>
      <c r="AT715">
        <f>_xlfn.RANK.AVG(Table2[[#This Row],[6M Return vs Nifty Z-Score]],Table2[6M Return vs Nifty Z-Score])</f>
        <v>727</v>
      </c>
      <c r="AU715">
        <f>_xlfn.RANK.AVG(Table2[[#This Row],[Sharpe Ratio Z-Score]],Table2[Sharpe Ratio Z-Score])</f>
        <v>557.5</v>
      </c>
      <c r="AV715">
        <f>(Table2[[#This Row],[Rank 1Y]]+Table2[[#This Row],[Rank 6M]]+Table2[[#This Row],[Rank Sharpe]])/3</f>
        <v>666.5</v>
      </c>
    </row>
    <row r="716" spans="1:48" x14ac:dyDescent="0.3">
      <c r="A716" t="s">
        <v>2067</v>
      </c>
      <c r="B716" t="s">
        <v>2068</v>
      </c>
      <c r="C716" t="s">
        <v>10302</v>
      </c>
      <c r="D716" t="s">
        <v>397</v>
      </c>
      <c r="E716">
        <v>3059.1866995199998</v>
      </c>
      <c r="F716">
        <v>19.84</v>
      </c>
      <c r="G716">
        <v>-48.716140717747301</v>
      </c>
      <c r="H716">
        <f>(Table2[[#This Row],[1Y Return vs Nifty]]-AVERAGE(Table2[1Y Return vs Nifty]))/_xlfn.STDEV.P(Table2[1Y Return vs Nifty])</f>
        <v>-1.2583715185234217</v>
      </c>
      <c r="I716">
        <v>7.3521053044481297</v>
      </c>
      <c r="J716">
        <f>(Table2[[#This Row],[1M Return vs Nifty]]-AVERAGE(Table2[1M Return vs Nifty]))/_xlfn.STDEV.P(Table2[1M Return vs Nifty])</f>
        <v>0.25488880480068177</v>
      </c>
      <c r="K716">
        <v>-59.2582951112133</v>
      </c>
      <c r="L716">
        <f>(Table2[[#This Row],[6M Return vs Nifty]]-AVERAGE(Table2[6M Return vs Nifty]))/_xlfn.STDEV.P(Table2[6M Return vs Nifty])</f>
        <v>-2.3033226096542392</v>
      </c>
      <c r="M716">
        <v>-13.3879483418183</v>
      </c>
      <c r="N716">
        <f>(Table2[[#This Row],[1W Return vs Nifty]]-AVERAGE(Table2[1W Return vs Nifty]))/_xlfn.STDEV.P(Table2[1W Return vs Nifty])</f>
        <v>-3.2485709141215628</v>
      </c>
      <c r="O716">
        <v>19.63</v>
      </c>
      <c r="P716">
        <v>20.337087900118998</v>
      </c>
      <c r="Q716">
        <v>23.8894711771025</v>
      </c>
      <c r="R716">
        <v>51.2105002073489</v>
      </c>
      <c r="S716" s="2">
        <f>(Table2[[#This Row],[Close Price]]-Table2[[#This Row],[20D EMA]])/Table2[[#This Row],[20D EMA]]</f>
        <v>1.069791136016306E-2</v>
      </c>
      <c r="T716" s="2">
        <f>(Table2[[#This Row],[Close Price]]-Table2[[#This Row],[50D EMA]])/Table2[[#This Row],[50D EMA]]</f>
        <v>-2.4442432592135764E-2</v>
      </c>
      <c r="U716" s="2">
        <f>(Table2[[#This Row],[Close Price]]-Table2[[#This Row],[200D EMA]])/Table2[[#This Row],[200D EMA]]</f>
        <v>-0.16950861520048313</v>
      </c>
      <c r="V716">
        <v>1.70357761887425</v>
      </c>
      <c r="W716">
        <v>19.8</v>
      </c>
      <c r="X716">
        <v>20.52</v>
      </c>
      <c r="Y716">
        <v>19.8</v>
      </c>
      <c r="Z716">
        <v>21.28</v>
      </c>
      <c r="AA716">
        <v>17.07</v>
      </c>
      <c r="AB716">
        <v>23.15</v>
      </c>
      <c r="AC716" s="2">
        <f>(Table2[[#This Row],[Close Price]]/Table2[[#This Row],[Day Low]])-1</f>
        <v>2.0202020202020332E-3</v>
      </c>
      <c r="AD716" s="2">
        <f>(Table2[[#This Row],[Day High]]/Table2[[#This Row],[Close Price]])-1</f>
        <v>3.4274193548387011E-2</v>
      </c>
      <c r="AE716" s="2">
        <f>(Table2[[#This Row],[Close Price]]/Table2[[#This Row],[Current Week Low]])-1</f>
        <v>2.0202020202020332E-3</v>
      </c>
      <c r="AF716" s="2">
        <f>(Table2[[#This Row],[Current Week High]]/Table2[[#This Row],[Close Price]])-1</f>
        <v>7.258064516129048E-2</v>
      </c>
      <c r="AG716" s="2">
        <f>(Table2[[#This Row],[Close Price]]/Table2[[#This Row],[Current Month Low]])-1</f>
        <v>0.16227299355594615</v>
      </c>
      <c r="AH716" s="2">
        <f>(Table2[[#This Row],[Current Month High]]/Table2[[#This Row],[Close Price]])-1</f>
        <v>0.16683467741935476</v>
      </c>
      <c r="AI716">
        <v>127.570564516129</v>
      </c>
      <c r="AJ716">
        <v>18.802395209580801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-0.13</v>
      </c>
      <c r="AM716" t="s">
        <v>10331</v>
      </c>
      <c r="AN716">
        <v>12.09</v>
      </c>
      <c r="AO716" t="s">
        <v>10332</v>
      </c>
      <c r="AQ716">
        <f>(Table2[[#This Row],[Sharpe Ratio]]-AVERAGE(Table2[Sharpe Ratio]))/_xlfn.STDEV.P(Table2[Sharpe Ratio])</f>
        <v>-0.76472241492382476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718</v>
      </c>
      <c r="AT716">
        <f>_xlfn.RANK.AVG(Table2[[#This Row],[6M Return vs Nifty Z-Score]],Table2[6M Return vs Nifty Z-Score])</f>
        <v>736</v>
      </c>
      <c r="AU716">
        <f>_xlfn.RANK.AVG(Table2[[#This Row],[Sharpe Ratio Z-Score]],Table2[Sharpe Ratio Z-Score])</f>
        <v>557.5</v>
      </c>
      <c r="AV716">
        <f>(Table2[[#This Row],[Rank 1Y]]+Table2[[#This Row],[Rank 6M]]+Table2[[#This Row],[Rank Sharpe]])/3</f>
        <v>670.5</v>
      </c>
    </row>
    <row r="717" spans="1:48" x14ac:dyDescent="0.3">
      <c r="A717" t="s">
        <v>1302</v>
      </c>
      <c r="B717" t="s">
        <v>1303</v>
      </c>
      <c r="C717" t="s">
        <v>10300</v>
      </c>
      <c r="D717" t="s">
        <v>571</v>
      </c>
      <c r="E717">
        <v>8794.46346816</v>
      </c>
      <c r="F717">
        <v>800.7</v>
      </c>
      <c r="G717">
        <v>-48.265909620627902</v>
      </c>
      <c r="H717">
        <f>(Table2[[#This Row],[1Y Return vs Nifty]]-AVERAGE(Table2[1Y Return vs Nifty]))/_xlfn.STDEV.P(Table2[1Y Return vs Nifty])</f>
        <v>-1.2514024733843385</v>
      </c>
      <c r="I717">
        <v>3.3522843574813899</v>
      </c>
      <c r="J717">
        <f>(Table2[[#This Row],[1M Return vs Nifty]]-AVERAGE(Table2[1M Return vs Nifty]))/_xlfn.STDEV.P(Table2[1M Return vs Nifty])</f>
        <v>-7.7876139723185883E-2</v>
      </c>
      <c r="K717">
        <v>-24.780078774073601</v>
      </c>
      <c r="L717">
        <f>(Table2[[#This Row],[6M Return vs Nifty]]-AVERAGE(Table2[6M Return vs Nifty]))/_xlfn.STDEV.P(Table2[6M Return vs Nifty])</f>
        <v>-1.1303698089208647</v>
      </c>
      <c r="M717">
        <v>0.58147388040382797</v>
      </c>
      <c r="N717">
        <f>(Table2[[#This Row],[1W Return vs Nifty]]-AVERAGE(Table2[1W Return vs Nifty]))/_xlfn.STDEV.P(Table2[1W Return vs Nifty])</f>
        <v>-1.905550837373611E-2</v>
      </c>
      <c r="O717">
        <v>789.34</v>
      </c>
      <c r="P717">
        <v>787.21627536139295</v>
      </c>
      <c r="Q717">
        <v>845.69013323180002</v>
      </c>
      <c r="R717">
        <v>61.637102603517199</v>
      </c>
      <c r="S717" s="2">
        <f>(Table2[[#This Row],[Close Price]]-Table2[[#This Row],[20D EMA]])/Table2[[#This Row],[20D EMA]]</f>
        <v>1.4391770339777553E-2</v>
      </c>
      <c r="T717" s="2">
        <f>(Table2[[#This Row],[Close Price]]-Table2[[#This Row],[50D EMA]])/Table2[[#This Row],[50D EMA]]</f>
        <v>1.7128361113236679E-2</v>
      </c>
      <c r="U717" s="2">
        <f>(Table2[[#This Row],[Close Price]]-Table2[[#This Row],[200D EMA]])/Table2[[#This Row],[200D EMA]]</f>
        <v>-5.3199311974789672E-2</v>
      </c>
      <c r="V717">
        <v>0.69263737795597902</v>
      </c>
      <c r="W717">
        <v>791.95</v>
      </c>
      <c r="X717">
        <v>809.4</v>
      </c>
      <c r="Y717">
        <v>791.95</v>
      </c>
      <c r="Z717">
        <v>809.95</v>
      </c>
      <c r="AA717">
        <v>733.35</v>
      </c>
      <c r="AB717">
        <v>819.9</v>
      </c>
      <c r="AC717" s="2">
        <f>(Table2[[#This Row],[Close Price]]/Table2[[#This Row],[Day Low]])-1</f>
        <v>1.1048677315487199E-2</v>
      </c>
      <c r="AD717" s="2">
        <f>(Table2[[#This Row],[Day High]]/Table2[[#This Row],[Close Price]])-1</f>
        <v>1.0865492693892698E-2</v>
      </c>
      <c r="AE717" s="2">
        <f>(Table2[[#This Row],[Close Price]]/Table2[[#This Row],[Current Week Low]])-1</f>
        <v>1.1048677315487199E-2</v>
      </c>
      <c r="AF717" s="2">
        <f>(Table2[[#This Row],[Current Week High]]/Table2[[#This Row],[Close Price]])-1</f>
        <v>1.1552391657299932E-2</v>
      </c>
      <c r="AG717" s="2">
        <f>(Table2[[#This Row],[Close Price]]/Table2[[#This Row],[Current Month Low]])-1</f>
        <v>9.1838821844958174E-2</v>
      </c>
      <c r="AH717" s="2">
        <f>(Table2[[#This Row],[Current Month High]]/Table2[[#This Row],[Close Price]])-1</f>
        <v>2.39790183589359E-2</v>
      </c>
      <c r="AI717">
        <v>38.166604221306301</v>
      </c>
      <c r="AJ717">
        <v>11.146585230427499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0.03</v>
      </c>
      <c r="AM717" t="s">
        <v>10332</v>
      </c>
      <c r="AN717">
        <v>2.63</v>
      </c>
      <c r="AO717" t="s">
        <v>10332</v>
      </c>
      <c r="AP717">
        <v>-2.4906116541108001E-2</v>
      </c>
      <c r="AQ717">
        <f>(Table2[[#This Row],[Sharpe Ratio]]-AVERAGE(Table2[Sharpe Ratio]))/_xlfn.STDEV.P(Table2[Sharpe Ratio])</f>
        <v>-1.0514783965764505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717</v>
      </c>
      <c r="AT717">
        <f>_xlfn.RANK.AVG(Table2[[#This Row],[6M Return vs Nifty Z-Score]],Table2[6M Return vs Nifty Z-Score])</f>
        <v>673</v>
      </c>
      <c r="AU717">
        <f>_xlfn.RANK.AVG(Table2[[#This Row],[Sharpe Ratio Z-Score]],Table2[Sharpe Ratio Z-Score])</f>
        <v>624</v>
      </c>
      <c r="AV717">
        <f>(Table2[[#This Row],[Rank 1Y]]+Table2[[#This Row],[Rank 6M]]+Table2[[#This Row],[Rank Sharpe]])/3</f>
        <v>671.33333333333337</v>
      </c>
    </row>
    <row r="718" spans="1:48" x14ac:dyDescent="0.3">
      <c r="A718" t="s">
        <v>2246</v>
      </c>
      <c r="B718" t="s">
        <v>2247</v>
      </c>
      <c r="C718" t="s">
        <v>10295</v>
      </c>
      <c r="D718" t="s">
        <v>622</v>
      </c>
      <c r="E718">
        <v>2527.1992840169901</v>
      </c>
      <c r="F718">
        <v>171.51</v>
      </c>
      <c r="G718">
        <v>-57.885071129687802</v>
      </c>
      <c r="H718">
        <f>(Table2[[#This Row],[1Y Return vs Nifty]]-AVERAGE(Table2[1Y Return vs Nifty]))/_xlfn.STDEV.P(Table2[1Y Return vs Nifty])</f>
        <v>-1.4002957221751764</v>
      </c>
      <c r="I718">
        <v>1.43130323662147</v>
      </c>
      <c r="J718">
        <f>(Table2[[#This Row],[1M Return vs Nifty]]-AVERAGE(Table2[1M Return vs Nifty]))/_xlfn.STDEV.P(Table2[1M Return vs Nifty])</f>
        <v>-0.23769208763433219</v>
      </c>
      <c r="K718">
        <v>-39.384899908309002</v>
      </c>
      <c r="L718">
        <f>(Table2[[#This Row],[6M Return vs Nifty]]-AVERAGE(Table2[6M Return vs Nifty]))/_xlfn.STDEV.P(Table2[6M Return vs Nifty])</f>
        <v>-1.62722746785835</v>
      </c>
      <c r="M718">
        <v>13.6203721698417</v>
      </c>
      <c r="N718">
        <f>(Table2[[#This Row],[1W Return vs Nifty]]-AVERAGE(Table2[1W Return vs Nifty]))/_xlfn.STDEV.P(Table2[1W Return vs Nifty])</f>
        <v>2.9953370863845761</v>
      </c>
      <c r="O718">
        <v>165.29</v>
      </c>
      <c r="P718">
        <v>171.30498242600399</v>
      </c>
      <c r="Q718">
        <v>213.083728655557</v>
      </c>
      <c r="R718">
        <v>65.685332336192999</v>
      </c>
      <c r="S718" s="2">
        <f>(Table2[[#This Row],[Close Price]]-Table2[[#This Row],[20D EMA]])/Table2[[#This Row],[20D EMA]]</f>
        <v>3.7630830661262021E-2</v>
      </c>
      <c r="T718" s="2">
        <f>(Table2[[#This Row],[Close Price]]-Table2[[#This Row],[50D EMA]])/Table2[[#This Row],[50D EMA]]</f>
        <v>1.1967986633696474E-3</v>
      </c>
      <c r="U718" s="2">
        <f>(Table2[[#This Row],[Close Price]]-Table2[[#This Row],[200D EMA]])/Table2[[#This Row],[200D EMA]]</f>
        <v>-0.19510513035352223</v>
      </c>
      <c r="V718">
        <v>1.32576465366568</v>
      </c>
      <c r="W718">
        <v>170.4</v>
      </c>
      <c r="X718">
        <v>174</v>
      </c>
      <c r="Y718">
        <v>152.19999999999999</v>
      </c>
      <c r="Z718">
        <v>174.95</v>
      </c>
      <c r="AA718">
        <v>143.91999999999999</v>
      </c>
      <c r="AB718">
        <v>174.95</v>
      </c>
      <c r="AC718" s="2">
        <f>(Table2[[#This Row],[Close Price]]/Table2[[#This Row],[Day Low]])-1</f>
        <v>6.5140845070421616E-3</v>
      </c>
      <c r="AD718" s="2">
        <f>(Table2[[#This Row],[Day High]]/Table2[[#This Row],[Close Price]])-1</f>
        <v>1.4518103900647228E-2</v>
      </c>
      <c r="AE718" s="2">
        <f>(Table2[[#This Row],[Close Price]]/Table2[[#This Row],[Current Week Low]])-1</f>
        <v>0.12687253613666227</v>
      </c>
      <c r="AF718" s="2">
        <f>(Table2[[#This Row],[Current Week High]]/Table2[[#This Row],[Close Price]])-1</f>
        <v>2.005713952539212E-2</v>
      </c>
      <c r="AG718" s="2">
        <f>(Table2[[#This Row],[Close Price]]/Table2[[#This Row],[Current Month Low]])-1</f>
        <v>0.19170372429127291</v>
      </c>
      <c r="AH718" s="2">
        <f>(Table2[[#This Row],[Current Month High]]/Table2[[#This Row],[Close Price]])-1</f>
        <v>2.005713952539212E-2</v>
      </c>
      <c r="AI718">
        <v>81.913591044253906</v>
      </c>
      <c r="AJ718">
        <v>19.170372429127202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-0.15</v>
      </c>
      <c r="AM718" t="s">
        <v>10331</v>
      </c>
      <c r="AN718">
        <v>7.24</v>
      </c>
      <c r="AO718" t="s">
        <v>10332</v>
      </c>
      <c r="AQ718">
        <f>(Table2[[#This Row],[Sharpe Ratio]]-AVERAGE(Table2[Sharpe Ratio]))/_xlfn.STDEV.P(Table2[Sharpe Ratio])</f>
        <v>-0.76472241492382476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732</v>
      </c>
      <c r="AT718">
        <f>_xlfn.RANK.AVG(Table2[[#This Row],[6M Return vs Nifty Z-Score]],Table2[6M Return vs Nifty Z-Score])</f>
        <v>726</v>
      </c>
      <c r="AU718">
        <f>_xlfn.RANK.AVG(Table2[[#This Row],[Sharpe Ratio Z-Score]],Table2[Sharpe Ratio Z-Score])</f>
        <v>557.5</v>
      </c>
      <c r="AV718">
        <f>(Table2[[#This Row],[Rank 1Y]]+Table2[[#This Row],[Rank 6M]]+Table2[[#This Row],[Rank Sharpe]])/3</f>
        <v>671.83333333333337</v>
      </c>
    </row>
    <row r="719" spans="1:48" x14ac:dyDescent="0.3">
      <c r="A719" t="s">
        <v>1629</v>
      </c>
      <c r="B719" t="s">
        <v>1630</v>
      </c>
      <c r="C719" t="s">
        <v>10300</v>
      </c>
      <c r="D719" t="s">
        <v>303</v>
      </c>
      <c r="E719">
        <v>5513.0420244890001</v>
      </c>
      <c r="F719">
        <v>163.91</v>
      </c>
      <c r="G719">
        <v>-24.012824687367502</v>
      </c>
      <c r="H719">
        <f>(Table2[[#This Row],[1Y Return vs Nifty]]-AVERAGE(Table2[1Y Return vs Nifty]))/_xlfn.STDEV.P(Table2[1Y Return vs Nifty])</f>
        <v>-0.87599338959755635</v>
      </c>
      <c r="I719">
        <v>0.34363970090356299</v>
      </c>
      <c r="J719">
        <f>(Table2[[#This Row],[1M Return vs Nifty]]-AVERAGE(Table2[1M Return vs Nifty]))/_xlfn.STDEV.P(Table2[1M Return vs Nifty])</f>
        <v>-0.32818021220857768</v>
      </c>
      <c r="K719">
        <v>-33.919565380602798</v>
      </c>
      <c r="L719">
        <f>(Table2[[#This Row],[6M Return vs Nifty]]-AVERAGE(Table2[6M Return vs Nifty]))/_xlfn.STDEV.P(Table2[6M Return vs Nifty])</f>
        <v>-1.4412961720357069</v>
      </c>
      <c r="M719">
        <v>0.81838753878291504</v>
      </c>
      <c r="N719">
        <f>(Table2[[#This Row],[1W Return vs Nifty]]-AVERAGE(Table2[1W Return vs Nifty]))/_xlfn.STDEV.P(Table2[1W Return vs Nifty])</f>
        <v>3.5715282958650979E-2</v>
      </c>
      <c r="O719">
        <v>160.75</v>
      </c>
      <c r="P719">
        <v>163.282798842039</v>
      </c>
      <c r="Q719">
        <v>165.18178605304701</v>
      </c>
      <c r="R719">
        <v>63.567539150426498</v>
      </c>
      <c r="S719" s="2">
        <f>(Table2[[#This Row],[Close Price]]-Table2[[#This Row],[20D EMA]])/Table2[[#This Row],[20D EMA]]</f>
        <v>1.9657853810264365E-2</v>
      </c>
      <c r="T719" s="2">
        <f>(Table2[[#This Row],[Close Price]]-Table2[[#This Row],[50D EMA]])/Table2[[#This Row],[50D EMA]]</f>
        <v>3.841195535653181E-3</v>
      </c>
      <c r="U719" s="2">
        <f>(Table2[[#This Row],[Close Price]]-Table2[[#This Row],[200D EMA]])/Table2[[#This Row],[200D EMA]]</f>
        <v>-7.6993116701049814E-3</v>
      </c>
      <c r="V719">
        <v>0.63639641524777302</v>
      </c>
      <c r="W719">
        <v>161</v>
      </c>
      <c r="X719">
        <v>165</v>
      </c>
      <c r="Y719">
        <v>154.35</v>
      </c>
      <c r="Z719">
        <v>165</v>
      </c>
      <c r="AA719">
        <v>151.5</v>
      </c>
      <c r="AB719">
        <v>176.01</v>
      </c>
      <c r="AC719" s="2">
        <f>(Table2[[#This Row],[Close Price]]/Table2[[#This Row],[Day Low]])-1</f>
        <v>1.8074534161490741E-2</v>
      </c>
      <c r="AD719" s="2">
        <f>(Table2[[#This Row],[Day High]]/Table2[[#This Row],[Close Price]])-1</f>
        <v>6.6499908486363779E-3</v>
      </c>
      <c r="AE719" s="2">
        <f>(Table2[[#This Row],[Close Price]]/Table2[[#This Row],[Current Week Low]])-1</f>
        <v>6.1937155814706824E-2</v>
      </c>
      <c r="AF719" s="2">
        <f>(Table2[[#This Row],[Current Week High]]/Table2[[#This Row],[Close Price]])-1</f>
        <v>6.6499908486363779E-3</v>
      </c>
      <c r="AG719" s="2">
        <f>(Table2[[#This Row],[Close Price]]/Table2[[#This Row],[Current Month Low]])-1</f>
        <v>8.1914191419141913E-2</v>
      </c>
      <c r="AH719" s="2">
        <f>(Table2[[#This Row],[Current Month High]]/Table2[[#This Row],[Close Price]])-1</f>
        <v>7.3820999328900072E-2</v>
      </c>
      <c r="AI719">
        <v>33.9759624184003</v>
      </c>
      <c r="AJ719">
        <v>26.036139946174501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0</v>
      </c>
      <c r="AM719" t="s">
        <v>10333</v>
      </c>
      <c r="AN719">
        <v>1.51</v>
      </c>
      <c r="AO719" t="s">
        <v>10332</v>
      </c>
      <c r="AP719">
        <v>-5.3940167023973001E-2</v>
      </c>
      <c r="AQ719">
        <f>(Table2[[#This Row],[Sharpe Ratio]]-AVERAGE(Table2[Sharpe Ratio]))/_xlfn.STDEV.P(Table2[Sharpe Ratio])</f>
        <v>-1.3857612476915226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629</v>
      </c>
      <c r="AT719">
        <f>_xlfn.RANK.AVG(Table2[[#This Row],[6M Return vs Nifty Z-Score]],Table2[6M Return vs Nifty Z-Score])</f>
        <v>715</v>
      </c>
      <c r="AU719">
        <f>_xlfn.RANK.AVG(Table2[[#This Row],[Sharpe Ratio Z-Score]],Table2[Sharpe Ratio Z-Score])</f>
        <v>676</v>
      </c>
      <c r="AV719">
        <f>(Table2[[#This Row],[Rank 1Y]]+Table2[[#This Row],[Rank 6M]]+Table2[[#This Row],[Rank Sharpe]])/3</f>
        <v>673.33333333333337</v>
      </c>
    </row>
    <row r="720" spans="1:48" x14ac:dyDescent="0.3">
      <c r="A720" t="s">
        <v>1094</v>
      </c>
      <c r="B720" t="s">
        <v>1095</v>
      </c>
      <c r="C720" t="s">
        <v>10286</v>
      </c>
      <c r="D720" t="s">
        <v>21</v>
      </c>
      <c r="E720">
        <v>11916.24869952</v>
      </c>
      <c r="F720">
        <v>796.8</v>
      </c>
      <c r="G720">
        <v>-40.496595387977898</v>
      </c>
      <c r="H720">
        <f>(Table2[[#This Row],[1Y Return vs Nifty]]-AVERAGE(Table2[1Y Return vs Nifty]))/_xlfn.STDEV.P(Table2[1Y Return vs Nifty])</f>
        <v>-1.1311426736204391</v>
      </c>
      <c r="I720">
        <v>-2.16039293663707</v>
      </c>
      <c r="J720">
        <f>(Table2[[#This Row],[1M Return vs Nifty]]-AVERAGE(Table2[1M Return vs Nifty]))/_xlfn.STDEV.P(Table2[1M Return vs Nifty])</f>
        <v>-0.53650310784945887</v>
      </c>
      <c r="K720">
        <v>-14.8003524243153</v>
      </c>
      <c r="L720">
        <f>(Table2[[#This Row],[6M Return vs Nifty]]-AVERAGE(Table2[6M Return vs Nifty]))/_xlfn.STDEV.P(Table2[6M Return vs Nifty])</f>
        <v>-0.79085839516213419</v>
      </c>
      <c r="M720">
        <v>1.7533478940979901</v>
      </c>
      <c r="N720">
        <f>(Table2[[#This Row],[1W Return vs Nifty]]-AVERAGE(Table2[1W Return vs Nifty]))/_xlfn.STDEV.P(Table2[1W Return vs Nifty])</f>
        <v>0.25186372655356343</v>
      </c>
      <c r="O720">
        <v>789.53</v>
      </c>
      <c r="P720">
        <v>805.76421367519401</v>
      </c>
      <c r="Q720">
        <v>834.76788403024602</v>
      </c>
      <c r="R720">
        <v>60.233514497385997</v>
      </c>
      <c r="S720" s="2">
        <f>(Table2[[#This Row],[Close Price]]-Table2[[#This Row],[20D EMA]])/Table2[[#This Row],[20D EMA]]</f>
        <v>9.2080098286322007E-3</v>
      </c>
      <c r="T720" s="2">
        <f>(Table2[[#This Row],[Close Price]]-Table2[[#This Row],[50D EMA]])/Table2[[#This Row],[50D EMA]]</f>
        <v>-1.1125107721410375E-2</v>
      </c>
      <c r="U720" s="2">
        <f>(Table2[[#This Row],[Close Price]]-Table2[[#This Row],[200D EMA]])/Table2[[#This Row],[200D EMA]]</f>
        <v>-4.548316335187421E-2</v>
      </c>
      <c r="V720">
        <v>0.49609548724619001</v>
      </c>
      <c r="W720">
        <v>795</v>
      </c>
      <c r="X720">
        <v>806.9</v>
      </c>
      <c r="Y720">
        <v>764.65</v>
      </c>
      <c r="Z720">
        <v>806.9</v>
      </c>
      <c r="AA720">
        <v>749.1</v>
      </c>
      <c r="AB720">
        <v>823.7</v>
      </c>
      <c r="AC720" s="2">
        <f>(Table2[[#This Row],[Close Price]]/Table2[[#This Row],[Day Low]])-1</f>
        <v>2.2641509433962703E-3</v>
      </c>
      <c r="AD720" s="2">
        <f>(Table2[[#This Row],[Day High]]/Table2[[#This Row],[Close Price]])-1</f>
        <v>1.2675702811244971E-2</v>
      </c>
      <c r="AE720" s="2">
        <f>(Table2[[#This Row],[Close Price]]/Table2[[#This Row],[Current Week Low]])-1</f>
        <v>4.2045380239325247E-2</v>
      </c>
      <c r="AF720" s="2">
        <f>(Table2[[#This Row],[Current Week High]]/Table2[[#This Row],[Close Price]])-1</f>
        <v>1.2675702811244971E-2</v>
      </c>
      <c r="AG720" s="2">
        <f>(Table2[[#This Row],[Close Price]]/Table2[[#This Row],[Current Month Low]])-1</f>
        <v>6.3676411694032709E-2</v>
      </c>
      <c r="AH720" s="2">
        <f>(Table2[[#This Row],[Current Month High]]/Table2[[#This Row],[Close Price]])-1</f>
        <v>3.3760040160642601E-2</v>
      </c>
      <c r="AI720">
        <v>21.736947791164599</v>
      </c>
      <c r="AJ720">
        <v>7.5303643724696299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-0.2</v>
      </c>
      <c r="AM720" t="s">
        <v>10331</v>
      </c>
      <c r="AN720">
        <v>2.95</v>
      </c>
      <c r="AO720" t="s">
        <v>10332</v>
      </c>
      <c r="AP720">
        <v>-0.15205972412729701</v>
      </c>
      <c r="AQ720">
        <f>(Table2[[#This Row],[Sharpe Ratio]]-AVERAGE(Table2[Sharpe Ratio]))/_xlfn.STDEV.P(Table2[Sharpe Ratio])</f>
        <v>-2.5154584395457786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701</v>
      </c>
      <c r="AT720">
        <f>_xlfn.RANK.AVG(Table2[[#This Row],[6M Return vs Nifty Z-Score]],Table2[6M Return vs Nifty Z-Score])</f>
        <v>587</v>
      </c>
      <c r="AU720">
        <f>_xlfn.RANK.AVG(Table2[[#This Row],[Sharpe Ratio Z-Score]],Table2[Sharpe Ratio Z-Score])</f>
        <v>735</v>
      </c>
      <c r="AV720">
        <f>(Table2[[#This Row],[Rank 1Y]]+Table2[[#This Row],[Rank 6M]]+Table2[[#This Row],[Rank Sharpe]])/3</f>
        <v>674.33333333333337</v>
      </c>
    </row>
    <row r="721" spans="1:48" x14ac:dyDescent="0.3">
      <c r="A721" t="s">
        <v>1153</v>
      </c>
      <c r="B721" t="s">
        <v>1154</v>
      </c>
      <c r="C721" t="s">
        <v>10300</v>
      </c>
      <c r="D721" t="s">
        <v>571</v>
      </c>
      <c r="E721">
        <v>10732.147961639999</v>
      </c>
      <c r="F721">
        <v>2098.9499999999998</v>
      </c>
      <c r="G721">
        <v>-37.576204823508299</v>
      </c>
      <c r="H721">
        <f>(Table2[[#This Row],[1Y Return vs Nifty]]-AVERAGE(Table2[1Y Return vs Nifty]))/_xlfn.STDEV.P(Table2[1Y Return vs Nifty])</f>
        <v>-1.0859384800457244</v>
      </c>
      <c r="I721">
        <v>0.29805542171821098</v>
      </c>
      <c r="J721">
        <f>(Table2[[#This Row],[1M Return vs Nifty]]-AVERAGE(Table2[1M Return vs Nifty]))/_xlfn.STDEV.P(Table2[1M Return vs Nifty])</f>
        <v>-0.33197259450153443</v>
      </c>
      <c r="K721">
        <v>-16.390186694376698</v>
      </c>
      <c r="L721">
        <f>(Table2[[#This Row],[6M Return vs Nifty]]-AVERAGE(Table2[6M Return vs Nifty]))/_xlfn.STDEV.P(Table2[6M Return vs Nifty])</f>
        <v>-0.84494473598486597</v>
      </c>
      <c r="M721">
        <v>-2.05592540979546</v>
      </c>
      <c r="N721">
        <f>(Table2[[#This Row],[1W Return vs Nifty]]-AVERAGE(Table2[1W Return vs Nifty]))/_xlfn.STDEV.P(Table2[1W Return vs Nifty])</f>
        <v>-0.62878163042175983</v>
      </c>
      <c r="O721">
        <v>2053.52</v>
      </c>
      <c r="P721">
        <v>2054.7602958198599</v>
      </c>
      <c r="Q721">
        <v>2142.9737311906902</v>
      </c>
      <c r="R721">
        <v>65.555433390709993</v>
      </c>
      <c r="S721" s="2">
        <f>(Table2[[#This Row],[Close Price]]-Table2[[#This Row],[20D EMA]])/Table2[[#This Row],[20D EMA]]</f>
        <v>2.2122988819198174E-2</v>
      </c>
      <c r="T721" s="2">
        <f>(Table2[[#This Row],[Close Price]]-Table2[[#This Row],[50D EMA]])/Table2[[#This Row],[50D EMA]]</f>
        <v>2.1506014239246311E-2</v>
      </c>
      <c r="U721" s="2">
        <f>(Table2[[#This Row],[Close Price]]-Table2[[#This Row],[200D EMA]])/Table2[[#This Row],[200D EMA]]</f>
        <v>-2.0543290171937689E-2</v>
      </c>
      <c r="V721">
        <v>0.79245573417270199</v>
      </c>
      <c r="W721">
        <v>2030.2</v>
      </c>
      <c r="X721">
        <v>2147.85</v>
      </c>
      <c r="Y721">
        <v>1991</v>
      </c>
      <c r="Z721">
        <v>2147.85</v>
      </c>
      <c r="AA721">
        <v>1961.9</v>
      </c>
      <c r="AB721">
        <v>2154.65</v>
      </c>
      <c r="AC721" s="2">
        <f>(Table2[[#This Row],[Close Price]]/Table2[[#This Row],[Day Low]])-1</f>
        <v>3.3863658752832038E-2</v>
      </c>
      <c r="AD721" s="2">
        <f>(Table2[[#This Row],[Day High]]/Table2[[#This Row],[Close Price]])-1</f>
        <v>2.3297362967197977E-2</v>
      </c>
      <c r="AE721" s="2">
        <f>(Table2[[#This Row],[Close Price]]/Table2[[#This Row],[Current Week Low]])-1</f>
        <v>5.4218985434455025E-2</v>
      </c>
      <c r="AF721" s="2">
        <f>(Table2[[#This Row],[Current Week High]]/Table2[[#This Row],[Close Price]])-1</f>
        <v>2.3297362967197977E-2</v>
      </c>
      <c r="AG721" s="2">
        <f>(Table2[[#This Row],[Close Price]]/Table2[[#This Row],[Current Month Low]])-1</f>
        <v>6.9855752077067956E-2</v>
      </c>
      <c r="AH721" s="2">
        <f>(Table2[[#This Row],[Current Month High]]/Table2[[#This Row],[Close Price]])-1</f>
        <v>2.6537078062841113E-2</v>
      </c>
      <c r="AI721">
        <v>30.303246861525999</v>
      </c>
      <c r="AJ721">
        <v>16.0923672566371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0.1</v>
      </c>
      <c r="AM721" t="s">
        <v>10332</v>
      </c>
      <c r="AN721">
        <v>0.89</v>
      </c>
      <c r="AO721" t="s">
        <v>10332</v>
      </c>
      <c r="AP721">
        <v>-0.16212663351531201</v>
      </c>
      <c r="AQ721">
        <f>(Table2[[#This Row],[Sharpe Ratio]]-AVERAGE(Table2[Sharpe Ratio]))/_xlfn.STDEV.P(Table2[Sharpe Ratio])</f>
        <v>-2.6313635618479103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691</v>
      </c>
      <c r="AT721">
        <f>_xlfn.RANK.AVG(Table2[[#This Row],[6M Return vs Nifty Z-Score]],Table2[6M Return vs Nifty Z-Score])</f>
        <v>601</v>
      </c>
      <c r="AU721">
        <f>_xlfn.RANK.AVG(Table2[[#This Row],[Sharpe Ratio Z-Score]],Table2[Sharpe Ratio Z-Score])</f>
        <v>737</v>
      </c>
      <c r="AV721">
        <f>(Table2[[#This Row],[Rank 1Y]]+Table2[[#This Row],[Rank 6M]]+Table2[[#This Row],[Rank Sharpe]])/3</f>
        <v>676.33333333333337</v>
      </c>
    </row>
    <row r="722" spans="1:48" x14ac:dyDescent="0.3">
      <c r="A722" t="s">
        <v>2127</v>
      </c>
      <c r="B722" t="s">
        <v>2128</v>
      </c>
      <c r="C722" t="s">
        <v>10287</v>
      </c>
      <c r="D722" t="s">
        <v>54</v>
      </c>
      <c r="E722">
        <v>2867.5492691999998</v>
      </c>
      <c r="F722">
        <v>284.89999999999998</v>
      </c>
      <c r="G722">
        <v>-79.894138704075502</v>
      </c>
      <c r="H722">
        <f>(Table2[[#This Row],[1Y Return vs Nifty]]-AVERAGE(Table2[1Y Return vs Nifty]))/_xlfn.STDEV.P(Table2[1Y Return vs Nifty])</f>
        <v>-1.7409700700298403</v>
      </c>
      <c r="I722">
        <v>-34.644422823768899</v>
      </c>
      <c r="J722">
        <f>(Table2[[#This Row],[1M Return vs Nifty]]-AVERAGE(Table2[1M Return vs Nifty]))/_xlfn.STDEV.P(Table2[1M Return vs Nifty])</f>
        <v>-3.2390106817198565</v>
      </c>
      <c r="K722">
        <v>-59.091753035359602</v>
      </c>
      <c r="L722">
        <f>(Table2[[#This Row],[6M Return vs Nifty]]-AVERAGE(Table2[6M Return vs Nifty]))/_xlfn.STDEV.P(Table2[6M Return vs Nifty])</f>
        <v>-2.2976568294873543</v>
      </c>
      <c r="M722">
        <v>-6.0736141603086304</v>
      </c>
      <c r="N722">
        <f>(Table2[[#This Row],[1W Return vs Nifty]]-AVERAGE(Table2[1W Return vs Nifty]))/_xlfn.STDEV.P(Table2[1W Return vs Nifty])</f>
        <v>-1.5576094308043333</v>
      </c>
      <c r="O722">
        <v>342.78</v>
      </c>
      <c r="P722">
        <v>396.84624810889602</v>
      </c>
      <c r="Q722">
        <v>474.50123766456602</v>
      </c>
      <c r="R722">
        <v>11.0226846889651</v>
      </c>
      <c r="S722" s="2">
        <f>(Table2[[#This Row],[Close Price]]-Table2[[#This Row],[20D EMA]])/Table2[[#This Row],[20D EMA]]</f>
        <v>-0.16885465896493379</v>
      </c>
      <c r="T722" s="2">
        <f>(Table2[[#This Row],[Close Price]]-Table2[[#This Row],[50D EMA]])/Table2[[#This Row],[50D EMA]]</f>
        <v>-0.2820897227638085</v>
      </c>
      <c r="U722" s="2">
        <f>(Table2[[#This Row],[Close Price]]-Table2[[#This Row],[200D EMA]])/Table2[[#This Row],[200D EMA]]</f>
        <v>-0.39958006979656979</v>
      </c>
      <c r="V722">
        <v>2.6573288867897098</v>
      </c>
      <c r="W722">
        <v>284.5</v>
      </c>
      <c r="X722">
        <v>290</v>
      </c>
      <c r="Y722">
        <v>282.10000000000002</v>
      </c>
      <c r="Z722">
        <v>301</v>
      </c>
      <c r="AA722">
        <v>281.2</v>
      </c>
      <c r="AB722">
        <v>450.5</v>
      </c>
      <c r="AC722" s="2">
        <f>(Table2[[#This Row],[Close Price]]/Table2[[#This Row],[Day Low]])-1</f>
        <v>1.4059753954305254E-3</v>
      </c>
      <c r="AD722" s="2">
        <f>(Table2[[#This Row],[Day High]]/Table2[[#This Row],[Close Price]])-1</f>
        <v>1.7901017901017946E-2</v>
      </c>
      <c r="AE722" s="2">
        <f>(Table2[[#This Row],[Close Price]]/Table2[[#This Row],[Current Week Low]])-1</f>
        <v>9.9255583126549585E-3</v>
      </c>
      <c r="AF722" s="2">
        <f>(Table2[[#This Row],[Current Week High]]/Table2[[#This Row],[Close Price]])-1</f>
        <v>5.6511056511056701E-2</v>
      </c>
      <c r="AG722" s="2">
        <f>(Table2[[#This Row],[Close Price]]/Table2[[#This Row],[Current Month Low]])-1</f>
        <v>1.3157894736842035E-2</v>
      </c>
      <c r="AH722" s="2">
        <f>(Table2[[#This Row],[Current Month High]]/Table2[[#This Row],[Close Price]])-1</f>
        <v>0.58125658125658131</v>
      </c>
      <c r="AI722">
        <v>136.872586872586</v>
      </c>
      <c r="AJ722">
        <v>1.3157894736842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-0.4</v>
      </c>
      <c r="AM722" t="s">
        <v>10331</v>
      </c>
      <c r="AN722">
        <v>-34.380000000000003</v>
      </c>
      <c r="AO722" t="s">
        <v>10331</v>
      </c>
      <c r="AQ722">
        <f>(Table2[[#This Row],[Sharpe Ratio]]-AVERAGE(Table2[Sharpe Ratio]))/_xlfn.STDEV.P(Table2[Sharpe Ratio])</f>
        <v>-0.76472241492382476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737</v>
      </c>
      <c r="AT722">
        <f>_xlfn.RANK.AVG(Table2[[#This Row],[6M Return vs Nifty Z-Score]],Table2[6M Return vs Nifty Z-Score])</f>
        <v>735</v>
      </c>
      <c r="AU722">
        <f>_xlfn.RANK.AVG(Table2[[#This Row],[Sharpe Ratio Z-Score]],Table2[Sharpe Ratio Z-Score])</f>
        <v>557.5</v>
      </c>
      <c r="AV722">
        <f>(Table2[[#This Row],[Rank 1Y]]+Table2[[#This Row],[Rank 6M]]+Table2[[#This Row],[Rank Sharpe]])/3</f>
        <v>676.5</v>
      </c>
    </row>
    <row r="723" spans="1:48" x14ac:dyDescent="0.3">
      <c r="A723" t="s">
        <v>2280</v>
      </c>
      <c r="B723" t="s">
        <v>2281</v>
      </c>
      <c r="C723" t="s">
        <v>10291</v>
      </c>
      <c r="D723" t="s">
        <v>789</v>
      </c>
      <c r="E723">
        <v>2441.1041722800001</v>
      </c>
      <c r="F723">
        <v>458.8</v>
      </c>
      <c r="G723">
        <v>-39.063278339472902</v>
      </c>
      <c r="H723">
        <f>(Table2[[#This Row],[1Y Return vs Nifty]]-AVERAGE(Table2[1Y Return vs Nifty]))/_xlfn.STDEV.P(Table2[1Y Return vs Nifty])</f>
        <v>-1.1089566201168981</v>
      </c>
      <c r="I723">
        <v>-5.1805762915504996</v>
      </c>
      <c r="J723">
        <f>(Table2[[#This Row],[1M Return vs Nifty]]-AVERAGE(Table2[1M Return vs Nifty]))/_xlfn.STDEV.P(Table2[1M Return vs Nifty])</f>
        <v>-0.78776714188373853</v>
      </c>
      <c r="K723">
        <v>-17.870784500102399</v>
      </c>
      <c r="L723">
        <f>(Table2[[#This Row],[6M Return vs Nifty]]-AVERAGE(Table2[6M Return vs Nifty]))/_xlfn.STDEV.P(Table2[6M Return vs Nifty])</f>
        <v>-0.89531483999500061</v>
      </c>
      <c r="M723">
        <v>0.22524453503137001</v>
      </c>
      <c r="N723">
        <f>(Table2[[#This Row],[1W Return vs Nifty]]-AVERAGE(Table2[1W Return vs Nifty]))/_xlfn.STDEV.P(Table2[1W Return vs Nifty])</f>
        <v>-0.10141025007734922</v>
      </c>
      <c r="O723">
        <v>478.27</v>
      </c>
      <c r="P723">
        <v>480.67189679789698</v>
      </c>
      <c r="Q723">
        <v>486.10950476204999</v>
      </c>
      <c r="R723">
        <v>41.686138093314703</v>
      </c>
      <c r="S723" s="2">
        <f>(Table2[[#This Row],[Close Price]]-Table2[[#This Row],[20D EMA]])/Table2[[#This Row],[20D EMA]]</f>
        <v>-4.0709222823927846E-2</v>
      </c>
      <c r="T723" s="2">
        <f>(Table2[[#This Row],[Close Price]]-Table2[[#This Row],[50D EMA]])/Table2[[#This Row],[50D EMA]]</f>
        <v>-4.5502757584958642E-2</v>
      </c>
      <c r="U723" s="2">
        <f>(Table2[[#This Row],[Close Price]]-Table2[[#This Row],[200D EMA]])/Table2[[#This Row],[200D EMA]]</f>
        <v>-5.6179738298715122E-2</v>
      </c>
      <c r="V723">
        <v>1.2485982708123999</v>
      </c>
      <c r="W723">
        <v>455.45</v>
      </c>
      <c r="X723">
        <v>462.9</v>
      </c>
      <c r="Y723">
        <v>423.15</v>
      </c>
      <c r="Z723">
        <v>483</v>
      </c>
      <c r="AA723">
        <v>420</v>
      </c>
      <c r="AB723">
        <v>526.4</v>
      </c>
      <c r="AC723" s="2">
        <f>(Table2[[#This Row],[Close Price]]/Table2[[#This Row],[Day Low]])-1</f>
        <v>7.3553628279723338E-3</v>
      </c>
      <c r="AD723" s="2">
        <f>(Table2[[#This Row],[Day High]]/Table2[[#This Row],[Close Price]])-1</f>
        <v>8.936355710549293E-3</v>
      </c>
      <c r="AE723" s="2">
        <f>(Table2[[#This Row],[Close Price]]/Table2[[#This Row],[Current Week Low]])-1</f>
        <v>8.4249084249084394E-2</v>
      </c>
      <c r="AF723" s="2">
        <f>(Table2[[#This Row],[Current Week High]]/Table2[[#This Row],[Close Price]])-1</f>
        <v>5.2746294681778494E-2</v>
      </c>
      <c r="AG723" s="2">
        <f>(Table2[[#This Row],[Close Price]]/Table2[[#This Row],[Current Month Low]])-1</f>
        <v>9.2380952380952452E-2</v>
      </c>
      <c r="AH723" s="2">
        <f>(Table2[[#This Row],[Current Month High]]/Table2[[#This Row],[Close Price]])-1</f>
        <v>0.14734088927637301</v>
      </c>
      <c r="AI723">
        <v>25.196163905841299</v>
      </c>
      <c r="AJ723">
        <v>17.913132870727299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-0.02</v>
      </c>
      <c r="AM723" t="s">
        <v>10331</v>
      </c>
      <c r="AN723">
        <v>-11.09</v>
      </c>
      <c r="AO723" t="s">
        <v>10331</v>
      </c>
      <c r="AP723">
        <v>-0.10381227357730601</v>
      </c>
      <c r="AQ723">
        <f>(Table2[[#This Row],[Sharpe Ratio]]-AVERAGE(Table2[Sharpe Ratio]))/_xlfn.STDEV.P(Table2[Sharpe Ratio])</f>
        <v>-1.9599625627853907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696</v>
      </c>
      <c r="AT723">
        <f>_xlfn.RANK.AVG(Table2[[#This Row],[6M Return vs Nifty Z-Score]],Table2[6M Return vs Nifty Z-Score])</f>
        <v>613</v>
      </c>
      <c r="AU723">
        <f>_xlfn.RANK.AVG(Table2[[#This Row],[Sharpe Ratio Z-Score]],Table2[Sharpe Ratio Z-Score])</f>
        <v>723</v>
      </c>
      <c r="AV723">
        <f>(Table2[[#This Row],[Rank 1Y]]+Table2[[#This Row],[Rank 6M]]+Table2[[#This Row],[Rank Sharpe]])/3</f>
        <v>677.33333333333337</v>
      </c>
    </row>
    <row r="724" spans="1:48" x14ac:dyDescent="0.3">
      <c r="A724" t="s">
        <v>364</v>
      </c>
      <c r="B724" t="s">
        <v>365</v>
      </c>
      <c r="C724" t="s">
        <v>10287</v>
      </c>
      <c r="D724" t="s">
        <v>366</v>
      </c>
      <c r="E724">
        <v>67949.984474130004</v>
      </c>
      <c r="F724">
        <v>714.45</v>
      </c>
      <c r="G724">
        <v>-41.849793902884102</v>
      </c>
      <c r="H724">
        <f>(Table2[[#This Row],[1Y Return vs Nifty]]-AVERAGE(Table2[1Y Return vs Nifty]))/_xlfn.STDEV.P(Table2[1Y Return vs Nifty])</f>
        <v>-1.1520885869366415</v>
      </c>
      <c r="I724">
        <v>-1.8981945707638599</v>
      </c>
      <c r="J724">
        <f>(Table2[[#This Row],[1M Return vs Nifty]]-AVERAGE(Table2[1M Return vs Nifty]))/_xlfn.STDEV.P(Table2[1M Return vs Nifty])</f>
        <v>-0.51468952523391365</v>
      </c>
      <c r="K724">
        <v>-15.226187982829799</v>
      </c>
      <c r="L724">
        <f>(Table2[[#This Row],[6M Return vs Nifty]]-AVERAGE(Table2[6M Return vs Nifty]))/_xlfn.STDEV.P(Table2[6M Return vs Nifty])</f>
        <v>-0.80534536879578478</v>
      </c>
      <c r="M724">
        <v>-0.34060883341789999</v>
      </c>
      <c r="N724">
        <f>(Table2[[#This Row],[1W Return vs Nifty]]-AVERAGE(Table2[1W Return vs Nifty]))/_xlfn.STDEV.P(Table2[1W Return vs Nifty])</f>
        <v>-0.23222683946314324</v>
      </c>
      <c r="O724">
        <v>710.2</v>
      </c>
      <c r="P724">
        <v>715.80075235555398</v>
      </c>
      <c r="Q724">
        <v>735.93785899611203</v>
      </c>
      <c r="R724">
        <v>57.937847094658899</v>
      </c>
      <c r="S724" s="2">
        <f>(Table2[[#This Row],[Close Price]]-Table2[[#This Row],[20D EMA]])/Table2[[#This Row],[20D EMA]]</f>
        <v>5.9842297944241053E-3</v>
      </c>
      <c r="T724" s="2">
        <f>(Table2[[#This Row],[Close Price]]-Table2[[#This Row],[50D EMA]])/Table2[[#This Row],[50D EMA]]</f>
        <v>-1.8870507625325715E-3</v>
      </c>
      <c r="U724" s="2">
        <f>(Table2[[#This Row],[Close Price]]-Table2[[#This Row],[200D EMA]])/Table2[[#This Row],[200D EMA]]</f>
        <v>-2.9197925794201468E-2</v>
      </c>
      <c r="V724">
        <v>0.76184406748988598</v>
      </c>
      <c r="W724">
        <v>708.1</v>
      </c>
      <c r="X724">
        <v>717</v>
      </c>
      <c r="Y724">
        <v>697</v>
      </c>
      <c r="Z724">
        <v>717</v>
      </c>
      <c r="AA724">
        <v>689</v>
      </c>
      <c r="AB724">
        <v>726.25</v>
      </c>
      <c r="AC724" s="2">
        <f>(Table2[[#This Row],[Close Price]]/Table2[[#This Row],[Day Low]])-1</f>
        <v>8.9676599350374531E-3</v>
      </c>
      <c r="AD724" s="2">
        <f>(Table2[[#This Row],[Day High]]/Table2[[#This Row],[Close Price]])-1</f>
        <v>3.5691790888094932E-3</v>
      </c>
      <c r="AE724" s="2">
        <f>(Table2[[#This Row],[Close Price]]/Table2[[#This Row],[Current Week Low]])-1</f>
        <v>2.5035868005738982E-2</v>
      </c>
      <c r="AF724" s="2">
        <f>(Table2[[#This Row],[Current Week High]]/Table2[[#This Row],[Close Price]])-1</f>
        <v>3.5691790888094932E-3</v>
      </c>
      <c r="AG724" s="2">
        <f>(Table2[[#This Row],[Close Price]]/Table2[[#This Row],[Current Month Low]])-1</f>
        <v>3.693759071117575E-2</v>
      </c>
      <c r="AH724" s="2">
        <f>(Table2[[#This Row],[Current Month High]]/Table2[[#This Row],[Close Price]])-1</f>
        <v>1.651620127370701E-2</v>
      </c>
      <c r="AI724">
        <v>20.064385191405901</v>
      </c>
      <c r="AJ724">
        <v>10.2631375877768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-0.02</v>
      </c>
      <c r="AM724" t="s">
        <v>10331</v>
      </c>
      <c r="AN724">
        <v>1.72</v>
      </c>
      <c r="AO724" t="s">
        <v>10332</v>
      </c>
      <c r="AP724">
        <v>-0.15321845586997701</v>
      </c>
      <c r="AQ724">
        <f>(Table2[[#This Row],[Sharpe Ratio]]-AVERAGE(Table2[Sharpe Ratio]))/_xlfn.STDEV.P(Table2[Sharpe Ratio])</f>
        <v>-2.5287994699627783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706</v>
      </c>
      <c r="AT724">
        <f>_xlfn.RANK.AVG(Table2[[#This Row],[6M Return vs Nifty Z-Score]],Table2[6M Return vs Nifty Z-Score])</f>
        <v>591</v>
      </c>
      <c r="AU724">
        <f>_xlfn.RANK.AVG(Table2[[#This Row],[Sharpe Ratio Z-Score]],Table2[Sharpe Ratio Z-Score])</f>
        <v>736</v>
      </c>
      <c r="AV724">
        <f>(Table2[[#This Row],[Rank 1Y]]+Table2[[#This Row],[Rank 6M]]+Table2[[#This Row],[Rank Sharpe]])/3</f>
        <v>677.66666666666663</v>
      </c>
    </row>
    <row r="725" spans="1:48" x14ac:dyDescent="0.3">
      <c r="A725" t="s">
        <v>1514</v>
      </c>
      <c r="B725" t="s">
        <v>1515</v>
      </c>
      <c r="C725" t="s">
        <v>10288</v>
      </c>
      <c r="D725" t="s">
        <v>645</v>
      </c>
      <c r="E725">
        <v>6714.5541485330004</v>
      </c>
      <c r="F725">
        <v>137.69</v>
      </c>
      <c r="G725">
        <v>-38.100385925961</v>
      </c>
      <c r="H725">
        <f>(Table2[[#This Row],[1Y Return vs Nifty]]-AVERAGE(Table2[1Y Return vs Nifty]))/_xlfn.STDEV.P(Table2[1Y Return vs Nifty])</f>
        <v>-1.0940521838467716</v>
      </c>
      <c r="I725">
        <v>-0.72992559478671504</v>
      </c>
      <c r="J725">
        <f>(Table2[[#This Row],[1M Return vs Nifty]]-AVERAGE(Table2[1M Return vs Nifty]))/_xlfn.STDEV.P(Table2[1M Return vs Nifty])</f>
        <v>-0.41749543426471525</v>
      </c>
      <c r="K725">
        <v>-19.421125998365898</v>
      </c>
      <c r="L725">
        <f>(Table2[[#This Row],[6M Return vs Nifty]]-AVERAGE(Table2[6M Return vs Nifty]))/_xlfn.STDEV.P(Table2[6M Return vs Nifty])</f>
        <v>-0.94805763227577466</v>
      </c>
      <c r="M725">
        <v>-0.94042313408035505</v>
      </c>
      <c r="N725">
        <f>(Table2[[#This Row],[1W Return vs Nifty]]-AVERAGE(Table2[1W Return vs Nifty]))/_xlfn.STDEV.P(Table2[1W Return vs Nifty])</f>
        <v>-0.37089467366288292</v>
      </c>
      <c r="O725">
        <v>137.96</v>
      </c>
      <c r="P725">
        <v>137.698023695637</v>
      </c>
      <c r="Q725">
        <v>139.383805611936</v>
      </c>
      <c r="R725">
        <v>51.082368897113597</v>
      </c>
      <c r="S725" s="2">
        <f>(Table2[[#This Row],[Close Price]]-Table2[[#This Row],[20D EMA]])/Table2[[#This Row],[20D EMA]]</f>
        <v>-1.9570890113076995E-3</v>
      </c>
      <c r="T725" s="2">
        <f>(Table2[[#This Row],[Close Price]]-Table2[[#This Row],[50D EMA]])/Table2[[#This Row],[50D EMA]]</f>
        <v>-5.8270230912990615E-5</v>
      </c>
      <c r="U725" s="2">
        <f>(Table2[[#This Row],[Close Price]]-Table2[[#This Row],[200D EMA]])/Table2[[#This Row],[200D EMA]]</f>
        <v>-1.2152097616360049E-2</v>
      </c>
      <c r="V725">
        <v>0.56650205844825696</v>
      </c>
      <c r="W725">
        <v>137.05000000000001</v>
      </c>
      <c r="X725">
        <v>140</v>
      </c>
      <c r="Y725">
        <v>132.61000000000001</v>
      </c>
      <c r="Z725">
        <v>140</v>
      </c>
      <c r="AA725">
        <v>131.4</v>
      </c>
      <c r="AB725">
        <v>144.82</v>
      </c>
      <c r="AC725" s="2">
        <f>(Table2[[#This Row],[Close Price]]/Table2[[#This Row],[Day Low]])-1</f>
        <v>4.6698285297335218E-3</v>
      </c>
      <c r="AD725" s="2">
        <f>(Table2[[#This Row],[Day High]]/Table2[[#This Row],[Close Price]])-1</f>
        <v>1.6776817488561191E-2</v>
      </c>
      <c r="AE725" s="2">
        <f>(Table2[[#This Row],[Close Price]]/Table2[[#This Row],[Current Week Low]])-1</f>
        <v>3.8307819923082631E-2</v>
      </c>
      <c r="AF725" s="2">
        <f>(Table2[[#This Row],[Current Week High]]/Table2[[#This Row],[Close Price]])-1</f>
        <v>1.6776817488561191E-2</v>
      </c>
      <c r="AG725" s="2">
        <f>(Table2[[#This Row],[Close Price]]/Table2[[#This Row],[Current Month Low]])-1</f>
        <v>4.7869101978690987E-2</v>
      </c>
      <c r="AH725" s="2">
        <f>(Table2[[#This Row],[Current Month High]]/Table2[[#This Row],[Close Price]])-1</f>
        <v>5.1782990776381599E-2</v>
      </c>
      <c r="AI725">
        <v>30.038492265233401</v>
      </c>
      <c r="AJ725">
        <v>25.744292237442899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-0.04</v>
      </c>
      <c r="AM725" t="s">
        <v>10331</v>
      </c>
      <c r="AN725">
        <v>3.52</v>
      </c>
      <c r="AO725" t="s">
        <v>10332</v>
      </c>
      <c r="AP725">
        <v>-8.9657772069132002E-2</v>
      </c>
      <c r="AQ725">
        <f>(Table2[[#This Row],[Sharpe Ratio]]-AVERAGE(Table2[Sharpe Ratio]))/_xlfn.STDEV.P(Table2[Sharpe Ratio])</f>
        <v>-1.7969950456262731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692</v>
      </c>
      <c r="AT725">
        <f>_xlfn.RANK.AVG(Table2[[#This Row],[6M Return vs Nifty Z-Score]],Table2[6M Return vs Nifty Z-Score])</f>
        <v>626</v>
      </c>
      <c r="AU725">
        <f>_xlfn.RANK.AVG(Table2[[#This Row],[Sharpe Ratio Z-Score]],Table2[Sharpe Ratio Z-Score])</f>
        <v>716</v>
      </c>
      <c r="AV725">
        <f>(Table2[[#This Row],[Rank 1Y]]+Table2[[#This Row],[Rank 6M]]+Table2[[#This Row],[Rank Sharpe]])/3</f>
        <v>678</v>
      </c>
    </row>
    <row r="726" spans="1:48" x14ac:dyDescent="0.3">
      <c r="A726" t="s">
        <v>2264</v>
      </c>
      <c r="B726" t="s">
        <v>2265</v>
      </c>
      <c r="C726" t="s">
        <v>10300</v>
      </c>
      <c r="D726" t="s">
        <v>378</v>
      </c>
      <c r="E726">
        <v>2488.1075903400001</v>
      </c>
      <c r="F726">
        <v>216.05</v>
      </c>
      <c r="G726">
        <v>-28.4242998082699</v>
      </c>
      <c r="H726">
        <f>(Table2[[#This Row],[1Y Return vs Nifty]]-AVERAGE(Table2[1Y Return vs Nifty]))/_xlfn.STDEV.P(Table2[1Y Return vs Nifty])</f>
        <v>-0.94427780940820838</v>
      </c>
      <c r="I726">
        <v>0.47701044508039198</v>
      </c>
      <c r="J726">
        <f>(Table2[[#This Row],[1M Return vs Nifty]]-AVERAGE(Table2[1M Return vs Nifty]))/_xlfn.STDEV.P(Table2[1M Return vs Nifty])</f>
        <v>-0.31708443845381351</v>
      </c>
      <c r="K726">
        <v>-57.337201176402303</v>
      </c>
      <c r="L726">
        <f>(Table2[[#This Row],[6M Return vs Nifty]]-AVERAGE(Table2[6M Return vs Nifty]))/_xlfn.STDEV.P(Table2[6M Return vs Nifty])</f>
        <v>-2.2379667777494094</v>
      </c>
      <c r="M726">
        <v>-1.3800118338818801</v>
      </c>
      <c r="N726">
        <f>(Table2[[#This Row],[1W Return vs Nifty]]-AVERAGE(Table2[1W Return vs Nifty]))/_xlfn.STDEV.P(Table2[1W Return vs Nifty])</f>
        <v>-0.47252081507504051</v>
      </c>
      <c r="O726">
        <v>213.02</v>
      </c>
      <c r="P726">
        <v>219.515449785908</v>
      </c>
      <c r="Q726">
        <v>254.82635534204701</v>
      </c>
      <c r="R726">
        <v>61.415891078102</v>
      </c>
      <c r="S726" s="2">
        <f>(Table2[[#This Row],[Close Price]]-Table2[[#This Row],[20D EMA]])/Table2[[#This Row],[20D EMA]]</f>
        <v>1.4224016524270026E-2</v>
      </c>
      <c r="T726" s="2">
        <f>(Table2[[#This Row],[Close Price]]-Table2[[#This Row],[50D EMA]])/Table2[[#This Row],[50D EMA]]</f>
        <v>-1.5786814956704975E-2</v>
      </c>
      <c r="U726" s="2">
        <f>(Table2[[#This Row],[Close Price]]-Table2[[#This Row],[200D EMA]])/Table2[[#This Row],[200D EMA]]</f>
        <v>-0.15216775866844098</v>
      </c>
      <c r="V726">
        <v>0.54356456677001797</v>
      </c>
      <c r="W726">
        <v>212.71</v>
      </c>
      <c r="X726">
        <v>220.49</v>
      </c>
      <c r="Y726">
        <v>208</v>
      </c>
      <c r="Z726">
        <v>220.49</v>
      </c>
      <c r="AA726">
        <v>205.6</v>
      </c>
      <c r="AB726">
        <v>228.44</v>
      </c>
      <c r="AC726" s="2">
        <f>(Table2[[#This Row],[Close Price]]/Table2[[#This Row],[Day Low]])-1</f>
        <v>1.5702129660100539E-2</v>
      </c>
      <c r="AD726" s="2">
        <f>(Table2[[#This Row],[Day High]]/Table2[[#This Row],[Close Price]])-1</f>
        <v>2.0550798426290262E-2</v>
      </c>
      <c r="AE726" s="2">
        <f>(Table2[[#This Row],[Close Price]]/Table2[[#This Row],[Current Week Low]])-1</f>
        <v>3.8701923076923217E-2</v>
      </c>
      <c r="AF726" s="2">
        <f>(Table2[[#This Row],[Current Week High]]/Table2[[#This Row],[Close Price]])-1</f>
        <v>2.0550798426290262E-2</v>
      </c>
      <c r="AG726" s="2">
        <f>(Table2[[#This Row],[Close Price]]/Table2[[#This Row],[Current Month Low]])-1</f>
        <v>5.0826848249027279E-2</v>
      </c>
      <c r="AH726" s="2">
        <f>(Table2[[#This Row],[Current Month High]]/Table2[[#This Row],[Close Price]])-1</f>
        <v>5.7347836149039599E-2</v>
      </c>
      <c r="AI726">
        <v>99.838000462855803</v>
      </c>
      <c r="AJ726">
        <v>12.819843342036499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0.01</v>
      </c>
      <c r="AM726" t="s">
        <v>10332</v>
      </c>
      <c r="AN726">
        <v>4.24</v>
      </c>
      <c r="AO726" t="s">
        <v>10332</v>
      </c>
      <c r="AP726">
        <v>-3.9910700217017002E-2</v>
      </c>
      <c r="AQ726">
        <f>(Table2[[#This Row],[Sharpe Ratio]]-AVERAGE(Table2[Sharpe Ratio]))/_xlfn.STDEV.P(Table2[Sharpe Ratio])</f>
        <v>-1.224233314597196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650</v>
      </c>
      <c r="AT726">
        <f>_xlfn.RANK.AVG(Table2[[#This Row],[6M Return vs Nifty Z-Score]],Table2[6M Return vs Nifty Z-Score])</f>
        <v>734</v>
      </c>
      <c r="AU726">
        <f>_xlfn.RANK.AVG(Table2[[#This Row],[Sharpe Ratio Z-Score]],Table2[Sharpe Ratio Z-Score])</f>
        <v>653</v>
      </c>
      <c r="AV726">
        <f>(Table2[[#This Row],[Rank 1Y]]+Table2[[#This Row],[Rank 6M]]+Table2[[#This Row],[Rank Sharpe]])/3</f>
        <v>679</v>
      </c>
    </row>
    <row r="727" spans="1:48" x14ac:dyDescent="0.3">
      <c r="A727" t="s">
        <v>1972</v>
      </c>
      <c r="B727" t="s">
        <v>1973</v>
      </c>
      <c r="C727" t="s">
        <v>10295</v>
      </c>
      <c r="D727" t="s">
        <v>1449</v>
      </c>
      <c r="E727">
        <v>3449.9628137479999</v>
      </c>
      <c r="F727">
        <v>128.84</v>
      </c>
      <c r="G727">
        <v>-56.892379199989001</v>
      </c>
      <c r="H727">
        <f>(Table2[[#This Row],[1Y Return vs Nifty]]-AVERAGE(Table2[1Y Return vs Nifty]))/_xlfn.STDEV.P(Table2[1Y Return vs Nifty])</f>
        <v>-1.3849300246222149</v>
      </c>
      <c r="I727">
        <v>-3.9941958564690601</v>
      </c>
      <c r="J727">
        <f>(Table2[[#This Row],[1M Return vs Nifty]]-AVERAGE(Table2[1M Return vs Nifty]))/_xlfn.STDEV.P(Table2[1M Return vs Nifty])</f>
        <v>-0.68906626879504129</v>
      </c>
      <c r="K727">
        <v>-21.451642727670698</v>
      </c>
      <c r="L727">
        <f>(Table2[[#This Row],[6M Return vs Nifty]]-AVERAGE(Table2[6M Return vs Nifty]))/_xlfn.STDEV.P(Table2[6M Return vs Nifty])</f>
        <v>-1.017136039966154</v>
      </c>
      <c r="M727">
        <v>-0.54577004805553597</v>
      </c>
      <c r="N727">
        <f>(Table2[[#This Row],[1W Return vs Nifty]]-AVERAGE(Table2[1W Return vs Nifty]))/_xlfn.STDEV.P(Table2[1W Return vs Nifty])</f>
        <v>-0.27965695452403561</v>
      </c>
      <c r="O727">
        <v>129.79</v>
      </c>
      <c r="P727">
        <v>130.56749718723901</v>
      </c>
      <c r="Q727">
        <v>138.634609006858</v>
      </c>
      <c r="R727">
        <v>49.457600334941198</v>
      </c>
      <c r="S727" s="2">
        <f>(Table2[[#This Row],[Close Price]]-Table2[[#This Row],[20D EMA]])/Table2[[#This Row],[20D EMA]]</f>
        <v>-7.3195161414591932E-3</v>
      </c>
      <c r="T727" s="2">
        <f>(Table2[[#This Row],[Close Price]]-Table2[[#This Row],[50D EMA]])/Table2[[#This Row],[50D EMA]]</f>
        <v>-1.3230683167356035E-2</v>
      </c>
      <c r="U727" s="2">
        <f>(Table2[[#This Row],[Close Price]]-Table2[[#This Row],[200D EMA]])/Table2[[#This Row],[200D EMA]]</f>
        <v>-7.0650532915438699E-2</v>
      </c>
      <c r="V727">
        <v>0.41335713404438901</v>
      </c>
      <c r="W727">
        <v>128.25</v>
      </c>
      <c r="X727">
        <v>133.15</v>
      </c>
      <c r="Y727">
        <v>125.6</v>
      </c>
      <c r="Z727">
        <v>133.15</v>
      </c>
      <c r="AA727">
        <v>123.1</v>
      </c>
      <c r="AB727">
        <v>136.69999999999999</v>
      </c>
      <c r="AC727" s="2">
        <f>(Table2[[#This Row],[Close Price]]/Table2[[#This Row],[Day Low]])-1</f>
        <v>4.6003898635478269E-3</v>
      </c>
      <c r="AD727" s="2">
        <f>(Table2[[#This Row],[Day High]]/Table2[[#This Row],[Close Price]])-1</f>
        <v>3.3452343992548927E-2</v>
      </c>
      <c r="AE727" s="2">
        <f>(Table2[[#This Row],[Close Price]]/Table2[[#This Row],[Current Week Low]])-1</f>
        <v>2.5796178343949094E-2</v>
      </c>
      <c r="AF727" s="2">
        <f>(Table2[[#This Row],[Current Week High]]/Table2[[#This Row],[Close Price]])-1</f>
        <v>3.3452343992548927E-2</v>
      </c>
      <c r="AG727" s="2">
        <f>(Table2[[#This Row],[Close Price]]/Table2[[#This Row],[Current Month Low]])-1</f>
        <v>4.6628757108042374E-2</v>
      </c>
      <c r="AH727" s="2">
        <f>(Table2[[#This Row],[Current Month High]]/Table2[[#This Row],[Close Price]])-1</f>
        <v>6.1005898789195712E-2</v>
      </c>
      <c r="AI727">
        <v>48.0906550760633</v>
      </c>
      <c r="AJ727">
        <v>23.350885591191901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0.05</v>
      </c>
      <c r="AM727" t="s">
        <v>10332</v>
      </c>
      <c r="AN727">
        <v>1.55</v>
      </c>
      <c r="AO727" t="s">
        <v>10332</v>
      </c>
      <c r="AP727">
        <v>-4.4687275215323001E-2</v>
      </c>
      <c r="AQ727">
        <f>(Table2[[#This Row],[Sharpe Ratio]]-AVERAGE(Table2[Sharpe Ratio]))/_xlfn.STDEV.P(Table2[Sharpe Ratio])</f>
        <v>-1.2792282974688087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728</v>
      </c>
      <c r="AT727">
        <f>_xlfn.RANK.AVG(Table2[[#This Row],[6M Return vs Nifty Z-Score]],Table2[6M Return vs Nifty Z-Score])</f>
        <v>652</v>
      </c>
      <c r="AU727">
        <f>_xlfn.RANK.AVG(Table2[[#This Row],[Sharpe Ratio Z-Score]],Table2[Sharpe Ratio Z-Score])</f>
        <v>660</v>
      </c>
      <c r="AV727">
        <f>(Table2[[#This Row],[Rank 1Y]]+Table2[[#This Row],[Rank 6M]]+Table2[[#This Row],[Rank Sharpe]])/3</f>
        <v>680</v>
      </c>
    </row>
    <row r="728" spans="1:48" x14ac:dyDescent="0.3">
      <c r="A728" t="s">
        <v>578</v>
      </c>
      <c r="B728" t="s">
        <v>579</v>
      </c>
      <c r="C728" t="s">
        <v>6577</v>
      </c>
      <c r="D728" t="s">
        <v>80</v>
      </c>
      <c r="E728">
        <v>33747.320362259998</v>
      </c>
      <c r="F728">
        <v>1799.4</v>
      </c>
      <c r="G728">
        <v>-35.697565322412501</v>
      </c>
      <c r="H728">
        <f>(Table2[[#This Row],[1Y Return vs Nifty]]-AVERAGE(Table2[1Y Return vs Nifty]))/_xlfn.STDEV.P(Table2[1Y Return vs Nifty])</f>
        <v>-1.0568593614176094</v>
      </c>
      <c r="I728">
        <v>-3.5915803709845502</v>
      </c>
      <c r="J728">
        <f>(Table2[[#This Row],[1M Return vs Nifty]]-AVERAGE(Table2[1M Return vs Nifty]))/_xlfn.STDEV.P(Table2[1M Return vs Nifty])</f>
        <v>-0.65557068950084718</v>
      </c>
      <c r="K728">
        <v>-26.2807676006937</v>
      </c>
      <c r="L728">
        <f>(Table2[[#This Row],[6M Return vs Nifty]]-AVERAGE(Table2[6M Return vs Nifty]))/_xlfn.STDEV.P(Table2[6M Return vs Nifty])</f>
        <v>-1.1814234117233162</v>
      </c>
      <c r="M728">
        <v>-1.7529804856231399</v>
      </c>
      <c r="N728">
        <f>(Table2[[#This Row],[1W Return vs Nifty]]-AVERAGE(Table2[1W Return vs Nifty]))/_xlfn.STDEV.P(Table2[1W Return vs Nifty])</f>
        <v>-0.55874542676608807</v>
      </c>
      <c r="O728">
        <v>1777.83</v>
      </c>
      <c r="P728">
        <v>1807.5886723225401</v>
      </c>
      <c r="Q728">
        <v>1929.22162450823</v>
      </c>
      <c r="R728">
        <v>61.3972867236265</v>
      </c>
      <c r="S728" s="2">
        <f>(Table2[[#This Row],[Close Price]]-Table2[[#This Row],[20D EMA]])/Table2[[#This Row],[20D EMA]]</f>
        <v>1.213276859992247E-2</v>
      </c>
      <c r="T728" s="2">
        <f>(Table2[[#This Row],[Close Price]]-Table2[[#This Row],[50D EMA]])/Table2[[#This Row],[50D EMA]]</f>
        <v>-4.5301635532040193E-3</v>
      </c>
      <c r="U728" s="2">
        <f>(Table2[[#This Row],[Close Price]]-Table2[[#This Row],[200D EMA]])/Table2[[#This Row],[200D EMA]]</f>
        <v>-6.729222960131509E-2</v>
      </c>
      <c r="V728">
        <v>0.92918718515934495</v>
      </c>
      <c r="W728">
        <v>1756.75</v>
      </c>
      <c r="X728">
        <v>1803.45</v>
      </c>
      <c r="Y728">
        <v>1751.7</v>
      </c>
      <c r="Z728">
        <v>1803.45</v>
      </c>
      <c r="AA728">
        <v>1705.45</v>
      </c>
      <c r="AB728">
        <v>1866</v>
      </c>
      <c r="AC728" s="2">
        <f>(Table2[[#This Row],[Close Price]]/Table2[[#This Row],[Day Low]])-1</f>
        <v>2.4277785683791242E-2</v>
      </c>
      <c r="AD728" s="2">
        <f>(Table2[[#This Row],[Day High]]/Table2[[#This Row],[Close Price]])-1</f>
        <v>2.2507502500832555E-3</v>
      </c>
      <c r="AE728" s="2">
        <f>(Table2[[#This Row],[Close Price]]/Table2[[#This Row],[Current Week Low]])-1</f>
        <v>2.7230690186675899E-2</v>
      </c>
      <c r="AF728" s="2">
        <f>(Table2[[#This Row],[Current Week High]]/Table2[[#This Row],[Close Price]])-1</f>
        <v>2.2507502500832555E-3</v>
      </c>
      <c r="AG728" s="2">
        <f>(Table2[[#This Row],[Close Price]]/Table2[[#This Row],[Current Month Low]])-1</f>
        <v>5.5088099914978539E-2</v>
      </c>
      <c r="AH728" s="2">
        <f>(Table2[[#This Row],[Current Month High]]/Table2[[#This Row],[Close Price]])-1</f>
        <v>3.7012337445815113E-2</v>
      </c>
      <c r="AI728">
        <v>35.083916861175901</v>
      </c>
      <c r="AJ728">
        <v>8.9620927697711092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-0.04</v>
      </c>
      <c r="AM728" t="s">
        <v>10331</v>
      </c>
      <c r="AN728">
        <v>2.44</v>
      </c>
      <c r="AO728" t="s">
        <v>10332</v>
      </c>
      <c r="AP728">
        <v>-5.3881755801864002E-2</v>
      </c>
      <c r="AQ728">
        <f>(Table2[[#This Row],[Sharpe Ratio]]-AVERAGE(Table2[Sharpe Ratio]))/_xlfn.STDEV.P(Table2[Sharpe Ratio])</f>
        <v>-1.3850887314721536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680</v>
      </c>
      <c r="AT728">
        <f>_xlfn.RANK.AVG(Table2[[#This Row],[6M Return vs Nifty Z-Score]],Table2[6M Return vs Nifty Z-Score])</f>
        <v>689</v>
      </c>
      <c r="AU728">
        <f>_xlfn.RANK.AVG(Table2[[#This Row],[Sharpe Ratio Z-Score]],Table2[Sharpe Ratio Z-Score])</f>
        <v>675</v>
      </c>
      <c r="AV728">
        <f>(Table2[[#This Row],[Rank 1Y]]+Table2[[#This Row],[Rank 6M]]+Table2[[#This Row],[Rank Sharpe]])/3</f>
        <v>681.33333333333337</v>
      </c>
    </row>
    <row r="729" spans="1:48" x14ac:dyDescent="0.3">
      <c r="A729" t="s">
        <v>1484</v>
      </c>
      <c r="B729" t="s">
        <v>1485</v>
      </c>
      <c r="C729" t="s">
        <v>10291</v>
      </c>
      <c r="D729" t="s">
        <v>51</v>
      </c>
      <c r="E729">
        <v>6973.9689261200001</v>
      </c>
      <c r="F729">
        <v>214.9</v>
      </c>
      <c r="G729">
        <v>-32.151249110587301</v>
      </c>
      <c r="H729">
        <f>(Table2[[#This Row],[1Y Return vs Nifty]]-AVERAGE(Table2[1Y Return vs Nifty]))/_xlfn.STDEV.P(Table2[1Y Return vs Nifty])</f>
        <v>-1.0019665787648857</v>
      </c>
      <c r="I729">
        <v>-4.3221158826361004</v>
      </c>
      <c r="J729">
        <f>(Table2[[#This Row],[1M Return vs Nifty]]-AVERAGE(Table2[1M Return vs Nifty]))/_xlfn.STDEV.P(Table2[1M Return vs Nifty])</f>
        <v>-0.71634756232356578</v>
      </c>
      <c r="K729">
        <v>-50.002608529402501</v>
      </c>
      <c r="L729">
        <f>(Table2[[#This Row],[6M Return vs Nifty]]-AVERAGE(Table2[6M Return vs Nifty]))/_xlfn.STDEV.P(Table2[6M Return vs Nifty])</f>
        <v>-1.988443110300592</v>
      </c>
      <c r="M729">
        <v>-4.0665241268843202</v>
      </c>
      <c r="N729">
        <f>(Table2[[#This Row],[1W Return vs Nifty]]-AVERAGE(Table2[1W Return vs Nifty]))/_xlfn.STDEV.P(Table2[1W Return vs Nifty])</f>
        <v>-1.0936011074425067</v>
      </c>
      <c r="O729">
        <v>218.97</v>
      </c>
      <c r="P729">
        <v>229.154497029075</v>
      </c>
      <c r="Q729">
        <v>262.29039833928198</v>
      </c>
      <c r="R729">
        <v>40.620949791507698</v>
      </c>
      <c r="S729" s="2">
        <f>(Table2[[#This Row],[Close Price]]-Table2[[#This Row],[20D EMA]])/Table2[[#This Row],[20D EMA]]</f>
        <v>-1.8587021053112267E-2</v>
      </c>
      <c r="T729" s="2">
        <f>(Table2[[#This Row],[Close Price]]-Table2[[#This Row],[50D EMA]])/Table2[[#This Row],[50D EMA]]</f>
        <v>-6.2204744894298954E-2</v>
      </c>
      <c r="U729" s="2">
        <f>(Table2[[#This Row],[Close Price]]-Table2[[#This Row],[200D EMA]])/Table2[[#This Row],[200D EMA]]</f>
        <v>-0.18067911993477093</v>
      </c>
      <c r="V729">
        <v>0.49477786908444099</v>
      </c>
      <c r="W729">
        <v>212.02</v>
      </c>
      <c r="X729">
        <v>216.16</v>
      </c>
      <c r="Y729">
        <v>208.5</v>
      </c>
      <c r="Z729">
        <v>218.29</v>
      </c>
      <c r="AA729">
        <v>208.5</v>
      </c>
      <c r="AB729">
        <v>232.76</v>
      </c>
      <c r="AC729" s="2">
        <f>(Table2[[#This Row],[Close Price]]/Table2[[#This Row],[Day Low]])-1</f>
        <v>1.358362418639758E-2</v>
      </c>
      <c r="AD729" s="2">
        <f>(Table2[[#This Row],[Day High]]/Table2[[#This Row],[Close Price]])-1</f>
        <v>5.8631921824103816E-3</v>
      </c>
      <c r="AE729" s="2">
        <f>(Table2[[#This Row],[Close Price]]/Table2[[#This Row],[Current Week Low]])-1</f>
        <v>3.069544364508392E-2</v>
      </c>
      <c r="AF729" s="2">
        <f>(Table2[[#This Row],[Current Week High]]/Table2[[#This Row],[Close Price]])-1</f>
        <v>1.5774778966961334E-2</v>
      </c>
      <c r="AG729" s="2">
        <f>(Table2[[#This Row],[Close Price]]/Table2[[#This Row],[Current Month Low]])-1</f>
        <v>3.069544364508392E-2</v>
      </c>
      <c r="AH729" s="2">
        <f>(Table2[[#This Row],[Current Month High]]/Table2[[#This Row],[Close Price]])-1</f>
        <v>8.3108422522103265E-2</v>
      </c>
      <c r="AI729">
        <v>120.009306654257</v>
      </c>
      <c r="AJ729">
        <v>9.5869454360020399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-0.15</v>
      </c>
      <c r="AM729" t="s">
        <v>10331</v>
      </c>
      <c r="AN729">
        <v>-0.98</v>
      </c>
      <c r="AO729" t="s">
        <v>10331</v>
      </c>
      <c r="AP729">
        <v>-3.3241744843050001E-2</v>
      </c>
      <c r="AQ729">
        <f>(Table2[[#This Row],[Sharpe Ratio]]-AVERAGE(Table2[Sharpe Ratio]))/_xlfn.STDEV.P(Table2[Sharpe Ratio])</f>
        <v>-1.1474504551858111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667</v>
      </c>
      <c r="AT729">
        <f>_xlfn.RANK.AVG(Table2[[#This Row],[6M Return vs Nifty Z-Score]],Table2[6M Return vs Nifty Z-Score])</f>
        <v>733</v>
      </c>
      <c r="AU729">
        <f>_xlfn.RANK.AVG(Table2[[#This Row],[Sharpe Ratio Z-Score]],Table2[Sharpe Ratio Z-Score])</f>
        <v>644</v>
      </c>
      <c r="AV729">
        <f>(Table2[[#This Row],[Rank 1Y]]+Table2[[#This Row],[Rank 6M]]+Table2[[#This Row],[Rank Sharpe]])/3</f>
        <v>681.33333333333337</v>
      </c>
    </row>
    <row r="730" spans="1:48" x14ac:dyDescent="0.3">
      <c r="A730" t="s">
        <v>1037</v>
      </c>
      <c r="B730" t="s">
        <v>1038</v>
      </c>
      <c r="C730" t="s">
        <v>10303</v>
      </c>
      <c r="D730" t="s">
        <v>612</v>
      </c>
      <c r="E730">
        <v>13393.482792479999</v>
      </c>
      <c r="F730">
        <v>139.44</v>
      </c>
      <c r="G730">
        <v>-76.737704490550399</v>
      </c>
      <c r="H730">
        <f>(Table2[[#This Row],[1Y Return vs Nifty]]-AVERAGE(Table2[1Y Return vs Nifty]))/_xlfn.STDEV.P(Table2[1Y Return vs Nifty])</f>
        <v>-1.6921121998086512</v>
      </c>
      <c r="I730">
        <v>-6.3914530386017798E-2</v>
      </c>
      <c r="J730">
        <f>(Table2[[#This Row],[1M Return vs Nifty]]-AVERAGE(Table2[1M Return vs Nifty]))/_xlfn.STDEV.P(Table2[1M Return vs Nifty])</f>
        <v>-0.36208667026350433</v>
      </c>
      <c r="K730">
        <v>-28.749773398315401</v>
      </c>
      <c r="L730">
        <f>(Table2[[#This Row],[6M Return vs Nifty]]-AVERAGE(Table2[6M Return vs Nifty]))/_xlfn.STDEV.P(Table2[6M Return vs Nifty])</f>
        <v>-1.2654192668751307</v>
      </c>
      <c r="M730">
        <v>0.23634427377857301</v>
      </c>
      <c r="N730">
        <f>(Table2[[#This Row],[1W Return vs Nifty]]-AVERAGE(Table2[1W Return vs Nifty]))/_xlfn.STDEV.P(Table2[1W Return vs Nifty])</f>
        <v>-9.884416132194998E-2</v>
      </c>
      <c r="O730">
        <v>138.82</v>
      </c>
      <c r="P730">
        <v>143.29705846202799</v>
      </c>
      <c r="Q730">
        <v>172.374680761771</v>
      </c>
      <c r="R730">
        <v>57.735080384517197</v>
      </c>
      <c r="S730" s="2">
        <f>(Table2[[#This Row],[Close Price]]-Table2[[#This Row],[20D EMA]])/Table2[[#This Row],[20D EMA]]</f>
        <v>4.4662152427604419E-3</v>
      </c>
      <c r="T730" s="2">
        <f>(Table2[[#This Row],[Close Price]]-Table2[[#This Row],[50D EMA]])/Table2[[#This Row],[50D EMA]]</f>
        <v>-2.6916522247035987E-2</v>
      </c>
      <c r="U730" s="2">
        <f>(Table2[[#This Row],[Close Price]]-Table2[[#This Row],[200D EMA]])/Table2[[#This Row],[200D EMA]]</f>
        <v>-0.19106449170042616</v>
      </c>
      <c r="V730">
        <v>0.47060504486639898</v>
      </c>
      <c r="W730">
        <v>138.82</v>
      </c>
      <c r="X730">
        <v>141.49</v>
      </c>
      <c r="Y730">
        <v>134.4</v>
      </c>
      <c r="Z730">
        <v>142.69999999999999</v>
      </c>
      <c r="AA730">
        <v>133.41</v>
      </c>
      <c r="AB730">
        <v>150.19999999999999</v>
      </c>
      <c r="AC730" s="2">
        <f>(Table2[[#This Row],[Close Price]]/Table2[[#This Row],[Day Low]])-1</f>
        <v>4.466215242760363E-3</v>
      </c>
      <c r="AD730" s="2">
        <f>(Table2[[#This Row],[Day High]]/Table2[[#This Row],[Close Price]])-1</f>
        <v>1.4701663798049491E-2</v>
      </c>
      <c r="AE730" s="2">
        <f>(Table2[[#This Row],[Close Price]]/Table2[[#This Row],[Current Week Low]])-1</f>
        <v>3.7499999999999867E-2</v>
      </c>
      <c r="AF730" s="2">
        <f>(Table2[[#This Row],[Current Week High]]/Table2[[#This Row],[Close Price]])-1</f>
        <v>2.3379231210556517E-2</v>
      </c>
      <c r="AG730" s="2">
        <f>(Table2[[#This Row],[Close Price]]/Table2[[#This Row],[Current Month Low]])-1</f>
        <v>4.5199010568922837E-2</v>
      </c>
      <c r="AH730" s="2">
        <f>(Table2[[#This Row],[Current Month High]]/Table2[[#This Row],[Close Price]])-1</f>
        <v>7.7165806081468613E-2</v>
      </c>
      <c r="AI730">
        <v>114.931153184165</v>
      </c>
      <c r="AJ730">
        <v>11.1075697211155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-0.18</v>
      </c>
      <c r="AM730" t="s">
        <v>10331</v>
      </c>
      <c r="AN730">
        <v>3.92</v>
      </c>
      <c r="AO730" t="s">
        <v>10332</v>
      </c>
      <c r="AP730">
        <v>-2.2023442152456E-2</v>
      </c>
      <c r="AQ730">
        <f>(Table2[[#This Row],[Sharpe Ratio]]-AVERAGE(Table2[Sharpe Ratio]))/_xlfn.STDEV.P(Table2[Sharpe Ratio])</f>
        <v>-1.0182887934226055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736</v>
      </c>
      <c r="AT730">
        <f>_xlfn.RANK.AVG(Table2[[#This Row],[6M Return vs Nifty Z-Score]],Table2[6M Return vs Nifty Z-Score])</f>
        <v>700</v>
      </c>
      <c r="AU730">
        <f>_xlfn.RANK.AVG(Table2[[#This Row],[Sharpe Ratio Z-Score]],Table2[Sharpe Ratio Z-Score])</f>
        <v>615</v>
      </c>
      <c r="AV730">
        <f>(Table2[[#This Row],[Rank 1Y]]+Table2[[#This Row],[Rank 6M]]+Table2[[#This Row],[Rank Sharpe]])/3</f>
        <v>683.66666666666663</v>
      </c>
    </row>
    <row r="731" spans="1:48" x14ac:dyDescent="0.3">
      <c r="A731" t="s">
        <v>1774</v>
      </c>
      <c r="B731" t="s">
        <v>1775</v>
      </c>
      <c r="C731" t="s">
        <v>10287</v>
      </c>
      <c r="D731" t="s">
        <v>54</v>
      </c>
      <c r="E731">
        <v>4422.7015566</v>
      </c>
      <c r="F731">
        <v>620.25</v>
      </c>
      <c r="G731">
        <v>-49.741533843771499</v>
      </c>
      <c r="H731">
        <f>(Table2[[#This Row],[1Y Return vs Nifty]]-AVERAGE(Table2[1Y Return vs Nifty]))/_xlfn.STDEV.P(Table2[1Y Return vs Nifty])</f>
        <v>-1.2742433919375169</v>
      </c>
      <c r="I731">
        <v>-14.544075604280501</v>
      </c>
      <c r="J731">
        <f>(Table2[[#This Row],[1M Return vs Nifty]]-AVERAGE(Table2[1M Return vs Nifty]))/_xlfn.STDEV.P(Table2[1M Return vs Nifty])</f>
        <v>-1.5667630946182651</v>
      </c>
      <c r="K731">
        <v>-46.931473490873699</v>
      </c>
      <c r="L731">
        <f>(Table2[[#This Row],[6M Return vs Nifty]]-AVERAGE(Table2[6M Return vs Nifty]))/_xlfn.STDEV.P(Table2[6M Return vs Nifty])</f>
        <v>-1.8839627505961258</v>
      </c>
      <c r="M731">
        <v>0.80749984920100504</v>
      </c>
      <c r="N731">
        <f>(Table2[[#This Row],[1W Return vs Nifty]]-AVERAGE(Table2[1W Return vs Nifty]))/_xlfn.STDEV.P(Table2[1W Return vs Nifty])</f>
        <v>3.3198216706487461E-2</v>
      </c>
      <c r="O731">
        <v>630.85</v>
      </c>
      <c r="P731">
        <v>683.70206022664195</v>
      </c>
      <c r="Q731">
        <v>792.00427705108996</v>
      </c>
      <c r="R731">
        <v>51.2034917573909</v>
      </c>
      <c r="S731" s="2">
        <f>(Table2[[#This Row],[Close Price]]-Table2[[#This Row],[20D EMA]])/Table2[[#This Row],[20D EMA]]</f>
        <v>-1.6802726480145871E-2</v>
      </c>
      <c r="T731" s="2">
        <f>(Table2[[#This Row],[Close Price]]-Table2[[#This Row],[50D EMA]])/Table2[[#This Row],[50D EMA]]</f>
        <v>-9.2806595032941808E-2</v>
      </c>
      <c r="U731" s="2">
        <f>(Table2[[#This Row],[Close Price]]-Table2[[#This Row],[200D EMA]])/Table2[[#This Row],[200D EMA]]</f>
        <v>-0.21686028980877659</v>
      </c>
      <c r="V731">
        <v>0.950776373843918</v>
      </c>
      <c r="W731">
        <v>617.04999999999995</v>
      </c>
      <c r="X731">
        <v>635</v>
      </c>
      <c r="Y731">
        <v>592</v>
      </c>
      <c r="Z731">
        <v>638</v>
      </c>
      <c r="AA731">
        <v>586.35</v>
      </c>
      <c r="AB731">
        <v>683.95</v>
      </c>
      <c r="AC731" s="2">
        <f>(Table2[[#This Row],[Close Price]]/Table2[[#This Row],[Day Low]])-1</f>
        <v>5.1859654809174316E-3</v>
      </c>
      <c r="AD731" s="2">
        <f>(Table2[[#This Row],[Day High]]/Table2[[#This Row],[Close Price]])-1</f>
        <v>2.3780733575171409E-2</v>
      </c>
      <c r="AE731" s="2">
        <f>(Table2[[#This Row],[Close Price]]/Table2[[#This Row],[Current Week Low]])-1</f>
        <v>4.7719594594594517E-2</v>
      </c>
      <c r="AF731" s="2">
        <f>(Table2[[#This Row],[Current Week High]]/Table2[[#This Row],[Close Price]])-1</f>
        <v>2.8617492946392487E-2</v>
      </c>
      <c r="AG731" s="2">
        <f>(Table2[[#This Row],[Close Price]]/Table2[[#This Row],[Current Month Low]])-1</f>
        <v>5.7815298030186701E-2</v>
      </c>
      <c r="AH731" s="2">
        <f>(Table2[[#This Row],[Current Month High]]/Table2[[#This Row],[Close Price]])-1</f>
        <v>0.10270052398226537</v>
      </c>
      <c r="AI731">
        <v>100.43530834340901</v>
      </c>
      <c r="AJ731">
        <v>5.7815298030186701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-0.23</v>
      </c>
      <c r="AM731" t="s">
        <v>10331</v>
      </c>
      <c r="AN731">
        <v>1.46</v>
      </c>
      <c r="AO731" t="s">
        <v>10332</v>
      </c>
      <c r="AP731">
        <v>-1.2093634496949999E-2</v>
      </c>
      <c r="AQ731">
        <f>(Table2[[#This Row],[Sharpe Ratio]]-AVERAGE(Table2[Sharpe Ratio]))/_xlfn.STDEV.P(Table2[Sharpe Ratio])</f>
        <v>-0.90396218866362432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721</v>
      </c>
      <c r="AT731">
        <f>_xlfn.RANK.AVG(Table2[[#This Row],[6M Return vs Nifty Z-Score]],Table2[6M Return vs Nifty Z-Score])</f>
        <v>732</v>
      </c>
      <c r="AU731">
        <f>_xlfn.RANK.AVG(Table2[[#This Row],[Sharpe Ratio Z-Score]],Table2[Sharpe Ratio Z-Score])</f>
        <v>607</v>
      </c>
      <c r="AV731">
        <f>(Table2[[#This Row],[Rank 1Y]]+Table2[[#This Row],[Rank 6M]]+Table2[[#This Row],[Rank Sharpe]])/3</f>
        <v>686.66666666666663</v>
      </c>
    </row>
    <row r="732" spans="1:48" x14ac:dyDescent="0.3">
      <c r="A732" t="s">
        <v>1182</v>
      </c>
      <c r="B732" t="s">
        <v>1183</v>
      </c>
      <c r="C732" t="s">
        <v>10297</v>
      </c>
      <c r="D732" t="s">
        <v>1184</v>
      </c>
      <c r="E732">
        <v>10267.55083086</v>
      </c>
      <c r="F732">
        <v>944.6</v>
      </c>
      <c r="G732">
        <v>-44.476193422725601</v>
      </c>
      <c r="H732">
        <f>(Table2[[#This Row],[1Y Return vs Nifty]]-AVERAGE(Table2[1Y Return vs Nifty]))/_xlfn.STDEV.P(Table2[1Y Return vs Nifty])</f>
        <v>-1.192742146684399</v>
      </c>
      <c r="I732">
        <v>-6.0686509084725504</v>
      </c>
      <c r="J732">
        <f>(Table2[[#This Row],[1M Return vs Nifty]]-AVERAGE(Table2[1M Return vs Nifty]))/_xlfn.STDEV.P(Table2[1M Return vs Nifty])</f>
        <v>-0.86165047430071295</v>
      </c>
      <c r="K732">
        <v>-23.151295832903202</v>
      </c>
      <c r="L732">
        <f>(Table2[[#This Row],[6M Return vs Nifty]]-AVERAGE(Table2[6M Return vs Nifty]))/_xlfn.STDEV.P(Table2[6M Return vs Nifty])</f>
        <v>-1.0749584299228565</v>
      </c>
      <c r="M732">
        <v>-2.1507019393902999E-2</v>
      </c>
      <c r="N732">
        <f>(Table2[[#This Row],[1W Return vs Nifty]]-AVERAGE(Table2[1W Return vs Nifty]))/_xlfn.STDEV.P(Table2[1W Return vs Nifty])</f>
        <v>-0.15845541155446297</v>
      </c>
      <c r="O732">
        <v>953.95</v>
      </c>
      <c r="P732">
        <v>963.23266946246497</v>
      </c>
      <c r="Q732">
        <v>1015.87132522835</v>
      </c>
      <c r="R732">
        <v>49.134961529395703</v>
      </c>
      <c r="S732" s="2">
        <f>(Table2[[#This Row],[Close Price]]-Table2[[#This Row],[20D EMA]])/Table2[[#This Row],[20D EMA]]</f>
        <v>-9.8013522721316863E-3</v>
      </c>
      <c r="T732" s="2">
        <f>(Table2[[#This Row],[Close Price]]-Table2[[#This Row],[50D EMA]])/Table2[[#This Row],[50D EMA]]</f>
        <v>-1.9343892761510016E-2</v>
      </c>
      <c r="U732" s="2">
        <f>(Table2[[#This Row],[Close Price]]-Table2[[#This Row],[200D EMA]])/Table2[[#This Row],[200D EMA]]</f>
        <v>-7.0157827530302044E-2</v>
      </c>
      <c r="V732">
        <v>0.67237473849042095</v>
      </c>
      <c r="W732">
        <v>939.75</v>
      </c>
      <c r="X732">
        <v>957.8</v>
      </c>
      <c r="Y732">
        <v>908.85</v>
      </c>
      <c r="Z732">
        <v>957.8</v>
      </c>
      <c r="AA732">
        <v>903.05</v>
      </c>
      <c r="AB732">
        <v>1031.3</v>
      </c>
      <c r="AC732" s="2">
        <f>(Table2[[#This Row],[Close Price]]/Table2[[#This Row],[Day Low]])-1</f>
        <v>5.1609470603883878E-3</v>
      </c>
      <c r="AD732" s="2">
        <f>(Table2[[#This Row],[Day High]]/Table2[[#This Row],[Close Price]])-1</f>
        <v>1.3974168960406486E-2</v>
      </c>
      <c r="AE732" s="2">
        <f>(Table2[[#This Row],[Close Price]]/Table2[[#This Row],[Current Week Low]])-1</f>
        <v>3.9335423887330245E-2</v>
      </c>
      <c r="AF732" s="2">
        <f>(Table2[[#This Row],[Current Week High]]/Table2[[#This Row],[Close Price]])-1</f>
        <v>1.3974168960406486E-2</v>
      </c>
      <c r="AG732" s="2">
        <f>(Table2[[#This Row],[Close Price]]/Table2[[#This Row],[Current Month Low]])-1</f>
        <v>4.6010741376446562E-2</v>
      </c>
      <c r="AH732" s="2">
        <f>(Table2[[#This Row],[Current Month High]]/Table2[[#This Row],[Close Price]])-1</f>
        <v>9.1784882489942765E-2</v>
      </c>
      <c r="AI732">
        <v>37.306796527630702</v>
      </c>
      <c r="AJ732">
        <v>10.6088992974238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-0.09</v>
      </c>
      <c r="AM732" t="s">
        <v>10331</v>
      </c>
      <c r="AN732">
        <v>-2.62</v>
      </c>
      <c r="AO732" t="s">
        <v>10331</v>
      </c>
      <c r="AP732">
        <v>-7.2792062228124996E-2</v>
      </c>
      <c r="AQ732">
        <f>(Table2[[#This Row],[Sharpe Ratio]]-AVERAGE(Table2[Sharpe Ratio]))/_xlfn.STDEV.P(Table2[Sharpe Ratio])</f>
        <v>-1.6028120956772578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711</v>
      </c>
      <c r="AT732">
        <f>_xlfn.RANK.AVG(Table2[[#This Row],[6M Return vs Nifty Z-Score]],Table2[6M Return vs Nifty Z-Score])</f>
        <v>664</v>
      </c>
      <c r="AU732">
        <f>_xlfn.RANK.AVG(Table2[[#This Row],[Sharpe Ratio Z-Score]],Table2[Sharpe Ratio Z-Score])</f>
        <v>698</v>
      </c>
      <c r="AV732">
        <f>(Table2[[#This Row],[Rank 1Y]]+Table2[[#This Row],[Rank 6M]]+Table2[[#This Row],[Rank Sharpe]])/3</f>
        <v>691</v>
      </c>
    </row>
    <row r="733" spans="1:48" x14ac:dyDescent="0.3">
      <c r="A733" t="s">
        <v>1532</v>
      </c>
      <c r="B733" t="s">
        <v>1533</v>
      </c>
      <c r="C733" t="s">
        <v>10297</v>
      </c>
      <c r="D733" t="s">
        <v>471</v>
      </c>
      <c r="E733">
        <v>6603.1862757400004</v>
      </c>
      <c r="F733">
        <v>465.1</v>
      </c>
      <c r="G733">
        <v>-61.838317193098099</v>
      </c>
      <c r="H733">
        <f>(Table2[[#This Row],[1Y Return vs Nifty]]-AVERAGE(Table2[1Y Return vs Nifty]))/_xlfn.STDEV.P(Table2[1Y Return vs Nifty])</f>
        <v>-1.4614872978750291</v>
      </c>
      <c r="I733">
        <v>-1.64299973936447</v>
      </c>
      <c r="J733">
        <f>(Table2[[#This Row],[1M Return vs Nifty]]-AVERAGE(Table2[1M Return vs Nifty]))/_xlfn.STDEV.P(Table2[1M Return vs Nifty])</f>
        <v>-0.49345860139023634</v>
      </c>
      <c r="K733">
        <v>-26.873106782341701</v>
      </c>
      <c r="L733">
        <f>(Table2[[#This Row],[6M Return vs Nifty]]-AVERAGE(Table2[6M Return vs Nifty]))/_xlfn.STDEV.P(Table2[6M Return vs Nifty])</f>
        <v>-1.2015748573579825</v>
      </c>
      <c r="M733">
        <v>3.3836991677601498</v>
      </c>
      <c r="N733">
        <f>(Table2[[#This Row],[1W Return vs Nifty]]-AVERAGE(Table2[1W Return vs Nifty]))/_xlfn.STDEV.P(Table2[1W Return vs Nifty])</f>
        <v>0.62877584727798008</v>
      </c>
      <c r="O733">
        <v>455.49</v>
      </c>
      <c r="P733">
        <v>468.833618171024</v>
      </c>
      <c r="Q733">
        <v>524.59979959494899</v>
      </c>
      <c r="R733">
        <v>65.613989940945402</v>
      </c>
      <c r="S733" s="2">
        <f>(Table2[[#This Row],[Close Price]]-Table2[[#This Row],[20D EMA]])/Table2[[#This Row],[20D EMA]]</f>
        <v>2.1098158027618639E-2</v>
      </c>
      <c r="T733" s="2">
        <f>(Table2[[#This Row],[Close Price]]-Table2[[#This Row],[50D EMA]])/Table2[[#This Row],[50D EMA]]</f>
        <v>-7.9636315023424893E-3</v>
      </c>
      <c r="U733" s="2">
        <f>(Table2[[#This Row],[Close Price]]-Table2[[#This Row],[200D EMA]])/Table2[[#This Row],[200D EMA]]</f>
        <v>-0.11341940969266404</v>
      </c>
      <c r="V733">
        <v>0.54866348117479602</v>
      </c>
      <c r="W733">
        <v>460.65</v>
      </c>
      <c r="X733">
        <v>469.45</v>
      </c>
      <c r="Y733">
        <v>438</v>
      </c>
      <c r="Z733">
        <v>469.45</v>
      </c>
      <c r="AA733">
        <v>429.6</v>
      </c>
      <c r="AB733">
        <v>474</v>
      </c>
      <c r="AC733" s="2">
        <f>(Table2[[#This Row],[Close Price]]/Table2[[#This Row],[Day Low]])-1</f>
        <v>9.6602626723110152E-3</v>
      </c>
      <c r="AD733" s="2">
        <f>(Table2[[#This Row],[Day High]]/Table2[[#This Row],[Close Price]])-1</f>
        <v>9.352827348957149E-3</v>
      </c>
      <c r="AE733" s="2">
        <f>(Table2[[#This Row],[Close Price]]/Table2[[#This Row],[Current Week Low]])-1</f>
        <v>6.1872146118721494E-2</v>
      </c>
      <c r="AF733" s="2">
        <f>(Table2[[#This Row],[Current Week High]]/Table2[[#This Row],[Close Price]])-1</f>
        <v>9.352827348957149E-3</v>
      </c>
      <c r="AG733" s="2">
        <f>(Table2[[#This Row],[Close Price]]/Table2[[#This Row],[Current Month Low]])-1</f>
        <v>8.2635009310986884E-2</v>
      </c>
      <c r="AH733" s="2">
        <f>(Table2[[#This Row],[Current Month High]]/Table2[[#This Row],[Close Price]])-1</f>
        <v>1.9135669748441053E-2</v>
      </c>
      <c r="AI733">
        <v>55.418189636637202</v>
      </c>
      <c r="AJ733">
        <v>8.5414235705951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-0.18</v>
      </c>
      <c r="AM733" t="s">
        <v>10331</v>
      </c>
      <c r="AN733">
        <v>3.44</v>
      </c>
      <c r="AO733" t="s">
        <v>10332</v>
      </c>
      <c r="AP733">
        <v>-3.9825206059750998E-2</v>
      </c>
      <c r="AQ733">
        <f>(Table2[[#This Row],[Sharpe Ratio]]-AVERAGE(Table2[Sharpe Ratio]))/_xlfn.STDEV.P(Table2[Sharpe Ratio])</f>
        <v>-1.2232489796467065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733</v>
      </c>
      <c r="AT733">
        <f>_xlfn.RANK.AVG(Table2[[#This Row],[6M Return vs Nifty Z-Score]],Table2[6M Return vs Nifty Z-Score])</f>
        <v>691</v>
      </c>
      <c r="AU733">
        <f>_xlfn.RANK.AVG(Table2[[#This Row],[Sharpe Ratio Z-Score]],Table2[Sharpe Ratio Z-Score])</f>
        <v>652</v>
      </c>
      <c r="AV733">
        <f>(Table2[[#This Row],[Rank 1Y]]+Table2[[#This Row],[Rank 6M]]+Table2[[#This Row],[Rank Sharpe]])/3</f>
        <v>692</v>
      </c>
    </row>
    <row r="734" spans="1:48" x14ac:dyDescent="0.3">
      <c r="A734" t="s">
        <v>1430</v>
      </c>
      <c r="B734" t="s">
        <v>1431</v>
      </c>
      <c r="C734" t="s">
        <v>10295</v>
      </c>
      <c r="D734" t="s">
        <v>130</v>
      </c>
      <c r="E734">
        <v>7585.3372550000004</v>
      </c>
      <c r="F734">
        <v>635</v>
      </c>
      <c r="G734">
        <v>-57.149878391180103</v>
      </c>
      <c r="H734">
        <f>(Table2[[#This Row],[1Y Return vs Nifty]]-AVERAGE(Table2[1Y Return vs Nifty]))/_xlfn.STDEV.P(Table2[1Y Return vs Nifty])</f>
        <v>-1.3889158076971062</v>
      </c>
      <c r="I734">
        <v>-6.2406929004379998</v>
      </c>
      <c r="J734">
        <f>(Table2[[#This Row],[1M Return vs Nifty]]-AVERAGE(Table2[1M Return vs Nifty]))/_xlfn.STDEV.P(Table2[1M Return vs Nifty])</f>
        <v>-0.87596350097646303</v>
      </c>
      <c r="K734">
        <v>-19.700066083107899</v>
      </c>
      <c r="L734">
        <f>(Table2[[#This Row],[6M Return vs Nifty]]-AVERAGE(Table2[6M Return vs Nifty]))/_xlfn.STDEV.P(Table2[6M Return vs Nifty])</f>
        <v>-0.95754720535680704</v>
      </c>
      <c r="M734">
        <v>-4.06452842166492</v>
      </c>
      <c r="N734">
        <f>(Table2[[#This Row],[1W Return vs Nifty]]-AVERAGE(Table2[1W Return vs Nifty]))/_xlfn.STDEV.P(Table2[1W Return vs Nifty])</f>
        <v>-1.0931397311129165</v>
      </c>
      <c r="O734">
        <v>652.75</v>
      </c>
      <c r="P734">
        <v>668.04840488055402</v>
      </c>
      <c r="Q734">
        <v>703.84250291569106</v>
      </c>
      <c r="R734">
        <v>20.606839849897199</v>
      </c>
      <c r="S734" s="2">
        <f>(Table2[[#This Row],[Close Price]]-Table2[[#This Row],[20D EMA]])/Table2[[#This Row],[20D EMA]]</f>
        <v>-2.7192646495595559E-2</v>
      </c>
      <c r="T734" s="2">
        <f>(Table2[[#This Row],[Close Price]]-Table2[[#This Row],[50D EMA]])/Table2[[#This Row],[50D EMA]]</f>
        <v>-4.9470075280642303E-2</v>
      </c>
      <c r="U734" s="2">
        <f>(Table2[[#This Row],[Close Price]]-Table2[[#This Row],[200D EMA]])/Table2[[#This Row],[200D EMA]]</f>
        <v>-9.7809527885157108E-2</v>
      </c>
      <c r="V734">
        <v>0.83490857802378604</v>
      </c>
      <c r="W734">
        <v>633.65</v>
      </c>
      <c r="X734">
        <v>643.6</v>
      </c>
      <c r="Y734">
        <v>632.85</v>
      </c>
      <c r="Z734">
        <v>645.5</v>
      </c>
      <c r="AA734">
        <v>632.85</v>
      </c>
      <c r="AB734">
        <v>710.95</v>
      </c>
      <c r="AC734" s="2">
        <f>(Table2[[#This Row],[Close Price]]/Table2[[#This Row],[Day Low]])-1</f>
        <v>2.1305136905231947E-3</v>
      </c>
      <c r="AD734" s="2">
        <f>(Table2[[#This Row],[Day High]]/Table2[[#This Row],[Close Price]])-1</f>
        <v>1.354330708661422E-2</v>
      </c>
      <c r="AE734" s="2">
        <f>(Table2[[#This Row],[Close Price]]/Table2[[#This Row],[Current Week Low]])-1</f>
        <v>3.3973295409654991E-3</v>
      </c>
      <c r="AF734" s="2">
        <f>(Table2[[#This Row],[Current Week High]]/Table2[[#This Row],[Close Price]])-1</f>
        <v>1.6535433070866246E-2</v>
      </c>
      <c r="AG734" s="2">
        <f>(Table2[[#This Row],[Close Price]]/Table2[[#This Row],[Current Month Low]])-1</f>
        <v>3.3973295409654991E-3</v>
      </c>
      <c r="AH734" s="2">
        <f>(Table2[[#This Row],[Current Month High]]/Table2[[#This Row],[Close Price]])-1</f>
        <v>0.11960629921259858</v>
      </c>
      <c r="AI734">
        <v>44.881889763779498</v>
      </c>
      <c r="AJ734">
        <v>6.0808553291012304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-0.26</v>
      </c>
      <c r="AM734" t="s">
        <v>10331</v>
      </c>
      <c r="AN734">
        <v>-4.7300000000000004</v>
      </c>
      <c r="AO734" t="s">
        <v>10331</v>
      </c>
      <c r="AP734">
        <v>-0.112798301426228</v>
      </c>
      <c r="AQ734">
        <f>(Table2[[#This Row],[Sharpe Ratio]]-AVERAGE(Table2[Sharpe Ratio]))/_xlfn.STDEV.P(Table2[Sharpe Ratio])</f>
        <v>-2.0634229811417573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730</v>
      </c>
      <c r="AT734">
        <f>_xlfn.RANK.AVG(Table2[[#This Row],[6M Return vs Nifty Z-Score]],Table2[6M Return vs Nifty Z-Score])</f>
        <v>629</v>
      </c>
      <c r="AU734">
        <f>_xlfn.RANK.AVG(Table2[[#This Row],[Sharpe Ratio Z-Score]],Table2[Sharpe Ratio Z-Score])</f>
        <v>730</v>
      </c>
      <c r="AV734">
        <f>(Table2[[#This Row],[Rank 1Y]]+Table2[[#This Row],[Rank 6M]]+Table2[[#This Row],[Rank Sharpe]])/3</f>
        <v>696.33333333333337</v>
      </c>
    </row>
    <row r="735" spans="1:48" x14ac:dyDescent="0.3">
      <c r="A735" t="s">
        <v>2572</v>
      </c>
      <c r="B735" t="s">
        <v>2573</v>
      </c>
      <c r="C735" t="s">
        <v>10300</v>
      </c>
      <c r="D735" t="s">
        <v>571</v>
      </c>
      <c r="E735">
        <v>1810.1207020490001</v>
      </c>
      <c r="F735">
        <v>108.07</v>
      </c>
      <c r="G735">
        <v>-57.833431428155301</v>
      </c>
      <c r="H735">
        <f>(Table2[[#This Row],[1Y Return vs Nifty]]-AVERAGE(Table2[1Y Return vs Nifty]))/_xlfn.STDEV.P(Table2[1Y Return vs Nifty])</f>
        <v>-1.399496400641743</v>
      </c>
      <c r="I735">
        <v>-5.7241169614069598</v>
      </c>
      <c r="J735">
        <f>(Table2[[#This Row],[1M Return vs Nifty]]-AVERAGE(Table2[1M Return vs Nifty]))/_xlfn.STDEV.P(Table2[1M Return vs Nifty])</f>
        <v>-0.83298698628412726</v>
      </c>
      <c r="K735">
        <v>-24.802742009827298</v>
      </c>
      <c r="L735">
        <f>(Table2[[#This Row],[6M Return vs Nifty]]-AVERAGE(Table2[6M Return vs Nifty]))/_xlfn.STDEV.P(Table2[6M Return vs Nifty])</f>
        <v>-1.1311408147522291</v>
      </c>
      <c r="M735">
        <v>0.23427388040383301</v>
      </c>
      <c r="N735">
        <f>(Table2[[#This Row],[1W Return vs Nifty]]-AVERAGE(Table2[1W Return vs Nifty]))/_xlfn.STDEV.P(Table2[1W Return vs Nifty])</f>
        <v>-9.9322804403483067E-2</v>
      </c>
      <c r="O735">
        <v>108.05</v>
      </c>
      <c r="P735">
        <v>108.058121060381</v>
      </c>
      <c r="Q735">
        <v>116.766002263461</v>
      </c>
      <c r="R735">
        <v>52.708686299777597</v>
      </c>
      <c r="S735" s="2">
        <f>(Table2[[#This Row],[Close Price]]-Table2[[#This Row],[20D EMA]])/Table2[[#This Row],[20D EMA]]</f>
        <v>1.8509949097636298E-4</v>
      </c>
      <c r="T735" s="2">
        <f>(Table2[[#This Row],[Close Price]]-Table2[[#This Row],[50D EMA]])/Table2[[#This Row],[50D EMA]]</f>
        <v>1.0993102140243201E-4</v>
      </c>
      <c r="U735" s="2">
        <f>(Table2[[#This Row],[Close Price]]-Table2[[#This Row],[200D EMA]])/Table2[[#This Row],[200D EMA]]</f>
        <v>-7.4473751733317731E-2</v>
      </c>
      <c r="V735">
        <v>0.58027483840863703</v>
      </c>
      <c r="W735">
        <v>104.8</v>
      </c>
      <c r="X735">
        <v>108.7</v>
      </c>
      <c r="Y735">
        <v>103.05</v>
      </c>
      <c r="Z735">
        <v>108.7</v>
      </c>
      <c r="AA735">
        <v>99.9</v>
      </c>
      <c r="AB735">
        <v>121.97</v>
      </c>
      <c r="AC735" s="2">
        <f>(Table2[[#This Row],[Close Price]]/Table2[[#This Row],[Day Low]])-1</f>
        <v>3.1202290076335792E-2</v>
      </c>
      <c r="AD735" s="2">
        <f>(Table2[[#This Row],[Day High]]/Table2[[#This Row],[Close Price]])-1</f>
        <v>5.8295549181086592E-3</v>
      </c>
      <c r="AE735" s="2">
        <f>(Table2[[#This Row],[Close Price]]/Table2[[#This Row],[Current Week Low]])-1</f>
        <v>4.8714216399805776E-2</v>
      </c>
      <c r="AF735" s="2">
        <f>(Table2[[#This Row],[Current Week High]]/Table2[[#This Row],[Close Price]])-1</f>
        <v>5.8295549181086592E-3</v>
      </c>
      <c r="AG735" s="2">
        <f>(Table2[[#This Row],[Close Price]]/Table2[[#This Row],[Current Month Low]])-1</f>
        <v>8.1781781781781637E-2</v>
      </c>
      <c r="AH735" s="2">
        <f>(Table2[[#This Row],[Current Month High]]/Table2[[#This Row],[Close Price]])-1</f>
        <v>0.12862033866938094</v>
      </c>
      <c r="AI735">
        <v>72.434533172943404</v>
      </c>
      <c r="AJ735">
        <v>35.171982489055601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0.14000000000000001</v>
      </c>
      <c r="AM735" t="s">
        <v>10332</v>
      </c>
      <c r="AN735">
        <v>-0.65</v>
      </c>
      <c r="AO735" t="s">
        <v>10331</v>
      </c>
      <c r="AP735">
        <v>-6.8033890055678004E-2</v>
      </c>
      <c r="AQ735">
        <f>(Table2[[#This Row],[Sharpe Ratio]]-AVERAGE(Table2[Sharpe Ratio]))/_xlfn.STDEV.P(Table2[Sharpe Ratio])</f>
        <v>-1.548028993304384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731</v>
      </c>
      <c r="AT735">
        <f>_xlfn.RANK.AVG(Table2[[#This Row],[6M Return vs Nifty Z-Score]],Table2[6M Return vs Nifty Z-Score])</f>
        <v>675</v>
      </c>
      <c r="AU735">
        <f>_xlfn.RANK.AVG(Table2[[#This Row],[Sharpe Ratio Z-Score]],Table2[Sharpe Ratio Z-Score])</f>
        <v>690</v>
      </c>
      <c r="AV735">
        <f>(Table2[[#This Row],[Rank 1Y]]+Table2[[#This Row],[Rank 6M]]+Table2[[#This Row],[Rank Sharpe]])/3</f>
        <v>698.66666666666663</v>
      </c>
    </row>
    <row r="736" spans="1:48" x14ac:dyDescent="0.3">
      <c r="A736" t="s">
        <v>1619</v>
      </c>
      <c r="B736" t="s">
        <v>1620</v>
      </c>
      <c r="C736" t="s">
        <v>10297</v>
      </c>
      <c r="D736" t="s">
        <v>471</v>
      </c>
      <c r="E736">
        <v>5664.0263529499998</v>
      </c>
      <c r="F736">
        <v>341.35</v>
      </c>
      <c r="G736">
        <v>-34.281747947944702</v>
      </c>
      <c r="H736">
        <f>(Table2[[#This Row],[1Y Return vs Nifty]]-AVERAGE(Table2[1Y Return vs Nifty]))/_xlfn.STDEV.P(Table2[1Y Return vs Nifty])</f>
        <v>-1.0349441821807834</v>
      </c>
      <c r="I736">
        <v>4.6821496158759697</v>
      </c>
      <c r="J736">
        <f>(Table2[[#This Row],[1M Return vs Nifty]]-AVERAGE(Table2[1M Return vs Nifty]))/_xlfn.STDEV.P(Table2[1M Return vs Nifty])</f>
        <v>3.27619475315662E-2</v>
      </c>
      <c r="K736">
        <v>-35.336696245891098</v>
      </c>
      <c r="L736">
        <f>(Table2[[#This Row],[6M Return vs Nifty]]-AVERAGE(Table2[6M Return vs Nifty]))/_xlfn.STDEV.P(Table2[6M Return vs Nifty])</f>
        <v>-1.4895071235881827</v>
      </c>
      <c r="M736">
        <v>7.3509405470704996</v>
      </c>
      <c r="N736">
        <f>(Table2[[#This Row],[1W Return vs Nifty]]-AVERAGE(Table2[1W Return vs Nifty]))/_xlfn.STDEV.P(Table2[1W Return vs Nifty])</f>
        <v>1.5459409919051981</v>
      </c>
      <c r="O736">
        <v>318.18</v>
      </c>
      <c r="P736">
        <v>326.27892182368703</v>
      </c>
      <c r="Q736">
        <v>364.64826239424502</v>
      </c>
      <c r="R736">
        <v>68.819496759713005</v>
      </c>
      <c r="S736" s="2">
        <f>(Table2[[#This Row],[Close Price]]-Table2[[#This Row],[20D EMA]])/Table2[[#This Row],[20D EMA]]</f>
        <v>7.2820416116663567E-2</v>
      </c>
      <c r="T736" s="2">
        <f>(Table2[[#This Row],[Close Price]]-Table2[[#This Row],[50D EMA]])/Table2[[#This Row],[50D EMA]]</f>
        <v>4.6190780857296776E-2</v>
      </c>
      <c r="U736" s="2">
        <f>(Table2[[#This Row],[Close Price]]-Table2[[#This Row],[200D EMA]])/Table2[[#This Row],[200D EMA]]</f>
        <v>-6.3892426749193529E-2</v>
      </c>
      <c r="V736">
        <v>2.3330197012656102</v>
      </c>
      <c r="W736">
        <v>330.85</v>
      </c>
      <c r="X736">
        <v>343.05</v>
      </c>
      <c r="Y736">
        <v>299.45</v>
      </c>
      <c r="Z736">
        <v>344.5</v>
      </c>
      <c r="AA736">
        <v>291.05</v>
      </c>
      <c r="AB736">
        <v>352.75</v>
      </c>
      <c r="AC736" s="2">
        <f>(Table2[[#This Row],[Close Price]]/Table2[[#This Row],[Day Low]])-1</f>
        <v>3.1736436451564209E-2</v>
      </c>
      <c r="AD736" s="2">
        <f>(Table2[[#This Row],[Day High]]/Table2[[#This Row],[Close Price]])-1</f>
        <v>4.9802255749231694E-3</v>
      </c>
      <c r="AE736" s="2">
        <f>(Table2[[#This Row],[Close Price]]/Table2[[#This Row],[Current Week Low]])-1</f>
        <v>0.13992319251961938</v>
      </c>
      <c r="AF736" s="2">
        <f>(Table2[[#This Row],[Current Week High]]/Table2[[#This Row],[Close Price]])-1</f>
        <v>9.2280650358869121E-3</v>
      </c>
      <c r="AG736" s="2">
        <f>(Table2[[#This Row],[Close Price]]/Table2[[#This Row],[Current Month Low]])-1</f>
        <v>0.1728225390826319</v>
      </c>
      <c r="AH736" s="2">
        <f>(Table2[[#This Row],[Current Month High]]/Table2[[#This Row],[Close Price]])-1</f>
        <v>3.339680679654311E-2</v>
      </c>
      <c r="AI736">
        <v>58.8984912846052</v>
      </c>
      <c r="AJ736">
        <v>29.9638301922711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-0.08</v>
      </c>
      <c r="AM736" t="s">
        <v>10331</v>
      </c>
      <c r="AN736">
        <v>10.97</v>
      </c>
      <c r="AO736" t="s">
        <v>10332</v>
      </c>
      <c r="AP736">
        <v>-0.100967222005934</v>
      </c>
      <c r="AQ736">
        <f>(Table2[[#This Row],[Sharpe Ratio]]-AVERAGE(Table2[Sharpe Ratio]))/_xlfn.STDEV.P(Table2[Sharpe Ratio])</f>
        <v>-1.9272061290453266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672</v>
      </c>
      <c r="AT736">
        <f>_xlfn.RANK.AVG(Table2[[#This Row],[6M Return vs Nifty Z-Score]],Table2[6M Return vs Nifty Z-Score])</f>
        <v>720</v>
      </c>
      <c r="AU736">
        <f>_xlfn.RANK.AVG(Table2[[#This Row],[Sharpe Ratio Z-Score]],Table2[Sharpe Ratio Z-Score])</f>
        <v>722</v>
      </c>
      <c r="AV736">
        <f>(Table2[[#This Row],[Rank 1Y]]+Table2[[#This Row],[Rank 6M]]+Table2[[#This Row],[Rank Sharpe]])/3</f>
        <v>704.66666666666663</v>
      </c>
    </row>
    <row r="737" spans="1:48" x14ac:dyDescent="0.3">
      <c r="A737" t="s">
        <v>1300</v>
      </c>
      <c r="B737" t="s">
        <v>1301</v>
      </c>
      <c r="C737" t="s">
        <v>10297</v>
      </c>
      <c r="D737" t="s">
        <v>89</v>
      </c>
      <c r="E737">
        <v>8807.6045769699995</v>
      </c>
      <c r="F737">
        <v>298.3</v>
      </c>
      <c r="G737">
        <v>-70.634972281695696</v>
      </c>
      <c r="H737">
        <f>(Table2[[#This Row],[1Y Return vs Nifty]]-AVERAGE(Table2[1Y Return vs Nifty]))/_xlfn.STDEV.P(Table2[1Y Return vs Nifty])</f>
        <v>-1.5976491196097131</v>
      </c>
      <c r="I737">
        <v>-1.89221429158607</v>
      </c>
      <c r="J737">
        <f>(Table2[[#This Row],[1M Return vs Nifty]]-AVERAGE(Table2[1M Return vs Nifty]))/_xlfn.STDEV.P(Table2[1M Return vs Nifty])</f>
        <v>-0.5141919961456819</v>
      </c>
      <c r="K737">
        <v>-22.4711869089796</v>
      </c>
      <c r="L737">
        <f>(Table2[[#This Row],[6M Return vs Nifty]]-AVERAGE(Table2[6M Return vs Nifty]))/_xlfn.STDEV.P(Table2[6M Return vs Nifty])</f>
        <v>-1.0518210477764189</v>
      </c>
      <c r="M737">
        <v>-1.7519804151288101</v>
      </c>
      <c r="N737">
        <f>(Table2[[#This Row],[1W Return vs Nifty]]-AVERAGE(Table2[1W Return vs Nifty]))/_xlfn.STDEV.P(Table2[1W Return vs Nifty])</f>
        <v>-0.55851422586050348</v>
      </c>
      <c r="O737">
        <v>297.75</v>
      </c>
      <c r="P737">
        <v>298.58196560995299</v>
      </c>
      <c r="Q737">
        <v>343.52724458666103</v>
      </c>
      <c r="R737">
        <v>54.198319613481502</v>
      </c>
      <c r="S737" s="2">
        <f>(Table2[[#This Row],[Close Price]]-Table2[[#This Row],[20D EMA]])/Table2[[#This Row],[20D EMA]]</f>
        <v>1.8471872376154873E-3</v>
      </c>
      <c r="T737" s="2">
        <f>(Table2[[#This Row],[Close Price]]-Table2[[#This Row],[50D EMA]])/Table2[[#This Row],[50D EMA]]</f>
        <v>-9.4434909816796218E-4</v>
      </c>
      <c r="U737" s="2">
        <f>(Table2[[#This Row],[Close Price]]-Table2[[#This Row],[200D EMA]])/Table2[[#This Row],[200D EMA]]</f>
        <v>-0.1316554808952034</v>
      </c>
      <c r="V737">
        <v>0.438234575574941</v>
      </c>
      <c r="W737">
        <v>296.05</v>
      </c>
      <c r="X737">
        <v>309.55</v>
      </c>
      <c r="Y737">
        <v>290.95</v>
      </c>
      <c r="Z737">
        <v>309.55</v>
      </c>
      <c r="AA737">
        <v>286.55</v>
      </c>
      <c r="AB737">
        <v>315.7</v>
      </c>
      <c r="AC737" s="2">
        <f>(Table2[[#This Row],[Close Price]]/Table2[[#This Row],[Day Low]])-1</f>
        <v>7.6000675561560538E-3</v>
      </c>
      <c r="AD737" s="2">
        <f>(Table2[[#This Row],[Day High]]/Table2[[#This Row],[Close Price]])-1</f>
        <v>3.7713711029165209E-2</v>
      </c>
      <c r="AE737" s="2">
        <f>(Table2[[#This Row],[Close Price]]/Table2[[#This Row],[Current Week Low]])-1</f>
        <v>2.5262072521051726E-2</v>
      </c>
      <c r="AF737" s="2">
        <f>(Table2[[#This Row],[Current Week High]]/Table2[[#This Row],[Close Price]])-1</f>
        <v>3.7713711029165209E-2</v>
      </c>
      <c r="AG737" s="2">
        <f>(Table2[[#This Row],[Close Price]]/Table2[[#This Row],[Current Month Low]])-1</f>
        <v>4.1005060198918253E-2</v>
      </c>
      <c r="AH737" s="2">
        <f>(Table2[[#This Row],[Current Month High]]/Table2[[#This Row],[Close Price]])-1</f>
        <v>5.8330539725108821E-2</v>
      </c>
      <c r="AI737">
        <v>79.919544083137794</v>
      </c>
      <c r="AJ737">
        <v>14.2911877394636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-0.08</v>
      </c>
      <c r="AM737" t="s">
        <v>10331</v>
      </c>
      <c r="AN737">
        <v>1.58</v>
      </c>
      <c r="AO737" t="s">
        <v>10332</v>
      </c>
      <c r="AP737">
        <v>-9.2546698975305E-2</v>
      </c>
      <c r="AQ737">
        <f>(Table2[[#This Row],[Sharpe Ratio]]-AVERAGE(Table2[Sharpe Ratio]))/_xlfn.STDEV.P(Table2[Sharpe Ratio])</f>
        <v>-1.8302566369921931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735</v>
      </c>
      <c r="AT737">
        <f>_xlfn.RANK.AVG(Table2[[#This Row],[6M Return vs Nifty Z-Score]],Table2[6M Return vs Nifty Z-Score])</f>
        <v>662</v>
      </c>
      <c r="AU737">
        <f>_xlfn.RANK.AVG(Table2[[#This Row],[Sharpe Ratio Z-Score]],Table2[Sharpe Ratio Z-Score])</f>
        <v>720</v>
      </c>
      <c r="AV737">
        <f>(Table2[[#This Row],[Rank 1Y]]+Table2[[#This Row],[Rank 6M]]+Table2[[#This Row],[Rank Sharpe]])/3</f>
        <v>705.66666666666663</v>
      </c>
    </row>
    <row r="738" spans="1:48" x14ac:dyDescent="0.3">
      <c r="A738" t="s">
        <v>2117</v>
      </c>
      <c r="B738" t="s">
        <v>2118</v>
      </c>
      <c r="C738" t="s">
        <v>10298</v>
      </c>
      <c r="D738" t="s">
        <v>263</v>
      </c>
      <c r="E738">
        <v>2892.7497149999999</v>
      </c>
      <c r="F738">
        <v>423.75</v>
      </c>
      <c r="G738">
        <v>-53.484222681345102</v>
      </c>
      <c r="H738">
        <f>(Table2[[#This Row],[1Y Return vs Nifty]]-AVERAGE(Table2[1Y Return vs Nifty]))/_xlfn.STDEV.P(Table2[1Y Return vs Nifty])</f>
        <v>-1.3321757906933414</v>
      </c>
      <c r="I738">
        <v>-5.0411742295680702</v>
      </c>
      <c r="J738">
        <f>(Table2[[#This Row],[1M Return vs Nifty]]-AVERAGE(Table2[1M Return vs Nifty]))/_xlfn.STDEV.P(Table2[1M Return vs Nifty])</f>
        <v>-0.7761695928841329</v>
      </c>
      <c r="K738">
        <v>-27.905840102973499</v>
      </c>
      <c r="L738">
        <f>(Table2[[#This Row],[6M Return vs Nifty]]-AVERAGE(Table2[6M Return vs Nifty]))/_xlfn.STDEV.P(Table2[6M Return vs Nifty])</f>
        <v>-1.236708561172611</v>
      </c>
      <c r="M738">
        <v>-1.79711405485855</v>
      </c>
      <c r="N738">
        <f>(Table2[[#This Row],[1W Return vs Nifty]]-AVERAGE(Table2[1W Return vs Nifty]))/_xlfn.STDEV.P(Table2[1W Return vs Nifty])</f>
        <v>-0.56894842868621498</v>
      </c>
      <c r="O738">
        <v>421.73</v>
      </c>
      <c r="P738">
        <v>435.83605769043203</v>
      </c>
      <c r="Q738">
        <v>480.21780521687998</v>
      </c>
      <c r="R738">
        <v>60.070559565029797</v>
      </c>
      <c r="S738" s="2">
        <f>(Table2[[#This Row],[Close Price]]-Table2[[#This Row],[20D EMA]])/Table2[[#This Row],[20D EMA]]</f>
        <v>4.7897944182296297E-3</v>
      </c>
      <c r="T738" s="2">
        <f>(Table2[[#This Row],[Close Price]]-Table2[[#This Row],[50D EMA]])/Table2[[#This Row],[50D EMA]]</f>
        <v>-2.7730742964402862E-2</v>
      </c>
      <c r="U738" s="2">
        <f>(Table2[[#This Row],[Close Price]]-Table2[[#This Row],[200D EMA]])/Table2[[#This Row],[200D EMA]]</f>
        <v>-0.11758790407901998</v>
      </c>
      <c r="V738">
        <v>0.55915747803706095</v>
      </c>
      <c r="W738">
        <v>414.4</v>
      </c>
      <c r="X738">
        <v>428.7</v>
      </c>
      <c r="Y738">
        <v>408</v>
      </c>
      <c r="Z738">
        <v>428.7</v>
      </c>
      <c r="AA738">
        <v>397.9</v>
      </c>
      <c r="AB738">
        <v>444.9</v>
      </c>
      <c r="AC738" s="2">
        <f>(Table2[[#This Row],[Close Price]]/Table2[[#This Row],[Day Low]])-1</f>
        <v>2.2562741312741386E-2</v>
      </c>
      <c r="AD738" s="2">
        <f>(Table2[[#This Row],[Day High]]/Table2[[#This Row],[Close Price]])-1</f>
        <v>1.1681415929203576E-2</v>
      </c>
      <c r="AE738" s="2">
        <f>(Table2[[#This Row],[Close Price]]/Table2[[#This Row],[Current Week Low]])-1</f>
        <v>3.8602941176470562E-2</v>
      </c>
      <c r="AF738" s="2">
        <f>(Table2[[#This Row],[Current Week High]]/Table2[[#This Row],[Close Price]])-1</f>
        <v>1.1681415929203576E-2</v>
      </c>
      <c r="AG738" s="2">
        <f>(Table2[[#This Row],[Close Price]]/Table2[[#This Row],[Current Month Low]])-1</f>
        <v>6.4966071877356146E-2</v>
      </c>
      <c r="AH738" s="2">
        <f>(Table2[[#This Row],[Current Month High]]/Table2[[#This Row],[Close Price]])-1</f>
        <v>4.9911504424778652E-2</v>
      </c>
      <c r="AI738">
        <v>42.973451327433601</v>
      </c>
      <c r="AJ738">
        <v>6.4966071877356102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0.01</v>
      </c>
      <c r="AM738" t="s">
        <v>10332</v>
      </c>
      <c r="AN738">
        <v>0.04</v>
      </c>
      <c r="AO738" t="s">
        <v>10332</v>
      </c>
      <c r="AP738">
        <v>-0.10985613913244199</v>
      </c>
      <c r="AQ738">
        <f>(Table2[[#This Row],[Sharpe Ratio]]-AVERAGE(Table2[Sharpe Ratio]))/_xlfn.STDEV.P(Table2[Sharpe Ratio])</f>
        <v>-2.0295484654040896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725</v>
      </c>
      <c r="AT738">
        <f>_xlfn.RANK.AVG(Table2[[#This Row],[6M Return vs Nifty Z-Score]],Table2[6M Return vs Nifty Z-Score])</f>
        <v>696</v>
      </c>
      <c r="AU738">
        <f>_xlfn.RANK.AVG(Table2[[#This Row],[Sharpe Ratio Z-Score]],Table2[Sharpe Ratio Z-Score])</f>
        <v>729</v>
      </c>
      <c r="AV738">
        <f>(Table2[[#This Row],[Rank 1Y]]+Table2[[#This Row],[Rank 6M]]+Table2[[#This Row],[Rank Sharpe]])/3</f>
        <v>716.66666666666663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5C8A1-E5B0-46B2-A1A0-F77835C6E8A0}">
  <dimension ref="A1:Q5027"/>
  <sheetViews>
    <sheetView topLeftCell="G983" workbookViewId="0">
      <selection sqref="A1:Q1208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50.4414062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10284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">
        <v>10285</v>
      </c>
      <c r="D2" t="s">
        <v>18</v>
      </c>
      <c r="E2">
        <v>2027206.2994514999</v>
      </c>
      <c r="F2">
        <v>2996.25</v>
      </c>
      <c r="G2">
        <v>-8.9906120180616895</v>
      </c>
      <c r="H2">
        <v>-3.62191402870284</v>
      </c>
      <c r="I2">
        <v>-10.570620165111</v>
      </c>
      <c r="J2">
        <v>-0.789031384544713</v>
      </c>
      <c r="K2">
        <v>2989.7231355116501</v>
      </c>
      <c r="L2">
        <v>2831.70998526936</v>
      </c>
      <c r="M2">
        <v>59.075411212453197</v>
      </c>
      <c r="N2">
        <v>0.72025895934633899</v>
      </c>
      <c r="O2">
        <v>7.3875677930746697</v>
      </c>
      <c r="P2">
        <v>34.947980002702302</v>
      </c>
      <c r="Q2">
        <v>1.9594735566511E-2</v>
      </c>
    </row>
    <row r="3" spans="1:17" x14ac:dyDescent="0.3">
      <c r="A3" t="s">
        <v>19</v>
      </c>
      <c r="B3" t="s">
        <v>20</v>
      </c>
      <c r="C3" t="s">
        <v>10286</v>
      </c>
      <c r="D3" t="s">
        <v>21</v>
      </c>
      <c r="E3">
        <v>1628863.0006035999</v>
      </c>
      <c r="F3">
        <v>4502</v>
      </c>
      <c r="G3">
        <v>5.1928578072374902</v>
      </c>
      <c r="H3">
        <v>4.6895289226135999</v>
      </c>
      <c r="I3">
        <v>-1.5242802336530199</v>
      </c>
      <c r="J3">
        <v>1.8664577884497999</v>
      </c>
      <c r="K3">
        <v>4185.8394000224098</v>
      </c>
      <c r="L3">
        <v>3917.7586047234099</v>
      </c>
      <c r="M3">
        <v>69.582421561551996</v>
      </c>
      <c r="N3">
        <v>0.76414206603093104</v>
      </c>
      <c r="O3">
        <v>1.39937805419814</v>
      </c>
      <c r="P3">
        <v>35.971005738447602</v>
      </c>
      <c r="Q3">
        <v>-2.8100275523349001E-2</v>
      </c>
    </row>
    <row r="4" spans="1:17" x14ac:dyDescent="0.3">
      <c r="A4" t="s">
        <v>22</v>
      </c>
      <c r="B4" t="s">
        <v>23</v>
      </c>
      <c r="C4" t="s">
        <v>10287</v>
      </c>
      <c r="D4" t="s">
        <v>24</v>
      </c>
      <c r="E4">
        <v>1242947.2670959299</v>
      </c>
      <c r="F4">
        <v>1631.3</v>
      </c>
      <c r="G4">
        <v>-24.847035559138</v>
      </c>
      <c r="H4">
        <v>-0.872085613638099</v>
      </c>
      <c r="I4">
        <v>3.2409665903687701</v>
      </c>
      <c r="J4">
        <v>-2.56233628908769</v>
      </c>
      <c r="K4">
        <v>1616.4405518118399</v>
      </c>
      <c r="L4">
        <v>1568.5649133838499</v>
      </c>
      <c r="M4">
        <v>51.214334637223097</v>
      </c>
      <c r="N4">
        <v>0.75904085065693805</v>
      </c>
      <c r="O4">
        <v>9.97364065469257</v>
      </c>
      <c r="P4">
        <v>19.636243628763101</v>
      </c>
      <c r="Q4">
        <v>-8.9971896453975006E-2</v>
      </c>
    </row>
    <row r="5" spans="1:17" x14ac:dyDescent="0.3">
      <c r="A5" t="s">
        <v>25</v>
      </c>
      <c r="B5" t="s">
        <v>26</v>
      </c>
      <c r="C5" t="s">
        <v>10288</v>
      </c>
      <c r="D5" t="s">
        <v>27</v>
      </c>
      <c r="E5">
        <v>888373.34173288499</v>
      </c>
      <c r="F5">
        <v>1486.35</v>
      </c>
      <c r="G5">
        <v>41.4379281740366</v>
      </c>
      <c r="H5">
        <v>-1.0037715305211501</v>
      </c>
      <c r="I5">
        <v>19.216786680110101</v>
      </c>
      <c r="J5">
        <v>-4.2898496644450903</v>
      </c>
      <c r="K5">
        <v>1439.1709448019899</v>
      </c>
      <c r="L5">
        <v>1255.40540981291</v>
      </c>
      <c r="M5">
        <v>59.760847946714499</v>
      </c>
      <c r="N5">
        <v>0.76372310227172802</v>
      </c>
      <c r="O5">
        <v>3.35721734450162</v>
      </c>
      <c r="P5">
        <v>75.473702851071295</v>
      </c>
      <c r="Q5">
        <v>0.16210562772359699</v>
      </c>
    </row>
    <row r="6" spans="1:17" x14ac:dyDescent="0.3">
      <c r="A6" t="s">
        <v>28</v>
      </c>
      <c r="B6" t="s">
        <v>29</v>
      </c>
      <c r="C6" t="s">
        <v>10287</v>
      </c>
      <c r="D6" t="s">
        <v>24</v>
      </c>
      <c r="E6">
        <v>838836.93284895003</v>
      </c>
      <c r="F6">
        <v>1191.0999999999999</v>
      </c>
      <c r="G6">
        <v>-2.8021913056471699</v>
      </c>
      <c r="H6">
        <v>-6.4795987084686901</v>
      </c>
      <c r="I6">
        <v>0.40669917877284101</v>
      </c>
      <c r="J6">
        <v>-2.6336200938568002</v>
      </c>
      <c r="K6">
        <v>1181.9403143037</v>
      </c>
      <c r="L6">
        <v>1098.29821402938</v>
      </c>
      <c r="M6">
        <v>56.896367202390699</v>
      </c>
      <c r="N6">
        <v>0.65854706345223102</v>
      </c>
      <c r="O6">
        <v>5.59986567038872</v>
      </c>
      <c r="P6">
        <v>32.491657397107801</v>
      </c>
      <c r="Q6">
        <v>6.6638047003578005E-2</v>
      </c>
    </row>
    <row r="7" spans="1:17" x14ac:dyDescent="0.3">
      <c r="A7" t="s">
        <v>30</v>
      </c>
      <c r="B7" t="s">
        <v>31</v>
      </c>
      <c r="C7" t="s">
        <v>10286</v>
      </c>
      <c r="D7" t="s">
        <v>21</v>
      </c>
      <c r="E7">
        <v>778774.81343099999</v>
      </c>
      <c r="F7">
        <v>1880.25</v>
      </c>
      <c r="G7">
        <v>6.0270532149571503</v>
      </c>
      <c r="H7">
        <v>2.61529210177518</v>
      </c>
      <c r="I7">
        <v>0.15404727783456201</v>
      </c>
      <c r="J7">
        <v>-0.836211899974449</v>
      </c>
      <c r="K7">
        <v>1727.81816249487</v>
      </c>
      <c r="L7">
        <v>1584.24566535182</v>
      </c>
      <c r="M7">
        <v>71.568431290334502</v>
      </c>
      <c r="N7">
        <v>0.54920811884336895</v>
      </c>
      <c r="O7">
        <v>1.20994548597261</v>
      </c>
      <c r="P7">
        <v>39.107757185661903</v>
      </c>
      <c r="Q7">
        <v>-4.3881503624044998E-2</v>
      </c>
    </row>
    <row r="8" spans="1:17" x14ac:dyDescent="0.3">
      <c r="A8" t="s">
        <v>32</v>
      </c>
      <c r="B8" t="s">
        <v>33</v>
      </c>
      <c r="C8" t="s">
        <v>10287</v>
      </c>
      <c r="D8" t="s">
        <v>34</v>
      </c>
      <c r="E8">
        <v>732085.95796101994</v>
      </c>
      <c r="F8">
        <v>820.3</v>
      </c>
      <c r="G8">
        <v>16.374258957835501</v>
      </c>
      <c r="H8">
        <v>-8.7042766247524703</v>
      </c>
      <c r="I8">
        <v>-4.57297743468318</v>
      </c>
      <c r="J8">
        <v>-1.64986225498765</v>
      </c>
      <c r="K8">
        <v>831.65850149536402</v>
      </c>
      <c r="L8">
        <v>757.65081334108402</v>
      </c>
      <c r="M8">
        <v>49.375148922056702</v>
      </c>
      <c r="N8">
        <v>0.65352008292769104</v>
      </c>
      <c r="O8">
        <v>11.1788370108496</v>
      </c>
      <c r="P8">
        <v>51.012518409425603</v>
      </c>
      <c r="Q8">
        <v>9.2834135477508004E-2</v>
      </c>
    </row>
    <row r="9" spans="1:17" x14ac:dyDescent="0.3">
      <c r="A9" t="s">
        <v>35</v>
      </c>
      <c r="B9" t="s">
        <v>36</v>
      </c>
      <c r="C9" t="s">
        <v>10287</v>
      </c>
      <c r="D9" t="s">
        <v>37</v>
      </c>
      <c r="E9">
        <v>680253.50274254999</v>
      </c>
      <c r="F9">
        <v>1075.5</v>
      </c>
      <c r="G9">
        <v>34.079551224170899</v>
      </c>
      <c r="H9">
        <v>-2.87084169376043</v>
      </c>
      <c r="I9">
        <v>-10.632891326320999</v>
      </c>
      <c r="J9">
        <v>0.82208202104974903</v>
      </c>
      <c r="K9">
        <v>1070.9208373653701</v>
      </c>
      <c r="L9">
        <v>948.63345985618298</v>
      </c>
      <c r="M9">
        <v>46.007369046631197</v>
      </c>
      <c r="N9">
        <v>0.66856559452740705</v>
      </c>
      <c r="O9">
        <v>13.6215713621571</v>
      </c>
      <c r="P9">
        <v>80.045199631706595</v>
      </c>
      <c r="Q9">
        <v>-8.9172445086229991E-3</v>
      </c>
    </row>
    <row r="10" spans="1:17" x14ac:dyDescent="0.3">
      <c r="A10" t="s">
        <v>38</v>
      </c>
      <c r="B10" t="s">
        <v>39</v>
      </c>
      <c r="C10" t="s">
        <v>10289</v>
      </c>
      <c r="D10" t="s">
        <v>40</v>
      </c>
      <c r="E10">
        <v>656193.84765135997</v>
      </c>
      <c r="F10">
        <v>2792.8</v>
      </c>
      <c r="G10">
        <v>-19.070594332927101</v>
      </c>
      <c r="H10">
        <v>1.4391726264582101</v>
      </c>
      <c r="I10">
        <v>5.2707941638397902</v>
      </c>
      <c r="J10">
        <v>-0.225361321006884</v>
      </c>
      <c r="K10">
        <v>2641.73965612762</v>
      </c>
      <c r="L10">
        <v>2511.6438992828498</v>
      </c>
      <c r="M10">
        <v>73.343075806046798</v>
      </c>
      <c r="N10">
        <v>0.57313186572332397</v>
      </c>
      <c r="O10">
        <v>0.66241764537382497</v>
      </c>
      <c r="P10">
        <v>28.5789921963122</v>
      </c>
      <c r="Q10">
        <v>-6.7250615479424999E-2</v>
      </c>
    </row>
    <row r="11" spans="1:17" x14ac:dyDescent="0.3">
      <c r="A11" t="s">
        <v>41</v>
      </c>
      <c r="B11" t="s">
        <v>42</v>
      </c>
      <c r="C11" t="s">
        <v>10289</v>
      </c>
      <c r="D11" t="s">
        <v>43</v>
      </c>
      <c r="E11">
        <v>630964.24421180401</v>
      </c>
      <c r="F11">
        <v>504.55</v>
      </c>
      <c r="G11">
        <v>-16.844539945708501</v>
      </c>
      <c r="H11">
        <v>5.4813191565291399</v>
      </c>
      <c r="I11">
        <v>10.063922600885601</v>
      </c>
      <c r="J11">
        <v>-0.406232448710097</v>
      </c>
      <c r="K11">
        <v>472.44051550968902</v>
      </c>
      <c r="L11">
        <v>444.83142020002299</v>
      </c>
      <c r="M11">
        <v>67.063438976699999</v>
      </c>
      <c r="N11">
        <v>0.60813571888885798</v>
      </c>
      <c r="O11">
        <v>1.20899811713406</v>
      </c>
      <c r="P11">
        <v>26.342807061474801</v>
      </c>
      <c r="Q11">
        <v>0.13524681297015301</v>
      </c>
    </row>
    <row r="12" spans="1:17" x14ac:dyDescent="0.3">
      <c r="A12" t="s">
        <v>44</v>
      </c>
      <c r="B12" t="s">
        <v>45</v>
      </c>
      <c r="C12" t="s">
        <v>10290</v>
      </c>
      <c r="D12" t="s">
        <v>46</v>
      </c>
      <c r="E12">
        <v>495891.91068500001</v>
      </c>
      <c r="F12">
        <v>3606.5</v>
      </c>
      <c r="G12">
        <v>6.7134406153308603</v>
      </c>
      <c r="H12">
        <v>-1.3983938782713199</v>
      </c>
      <c r="I12">
        <v>-4.45908427731176</v>
      </c>
      <c r="J12">
        <v>-2.05296075803227</v>
      </c>
      <c r="K12">
        <v>3604.7818931413199</v>
      </c>
      <c r="L12">
        <v>3416.3303477406298</v>
      </c>
      <c r="M12">
        <v>53.043506304489803</v>
      </c>
      <c r="N12">
        <v>0.56218453532563295</v>
      </c>
      <c r="O12">
        <v>8.6898655205878299</v>
      </c>
      <c r="P12">
        <v>37.077156974534397</v>
      </c>
      <c r="Q12">
        <v>0.124140515082155</v>
      </c>
    </row>
    <row r="13" spans="1:17" x14ac:dyDescent="0.3">
      <c r="A13" t="s">
        <v>47</v>
      </c>
      <c r="B13" t="s">
        <v>48</v>
      </c>
      <c r="C13" t="s">
        <v>10286</v>
      </c>
      <c r="D13" t="s">
        <v>21</v>
      </c>
      <c r="E13">
        <v>453588.52453113499</v>
      </c>
      <c r="F13">
        <v>1676.15</v>
      </c>
      <c r="G13">
        <v>14.1890874016814</v>
      </c>
      <c r="H13">
        <v>4.7374128845171297</v>
      </c>
      <c r="I13">
        <v>-12.2835359688381</v>
      </c>
      <c r="J13">
        <v>-0.91668555607904101</v>
      </c>
      <c r="K13">
        <v>1563.5142265510201</v>
      </c>
      <c r="L13">
        <v>1461.8446673813</v>
      </c>
      <c r="M13">
        <v>68.931294820466903</v>
      </c>
      <c r="N13">
        <v>0.64311119829123697</v>
      </c>
      <c r="O13">
        <v>1.2648032693971301</v>
      </c>
      <c r="P13">
        <v>47.121039234617697</v>
      </c>
      <c r="Q13">
        <v>1.4790833634078E-2</v>
      </c>
    </row>
    <row r="14" spans="1:17" x14ac:dyDescent="0.3">
      <c r="A14" t="s">
        <v>49</v>
      </c>
      <c r="B14" t="s">
        <v>50</v>
      </c>
      <c r="C14" t="s">
        <v>10291</v>
      </c>
      <c r="D14" t="s">
        <v>51</v>
      </c>
      <c r="E14">
        <v>420039.57652305003</v>
      </c>
      <c r="F14">
        <v>1750.65</v>
      </c>
      <c r="G14">
        <v>25.978794496435899</v>
      </c>
      <c r="H14">
        <v>11.6032906268485</v>
      </c>
      <c r="I14">
        <v>0.68587348994562902</v>
      </c>
      <c r="J14">
        <v>-1.53523047939423</v>
      </c>
      <c r="K14">
        <v>1647.30236386211</v>
      </c>
      <c r="L14">
        <v>1475.5020915661501</v>
      </c>
      <c r="M14">
        <v>63.546952306544704</v>
      </c>
      <c r="N14">
        <v>0.661612490914401</v>
      </c>
      <c r="O14">
        <v>1.2166909433638899</v>
      </c>
      <c r="P14">
        <v>63.864838302054501</v>
      </c>
      <c r="Q14">
        <v>0.116069672483887</v>
      </c>
    </row>
    <row r="15" spans="1:17" x14ac:dyDescent="0.3">
      <c r="A15" t="s">
        <v>52</v>
      </c>
      <c r="B15" t="s">
        <v>53</v>
      </c>
      <c r="C15" t="s">
        <v>10287</v>
      </c>
      <c r="D15" t="s">
        <v>54</v>
      </c>
      <c r="E15">
        <v>417084.6095662</v>
      </c>
      <c r="F15">
        <v>6743.6</v>
      </c>
      <c r="G15">
        <v>-32.533753196098203</v>
      </c>
      <c r="H15">
        <v>-3.1346337578542101</v>
      </c>
      <c r="I15">
        <v>-10.6472602401383</v>
      </c>
      <c r="J15">
        <v>0.69587142264654001</v>
      </c>
      <c r="K15">
        <v>6809.7685238371396</v>
      </c>
      <c r="L15">
        <v>6947.6397741237297</v>
      </c>
      <c r="M15">
        <v>60.697728750555697</v>
      </c>
      <c r="N15">
        <v>0.70906725940075699</v>
      </c>
      <c r="O15">
        <v>21.4781422385669</v>
      </c>
      <c r="P15">
        <v>8.9821907624680897</v>
      </c>
      <c r="Q15">
        <v>-7.1031791873326006E-2</v>
      </c>
    </row>
    <row r="16" spans="1:17" x14ac:dyDescent="0.3">
      <c r="A16" t="s">
        <v>55</v>
      </c>
      <c r="B16" t="s">
        <v>56</v>
      </c>
      <c r="C16" t="s">
        <v>10285</v>
      </c>
      <c r="D16" t="s">
        <v>57</v>
      </c>
      <c r="E16">
        <v>408041.35604660999</v>
      </c>
      <c r="F16">
        <v>324.35000000000002</v>
      </c>
      <c r="G16">
        <v>56.215103804278698</v>
      </c>
      <c r="H16">
        <v>1.7685208738051299</v>
      </c>
      <c r="I16">
        <v>6.39853046865551</v>
      </c>
      <c r="J16">
        <v>-4.2093351421525602</v>
      </c>
      <c r="K16">
        <v>310.68372055544199</v>
      </c>
      <c r="L16">
        <v>264.89512679115302</v>
      </c>
      <c r="M16">
        <v>45.247828756507602</v>
      </c>
      <c r="N16">
        <v>0.84506498596567903</v>
      </c>
      <c r="O16">
        <v>6.3665793124710799</v>
      </c>
      <c r="P16">
        <v>87.702546296296305</v>
      </c>
      <c r="Q16">
        <v>0.12962819680507801</v>
      </c>
    </row>
    <row r="17" spans="1:17" x14ac:dyDescent="0.3">
      <c r="A17" t="s">
        <v>58</v>
      </c>
      <c r="B17" t="s">
        <v>59</v>
      </c>
      <c r="C17" t="s">
        <v>10292</v>
      </c>
      <c r="D17" t="s">
        <v>60</v>
      </c>
      <c r="E17">
        <v>392613.35836704</v>
      </c>
      <c r="F17">
        <v>1068.45</v>
      </c>
      <c r="G17">
        <v>44.357335033105002</v>
      </c>
      <c r="H17">
        <v>8.5048849599197691</v>
      </c>
      <c r="I17">
        <v>2.9279359835735099</v>
      </c>
      <c r="J17">
        <v>-2.0324113511936699</v>
      </c>
      <c r="K17">
        <v>1038.3676359297699</v>
      </c>
      <c r="L17">
        <v>914.15142946835601</v>
      </c>
      <c r="M17">
        <v>48.008291161954503</v>
      </c>
      <c r="N17">
        <v>0.81575923735584699</v>
      </c>
      <c r="O17">
        <v>10.3467640039309</v>
      </c>
      <c r="P17">
        <v>80.085959885386799</v>
      </c>
      <c r="Q17">
        <v>0.17814550960480199</v>
      </c>
    </row>
    <row r="18" spans="1:17" x14ac:dyDescent="0.3">
      <c r="A18" t="s">
        <v>61</v>
      </c>
      <c r="B18" t="s">
        <v>62</v>
      </c>
      <c r="C18" t="s">
        <v>10293</v>
      </c>
      <c r="D18" t="s">
        <v>63</v>
      </c>
      <c r="E18">
        <v>391115.02851489</v>
      </c>
      <c r="F18">
        <v>403.35</v>
      </c>
      <c r="G18">
        <v>54.017309837164497</v>
      </c>
      <c r="H18">
        <v>10.7618626484669</v>
      </c>
      <c r="I18">
        <v>7.1138420732294598</v>
      </c>
      <c r="J18">
        <v>-0.48987267455428601</v>
      </c>
      <c r="K18">
        <v>389.23246524274703</v>
      </c>
      <c r="L18">
        <v>338.16485284592102</v>
      </c>
      <c r="M18">
        <v>49.655616273652399</v>
      </c>
      <c r="N18">
        <v>0.63079903951789396</v>
      </c>
      <c r="O18">
        <v>5.6898475269616799</v>
      </c>
      <c r="P18">
        <v>86.606523247744605</v>
      </c>
      <c r="Q18">
        <v>0.19400813142791301</v>
      </c>
    </row>
    <row r="19" spans="1:17" x14ac:dyDescent="0.3">
      <c r="A19" t="s">
        <v>64</v>
      </c>
      <c r="B19" t="s">
        <v>65</v>
      </c>
      <c r="C19" t="s">
        <v>10292</v>
      </c>
      <c r="D19" t="s">
        <v>60</v>
      </c>
      <c r="E19">
        <v>385971.60393248999</v>
      </c>
      <c r="F19">
        <v>12276.35</v>
      </c>
      <c r="G19">
        <v>1.41727443342926</v>
      </c>
      <c r="H19">
        <v>-3.1910899402932902</v>
      </c>
      <c r="I19">
        <v>-6.3698427445574897</v>
      </c>
      <c r="J19">
        <v>-3.1646698762689902</v>
      </c>
      <c r="K19">
        <v>12416.947154522</v>
      </c>
      <c r="L19">
        <v>11718.011476285201</v>
      </c>
      <c r="M19">
        <v>47.445612828340302</v>
      </c>
      <c r="N19">
        <v>0.64339191762310399</v>
      </c>
      <c r="O19">
        <v>11.433773067727699</v>
      </c>
      <c r="P19">
        <v>30.4648394741596</v>
      </c>
      <c r="Q19">
        <v>6.4650951453934999E-2</v>
      </c>
    </row>
    <row r="20" spans="1:17" x14ac:dyDescent="0.3">
      <c r="A20" t="s">
        <v>66</v>
      </c>
      <c r="B20" t="s">
        <v>67</v>
      </c>
      <c r="C20" t="s">
        <v>10287</v>
      </c>
      <c r="D20" t="s">
        <v>24</v>
      </c>
      <c r="E20">
        <v>362136.06018580002</v>
      </c>
      <c r="F20">
        <v>1821.5</v>
      </c>
      <c r="G20">
        <v>-24.605389954512798</v>
      </c>
      <c r="H20">
        <v>1.2541433830706199</v>
      </c>
      <c r="I20">
        <v>-6.0662237390867402</v>
      </c>
      <c r="J20">
        <v>1.7957300195771301E-2</v>
      </c>
      <c r="K20">
        <v>1779.08503463481</v>
      </c>
      <c r="L20">
        <v>1770.2404371663399</v>
      </c>
      <c r="M20">
        <v>69.222280282236099</v>
      </c>
      <c r="N20">
        <v>0.54973488621694799</v>
      </c>
      <c r="O20">
        <v>5.7644798243206203</v>
      </c>
      <c r="P20">
        <v>17.984260128898502</v>
      </c>
      <c r="Q20">
        <v>-6.8657468810052996E-2</v>
      </c>
    </row>
    <row r="21" spans="1:17" x14ac:dyDescent="0.3">
      <c r="A21" t="s">
        <v>68</v>
      </c>
      <c r="B21" t="s">
        <v>69</v>
      </c>
      <c r="C21" t="s">
        <v>10287</v>
      </c>
      <c r="D21" t="s">
        <v>24</v>
      </c>
      <c r="E21">
        <v>361726.98530917999</v>
      </c>
      <c r="F21">
        <v>1169.95</v>
      </c>
      <c r="G21">
        <v>-5.6722958021764498</v>
      </c>
      <c r="H21">
        <v>-9.7262731658071999</v>
      </c>
      <c r="I21">
        <v>-5.4035913879596196</v>
      </c>
      <c r="J21">
        <v>-1.4501069158693001</v>
      </c>
      <c r="K21">
        <v>1190.00579849063</v>
      </c>
      <c r="L21">
        <v>1123.3029724032499</v>
      </c>
      <c r="M21">
        <v>52.051340900063899</v>
      </c>
      <c r="N21">
        <v>0.64030596884734303</v>
      </c>
      <c r="O21">
        <v>14.5048933715115</v>
      </c>
      <c r="P21">
        <v>23.3278869973119</v>
      </c>
      <c r="Q21">
        <v>3.1732105936940001E-2</v>
      </c>
    </row>
    <row r="22" spans="1:17" x14ac:dyDescent="0.3">
      <c r="A22" t="s">
        <v>70</v>
      </c>
      <c r="B22" t="s">
        <v>71</v>
      </c>
      <c r="C22" t="s">
        <v>10294</v>
      </c>
      <c r="D22" t="s">
        <v>72</v>
      </c>
      <c r="E22">
        <v>353292.04740350402</v>
      </c>
      <c r="F22">
        <v>3099.05</v>
      </c>
      <c r="G22">
        <v>-13.055151582435901</v>
      </c>
      <c r="H22">
        <v>2.74997166460316</v>
      </c>
      <c r="I22">
        <v>-16.701704996491099</v>
      </c>
      <c r="J22">
        <v>-1.1447215533861199</v>
      </c>
      <c r="K22">
        <v>3118.2056505076098</v>
      </c>
      <c r="L22">
        <v>2999.06128142957</v>
      </c>
      <c r="M22">
        <v>48.667594681681699</v>
      </c>
      <c r="N22">
        <v>0.76720982539997895</v>
      </c>
      <c r="O22">
        <v>20.807989545183101</v>
      </c>
      <c r="P22">
        <v>44.680205415499501</v>
      </c>
      <c r="Q22">
        <v>7.1335173312860004E-2</v>
      </c>
    </row>
    <row r="23" spans="1:17" x14ac:dyDescent="0.3">
      <c r="A23" t="s">
        <v>73</v>
      </c>
      <c r="B23" t="s">
        <v>74</v>
      </c>
      <c r="C23" t="s">
        <v>10295</v>
      </c>
      <c r="D23" t="s">
        <v>75</v>
      </c>
      <c r="E23">
        <v>329131.02479837998</v>
      </c>
      <c r="F23">
        <v>5057.8500000000004</v>
      </c>
      <c r="G23">
        <v>13.802400333468601</v>
      </c>
      <c r="H23">
        <v>0.92230561648589904</v>
      </c>
      <c r="I23">
        <v>19.647535496631502</v>
      </c>
      <c r="J23">
        <v>7.5830383817119706E-2</v>
      </c>
      <c r="K23">
        <v>4910.3934888230397</v>
      </c>
      <c r="L23">
        <v>4456.3308957662202</v>
      </c>
      <c r="M23">
        <v>56.5751619483732</v>
      </c>
      <c r="N23">
        <v>0.54653242200798002</v>
      </c>
      <c r="O23">
        <v>3.1861364018308</v>
      </c>
      <c r="P23">
        <v>43.279840228891899</v>
      </c>
      <c r="Q23">
        <v>5.8663498441119998E-3</v>
      </c>
    </row>
    <row r="24" spans="1:17" x14ac:dyDescent="0.3">
      <c r="A24" t="s">
        <v>76</v>
      </c>
      <c r="B24" t="s">
        <v>77</v>
      </c>
      <c r="C24" t="s">
        <v>10292</v>
      </c>
      <c r="D24" t="s">
        <v>60</v>
      </c>
      <c r="E24">
        <v>327469.82183256</v>
      </c>
      <c r="F24">
        <v>2732.95</v>
      </c>
      <c r="G24">
        <v>48.344758444907598</v>
      </c>
      <c r="H24">
        <v>-0.55887084739591597</v>
      </c>
      <c r="I24">
        <v>31.3844398562252</v>
      </c>
      <c r="J24">
        <v>-3.2883648164118302</v>
      </c>
      <c r="K24">
        <v>2727.5574042599201</v>
      </c>
      <c r="L24">
        <v>2250.4165469571999</v>
      </c>
      <c r="M24">
        <v>44.4231407923955</v>
      </c>
      <c r="N24">
        <v>0.71501003060428003</v>
      </c>
      <c r="O24">
        <v>10.265464058983801</v>
      </c>
      <c r="P24">
        <v>88.479310344827496</v>
      </c>
      <c r="Q24">
        <v>0.185369889365568</v>
      </c>
    </row>
    <row r="25" spans="1:17" x14ac:dyDescent="0.3">
      <c r="A25" t="s">
        <v>78</v>
      </c>
      <c r="B25" t="s">
        <v>79</v>
      </c>
      <c r="C25" t="s">
        <v>6577</v>
      </c>
      <c r="D25" t="s">
        <v>80</v>
      </c>
      <c r="E25">
        <v>325936.45336212002</v>
      </c>
      <c r="F25">
        <v>11309.4</v>
      </c>
      <c r="G25">
        <v>9.9429317024150699</v>
      </c>
      <c r="H25">
        <v>-1.6647845253565601</v>
      </c>
      <c r="I25">
        <v>1.85878155046119</v>
      </c>
      <c r="J25">
        <v>-1.30829858336428</v>
      </c>
      <c r="K25">
        <v>11224.7226282092</v>
      </c>
      <c r="L25">
        <v>10162.2257419283</v>
      </c>
      <c r="M25">
        <v>47.755556663480696</v>
      </c>
      <c r="N25">
        <v>0.680067022461466</v>
      </c>
      <c r="O25">
        <v>6.7961165048543597</v>
      </c>
      <c r="P25">
        <v>40.575882064126297</v>
      </c>
      <c r="Q25">
        <v>2.3599822914784001E-2</v>
      </c>
    </row>
    <row r="26" spans="1:17" x14ac:dyDescent="0.3">
      <c r="A26" t="s">
        <v>81</v>
      </c>
      <c r="B26" t="s">
        <v>82</v>
      </c>
      <c r="C26" t="s">
        <v>10285</v>
      </c>
      <c r="D26" t="s">
        <v>83</v>
      </c>
      <c r="E26">
        <v>325915.88757339498</v>
      </c>
      <c r="F26">
        <v>528.85</v>
      </c>
      <c r="G26">
        <v>101.269694761889</v>
      </c>
      <c r="H26">
        <v>8.2279192376880701</v>
      </c>
      <c r="I26">
        <v>7.1269184283428499</v>
      </c>
      <c r="J26">
        <v>2.28757036678362</v>
      </c>
      <c r="K26">
        <v>502.52004257112998</v>
      </c>
      <c r="L26">
        <v>435.48524069620902</v>
      </c>
      <c r="M26">
        <v>57.9914777393533</v>
      </c>
      <c r="N26">
        <v>0.75061234697798795</v>
      </c>
      <c r="O26">
        <v>2.5337997541835899</v>
      </c>
      <c r="P26">
        <v>132.461538461538</v>
      </c>
      <c r="Q26">
        <v>0.165788717543874</v>
      </c>
    </row>
    <row r="27" spans="1:17" x14ac:dyDescent="0.3">
      <c r="A27" t="s">
        <v>84</v>
      </c>
      <c r="B27" t="s">
        <v>85</v>
      </c>
      <c r="C27" t="s">
        <v>10296</v>
      </c>
      <c r="D27" t="s">
        <v>86</v>
      </c>
      <c r="E27">
        <v>322357.53476235003</v>
      </c>
      <c r="F27">
        <v>1492.3</v>
      </c>
      <c r="G27">
        <v>46.722402908867103</v>
      </c>
      <c r="H27">
        <v>1.7462441842966401</v>
      </c>
      <c r="I27">
        <v>2.1577471742147298</v>
      </c>
      <c r="J27">
        <v>-0.75744876020951402</v>
      </c>
      <c r="K27">
        <v>1479.81566873469</v>
      </c>
      <c r="L27">
        <v>1283.18501408358</v>
      </c>
      <c r="M27">
        <v>45.3699089487084</v>
      </c>
      <c r="N27">
        <v>0.443388082581605</v>
      </c>
      <c r="O27">
        <v>8.6510755210078507</v>
      </c>
      <c r="P27">
        <v>97.786613651424702</v>
      </c>
      <c r="Q27">
        <v>7.3528530287683996E-2</v>
      </c>
    </row>
    <row r="28" spans="1:17" x14ac:dyDescent="0.3">
      <c r="A28" t="s">
        <v>87</v>
      </c>
      <c r="B28" t="s">
        <v>88</v>
      </c>
      <c r="C28" t="s">
        <v>10297</v>
      </c>
      <c r="D28" t="s">
        <v>89</v>
      </c>
      <c r="E28">
        <v>319732.46868639998</v>
      </c>
      <c r="F28">
        <v>3604.4</v>
      </c>
      <c r="G28">
        <v>-10.724344365076099</v>
      </c>
      <c r="H28">
        <v>8.5557188782956697</v>
      </c>
      <c r="I28">
        <v>-12.980479012667301</v>
      </c>
      <c r="J28">
        <v>2.0135558109512099</v>
      </c>
      <c r="K28">
        <v>3402.9363118185001</v>
      </c>
      <c r="L28">
        <v>3394.7204381399301</v>
      </c>
      <c r="M28">
        <v>80.7838005794396</v>
      </c>
      <c r="N28">
        <v>0.74908242727113805</v>
      </c>
      <c r="O28">
        <v>7.8390300743535501</v>
      </c>
      <c r="P28">
        <v>18.661421211173401</v>
      </c>
      <c r="Q28">
        <v>8.7901447225427004E-2</v>
      </c>
    </row>
    <row r="29" spans="1:17" x14ac:dyDescent="0.3">
      <c r="A29" t="s">
        <v>90</v>
      </c>
      <c r="B29" t="s">
        <v>91</v>
      </c>
      <c r="C29" t="s">
        <v>10298</v>
      </c>
      <c r="D29" t="s">
        <v>92</v>
      </c>
      <c r="E29">
        <v>318878.60775000002</v>
      </c>
      <c r="F29">
        <v>4768.1000000000004</v>
      </c>
      <c r="G29">
        <v>117.13744756111601</v>
      </c>
      <c r="H29">
        <v>-1.4199167312573699</v>
      </c>
      <c r="I29">
        <v>46.962166260732502</v>
      </c>
      <c r="J29">
        <v>-2.6503992897085298</v>
      </c>
      <c r="K29">
        <v>4841.2346459034998</v>
      </c>
      <c r="L29">
        <v>3887.7735394771098</v>
      </c>
      <c r="M29">
        <v>50.582970585054703</v>
      </c>
      <c r="N29">
        <v>0.463769567481988</v>
      </c>
      <c r="O29">
        <v>19.0149116000083</v>
      </c>
      <c r="P29">
        <v>169.71942527435201</v>
      </c>
      <c r="Q29">
        <v>0.24804361771644101</v>
      </c>
    </row>
    <row r="30" spans="1:17" x14ac:dyDescent="0.3">
      <c r="A30" t="s">
        <v>93</v>
      </c>
      <c r="B30" t="s">
        <v>94</v>
      </c>
      <c r="C30" t="s">
        <v>10293</v>
      </c>
      <c r="D30" t="s">
        <v>95</v>
      </c>
      <c r="E30">
        <v>310640.16755459999</v>
      </c>
      <c r="F30">
        <v>334</v>
      </c>
      <c r="G30">
        <v>51.797086258485798</v>
      </c>
      <c r="H30">
        <v>0.55061677046961699</v>
      </c>
      <c r="I30">
        <v>6.5125195826886504</v>
      </c>
      <c r="J30">
        <v>-1.76062560954517</v>
      </c>
      <c r="K30">
        <v>334.50381148715201</v>
      </c>
      <c r="L30">
        <v>288.73295937146901</v>
      </c>
      <c r="M30">
        <v>38.556103560834899</v>
      </c>
      <c r="N30">
        <v>0.63665581333016197</v>
      </c>
      <c r="O30">
        <v>8.5329341317365195</v>
      </c>
      <c r="P30">
        <v>84.4794255730461</v>
      </c>
      <c r="Q30">
        <v>0.116935447982459</v>
      </c>
    </row>
    <row r="31" spans="1:17" x14ac:dyDescent="0.3">
      <c r="A31" t="s">
        <v>96</v>
      </c>
      <c r="B31" t="s">
        <v>97</v>
      </c>
      <c r="C31" t="s">
        <v>10297</v>
      </c>
      <c r="D31" t="s">
        <v>98</v>
      </c>
      <c r="E31">
        <v>305489.33575734001</v>
      </c>
      <c r="F31">
        <v>3186.6</v>
      </c>
      <c r="G31">
        <v>-27.700735920209599</v>
      </c>
      <c r="H31">
        <v>6.0718653334517398</v>
      </c>
      <c r="I31">
        <v>-6.0682557280110503</v>
      </c>
      <c r="J31">
        <v>1.2458250355193401</v>
      </c>
      <c r="K31">
        <v>2998.1240376676801</v>
      </c>
      <c r="L31">
        <v>2994.7553686054998</v>
      </c>
      <c r="M31">
        <v>78.165104690506297</v>
      </c>
      <c r="N31">
        <v>0.70155805351087097</v>
      </c>
      <c r="O31">
        <v>7.4169961714680204</v>
      </c>
      <c r="P31">
        <v>19.3438447998202</v>
      </c>
      <c r="Q31">
        <v>-5.3853582801855003E-2</v>
      </c>
    </row>
    <row r="32" spans="1:17" x14ac:dyDescent="0.3">
      <c r="A32" t="s">
        <v>99</v>
      </c>
      <c r="B32" t="s">
        <v>100</v>
      </c>
      <c r="C32" t="s">
        <v>10293</v>
      </c>
      <c r="D32" t="s">
        <v>101</v>
      </c>
      <c r="E32">
        <v>298803.96648752998</v>
      </c>
      <c r="F32">
        <v>1886.35</v>
      </c>
      <c r="G32">
        <v>57.9112448421347</v>
      </c>
      <c r="H32">
        <v>10.1979326330408</v>
      </c>
      <c r="I32">
        <v>-13.563751503774199</v>
      </c>
      <c r="J32">
        <v>3.0662298032688402</v>
      </c>
      <c r="K32">
        <v>1813.8969071869401</v>
      </c>
      <c r="L32">
        <v>1680.24859109868</v>
      </c>
      <c r="M32">
        <v>60.9626945406457</v>
      </c>
      <c r="N32">
        <v>0.65234179450673502</v>
      </c>
      <c r="O32">
        <v>15.254327139714199</v>
      </c>
      <c r="P32">
        <v>131.29789712463901</v>
      </c>
      <c r="Q32">
        <v>5.9108833530407003E-2</v>
      </c>
    </row>
    <row r="33" spans="1:17" x14ac:dyDescent="0.3">
      <c r="A33" t="s">
        <v>102</v>
      </c>
      <c r="B33" t="s">
        <v>103</v>
      </c>
      <c r="C33" t="s">
        <v>10292</v>
      </c>
      <c r="D33" t="s">
        <v>104</v>
      </c>
      <c r="E33">
        <v>276784.39369351999</v>
      </c>
      <c r="F33">
        <v>9914.2000000000007</v>
      </c>
      <c r="G33">
        <v>86.285874955340006</v>
      </c>
      <c r="H33">
        <v>4.1346491577691999</v>
      </c>
      <c r="I33">
        <v>4.9831877925033803</v>
      </c>
      <c r="J33">
        <v>-1.76049234251099</v>
      </c>
      <c r="K33">
        <v>9546.5629917627193</v>
      </c>
      <c r="L33">
        <v>8290.9758313111906</v>
      </c>
      <c r="M33">
        <v>66.045368801604198</v>
      </c>
      <c r="N33">
        <v>0.66464893114101198</v>
      </c>
      <c r="O33">
        <v>1.2567831998547301</v>
      </c>
      <c r="P33">
        <v>116.952787351605</v>
      </c>
      <c r="Q33">
        <v>0.14339234127452599</v>
      </c>
    </row>
    <row r="34" spans="1:17" x14ac:dyDescent="0.3">
      <c r="A34" t="s">
        <v>105</v>
      </c>
      <c r="B34" t="s">
        <v>106</v>
      </c>
      <c r="C34" t="s">
        <v>10286</v>
      </c>
      <c r="D34" t="s">
        <v>21</v>
      </c>
      <c r="E34">
        <v>271172.88525960001</v>
      </c>
      <c r="F34">
        <v>519</v>
      </c>
      <c r="G34">
        <v>-3.4871453400060601</v>
      </c>
      <c r="H34">
        <v>-0.51564185442439403</v>
      </c>
      <c r="I34">
        <v>-13.9448219031164</v>
      </c>
      <c r="J34">
        <v>2.4306364266214699</v>
      </c>
      <c r="K34">
        <v>506.77294694368902</v>
      </c>
      <c r="L34">
        <v>477.29616707232702</v>
      </c>
      <c r="M34">
        <v>58.767869207563699</v>
      </c>
      <c r="N34">
        <v>0.598105288168711</v>
      </c>
      <c r="O34">
        <v>11.734104046242701</v>
      </c>
      <c r="P34">
        <v>38.381549126783</v>
      </c>
      <c r="Q34">
        <v>-0.113968609162382</v>
      </c>
    </row>
    <row r="35" spans="1:17" x14ac:dyDescent="0.3">
      <c r="A35" t="s">
        <v>107</v>
      </c>
      <c r="B35" t="s">
        <v>108</v>
      </c>
      <c r="C35" t="s">
        <v>10293</v>
      </c>
      <c r="D35" t="s">
        <v>63</v>
      </c>
      <c r="E35">
        <v>259841.97645516999</v>
      </c>
      <c r="F35">
        <v>673.7</v>
      </c>
      <c r="G35">
        <v>66.008572205283997</v>
      </c>
      <c r="H35">
        <v>-1.05306663977298</v>
      </c>
      <c r="I35">
        <v>8.1464108112192708</v>
      </c>
      <c r="J35">
        <v>-0.78523759909444502</v>
      </c>
      <c r="K35">
        <v>698.10582301043098</v>
      </c>
      <c r="L35">
        <v>596.10542970507095</v>
      </c>
      <c r="M35">
        <v>31.570593138832599</v>
      </c>
      <c r="N35">
        <v>1.4279973629627201</v>
      </c>
      <c r="O35">
        <v>32.974617782395697</v>
      </c>
      <c r="P35">
        <v>132.83221012614399</v>
      </c>
      <c r="Q35">
        <v>0.18115198879497499</v>
      </c>
    </row>
    <row r="36" spans="1:17" x14ac:dyDescent="0.3">
      <c r="A36" t="s">
        <v>109</v>
      </c>
      <c r="B36" t="s">
        <v>110</v>
      </c>
      <c r="C36" t="s">
        <v>10287</v>
      </c>
      <c r="D36" t="s">
        <v>37</v>
      </c>
      <c r="E36">
        <v>259081.91209838999</v>
      </c>
      <c r="F36">
        <v>1625.7</v>
      </c>
      <c r="G36">
        <v>-17.160141121354801</v>
      </c>
      <c r="H36">
        <v>-1.7243217782298399</v>
      </c>
      <c r="I36">
        <v>-9.5941650657949999</v>
      </c>
      <c r="J36">
        <v>2.74426541851488</v>
      </c>
      <c r="K36">
        <v>1588.5070650077701</v>
      </c>
      <c r="L36">
        <v>1589.2648979457499</v>
      </c>
      <c r="M36">
        <v>68.106220049906597</v>
      </c>
      <c r="N36">
        <v>0.90457692702700598</v>
      </c>
      <c r="O36">
        <v>7.0923294580795799</v>
      </c>
      <c r="P36">
        <v>14.5625594587928</v>
      </c>
      <c r="Q36">
        <v>-5.9721174433196002E-2</v>
      </c>
    </row>
    <row r="37" spans="1:17" x14ac:dyDescent="0.3">
      <c r="A37" t="s">
        <v>111</v>
      </c>
      <c r="B37" t="s">
        <v>112</v>
      </c>
      <c r="C37" t="s">
        <v>10298</v>
      </c>
      <c r="D37" t="s">
        <v>113</v>
      </c>
      <c r="E37">
        <v>251280.232529275</v>
      </c>
      <c r="F37">
        <v>7056.05</v>
      </c>
      <c r="G37">
        <v>64.678443879656697</v>
      </c>
      <c r="H37">
        <v>3.6985343870815899</v>
      </c>
      <c r="I37">
        <v>43.317128701823599</v>
      </c>
      <c r="J37">
        <v>-2.4797225941071601</v>
      </c>
      <c r="K37">
        <v>7033.0137585954499</v>
      </c>
      <c r="L37">
        <v>5823.5596496047501</v>
      </c>
      <c r="M37">
        <v>53.434883653435698</v>
      </c>
      <c r="N37">
        <v>0.93633924262590096</v>
      </c>
      <c r="O37">
        <v>12.9342904316154</v>
      </c>
      <c r="P37">
        <v>117.376771410967</v>
      </c>
      <c r="Q37">
        <v>0.15763497068830001</v>
      </c>
    </row>
    <row r="38" spans="1:17" x14ac:dyDescent="0.3">
      <c r="A38" t="s">
        <v>114</v>
      </c>
      <c r="B38" t="s">
        <v>115</v>
      </c>
      <c r="C38" t="s">
        <v>10295</v>
      </c>
      <c r="D38" t="s">
        <v>116</v>
      </c>
      <c r="E38">
        <v>248478.62548977899</v>
      </c>
      <c r="F38">
        <v>6989.8</v>
      </c>
      <c r="G38">
        <v>216.77245159241701</v>
      </c>
      <c r="H38">
        <v>30.994201753377599</v>
      </c>
      <c r="I38">
        <v>65.102214019884102</v>
      </c>
      <c r="J38">
        <v>2.39201359050382</v>
      </c>
      <c r="K38">
        <v>5662.21499100648</v>
      </c>
      <c r="L38">
        <v>4306.7720516096897</v>
      </c>
      <c r="M38">
        <v>86.826594099350899</v>
      </c>
      <c r="N38">
        <v>1.94070856138848</v>
      </c>
      <c r="O38">
        <v>0.28970786002460103</v>
      </c>
      <c r="P38">
        <v>259.372750642673</v>
      </c>
      <c r="Q38">
        <v>0.27729398473044098</v>
      </c>
    </row>
    <row r="39" spans="1:17" x14ac:dyDescent="0.3">
      <c r="A39" t="s">
        <v>117</v>
      </c>
      <c r="B39" t="s">
        <v>118</v>
      </c>
      <c r="C39" t="s">
        <v>10289</v>
      </c>
      <c r="D39" t="s">
        <v>119</v>
      </c>
      <c r="E39">
        <v>245956.49151600001</v>
      </c>
      <c r="F39">
        <v>2551</v>
      </c>
      <c r="G39">
        <v>-12.0998045859412</v>
      </c>
      <c r="H39">
        <v>-3.0077522052362098</v>
      </c>
      <c r="I39">
        <v>-12.149758464221399</v>
      </c>
      <c r="J39">
        <v>0.21669815951677501</v>
      </c>
      <c r="K39">
        <v>2522.0734434522901</v>
      </c>
      <c r="L39">
        <v>2473.4915657097999</v>
      </c>
      <c r="M39">
        <v>63.638567465919699</v>
      </c>
      <c r="N39">
        <v>0.69291348981316803</v>
      </c>
      <c r="O39">
        <v>8.5574284594276797</v>
      </c>
      <c r="P39">
        <v>17.924419276551401</v>
      </c>
      <c r="Q39">
        <v>-2.7016562094597001E-2</v>
      </c>
    </row>
    <row r="40" spans="1:17" x14ac:dyDescent="0.3">
      <c r="A40" t="s">
        <v>120</v>
      </c>
      <c r="B40" t="s">
        <v>121</v>
      </c>
      <c r="C40" t="s">
        <v>10285</v>
      </c>
      <c r="D40" t="s">
        <v>18</v>
      </c>
      <c r="E40">
        <v>245413.00185815699</v>
      </c>
      <c r="F40">
        <v>173.79</v>
      </c>
      <c r="G40">
        <v>61.2929320458164</v>
      </c>
      <c r="H40">
        <v>3.86167911124996</v>
      </c>
      <c r="I40">
        <v>-14.964547054676901</v>
      </c>
      <c r="J40">
        <v>2.3736414358787599</v>
      </c>
      <c r="K40">
        <v>170.08849682322801</v>
      </c>
      <c r="L40">
        <v>153.19705809133299</v>
      </c>
      <c r="M40">
        <v>59.766553823018903</v>
      </c>
      <c r="N40">
        <v>0.52727024089077401</v>
      </c>
      <c r="O40">
        <v>13.240117383048499</v>
      </c>
      <c r="P40">
        <v>103.263157894736</v>
      </c>
      <c r="Q40">
        <v>0.11599281091077999</v>
      </c>
    </row>
    <row r="41" spans="1:17" x14ac:dyDescent="0.3">
      <c r="A41" t="s">
        <v>122</v>
      </c>
      <c r="B41" t="s">
        <v>123</v>
      </c>
      <c r="C41" t="s">
        <v>10287</v>
      </c>
      <c r="D41" t="s">
        <v>124</v>
      </c>
      <c r="E41">
        <v>237114.97286400001</v>
      </c>
      <c r="F41">
        <v>181.44</v>
      </c>
      <c r="G41">
        <v>251.26721545392101</v>
      </c>
      <c r="H41">
        <v>-13.3584025745477</v>
      </c>
      <c r="I41">
        <v>7.5358313684066101</v>
      </c>
      <c r="J41">
        <v>-3.1849439473858898</v>
      </c>
      <c r="K41">
        <v>182.83338694852199</v>
      </c>
      <c r="L41">
        <v>147.34494940937699</v>
      </c>
      <c r="M41">
        <v>46.177542011348301</v>
      </c>
      <c r="N41">
        <v>0.38270887018280803</v>
      </c>
      <c r="O41">
        <v>26.212522045855302</v>
      </c>
      <c r="P41">
        <v>281.17647058823502</v>
      </c>
      <c r="Q41">
        <v>0.17634804916925001</v>
      </c>
    </row>
    <row r="42" spans="1:17" x14ac:dyDescent="0.3">
      <c r="A42" t="s">
        <v>125</v>
      </c>
      <c r="B42" t="s">
        <v>126</v>
      </c>
      <c r="C42" t="s">
        <v>10294</v>
      </c>
      <c r="D42" t="s">
        <v>127</v>
      </c>
      <c r="E42">
        <v>227447.8502362</v>
      </c>
      <c r="F42">
        <v>933.25</v>
      </c>
      <c r="G42">
        <v>-10.557325049285399</v>
      </c>
      <c r="H42">
        <v>4.8635145681910901</v>
      </c>
      <c r="I42">
        <v>0.94720856449038404</v>
      </c>
      <c r="J42">
        <v>0.16384194977954999</v>
      </c>
      <c r="K42">
        <v>907.97563798814099</v>
      </c>
      <c r="L42">
        <v>861.927508689913</v>
      </c>
      <c r="M42">
        <v>63.164565883295701</v>
      </c>
      <c r="N42">
        <v>0.79446066182269404</v>
      </c>
      <c r="O42">
        <v>2.8020358960621299</v>
      </c>
      <c r="P42">
        <v>29.080221300138302</v>
      </c>
      <c r="Q42">
        <v>5.3186900238640002E-3</v>
      </c>
    </row>
    <row r="43" spans="1:17" x14ac:dyDescent="0.3">
      <c r="A43" t="s">
        <v>128</v>
      </c>
      <c r="B43" t="s">
        <v>129</v>
      </c>
      <c r="C43" t="s">
        <v>10295</v>
      </c>
      <c r="D43" t="s">
        <v>130</v>
      </c>
      <c r="E43">
        <v>224485.795990616</v>
      </c>
      <c r="F43">
        <v>257.95999999999998</v>
      </c>
      <c r="G43">
        <v>152.77867161623499</v>
      </c>
      <c r="H43">
        <v>19.806684137135999</v>
      </c>
      <c r="I43">
        <v>47.460603231786401</v>
      </c>
      <c r="J43">
        <v>-2.5769305582183599</v>
      </c>
      <c r="K43">
        <v>230.04848075420699</v>
      </c>
      <c r="L43">
        <v>177.977090973516</v>
      </c>
      <c r="M43">
        <v>53.897748678739298</v>
      </c>
      <c r="N43">
        <v>1.0083686164936401</v>
      </c>
      <c r="O43">
        <v>8.8928516048999793</v>
      </c>
      <c r="P43">
        <v>186.46307606885</v>
      </c>
      <c r="Q43">
        <v>7.0757141825180003E-2</v>
      </c>
    </row>
    <row r="44" spans="1:17" x14ac:dyDescent="0.3">
      <c r="A44" t="s">
        <v>131</v>
      </c>
      <c r="B44" t="s">
        <v>132</v>
      </c>
      <c r="C44" t="s">
        <v>10298</v>
      </c>
      <c r="D44" t="s">
        <v>133</v>
      </c>
      <c r="E44">
        <v>222582.76534305001</v>
      </c>
      <c r="F44">
        <v>304.5</v>
      </c>
      <c r="G44">
        <v>100.514370502872</v>
      </c>
      <c r="H44">
        <v>-0.20773648445752699</v>
      </c>
      <c r="I44">
        <v>44.678568021583999</v>
      </c>
      <c r="J44">
        <v>0.201232747564975</v>
      </c>
      <c r="K44">
        <v>299.54982937026301</v>
      </c>
      <c r="L44">
        <v>239.789600729477</v>
      </c>
      <c r="M44">
        <v>53.4990067407685</v>
      </c>
      <c r="N44">
        <v>0.346027848909431</v>
      </c>
      <c r="O44">
        <v>11.8226600985221</v>
      </c>
      <c r="P44">
        <v>139.763779527559</v>
      </c>
      <c r="Q44">
        <v>0.22372676465222099</v>
      </c>
    </row>
    <row r="45" spans="1:17" x14ac:dyDescent="0.3">
      <c r="A45" t="s">
        <v>134</v>
      </c>
      <c r="B45" t="s">
        <v>135</v>
      </c>
      <c r="C45" t="s">
        <v>10294</v>
      </c>
      <c r="D45" t="s">
        <v>136</v>
      </c>
      <c r="E45">
        <v>219146.16993500001</v>
      </c>
      <c r="F45">
        <v>518.65</v>
      </c>
      <c r="G45">
        <v>36.0563377208859</v>
      </c>
      <c r="H45">
        <v>-20.402511667966198</v>
      </c>
      <c r="I45">
        <v>55.495903414073602</v>
      </c>
      <c r="J45">
        <v>-7.0740524284844302</v>
      </c>
      <c r="K45">
        <v>599.74972381306804</v>
      </c>
      <c r="L45">
        <v>487.75159009307299</v>
      </c>
      <c r="M45">
        <v>30.0449679009946</v>
      </c>
      <c r="N45">
        <v>3.1781411475345802</v>
      </c>
      <c r="O45">
        <v>55.731225296442702</v>
      </c>
      <c r="P45">
        <v>82.238229093464497</v>
      </c>
      <c r="Q45">
        <v>3.8357514248141003E-2</v>
      </c>
    </row>
    <row r="46" spans="1:17" x14ac:dyDescent="0.3">
      <c r="A46" t="s">
        <v>137</v>
      </c>
      <c r="B46" t="s">
        <v>138</v>
      </c>
      <c r="C46" t="s">
        <v>10299</v>
      </c>
      <c r="D46" t="s">
        <v>139</v>
      </c>
      <c r="E46">
        <v>212691.15833805001</v>
      </c>
      <c r="F46">
        <v>859.25</v>
      </c>
      <c r="G46">
        <v>50.962245821342599</v>
      </c>
      <c r="H46">
        <v>5.4619753171532297</v>
      </c>
      <c r="I46">
        <v>-15.3742473537183</v>
      </c>
      <c r="J46">
        <v>0.103199826252854</v>
      </c>
      <c r="K46">
        <v>843.12744812782603</v>
      </c>
      <c r="L46">
        <v>782.93936470153506</v>
      </c>
      <c r="M46">
        <v>56.584626294707903</v>
      </c>
      <c r="N46">
        <v>0.59226762922327603</v>
      </c>
      <c r="O46">
        <v>12.6098341576956</v>
      </c>
      <c r="P46">
        <v>81.6212217290213</v>
      </c>
      <c r="Q46">
        <v>0.136218342414934</v>
      </c>
    </row>
    <row r="47" spans="1:17" x14ac:dyDescent="0.3">
      <c r="A47" t="s">
        <v>140</v>
      </c>
      <c r="B47" t="s">
        <v>141</v>
      </c>
      <c r="C47" t="s">
        <v>10287</v>
      </c>
      <c r="D47" t="s">
        <v>54</v>
      </c>
      <c r="E47">
        <v>209404.24683647999</v>
      </c>
      <c r="F47">
        <v>329.6</v>
      </c>
      <c r="G47">
        <v>11.4774834528161</v>
      </c>
      <c r="H47">
        <v>-3.2746279888410599</v>
      </c>
      <c r="I47">
        <v>-2.8429768740088002</v>
      </c>
      <c r="J47">
        <v>-0.93580146943469</v>
      </c>
      <c r="K47">
        <v>337.24263506738998</v>
      </c>
      <c r="L47">
        <v>303.13490198081701</v>
      </c>
      <c r="M47">
        <v>51.300068225619299</v>
      </c>
      <c r="N47">
        <v>0.74233039834015002</v>
      </c>
      <c r="O47">
        <v>19.751213592232901</v>
      </c>
      <c r="P47">
        <v>62.524654832347103</v>
      </c>
    </row>
    <row r="48" spans="1:17" x14ac:dyDescent="0.3">
      <c r="A48" t="s">
        <v>142</v>
      </c>
      <c r="B48" t="s">
        <v>143</v>
      </c>
      <c r="C48" t="s">
        <v>10289</v>
      </c>
      <c r="D48" t="s">
        <v>144</v>
      </c>
      <c r="E48">
        <v>207158.06584103999</v>
      </c>
      <c r="F48">
        <v>1594.2</v>
      </c>
      <c r="G48">
        <v>48.042527376527602</v>
      </c>
      <c r="H48">
        <v>-1.8534874784040301</v>
      </c>
      <c r="I48">
        <v>-5.1969720108667596</v>
      </c>
      <c r="J48">
        <v>4.1198597773965604</v>
      </c>
      <c r="K48">
        <v>1539.46691141569</v>
      </c>
      <c r="L48">
        <v>1369.06838967009</v>
      </c>
      <c r="M48">
        <v>63.922330587652702</v>
      </c>
      <c r="N48">
        <v>1.15730406329562</v>
      </c>
      <c r="O48">
        <v>6.8121942039894599</v>
      </c>
      <c r="P48">
        <v>92.501358449556193</v>
      </c>
      <c r="Q48">
        <v>0.214959046021236</v>
      </c>
    </row>
    <row r="49" spans="1:17" x14ac:dyDescent="0.3">
      <c r="A49" t="s">
        <v>145</v>
      </c>
      <c r="B49" t="s">
        <v>146</v>
      </c>
      <c r="C49" t="s">
        <v>10294</v>
      </c>
      <c r="D49" t="s">
        <v>127</v>
      </c>
      <c r="E49">
        <v>192421.15517297399</v>
      </c>
      <c r="F49">
        <v>154.13999999999999</v>
      </c>
      <c r="G49">
        <v>3.2094423993022598</v>
      </c>
      <c r="H49">
        <v>-5.4993872138717501</v>
      </c>
      <c r="I49">
        <v>-6.0280284567395999</v>
      </c>
      <c r="J49">
        <v>-0.44891577476858302</v>
      </c>
      <c r="K49">
        <v>160.86197387101899</v>
      </c>
      <c r="L49">
        <v>152.57175714881799</v>
      </c>
      <c r="M49">
        <v>51.8360399491824</v>
      </c>
      <c r="N49">
        <v>0.97218183031675498</v>
      </c>
      <c r="O49">
        <v>19.761256001037999</v>
      </c>
      <c r="P49">
        <v>34.502617801047101</v>
      </c>
      <c r="Q49">
        <v>-2.3296668064086999E-2</v>
      </c>
    </row>
    <row r="50" spans="1:17" x14ac:dyDescent="0.3">
      <c r="A50" t="s">
        <v>147</v>
      </c>
      <c r="B50" t="s">
        <v>148</v>
      </c>
      <c r="C50" t="s">
        <v>6577</v>
      </c>
      <c r="D50" t="s">
        <v>80</v>
      </c>
      <c r="E50">
        <v>184873.65878784499</v>
      </c>
      <c r="F50">
        <v>2755.15</v>
      </c>
      <c r="G50">
        <v>25.261189156299899</v>
      </c>
      <c r="H50">
        <v>-2.5418149024227299</v>
      </c>
      <c r="I50">
        <v>13.490086280850701</v>
      </c>
      <c r="J50">
        <v>3.2584416330397601</v>
      </c>
      <c r="K50">
        <v>2628.80902876749</v>
      </c>
      <c r="L50">
        <v>2345.1893790018999</v>
      </c>
      <c r="M50">
        <v>69.929218234546198</v>
      </c>
      <c r="N50">
        <v>1.12626453719659</v>
      </c>
      <c r="O50">
        <v>4.4498484656007697</v>
      </c>
      <c r="P50">
        <v>57.339385000158401</v>
      </c>
      <c r="Q50">
        <v>8.4660732888865997E-2</v>
      </c>
    </row>
    <row r="51" spans="1:17" x14ac:dyDescent="0.3">
      <c r="A51" t="s">
        <v>149</v>
      </c>
      <c r="B51" t="s">
        <v>150</v>
      </c>
      <c r="C51" t="s">
        <v>10287</v>
      </c>
      <c r="D51" t="s">
        <v>37</v>
      </c>
      <c r="E51">
        <v>179846.09859452501</v>
      </c>
      <c r="F51">
        <v>1795.25</v>
      </c>
      <c r="G51">
        <v>11.600428397761601</v>
      </c>
      <c r="H51">
        <v>8.5862602924686993</v>
      </c>
      <c r="I51">
        <v>7.2425599558867102</v>
      </c>
      <c r="J51">
        <v>3.2829222106941698</v>
      </c>
      <c r="K51">
        <v>1629.04589332925</v>
      </c>
      <c r="L51">
        <v>1489.45833996787</v>
      </c>
      <c r="M51">
        <v>70.452733258127793</v>
      </c>
      <c r="N51">
        <v>0.97942716651943296</v>
      </c>
      <c r="O51">
        <v>0.95529870491575197</v>
      </c>
      <c r="P51">
        <v>41.989955313006597</v>
      </c>
      <c r="Q51">
        <v>2.3436289097748E-2</v>
      </c>
    </row>
    <row r="52" spans="1:17" x14ac:dyDescent="0.3">
      <c r="A52" t="s">
        <v>151</v>
      </c>
      <c r="B52" t="s">
        <v>152</v>
      </c>
      <c r="C52" t="s">
        <v>10294</v>
      </c>
      <c r="D52" t="s">
        <v>153</v>
      </c>
      <c r="E52">
        <v>179399.31079798</v>
      </c>
      <c r="F52">
        <v>459.55</v>
      </c>
      <c r="G52">
        <v>67.6354539652271</v>
      </c>
      <c r="H52">
        <v>1.56652118798034</v>
      </c>
      <c r="I52">
        <v>57.587619386014502</v>
      </c>
      <c r="J52">
        <v>3.5258578654627701</v>
      </c>
      <c r="K52">
        <v>436.618911607808</v>
      </c>
      <c r="L52">
        <v>367.20156384558999</v>
      </c>
      <c r="M52">
        <v>70.282063338306301</v>
      </c>
      <c r="N52">
        <v>0.57679900963654995</v>
      </c>
      <c r="O52">
        <v>10.270917201610199</v>
      </c>
      <c r="P52">
        <v>120.9375</v>
      </c>
      <c r="Q52">
        <v>3.5785184660377001E-2</v>
      </c>
    </row>
    <row r="53" spans="1:17" x14ac:dyDescent="0.3">
      <c r="A53" t="s">
        <v>154</v>
      </c>
      <c r="B53" t="s">
        <v>155</v>
      </c>
      <c r="C53" t="s">
        <v>10296</v>
      </c>
      <c r="D53" t="s">
        <v>156</v>
      </c>
      <c r="E53">
        <v>173154.09760628</v>
      </c>
      <c r="F53">
        <v>4483.1499999999996</v>
      </c>
      <c r="G53">
        <v>53.351468362975197</v>
      </c>
      <c r="H53">
        <v>-0.51055619563255605</v>
      </c>
      <c r="I53">
        <v>31.633732841218698</v>
      </c>
      <c r="J53">
        <v>-1.2548133157905501</v>
      </c>
      <c r="K53">
        <v>4271.8094340119396</v>
      </c>
      <c r="L53">
        <v>3668.9771298086398</v>
      </c>
      <c r="M53">
        <v>70.947628833756895</v>
      </c>
      <c r="N53">
        <v>0.77814620816233404</v>
      </c>
      <c r="O53">
        <v>2.8250225845666699</v>
      </c>
      <c r="P53">
        <v>92.133627616945503</v>
      </c>
      <c r="Q53">
        <v>0.111246793789577</v>
      </c>
    </row>
    <row r="54" spans="1:17" x14ac:dyDescent="0.3">
      <c r="A54" t="s">
        <v>157</v>
      </c>
      <c r="B54" t="s">
        <v>158</v>
      </c>
      <c r="C54" t="s">
        <v>10287</v>
      </c>
      <c r="D54" t="s">
        <v>124</v>
      </c>
      <c r="E54">
        <v>170780.26608</v>
      </c>
      <c r="F54">
        <v>517.5</v>
      </c>
      <c r="G54">
        <v>108.924367739023</v>
      </c>
      <c r="H54">
        <v>-3.5629739468308701</v>
      </c>
      <c r="I54">
        <v>12.843035682673101</v>
      </c>
      <c r="J54">
        <v>2.0411844495095099</v>
      </c>
      <c r="K54">
        <v>507.51039597636401</v>
      </c>
      <c r="L54">
        <v>425.910863757752</v>
      </c>
      <c r="M54">
        <v>56.615479115110901</v>
      </c>
      <c r="N54">
        <v>0.47924112538253799</v>
      </c>
      <c r="O54">
        <v>12.077294685990299</v>
      </c>
      <c r="P54">
        <v>158.169119481167</v>
      </c>
      <c r="Q54">
        <v>0.19978522884068201</v>
      </c>
    </row>
    <row r="55" spans="1:17" x14ac:dyDescent="0.3">
      <c r="A55" t="s">
        <v>159</v>
      </c>
      <c r="B55" t="s">
        <v>160</v>
      </c>
      <c r="C55" t="s">
        <v>10286</v>
      </c>
      <c r="D55" t="s">
        <v>21</v>
      </c>
      <c r="E55">
        <v>168897.44448044</v>
      </c>
      <c r="F55">
        <v>5704.4</v>
      </c>
      <c r="G55">
        <v>-16.935033580477999</v>
      </c>
      <c r="H55">
        <v>-1.17278755526144</v>
      </c>
      <c r="I55">
        <v>-7.70890318413836</v>
      </c>
      <c r="J55">
        <v>0.68820040185167297</v>
      </c>
      <c r="K55">
        <v>5426.1682881378201</v>
      </c>
      <c r="L55">
        <v>5250.8746151553796</v>
      </c>
      <c r="M55">
        <v>65.736729869320101</v>
      </c>
      <c r="N55">
        <v>0.62663658432634495</v>
      </c>
      <c r="O55">
        <v>12.930369539302999</v>
      </c>
      <c r="P55">
        <v>26.383888513475998</v>
      </c>
      <c r="Q55">
        <v>-2.8558816770096002E-2</v>
      </c>
    </row>
    <row r="56" spans="1:17" x14ac:dyDescent="0.3">
      <c r="A56" t="s">
        <v>161</v>
      </c>
      <c r="B56" t="s">
        <v>162</v>
      </c>
      <c r="C56" t="s">
        <v>10298</v>
      </c>
      <c r="D56" t="s">
        <v>163</v>
      </c>
      <c r="E56">
        <v>166550.44687312501</v>
      </c>
      <c r="F56">
        <v>7859.55</v>
      </c>
      <c r="G56">
        <v>53.835378587143502</v>
      </c>
      <c r="H56">
        <v>4.4297239689045496</v>
      </c>
      <c r="I56">
        <v>33.2007653323274</v>
      </c>
      <c r="J56">
        <v>-1.1122555638195999</v>
      </c>
      <c r="K56">
        <v>7877.3476074978998</v>
      </c>
      <c r="L56">
        <v>6616.35304070861</v>
      </c>
      <c r="M56">
        <v>52.720274207611098</v>
      </c>
      <c r="N56">
        <v>1.1125603860887301</v>
      </c>
      <c r="O56">
        <v>16.418242774713502</v>
      </c>
      <c r="P56">
        <v>104.14415584415499</v>
      </c>
      <c r="Q56">
        <v>0.173161119520167</v>
      </c>
    </row>
    <row r="57" spans="1:17" x14ac:dyDescent="0.3">
      <c r="A57" t="s">
        <v>164</v>
      </c>
      <c r="B57" t="s">
        <v>165</v>
      </c>
      <c r="C57" t="s">
        <v>10300</v>
      </c>
      <c r="D57" t="s">
        <v>166</v>
      </c>
      <c r="E57">
        <v>159047.2267114</v>
      </c>
      <c r="F57">
        <v>3127.1</v>
      </c>
      <c r="G57">
        <v>-2.5478942815414598</v>
      </c>
      <c r="H57">
        <v>-4.0151806866492104</v>
      </c>
      <c r="I57">
        <v>3.3630786580693002</v>
      </c>
      <c r="J57">
        <v>-2.5116277589404299</v>
      </c>
      <c r="K57">
        <v>3092.9358351584701</v>
      </c>
      <c r="L57">
        <v>2903.3593534603301</v>
      </c>
      <c r="M57">
        <v>59.802524243447401</v>
      </c>
      <c r="N57">
        <v>0.97564411688377195</v>
      </c>
      <c r="O57">
        <v>4.8559368104633602</v>
      </c>
      <c r="P57">
        <v>36.402695688207402</v>
      </c>
      <c r="Q57">
        <v>5.8305213389829996E-3</v>
      </c>
    </row>
    <row r="58" spans="1:17" x14ac:dyDescent="0.3">
      <c r="A58" t="s">
        <v>167</v>
      </c>
      <c r="B58" t="s">
        <v>168</v>
      </c>
      <c r="C58" t="s">
        <v>10286</v>
      </c>
      <c r="D58" t="s">
        <v>21</v>
      </c>
      <c r="E58">
        <v>157614.46811625001</v>
      </c>
      <c r="F58">
        <v>1611.25</v>
      </c>
      <c r="G58">
        <v>4.8921866433563599</v>
      </c>
      <c r="H58">
        <v>7.0902808391251098</v>
      </c>
      <c r="I58">
        <v>9.6441983645827598</v>
      </c>
      <c r="J58">
        <v>0.62667078762033102</v>
      </c>
      <c r="K58">
        <v>1481.25073504498</v>
      </c>
      <c r="L58">
        <v>1342.31279871891</v>
      </c>
      <c r="M58">
        <v>69.586750732811097</v>
      </c>
      <c r="N58">
        <v>0.88090012427892195</v>
      </c>
      <c r="O58">
        <v>1.3902249806051199</v>
      </c>
      <c r="P58">
        <v>46.724035878522898</v>
      </c>
      <c r="Q58">
        <v>-2.1363516043307999E-2</v>
      </c>
    </row>
    <row r="59" spans="1:17" x14ac:dyDescent="0.3">
      <c r="A59" t="s">
        <v>169</v>
      </c>
      <c r="B59" t="s">
        <v>170</v>
      </c>
      <c r="C59" t="s">
        <v>10287</v>
      </c>
      <c r="D59" t="s">
        <v>124</v>
      </c>
      <c r="E59">
        <v>156768.99084000001</v>
      </c>
      <c r="F59">
        <v>595.35</v>
      </c>
      <c r="G59">
        <v>121.861998158684</v>
      </c>
      <c r="H59">
        <v>-0.903955021194362</v>
      </c>
      <c r="I59">
        <v>17.313542904593199</v>
      </c>
      <c r="J59">
        <v>0.64534244984344502</v>
      </c>
      <c r="K59">
        <v>577.86200154327503</v>
      </c>
      <c r="L59">
        <v>476.03539405738297</v>
      </c>
      <c r="M59">
        <v>53.864425218542898</v>
      </c>
      <c r="N59">
        <v>0.369228889707508</v>
      </c>
      <c r="O59">
        <v>9.8513479465860403</v>
      </c>
      <c r="P59">
        <v>158.230318802862</v>
      </c>
      <c r="Q59">
        <v>0.20184715590201199</v>
      </c>
    </row>
    <row r="60" spans="1:17" x14ac:dyDescent="0.3">
      <c r="A60" t="s">
        <v>171</v>
      </c>
      <c r="B60" t="s">
        <v>172</v>
      </c>
      <c r="C60" t="s">
        <v>10287</v>
      </c>
      <c r="D60" t="s">
        <v>37</v>
      </c>
      <c r="E60">
        <v>156158.75735460001</v>
      </c>
      <c r="F60">
        <v>726</v>
      </c>
      <c r="G60">
        <v>-13.7398653844789</v>
      </c>
      <c r="H60">
        <v>13.2658439626247</v>
      </c>
      <c r="I60">
        <v>14.662038453493899</v>
      </c>
      <c r="J60">
        <v>4.0449173535371497</v>
      </c>
      <c r="K60">
        <v>658.79055231429504</v>
      </c>
      <c r="L60">
        <v>621.52120977134496</v>
      </c>
      <c r="M60">
        <v>70.4576874677647</v>
      </c>
      <c r="N60">
        <v>0.78679653596879295</v>
      </c>
      <c r="O60">
        <v>0.53719008264463397</v>
      </c>
      <c r="P60">
        <v>41.963238169730097</v>
      </c>
      <c r="Q60">
        <v>-5.2153822857959997E-2</v>
      </c>
    </row>
    <row r="61" spans="1:17" x14ac:dyDescent="0.3">
      <c r="A61" t="s">
        <v>173</v>
      </c>
      <c r="B61" t="s">
        <v>174</v>
      </c>
      <c r="C61" t="s">
        <v>6577</v>
      </c>
      <c r="D61" t="s">
        <v>80</v>
      </c>
      <c r="E61">
        <v>155620.14134003999</v>
      </c>
      <c r="F61">
        <v>631.79999999999995</v>
      </c>
      <c r="G61">
        <v>8.3047721783233701</v>
      </c>
      <c r="H61">
        <v>-8.1420028997160099</v>
      </c>
      <c r="I61">
        <v>-5.0877947844445099</v>
      </c>
      <c r="J61">
        <v>-2.19836156789408</v>
      </c>
      <c r="K61">
        <v>649.62846953983103</v>
      </c>
      <c r="L61">
        <v>592.86471743625805</v>
      </c>
      <c r="M61">
        <v>43.148014928482503</v>
      </c>
      <c r="N61">
        <v>0.48486422540972601</v>
      </c>
      <c r="O61">
        <v>11.894586894586901</v>
      </c>
      <c r="P61">
        <v>56.366786288825601</v>
      </c>
      <c r="Q61">
        <v>3.2933361457653E-2</v>
      </c>
    </row>
    <row r="62" spans="1:17" x14ac:dyDescent="0.3">
      <c r="A62" t="s">
        <v>175</v>
      </c>
      <c r="B62" t="s">
        <v>176</v>
      </c>
      <c r="C62" t="s">
        <v>10285</v>
      </c>
      <c r="D62" t="s">
        <v>177</v>
      </c>
      <c r="E62">
        <v>153902.88920370099</v>
      </c>
      <c r="F62">
        <v>234.07</v>
      </c>
      <c r="G62">
        <v>72.056632403246894</v>
      </c>
      <c r="H62">
        <v>7.4914698458925599</v>
      </c>
      <c r="I62">
        <v>16.757738144019498</v>
      </c>
      <c r="J62">
        <v>0.15430002989174399</v>
      </c>
      <c r="K62">
        <v>224.830230401254</v>
      </c>
      <c r="L62">
        <v>190.455417695904</v>
      </c>
      <c r="M62">
        <v>53.613986473515098</v>
      </c>
      <c r="N62">
        <v>0.50827144661011003</v>
      </c>
      <c r="O62">
        <v>5.2249327124364404</v>
      </c>
      <c r="P62">
        <v>105.324561403508</v>
      </c>
      <c r="Q62">
        <v>0.10659350381942399</v>
      </c>
    </row>
    <row r="63" spans="1:17" x14ac:dyDescent="0.3">
      <c r="A63" t="s">
        <v>178</v>
      </c>
      <c r="B63" t="s">
        <v>179</v>
      </c>
      <c r="C63" t="s">
        <v>10294</v>
      </c>
      <c r="D63" t="s">
        <v>180</v>
      </c>
      <c r="E63">
        <v>153382.58520266399</v>
      </c>
      <c r="F63">
        <v>685.55</v>
      </c>
      <c r="G63">
        <v>24.308308884214402</v>
      </c>
      <c r="H63">
        <v>3.2152991374241302</v>
      </c>
      <c r="I63">
        <v>19.869887899355099</v>
      </c>
      <c r="J63">
        <v>5.3986660867617999</v>
      </c>
      <c r="K63">
        <v>657.44126580525801</v>
      </c>
      <c r="L63">
        <v>602.15069135713202</v>
      </c>
      <c r="M63">
        <v>73.433499105453805</v>
      </c>
      <c r="N63">
        <v>0.86418631491380404</v>
      </c>
      <c r="O63">
        <v>4.3322879439865902</v>
      </c>
      <c r="P63">
        <v>53.883277216610502</v>
      </c>
      <c r="Q63">
        <v>3.4578662100416997E-2</v>
      </c>
    </row>
    <row r="64" spans="1:17" x14ac:dyDescent="0.3">
      <c r="A64" t="s">
        <v>181</v>
      </c>
      <c r="B64" t="s">
        <v>182</v>
      </c>
      <c r="C64" t="s">
        <v>10285</v>
      </c>
      <c r="D64" t="s">
        <v>18</v>
      </c>
      <c r="E64">
        <v>151891.07713488</v>
      </c>
      <c r="F64">
        <v>350.1</v>
      </c>
      <c r="G64">
        <v>73.927174554274202</v>
      </c>
      <c r="H64">
        <v>14.483431338727801</v>
      </c>
      <c r="I64">
        <v>0.19517353198541201</v>
      </c>
      <c r="J64">
        <v>4.2748103022264301</v>
      </c>
      <c r="K64">
        <v>324.68835614655802</v>
      </c>
      <c r="L64">
        <v>285.01088749422303</v>
      </c>
      <c r="M64">
        <v>66.446572173136303</v>
      </c>
      <c r="N64">
        <v>0.758200199455211</v>
      </c>
      <c r="O64">
        <v>2.5564124535846799</v>
      </c>
      <c r="P64">
        <v>111.253582742495</v>
      </c>
      <c r="Q64">
        <v>3.5104547112633999E-2</v>
      </c>
    </row>
    <row r="65" spans="1:17" x14ac:dyDescent="0.3">
      <c r="A65" t="s">
        <v>58</v>
      </c>
      <c r="B65" t="s">
        <v>183</v>
      </c>
      <c r="C65" t="s">
        <v>10292</v>
      </c>
      <c r="D65" t="s">
        <v>60</v>
      </c>
      <c r="E65">
        <v>151860.11489632499</v>
      </c>
      <c r="F65">
        <v>735.3</v>
      </c>
      <c r="G65">
        <v>54.335329770449597</v>
      </c>
      <c r="H65">
        <v>10.939203333226599</v>
      </c>
      <c r="I65">
        <v>7.70084041023902</v>
      </c>
      <c r="J65">
        <v>-1.51174387869601</v>
      </c>
      <c r="K65">
        <v>707.938465277624</v>
      </c>
      <c r="L65">
        <v>611.01175781798395</v>
      </c>
      <c r="M65">
        <v>39.2687657472623</v>
      </c>
      <c r="N65">
        <v>2.0358568232173799</v>
      </c>
      <c r="O65">
        <v>9.3839249286005604</v>
      </c>
      <c r="P65">
        <v>87.075435695204106</v>
      </c>
      <c r="Q65">
        <v>0.108572439416318</v>
      </c>
    </row>
    <row r="66" spans="1:17" x14ac:dyDescent="0.3">
      <c r="A66" t="s">
        <v>184</v>
      </c>
      <c r="B66" t="s">
        <v>185</v>
      </c>
      <c r="C66" t="s">
        <v>10289</v>
      </c>
      <c r="D66" t="s">
        <v>186</v>
      </c>
      <c r="E66">
        <v>147327.55921641001</v>
      </c>
      <c r="F66">
        <v>1440.3</v>
      </c>
      <c r="G66">
        <v>10.9130495017461</v>
      </c>
      <c r="H66">
        <v>-5.2054607694487203</v>
      </c>
      <c r="I66">
        <v>2.9658882039919501</v>
      </c>
      <c r="J66">
        <v>-1.5655078981013499</v>
      </c>
      <c r="K66">
        <v>1409.87156530069</v>
      </c>
      <c r="L66">
        <v>1267.8387371229401</v>
      </c>
      <c r="M66">
        <v>56.882353172730198</v>
      </c>
      <c r="N66">
        <v>0.968634516689591</v>
      </c>
      <c r="O66">
        <v>5.88071929459141</v>
      </c>
      <c r="P66">
        <v>50.062513023546501</v>
      </c>
      <c r="Q66">
        <v>4.2655535524499999E-3</v>
      </c>
    </row>
    <row r="67" spans="1:17" x14ac:dyDescent="0.3">
      <c r="A67" t="s">
        <v>187</v>
      </c>
      <c r="B67" t="s">
        <v>188</v>
      </c>
      <c r="C67" t="s">
        <v>10289</v>
      </c>
      <c r="D67" t="s">
        <v>119</v>
      </c>
      <c r="E67">
        <v>140590.00700928</v>
      </c>
      <c r="F67">
        <v>5836.8</v>
      </c>
      <c r="G67">
        <v>1.45400008849054</v>
      </c>
      <c r="H67">
        <v>-1.8732133173527299</v>
      </c>
      <c r="I67">
        <v>6.0740936383510897</v>
      </c>
      <c r="J67">
        <v>0.22391731095131301</v>
      </c>
      <c r="K67">
        <v>5635.7916107423198</v>
      </c>
      <c r="L67">
        <v>5201.33736526143</v>
      </c>
      <c r="M67">
        <v>64.548724329011606</v>
      </c>
      <c r="N67">
        <v>0.68448116655846203</v>
      </c>
      <c r="O67">
        <v>2.8817160087719098</v>
      </c>
      <c r="P67">
        <v>34.250293258504499</v>
      </c>
      <c r="Q67">
        <v>1.3683252143354E-2</v>
      </c>
    </row>
    <row r="68" spans="1:17" x14ac:dyDescent="0.3">
      <c r="A68" t="s">
        <v>189</v>
      </c>
      <c r="B68" t="s">
        <v>190</v>
      </c>
      <c r="C68" t="s">
        <v>10292</v>
      </c>
      <c r="D68" t="s">
        <v>191</v>
      </c>
      <c r="E68">
        <v>135209.22158205</v>
      </c>
      <c r="F68">
        <v>4933.55</v>
      </c>
      <c r="G68">
        <v>19.643128659989301</v>
      </c>
      <c r="H68">
        <v>1.8410526707230199</v>
      </c>
      <c r="I68">
        <v>13.180014966535101</v>
      </c>
      <c r="J68">
        <v>1.0029376889823101</v>
      </c>
      <c r="K68">
        <v>4780.5793812044203</v>
      </c>
      <c r="L68">
        <v>4328.5216870306303</v>
      </c>
      <c r="M68">
        <v>65.557296947999404</v>
      </c>
      <c r="N68">
        <v>0.89818716434422796</v>
      </c>
      <c r="O68">
        <v>2.5407667906476901</v>
      </c>
      <c r="P68">
        <v>50.642748091603004</v>
      </c>
      <c r="Q68">
        <v>7.2542871153933E-2</v>
      </c>
    </row>
    <row r="69" spans="1:17" x14ac:dyDescent="0.3">
      <c r="A69" t="s">
        <v>192</v>
      </c>
      <c r="B69" t="s">
        <v>193</v>
      </c>
      <c r="C69" t="s">
        <v>10293</v>
      </c>
      <c r="D69" t="s">
        <v>95</v>
      </c>
      <c r="E69">
        <v>135146.88614036399</v>
      </c>
      <c r="F69">
        <v>422.95</v>
      </c>
      <c r="G69">
        <v>45.778361038493699</v>
      </c>
      <c r="H69">
        <v>0.94515294307776998</v>
      </c>
      <c r="I69">
        <v>0.24541079604096</v>
      </c>
      <c r="J69">
        <v>0.56923006346127702</v>
      </c>
      <c r="K69">
        <v>429.49393130693602</v>
      </c>
      <c r="L69">
        <v>386.52440442550898</v>
      </c>
      <c r="M69">
        <v>49.378581025424403</v>
      </c>
      <c r="N69">
        <v>0.84539719778183398</v>
      </c>
      <c r="O69">
        <v>11.360680931552199</v>
      </c>
      <c r="P69">
        <v>83.253899480069293</v>
      </c>
      <c r="Q69">
        <v>0.14743895861168599</v>
      </c>
    </row>
    <row r="70" spans="1:17" x14ac:dyDescent="0.3">
      <c r="A70" t="s">
        <v>194</v>
      </c>
      <c r="B70" t="s">
        <v>195</v>
      </c>
      <c r="C70" t="s">
        <v>10287</v>
      </c>
      <c r="D70" t="s">
        <v>34</v>
      </c>
      <c r="E70">
        <v>131404.31296839</v>
      </c>
      <c r="F70">
        <v>254.1</v>
      </c>
      <c r="G70">
        <v>5.6433662866407301</v>
      </c>
      <c r="H70">
        <v>1.27488274438886</v>
      </c>
      <c r="I70">
        <v>-19.4768934665729</v>
      </c>
      <c r="J70">
        <v>1.47121341146101</v>
      </c>
      <c r="K70">
        <v>255.197000666853</v>
      </c>
      <c r="L70">
        <v>246.504084228994</v>
      </c>
      <c r="M70">
        <v>64.408754756593893</v>
      </c>
      <c r="N70">
        <v>0.66316185043727505</v>
      </c>
      <c r="O70">
        <v>17.945690672963298</v>
      </c>
      <c r="P70">
        <v>36.392914653784203</v>
      </c>
      <c r="Q70">
        <v>0.157241825545645</v>
      </c>
    </row>
    <row r="71" spans="1:17" x14ac:dyDescent="0.3">
      <c r="A71" t="s">
        <v>196</v>
      </c>
      <c r="B71" t="s">
        <v>197</v>
      </c>
      <c r="C71" t="s">
        <v>10292</v>
      </c>
      <c r="D71" t="s">
        <v>198</v>
      </c>
      <c r="E71">
        <v>131388.03386537399</v>
      </c>
      <c r="F71">
        <v>193.89</v>
      </c>
      <c r="G71">
        <v>75.534518509443501</v>
      </c>
      <c r="H71">
        <v>0.52828124507684204</v>
      </c>
      <c r="I71">
        <v>58.254153701330303</v>
      </c>
      <c r="J71">
        <v>0.79824883625549004</v>
      </c>
      <c r="K71">
        <v>182.749711461375</v>
      </c>
      <c r="L71">
        <v>143.85342327507701</v>
      </c>
      <c r="M71">
        <v>63.691213651872303</v>
      </c>
      <c r="N71">
        <v>0.664667787330527</v>
      </c>
      <c r="O71">
        <v>7.7311877868894801</v>
      </c>
      <c r="P71">
        <v>123.37557603686599</v>
      </c>
      <c r="Q71">
        <v>4.2676095693905E-2</v>
      </c>
    </row>
    <row r="72" spans="1:17" x14ac:dyDescent="0.3">
      <c r="A72" t="s">
        <v>199</v>
      </c>
      <c r="B72" t="s">
        <v>200</v>
      </c>
      <c r="C72" t="s">
        <v>10291</v>
      </c>
      <c r="D72" t="s">
        <v>201</v>
      </c>
      <c r="E72">
        <v>130383.5657241</v>
      </c>
      <c r="F72">
        <v>4911.45</v>
      </c>
      <c r="G72">
        <v>6.5228290946295404</v>
      </c>
      <c r="H72">
        <v>9.1091352832019403</v>
      </c>
      <c r="I72">
        <v>23.054338410601201</v>
      </c>
      <c r="J72">
        <v>2.3745810974294899</v>
      </c>
      <c r="K72">
        <v>4630.73109165801</v>
      </c>
      <c r="L72">
        <v>4122.2376283261901</v>
      </c>
      <c r="M72">
        <v>62.524922275560399</v>
      </c>
      <c r="N72">
        <v>0.80587802459213098</v>
      </c>
      <c r="O72">
        <v>2.3088904498671501</v>
      </c>
      <c r="P72">
        <v>49.044093102297197</v>
      </c>
      <c r="Q72">
        <v>-3.9764330484770002E-2</v>
      </c>
    </row>
    <row r="73" spans="1:17" x14ac:dyDescent="0.3">
      <c r="A73" t="s">
        <v>202</v>
      </c>
      <c r="B73" t="s">
        <v>203</v>
      </c>
      <c r="C73" t="s">
        <v>10293</v>
      </c>
      <c r="D73" t="s">
        <v>204</v>
      </c>
      <c r="E73">
        <v>129468.23674155</v>
      </c>
      <c r="F73">
        <v>1077.75</v>
      </c>
      <c r="G73">
        <v>-15.669651287609</v>
      </c>
      <c r="H73">
        <v>7.7648392978963097</v>
      </c>
      <c r="I73">
        <v>-9.8955831520792294</v>
      </c>
      <c r="J73">
        <v>-5.7906292246881401</v>
      </c>
      <c r="K73">
        <v>1072.2824892523499</v>
      </c>
      <c r="L73">
        <v>1061.11370787071</v>
      </c>
      <c r="M73">
        <v>43.313289922948798</v>
      </c>
      <c r="N73">
        <v>0.88014990156301498</v>
      </c>
      <c r="O73">
        <v>25.075388540941699</v>
      </c>
      <c r="P73">
        <v>57.106413994169003</v>
      </c>
      <c r="Q73">
        <v>-9.5238926079359992E-3</v>
      </c>
    </row>
    <row r="74" spans="1:17" x14ac:dyDescent="0.3">
      <c r="A74" t="s">
        <v>205</v>
      </c>
      <c r="B74" t="s">
        <v>206</v>
      </c>
      <c r="C74" t="s">
        <v>10287</v>
      </c>
      <c r="D74" t="s">
        <v>34</v>
      </c>
      <c r="E74">
        <v>129225.278588687</v>
      </c>
      <c r="F74">
        <v>117.36</v>
      </c>
      <c r="G74">
        <v>60.008603548723698</v>
      </c>
      <c r="H74">
        <v>-0.76716834344169604</v>
      </c>
      <c r="I74">
        <v>-20.698988177478501</v>
      </c>
      <c r="J74">
        <v>0.33408789156316099</v>
      </c>
      <c r="K74">
        <v>119.642910241121</v>
      </c>
      <c r="L74">
        <v>110.946345007538</v>
      </c>
      <c r="M74">
        <v>55.281636384229003</v>
      </c>
      <c r="N74">
        <v>0.54680809117676699</v>
      </c>
      <c r="O74">
        <v>21.762099522835701</v>
      </c>
      <c r="P74">
        <v>91.921504497138102</v>
      </c>
      <c r="Q74">
        <v>0.139336766164461</v>
      </c>
    </row>
    <row r="75" spans="1:17" x14ac:dyDescent="0.3">
      <c r="A75" t="s">
        <v>207</v>
      </c>
      <c r="B75" t="s">
        <v>208</v>
      </c>
      <c r="C75" t="s">
        <v>10292</v>
      </c>
      <c r="D75" t="s">
        <v>104</v>
      </c>
      <c r="E75">
        <v>128570.45022625</v>
      </c>
      <c r="F75">
        <v>2706.25</v>
      </c>
      <c r="G75">
        <v>72.0194646479314</v>
      </c>
      <c r="H75">
        <v>8.2188041914757104</v>
      </c>
      <c r="I75">
        <v>15.458836494671401</v>
      </c>
      <c r="J75">
        <v>-1.5833748747629399</v>
      </c>
      <c r="K75">
        <v>2470.31057835712</v>
      </c>
      <c r="L75">
        <v>2131.5671960085601</v>
      </c>
      <c r="M75">
        <v>75.316188378574907</v>
      </c>
      <c r="N75">
        <v>0.923063564404765</v>
      </c>
      <c r="O75">
        <v>0.33071593533486798</v>
      </c>
      <c r="P75">
        <v>104.848232533494</v>
      </c>
      <c r="Q75">
        <v>0.26738596418944199</v>
      </c>
    </row>
    <row r="76" spans="1:17" x14ac:dyDescent="0.3">
      <c r="A76" t="s">
        <v>209</v>
      </c>
      <c r="B76" t="s">
        <v>210</v>
      </c>
      <c r="C76" t="s">
        <v>10291</v>
      </c>
      <c r="D76" t="s">
        <v>51</v>
      </c>
      <c r="E76">
        <v>128062.85211360001</v>
      </c>
      <c r="F76">
        <v>1585.8</v>
      </c>
      <c r="G76">
        <v>1.9594123530153</v>
      </c>
      <c r="H76">
        <v>6.7471544115403796</v>
      </c>
      <c r="I76">
        <v>-2.55855077679142</v>
      </c>
      <c r="J76">
        <v>-1.08875105105061</v>
      </c>
      <c r="K76">
        <v>1527.9565802827301</v>
      </c>
      <c r="L76">
        <v>1410.18989108556</v>
      </c>
      <c r="M76">
        <v>60.559165396840903</v>
      </c>
      <c r="N76">
        <v>0.80007091124670504</v>
      </c>
      <c r="O76">
        <v>1.31794677765166</v>
      </c>
      <c r="P76">
        <v>40.088339222614799</v>
      </c>
      <c r="Q76">
        <v>4.3042414942341997E-2</v>
      </c>
    </row>
    <row r="77" spans="1:17" x14ac:dyDescent="0.3">
      <c r="A77" t="s">
        <v>211</v>
      </c>
      <c r="B77" t="s">
        <v>212</v>
      </c>
      <c r="C77" t="s">
        <v>10293</v>
      </c>
      <c r="D77" t="s">
        <v>63</v>
      </c>
      <c r="E77">
        <v>123976.67478216</v>
      </c>
      <c r="F77">
        <v>710.7</v>
      </c>
      <c r="G77">
        <v>69.1704488319386</v>
      </c>
      <c r="H77">
        <v>-0.43511209900530301</v>
      </c>
      <c r="I77">
        <v>33.959513538114201</v>
      </c>
      <c r="J77">
        <v>7.02533686652552</v>
      </c>
      <c r="K77">
        <v>685.679263159372</v>
      </c>
      <c r="L77">
        <v>573.23995037486998</v>
      </c>
      <c r="M77">
        <v>58.472619774160002</v>
      </c>
      <c r="N77">
        <v>0.51448259279682995</v>
      </c>
      <c r="O77">
        <v>5.8111720838609697</v>
      </c>
      <c r="P77">
        <v>108.937233573423</v>
      </c>
      <c r="Q77">
        <v>0.101817208964713</v>
      </c>
    </row>
    <row r="78" spans="1:17" x14ac:dyDescent="0.3">
      <c r="A78" t="s">
        <v>213</v>
      </c>
      <c r="B78" t="s">
        <v>214</v>
      </c>
      <c r="C78" t="s">
        <v>10291</v>
      </c>
      <c r="D78" t="s">
        <v>51</v>
      </c>
      <c r="E78">
        <v>121759.34395995</v>
      </c>
      <c r="F78">
        <v>1210.05</v>
      </c>
      <c r="G78">
        <v>57.9863952151495</v>
      </c>
      <c r="H78">
        <v>4.9914617330263598</v>
      </c>
      <c r="I78">
        <v>22.1349499321732</v>
      </c>
      <c r="J78">
        <v>-0.57467678920117404</v>
      </c>
      <c r="K78">
        <v>1163.1570904714699</v>
      </c>
      <c r="L78">
        <v>957.53304371811203</v>
      </c>
      <c r="M78">
        <v>50.104015578436702</v>
      </c>
      <c r="N78">
        <v>1.5445575542216801</v>
      </c>
      <c r="O78">
        <v>9.4417586050163198</v>
      </c>
      <c r="P78">
        <v>113.130779392338</v>
      </c>
      <c r="Q78">
        <v>8.9283216148428005E-2</v>
      </c>
    </row>
    <row r="79" spans="1:17" x14ac:dyDescent="0.3">
      <c r="A79" t="s">
        <v>215</v>
      </c>
      <c r="B79" t="s">
        <v>216</v>
      </c>
      <c r="C79" t="s">
        <v>10299</v>
      </c>
      <c r="D79" t="s">
        <v>139</v>
      </c>
      <c r="E79">
        <v>121688.60456021001</v>
      </c>
      <c r="F79">
        <v>1222.8499999999999</v>
      </c>
      <c r="G79">
        <v>47.854865609399901</v>
      </c>
      <c r="H79">
        <v>-13.722620631649701</v>
      </c>
      <c r="I79">
        <v>-3.9783436630098601</v>
      </c>
      <c r="J79">
        <v>-5.8039680840913697</v>
      </c>
      <c r="K79">
        <v>1334.6616839529499</v>
      </c>
      <c r="L79">
        <v>1177.19525018318</v>
      </c>
      <c r="M79">
        <v>34.8932811436853</v>
      </c>
      <c r="N79">
        <v>0.687489224187397</v>
      </c>
      <c r="O79">
        <v>34.926605879707203</v>
      </c>
      <c r="P79">
        <v>90.757351220653604</v>
      </c>
      <c r="Q79">
        <v>9.5855937873904007E-2</v>
      </c>
    </row>
    <row r="80" spans="1:17" x14ac:dyDescent="0.3">
      <c r="A80" t="s">
        <v>217</v>
      </c>
      <c r="B80" t="s">
        <v>218</v>
      </c>
      <c r="C80" t="s">
        <v>10289</v>
      </c>
      <c r="D80" t="s">
        <v>219</v>
      </c>
      <c r="E80">
        <v>119311.77669863999</v>
      </c>
      <c r="F80">
        <v>1205.8</v>
      </c>
      <c r="G80">
        <v>15.907391524260399</v>
      </c>
      <c r="H80">
        <v>-0.62250216964796001</v>
      </c>
      <c r="I80">
        <v>-6.3900320303834501</v>
      </c>
      <c r="J80">
        <v>-2.2063751375295602</v>
      </c>
      <c r="K80">
        <v>1159.19909362005</v>
      </c>
      <c r="L80">
        <v>1078.71010117525</v>
      </c>
      <c r="M80">
        <v>62.250596984778603</v>
      </c>
      <c r="N80">
        <v>0.52658527666020705</v>
      </c>
      <c r="O80">
        <v>3.94927838971181</v>
      </c>
      <c r="P80">
        <v>47.393624553308399</v>
      </c>
      <c r="Q80">
        <v>1.1625452855446E-2</v>
      </c>
    </row>
    <row r="81" spans="1:17" x14ac:dyDescent="0.3">
      <c r="A81" t="s">
        <v>220</v>
      </c>
      <c r="B81" t="s">
        <v>221</v>
      </c>
      <c r="C81" t="s">
        <v>10290</v>
      </c>
      <c r="D81" t="s">
        <v>124</v>
      </c>
      <c r="E81">
        <v>119002.52220750001</v>
      </c>
      <c r="F81">
        <v>570.75</v>
      </c>
      <c r="G81">
        <v>330.33196139196298</v>
      </c>
      <c r="H81">
        <v>-9.2729991294672196</v>
      </c>
      <c r="I81">
        <v>106.709574695973</v>
      </c>
      <c r="J81">
        <v>-2.96041638508289</v>
      </c>
      <c r="K81">
        <v>517.37282684568595</v>
      </c>
      <c r="L81">
        <v>350.11246213684399</v>
      </c>
      <c r="M81">
        <v>52.655391512496799</v>
      </c>
      <c r="N81">
        <v>0.58828617080034296</v>
      </c>
      <c r="O81">
        <v>13.359614542268901</v>
      </c>
      <c r="P81">
        <v>364.02439024390202</v>
      </c>
      <c r="Q81">
        <v>0.22714844631929201</v>
      </c>
    </row>
    <row r="82" spans="1:17" x14ac:dyDescent="0.3">
      <c r="A82" t="s">
        <v>222</v>
      </c>
      <c r="B82" t="s">
        <v>223</v>
      </c>
      <c r="C82" t="s">
        <v>10297</v>
      </c>
      <c r="D82" t="s">
        <v>224</v>
      </c>
      <c r="E82">
        <v>118841.91350455</v>
      </c>
      <c r="F82">
        <v>1895.65</v>
      </c>
      <c r="G82">
        <v>15.7737538535421</v>
      </c>
      <c r="H82">
        <v>7.4628134097103898</v>
      </c>
      <c r="I82">
        <v>20.7066832236113</v>
      </c>
      <c r="J82">
        <v>0.51463740921456402</v>
      </c>
      <c r="K82">
        <v>1827.8828037621099</v>
      </c>
      <c r="L82">
        <v>1631.192740899</v>
      </c>
      <c r="M82">
        <v>64.111881152259897</v>
      </c>
      <c r="N82">
        <v>0.680654459991342</v>
      </c>
      <c r="O82">
        <v>4.7345237781235996</v>
      </c>
      <c r="P82">
        <v>53.761609279312097</v>
      </c>
      <c r="Q82">
        <v>2.8184830412532998E-2</v>
      </c>
    </row>
    <row r="83" spans="1:17" x14ac:dyDescent="0.3">
      <c r="A83" t="s">
        <v>225</v>
      </c>
      <c r="B83" t="s">
        <v>226</v>
      </c>
      <c r="C83" t="s">
        <v>10287</v>
      </c>
      <c r="D83" t="s">
        <v>54</v>
      </c>
      <c r="E83">
        <v>118187.17855</v>
      </c>
      <c r="F83">
        <v>3143.6</v>
      </c>
      <c r="G83">
        <v>42.4624689743343</v>
      </c>
      <c r="H83">
        <v>11.6000808159919</v>
      </c>
      <c r="I83">
        <v>19.570092619774801</v>
      </c>
      <c r="J83">
        <v>5.4765216104021199</v>
      </c>
      <c r="K83">
        <v>2847.7991446760898</v>
      </c>
      <c r="L83">
        <v>2458.1257138115002</v>
      </c>
      <c r="M83">
        <v>70.090500638274804</v>
      </c>
      <c r="N83">
        <v>0.78257410392265203</v>
      </c>
      <c r="O83">
        <v>1.4760147601475999</v>
      </c>
      <c r="P83">
        <v>78.527415736717998</v>
      </c>
      <c r="Q83">
        <v>0.108942388845196</v>
      </c>
    </row>
    <row r="84" spans="1:17" x14ac:dyDescent="0.3">
      <c r="A84" t="s">
        <v>227</v>
      </c>
      <c r="B84" t="s">
        <v>228</v>
      </c>
      <c r="C84" t="s">
        <v>10287</v>
      </c>
      <c r="D84" t="s">
        <v>34</v>
      </c>
      <c r="E84">
        <v>117780.930767136</v>
      </c>
      <c r="F84">
        <v>62.31</v>
      </c>
      <c r="G84">
        <v>74.716408817328798</v>
      </c>
      <c r="H84">
        <v>-4.2573699905290496</v>
      </c>
      <c r="I84">
        <v>-21.697393013344499</v>
      </c>
      <c r="J84">
        <v>0.21391301299777901</v>
      </c>
      <c r="K84">
        <v>63.770558514179697</v>
      </c>
      <c r="L84">
        <v>57.447794519479501</v>
      </c>
      <c r="M84">
        <v>50.962334709146504</v>
      </c>
      <c r="N84">
        <v>0.35831662889091698</v>
      </c>
      <c r="O84">
        <v>34.408602150537597</v>
      </c>
      <c r="P84">
        <v>107.69999999999899</v>
      </c>
      <c r="Q84">
        <v>0.110183751160582</v>
      </c>
    </row>
    <row r="85" spans="1:17" x14ac:dyDescent="0.3">
      <c r="A85" t="s">
        <v>229</v>
      </c>
      <c r="B85" t="s">
        <v>230</v>
      </c>
      <c r="C85" t="s">
        <v>10288</v>
      </c>
      <c r="D85" t="s">
        <v>231</v>
      </c>
      <c r="E85">
        <v>117162.31993973</v>
      </c>
      <c r="F85">
        <v>434.9</v>
      </c>
      <c r="G85">
        <v>141.12030763516</v>
      </c>
      <c r="H85">
        <v>2.5528204636496499</v>
      </c>
      <c r="I85">
        <v>81.484383115044693</v>
      </c>
      <c r="J85">
        <v>1.33815725661355</v>
      </c>
      <c r="K85">
        <v>398.23285348937497</v>
      </c>
      <c r="L85">
        <v>312.86289923110201</v>
      </c>
      <c r="M85">
        <v>66.807334005443494</v>
      </c>
      <c r="N85">
        <v>0.234585231287639</v>
      </c>
      <c r="O85">
        <v>4.23085766842952</v>
      </c>
      <c r="P85">
        <v>176.03935258647999</v>
      </c>
      <c r="Q85">
        <v>6.8522172662246E-2</v>
      </c>
    </row>
    <row r="86" spans="1:17" x14ac:dyDescent="0.3">
      <c r="A86" t="s">
        <v>232</v>
      </c>
      <c r="B86" t="s">
        <v>233</v>
      </c>
      <c r="C86" t="s">
        <v>10291</v>
      </c>
      <c r="D86" t="s">
        <v>51</v>
      </c>
      <c r="E86">
        <v>116087.07372718499</v>
      </c>
      <c r="F86">
        <v>6969.05</v>
      </c>
      <c r="G86">
        <v>-10.3075578783632</v>
      </c>
      <c r="H86">
        <v>6.0988589988030304</v>
      </c>
      <c r="I86">
        <v>-2.1674866984899701</v>
      </c>
      <c r="J86">
        <v>0.89109216229365895</v>
      </c>
      <c r="K86">
        <v>6644.1002969212204</v>
      </c>
      <c r="L86">
        <v>6125.8996618457904</v>
      </c>
      <c r="M86">
        <v>55.920508707017902</v>
      </c>
      <c r="N86">
        <v>0.65138902359194994</v>
      </c>
      <c r="O86">
        <v>1.9859234759400399</v>
      </c>
      <c r="P86">
        <v>33.877304031274299</v>
      </c>
      <c r="Q86">
        <v>2.0552017222113E-2</v>
      </c>
    </row>
    <row r="87" spans="1:17" x14ac:dyDescent="0.3">
      <c r="A87" t="s">
        <v>234</v>
      </c>
      <c r="B87" t="s">
        <v>235</v>
      </c>
      <c r="C87" t="s">
        <v>10287</v>
      </c>
      <c r="D87" t="s">
        <v>54</v>
      </c>
      <c r="E87">
        <v>114759.64760403</v>
      </c>
      <c r="F87">
        <v>1365.65</v>
      </c>
      <c r="G87">
        <v>0.63217540474953504</v>
      </c>
      <c r="H87">
        <v>-1.9351861729866899</v>
      </c>
      <c r="I87">
        <v>14.4871389007365</v>
      </c>
      <c r="J87">
        <v>0.66879637098659095</v>
      </c>
      <c r="K87">
        <v>1366.2860208249699</v>
      </c>
      <c r="L87">
        <v>1250.46756410338</v>
      </c>
      <c r="M87">
        <v>48.742626476427901</v>
      </c>
      <c r="N87">
        <v>0.85551368572680797</v>
      </c>
      <c r="O87">
        <v>8.1536264782338108</v>
      </c>
      <c r="P87">
        <v>35.052412974683499</v>
      </c>
      <c r="Q87">
        <v>0.118142571125138</v>
      </c>
    </row>
    <row r="88" spans="1:17" x14ac:dyDescent="0.3">
      <c r="A88" t="s">
        <v>236</v>
      </c>
      <c r="B88" t="s">
        <v>237</v>
      </c>
      <c r="C88" t="s">
        <v>10289</v>
      </c>
      <c r="D88" t="s">
        <v>186</v>
      </c>
      <c r="E88">
        <v>114517.899883315</v>
      </c>
      <c r="F88">
        <v>646.15</v>
      </c>
      <c r="G88">
        <v>-15.4949450056482</v>
      </c>
      <c r="H88">
        <v>-0.26225681598135497</v>
      </c>
      <c r="I88">
        <v>7.6281819643922102</v>
      </c>
      <c r="J88">
        <v>1.8606964434914199</v>
      </c>
      <c r="K88">
        <v>615.396395872369</v>
      </c>
      <c r="L88">
        <v>573.94896741687296</v>
      </c>
      <c r="M88">
        <v>67.892354603736294</v>
      </c>
      <c r="N88">
        <v>0.55021049230530295</v>
      </c>
      <c r="O88">
        <v>2.5071577807010699</v>
      </c>
      <c r="P88">
        <v>32.082992641046602</v>
      </c>
      <c r="Q88">
        <v>-6.9928175878629997E-2</v>
      </c>
    </row>
    <row r="89" spans="1:17" x14ac:dyDescent="0.3">
      <c r="A89" t="s">
        <v>238</v>
      </c>
      <c r="B89" t="s">
        <v>239</v>
      </c>
      <c r="C89" t="s">
        <v>10291</v>
      </c>
      <c r="D89" t="s">
        <v>51</v>
      </c>
      <c r="E89">
        <v>113805.66365440001</v>
      </c>
      <c r="F89">
        <v>3362.6</v>
      </c>
      <c r="G89">
        <v>42.202671258623702</v>
      </c>
      <c r="H89">
        <v>12.1497546538232</v>
      </c>
      <c r="I89">
        <v>17.258316716229501</v>
      </c>
      <c r="J89">
        <v>-2.7791541453779698</v>
      </c>
      <c r="K89">
        <v>3089.9472409452401</v>
      </c>
      <c r="L89">
        <v>2650.5763122079602</v>
      </c>
      <c r="M89">
        <v>70.606805849616805</v>
      </c>
      <c r="N89">
        <v>0.72403891252892005</v>
      </c>
      <c r="O89">
        <v>0.63343841075358398</v>
      </c>
      <c r="P89">
        <v>89.757625349171803</v>
      </c>
      <c r="Q89">
        <v>9.6225565984615999E-2</v>
      </c>
    </row>
    <row r="90" spans="1:17" x14ac:dyDescent="0.3">
      <c r="A90" t="s">
        <v>240</v>
      </c>
      <c r="B90" t="s">
        <v>241</v>
      </c>
      <c r="C90" t="s">
        <v>10298</v>
      </c>
      <c r="D90" t="s">
        <v>163</v>
      </c>
      <c r="E90">
        <v>113206.06344711001</v>
      </c>
      <c r="F90">
        <v>740.65</v>
      </c>
      <c r="G90">
        <v>46.373355545638297</v>
      </c>
      <c r="H90">
        <v>8.0255000782964192</v>
      </c>
      <c r="I90">
        <v>62.759029765537498</v>
      </c>
      <c r="J90">
        <v>1.7628982039583601</v>
      </c>
      <c r="K90">
        <v>696.38542803815096</v>
      </c>
      <c r="L90">
        <v>574.51567018854996</v>
      </c>
      <c r="M90">
        <v>64.948041312318693</v>
      </c>
      <c r="N90">
        <v>0.62102339237277504</v>
      </c>
      <c r="O90">
        <v>5.8192128535745598</v>
      </c>
      <c r="P90">
        <v>106.19432071269399</v>
      </c>
      <c r="Q90">
        <v>0.24695187479980399</v>
      </c>
    </row>
    <row r="91" spans="1:17" x14ac:dyDescent="0.3">
      <c r="A91" t="s">
        <v>242</v>
      </c>
      <c r="B91" t="s">
        <v>243</v>
      </c>
      <c r="C91" t="s">
        <v>10288</v>
      </c>
      <c r="D91" t="s">
        <v>27</v>
      </c>
      <c r="E91">
        <v>112913.7029568</v>
      </c>
      <c r="F91">
        <v>16.2</v>
      </c>
      <c r="G91">
        <v>82.471872865475802</v>
      </c>
      <c r="H91">
        <v>-0.21926617214552699</v>
      </c>
      <c r="I91">
        <v>-12.2892292960404</v>
      </c>
      <c r="J91">
        <v>-2.26131250042845</v>
      </c>
      <c r="K91">
        <v>15.871540870146299</v>
      </c>
      <c r="L91">
        <v>14.2790406110544</v>
      </c>
      <c r="M91">
        <v>60.314205428653104</v>
      </c>
      <c r="N91">
        <v>0.390544048440988</v>
      </c>
      <c r="O91">
        <v>18.395061728395</v>
      </c>
      <c r="P91">
        <v>115.99999999999901</v>
      </c>
      <c r="Q91">
        <v>9.1911481694950004E-2</v>
      </c>
    </row>
    <row r="92" spans="1:17" x14ac:dyDescent="0.3">
      <c r="A92" t="s">
        <v>244</v>
      </c>
      <c r="B92" t="s">
        <v>245</v>
      </c>
      <c r="C92" t="s">
        <v>10285</v>
      </c>
      <c r="D92" t="s">
        <v>57</v>
      </c>
      <c r="E92">
        <v>110796.389683965</v>
      </c>
      <c r="F92">
        <v>681.15</v>
      </c>
      <c r="G92">
        <v>222.828915410983</v>
      </c>
      <c r="H92">
        <v>18.5348563578696</v>
      </c>
      <c r="I92">
        <v>59.038553350760601</v>
      </c>
      <c r="J92">
        <v>-1.452716762518</v>
      </c>
      <c r="K92">
        <v>568.77642664868597</v>
      </c>
      <c r="L92">
        <v>416.60914111760201</v>
      </c>
      <c r="M92">
        <v>65.696285708132194</v>
      </c>
      <c r="N92">
        <v>1.20031745263283</v>
      </c>
      <c r="O92">
        <v>4.8667694340453496</v>
      </c>
      <c r="P92">
        <v>277.71719038817002</v>
      </c>
      <c r="Q92">
        <v>0.17033119370144301</v>
      </c>
    </row>
    <row r="93" spans="1:17" x14ac:dyDescent="0.3">
      <c r="A93" t="s">
        <v>246</v>
      </c>
      <c r="B93" t="s">
        <v>247</v>
      </c>
      <c r="C93" t="s">
        <v>10287</v>
      </c>
      <c r="D93" t="s">
        <v>248</v>
      </c>
      <c r="E93">
        <v>109968.0042959</v>
      </c>
      <c r="F93">
        <v>9880.9</v>
      </c>
      <c r="G93">
        <v>11.7969198667763</v>
      </c>
      <c r="H93">
        <v>-1.36641141576146</v>
      </c>
      <c r="I93">
        <v>2.1083968871572298</v>
      </c>
      <c r="J93">
        <v>0.92099561828540699</v>
      </c>
      <c r="K93">
        <v>9263.7773422731407</v>
      </c>
      <c r="L93">
        <v>8434.0966212626208</v>
      </c>
      <c r="M93">
        <v>69.307272229918198</v>
      </c>
      <c r="N93">
        <v>0.42118433065781702</v>
      </c>
      <c r="O93">
        <v>1.9643959558339901</v>
      </c>
      <c r="P93">
        <v>49.0804025407746</v>
      </c>
      <c r="Q93">
        <v>9.9908535049943001E-2</v>
      </c>
    </row>
    <row r="94" spans="1:17" x14ac:dyDescent="0.3">
      <c r="A94" t="s">
        <v>249</v>
      </c>
      <c r="B94" t="s">
        <v>250</v>
      </c>
      <c r="C94" t="s">
        <v>10287</v>
      </c>
      <c r="D94" t="s">
        <v>24</v>
      </c>
      <c r="E94">
        <v>107626.334321869</v>
      </c>
      <c r="F94">
        <v>1381.9</v>
      </c>
      <c r="G94">
        <v>-29.291608986861601</v>
      </c>
      <c r="H94">
        <v>-3.4861918382922101</v>
      </c>
      <c r="I94">
        <v>-18.877827518479201</v>
      </c>
      <c r="J94">
        <v>-6.8438248116191994E-2</v>
      </c>
      <c r="K94">
        <v>1412.9779131452001</v>
      </c>
      <c r="L94">
        <v>1443.2469655012701</v>
      </c>
      <c r="M94">
        <v>55.0241754150641</v>
      </c>
      <c r="N94">
        <v>1.09357525617181</v>
      </c>
      <c r="O94">
        <v>22.6210290180186</v>
      </c>
      <c r="P94">
        <v>3.9647908516400698</v>
      </c>
      <c r="Q94">
        <v>1.4213635097588001E-2</v>
      </c>
    </row>
    <row r="95" spans="1:17" x14ac:dyDescent="0.3">
      <c r="A95" t="s">
        <v>251</v>
      </c>
      <c r="B95" t="s">
        <v>252</v>
      </c>
      <c r="C95" t="s">
        <v>10287</v>
      </c>
      <c r="D95" t="s">
        <v>253</v>
      </c>
      <c r="E95">
        <v>107255.211695625</v>
      </c>
      <c r="F95">
        <v>99.75</v>
      </c>
      <c r="G95">
        <v>33.882749093870302</v>
      </c>
      <c r="H95">
        <v>7.8997270714347101</v>
      </c>
      <c r="I95">
        <v>-2.7783524508612998</v>
      </c>
      <c r="J95">
        <v>-1.62569051587979E-2</v>
      </c>
      <c r="K95">
        <v>92.574554228195794</v>
      </c>
      <c r="L95">
        <v>82.537620024583106</v>
      </c>
      <c r="M95">
        <v>63.657928413692503</v>
      </c>
      <c r="N95">
        <v>0.73124943499845196</v>
      </c>
      <c r="O95">
        <v>8.1704260651629106</v>
      </c>
      <c r="P95">
        <v>68.354430379746802</v>
      </c>
      <c r="Q95">
        <v>9.0993839292393006E-2</v>
      </c>
    </row>
    <row r="96" spans="1:17" x14ac:dyDescent="0.3">
      <c r="A96" t="s">
        <v>254</v>
      </c>
      <c r="B96" t="s">
        <v>255</v>
      </c>
      <c r="C96" t="s">
        <v>10292</v>
      </c>
      <c r="D96" t="s">
        <v>104</v>
      </c>
      <c r="E96">
        <v>106588.40299341</v>
      </c>
      <c r="F96">
        <v>5329.95</v>
      </c>
      <c r="G96">
        <v>52.346065638121203</v>
      </c>
      <c r="H96">
        <v>-3.7582927162998598</v>
      </c>
      <c r="I96">
        <v>6.8953942952071197</v>
      </c>
      <c r="J96">
        <v>0.45107075540382702</v>
      </c>
      <c r="K96">
        <v>5310.1276911662999</v>
      </c>
      <c r="L96">
        <v>4680.8509054215601</v>
      </c>
      <c r="M96">
        <v>58.0964039765176</v>
      </c>
      <c r="N96">
        <v>1.1512463876924599</v>
      </c>
      <c r="O96">
        <v>10.59296991529</v>
      </c>
      <c r="P96">
        <v>84.427335640138395</v>
      </c>
      <c r="Q96">
        <v>7.7516469929710993E-2</v>
      </c>
    </row>
    <row r="97" spans="1:17" x14ac:dyDescent="0.3">
      <c r="A97" t="s">
        <v>256</v>
      </c>
      <c r="B97" t="s">
        <v>257</v>
      </c>
      <c r="C97" t="s">
        <v>10298</v>
      </c>
      <c r="D97" t="s">
        <v>258</v>
      </c>
      <c r="E97">
        <v>105809.374564746</v>
      </c>
      <c r="F97">
        <v>77.569999999999993</v>
      </c>
      <c r="G97">
        <v>244.12063178042101</v>
      </c>
      <c r="H97">
        <v>42.837685606571299</v>
      </c>
      <c r="I97">
        <v>61.471589065046302</v>
      </c>
      <c r="J97">
        <v>-2.8164296308143202</v>
      </c>
      <c r="K97">
        <v>63.712998676194097</v>
      </c>
      <c r="L97">
        <v>47.037965786198001</v>
      </c>
      <c r="M97">
        <v>58.863051472138999</v>
      </c>
      <c r="N97">
        <v>1.44764073496248</v>
      </c>
      <c r="O97">
        <v>8.6631429676421394</v>
      </c>
      <c r="P97">
        <v>288.82205513784402</v>
      </c>
      <c r="Q97">
        <v>0.22497555681110001</v>
      </c>
    </row>
    <row r="98" spans="1:17" x14ac:dyDescent="0.3">
      <c r="A98" t="s">
        <v>259</v>
      </c>
      <c r="B98" t="s">
        <v>260</v>
      </c>
      <c r="C98" t="s">
        <v>10287</v>
      </c>
      <c r="D98" t="s">
        <v>37</v>
      </c>
      <c r="E98">
        <v>105802.54951539999</v>
      </c>
      <c r="F98">
        <v>733</v>
      </c>
      <c r="G98">
        <v>5.9513155303810201</v>
      </c>
      <c r="H98">
        <v>14.781500312885001</v>
      </c>
      <c r="I98">
        <v>29.7345116800748</v>
      </c>
      <c r="J98">
        <v>0.91182404470503597</v>
      </c>
      <c r="K98">
        <v>676.75164274465499</v>
      </c>
      <c r="L98">
        <v>599.44139062725401</v>
      </c>
      <c r="M98">
        <v>57.846787640514897</v>
      </c>
      <c r="N98">
        <v>0.80253148203605995</v>
      </c>
      <c r="O98">
        <v>2.6534788540245602</v>
      </c>
      <c r="P98">
        <v>58.161613982090799</v>
      </c>
      <c r="Q98">
        <v>-2.9790125828007E-2</v>
      </c>
    </row>
    <row r="99" spans="1:17" x14ac:dyDescent="0.3">
      <c r="A99" t="s">
        <v>261</v>
      </c>
      <c r="B99" t="s">
        <v>262</v>
      </c>
      <c r="C99" t="s">
        <v>10298</v>
      </c>
      <c r="D99" t="s">
        <v>263</v>
      </c>
      <c r="E99">
        <v>105771.204</v>
      </c>
      <c r="F99">
        <v>3815.7</v>
      </c>
      <c r="G99">
        <v>89.7242884854479</v>
      </c>
      <c r="H99">
        <v>7.4603485199465798</v>
      </c>
      <c r="I99">
        <v>26.531703752163899</v>
      </c>
      <c r="J99">
        <v>-0.19019964184604099</v>
      </c>
      <c r="K99">
        <v>3722.2676408960501</v>
      </c>
      <c r="L99">
        <v>3075.6070664337299</v>
      </c>
      <c r="M99">
        <v>60.314392150505498</v>
      </c>
      <c r="N99">
        <v>0.53466365328104504</v>
      </c>
      <c r="O99">
        <v>9.33511544408627</v>
      </c>
      <c r="P99">
        <v>130.79295953547401</v>
      </c>
      <c r="Q99">
        <v>0.198713064955539</v>
      </c>
    </row>
    <row r="100" spans="1:17" x14ac:dyDescent="0.3">
      <c r="A100" t="s">
        <v>264</v>
      </c>
      <c r="B100" t="s">
        <v>265</v>
      </c>
      <c r="C100" t="s">
        <v>10289</v>
      </c>
      <c r="D100" t="s">
        <v>266</v>
      </c>
      <c r="E100">
        <v>105596.79683854</v>
      </c>
      <c r="F100">
        <v>1451.8</v>
      </c>
      <c r="G100">
        <v>12.461299412628099</v>
      </c>
      <c r="H100">
        <v>9.0251771269991394</v>
      </c>
      <c r="I100">
        <v>13.506418962191599</v>
      </c>
      <c r="J100">
        <v>-1.57116877730953</v>
      </c>
      <c r="K100">
        <v>1349.1853864974701</v>
      </c>
      <c r="L100">
        <v>1195.8943091905101</v>
      </c>
      <c r="M100">
        <v>69.259568499088701</v>
      </c>
      <c r="N100">
        <v>0.57460977439608596</v>
      </c>
      <c r="O100">
        <v>1.9699683151949301</v>
      </c>
      <c r="P100">
        <v>47.939063534926298</v>
      </c>
      <c r="Q100">
        <v>8.4649750541908E-2</v>
      </c>
    </row>
    <row r="101" spans="1:17" x14ac:dyDescent="0.3">
      <c r="A101" t="s">
        <v>267</v>
      </c>
      <c r="B101" t="s">
        <v>268</v>
      </c>
      <c r="C101" t="s">
        <v>10298</v>
      </c>
      <c r="D101" t="s">
        <v>163</v>
      </c>
      <c r="E101">
        <v>104340.028432575</v>
      </c>
      <c r="F101">
        <v>299.64999999999998</v>
      </c>
      <c r="G101">
        <v>141.915670850471</v>
      </c>
      <c r="H101">
        <v>0.63835806356805702</v>
      </c>
      <c r="I101">
        <v>19.462123216343599</v>
      </c>
      <c r="J101">
        <v>-1.70968796595966</v>
      </c>
      <c r="K101">
        <v>299.92719070046002</v>
      </c>
      <c r="L101">
        <v>248.25467521917199</v>
      </c>
      <c r="M101">
        <v>51.906059064836299</v>
      </c>
      <c r="N101">
        <v>0.39653905088715402</v>
      </c>
      <c r="O101">
        <v>11.9138995494743</v>
      </c>
      <c r="P101">
        <v>196.53636813458601</v>
      </c>
      <c r="Q101">
        <v>0.180986011189782</v>
      </c>
    </row>
    <row r="102" spans="1:17" x14ac:dyDescent="0.3">
      <c r="A102" t="s">
        <v>269</v>
      </c>
      <c r="B102" t="s">
        <v>270</v>
      </c>
      <c r="C102" t="s">
        <v>10287</v>
      </c>
      <c r="D102" t="s">
        <v>37</v>
      </c>
      <c r="E102">
        <v>102901.97572704</v>
      </c>
      <c r="F102">
        <v>2083.1999999999998</v>
      </c>
      <c r="G102">
        <v>29.328639287459598</v>
      </c>
      <c r="H102">
        <v>9.1254752614835901</v>
      </c>
      <c r="I102">
        <v>14.8664088665432</v>
      </c>
      <c r="J102">
        <v>1.0075736285146599</v>
      </c>
      <c r="K102">
        <v>1895.75519450411</v>
      </c>
      <c r="L102">
        <v>1673.34155599416</v>
      </c>
      <c r="M102">
        <v>74.726441113039002</v>
      </c>
      <c r="N102">
        <v>0.93777778979456095</v>
      </c>
      <c r="O102">
        <v>0.374423963133652</v>
      </c>
      <c r="P102">
        <v>64.549763033175296</v>
      </c>
      <c r="Q102">
        <v>-7.4269607565350003E-3</v>
      </c>
    </row>
    <row r="103" spans="1:17" x14ac:dyDescent="0.3">
      <c r="A103" t="s">
        <v>271</v>
      </c>
      <c r="B103" t="s">
        <v>272</v>
      </c>
      <c r="C103" t="s">
        <v>10298</v>
      </c>
      <c r="D103" t="s">
        <v>224</v>
      </c>
      <c r="E103">
        <v>102743.01492</v>
      </c>
      <c r="F103">
        <v>6832</v>
      </c>
      <c r="G103">
        <v>8.7988237501790501</v>
      </c>
      <c r="H103">
        <v>6.8770095381188296</v>
      </c>
      <c r="I103">
        <v>33.174371524869102</v>
      </c>
      <c r="J103">
        <v>2.9131286122638</v>
      </c>
      <c r="K103">
        <v>6572.8521242192301</v>
      </c>
      <c r="L103">
        <v>5763.9129867491301</v>
      </c>
      <c r="M103">
        <v>64.086887907967494</v>
      </c>
      <c r="N103">
        <v>0.63029939735177298</v>
      </c>
      <c r="O103">
        <v>7.3104508196721198</v>
      </c>
      <c r="P103">
        <v>79.742173112338804</v>
      </c>
      <c r="Q103">
        <v>0.15962275779475599</v>
      </c>
    </row>
    <row r="104" spans="1:17" x14ac:dyDescent="0.3">
      <c r="A104" t="s">
        <v>273</v>
      </c>
      <c r="B104" t="s">
        <v>274</v>
      </c>
      <c r="C104" t="s">
        <v>10287</v>
      </c>
      <c r="D104" t="s">
        <v>34</v>
      </c>
      <c r="E104">
        <v>101890.62560358</v>
      </c>
      <c r="F104">
        <v>112.33</v>
      </c>
      <c r="G104">
        <v>44.288302641433397</v>
      </c>
      <c r="H104">
        <v>-1.1166159422467501</v>
      </c>
      <c r="I104">
        <v>-15.2054472381385</v>
      </c>
      <c r="J104">
        <v>0.59538499151493696</v>
      </c>
      <c r="K104">
        <v>112.92983592530599</v>
      </c>
      <c r="L104">
        <v>105.038581322095</v>
      </c>
      <c r="M104">
        <v>60.589543475650601</v>
      </c>
      <c r="N104">
        <v>0.53522897815204395</v>
      </c>
      <c r="O104">
        <v>14.751179560224299</v>
      </c>
      <c r="P104">
        <v>75.927956147220002</v>
      </c>
      <c r="Q104">
        <v>0.162294533627652</v>
      </c>
    </row>
    <row r="105" spans="1:17" x14ac:dyDescent="0.3">
      <c r="A105" t="s">
        <v>275</v>
      </c>
      <c r="B105" t="s">
        <v>276</v>
      </c>
      <c r="C105" t="s">
        <v>10296</v>
      </c>
      <c r="D105" t="s">
        <v>46</v>
      </c>
      <c r="E105">
        <v>100320.830519952</v>
      </c>
      <c r="F105">
        <v>95.01</v>
      </c>
      <c r="G105">
        <v>36.317353227810102</v>
      </c>
      <c r="H105">
        <v>1.6945735218248299</v>
      </c>
      <c r="I105">
        <v>-3.27869870693636</v>
      </c>
      <c r="J105">
        <v>-2.1509285787863299</v>
      </c>
      <c r="K105">
        <v>94.664417862588905</v>
      </c>
      <c r="L105">
        <v>82.861378858008806</v>
      </c>
      <c r="M105">
        <v>45.396932366574603</v>
      </c>
      <c r="N105">
        <v>0.48966273225853002</v>
      </c>
      <c r="O105">
        <v>9.1990316808757004</v>
      </c>
      <c r="P105">
        <v>82.711538461538396</v>
      </c>
      <c r="Q105">
        <v>0.15108020779757</v>
      </c>
    </row>
    <row r="106" spans="1:17" x14ac:dyDescent="0.3">
      <c r="A106" t="s">
        <v>277</v>
      </c>
      <c r="B106" t="s">
        <v>278</v>
      </c>
      <c r="C106" t="s">
        <v>10293</v>
      </c>
      <c r="D106" t="s">
        <v>101</v>
      </c>
      <c r="E106">
        <v>98371.025845365002</v>
      </c>
      <c r="F106">
        <v>97.93</v>
      </c>
      <c r="G106">
        <v>68.728848821246899</v>
      </c>
      <c r="H106">
        <v>-10.3895377635004</v>
      </c>
      <c r="I106">
        <v>-7.6055942126217504</v>
      </c>
      <c r="J106">
        <v>-0.37511779515647298</v>
      </c>
      <c r="K106">
        <v>100.51588583562</v>
      </c>
      <c r="L106">
        <v>87.695396558720503</v>
      </c>
      <c r="M106">
        <v>50.118582339717399</v>
      </c>
      <c r="N106">
        <v>0.342790394985451</v>
      </c>
      <c r="O106">
        <v>20.902685591749201</v>
      </c>
      <c r="P106">
        <v>102.334710743801</v>
      </c>
      <c r="Q106">
        <v>0.15437374893120301</v>
      </c>
    </row>
    <row r="107" spans="1:17" x14ac:dyDescent="0.3">
      <c r="A107" t="s">
        <v>279</v>
      </c>
      <c r="B107" t="s">
        <v>280</v>
      </c>
      <c r="C107" t="s">
        <v>10291</v>
      </c>
      <c r="D107" t="s">
        <v>281</v>
      </c>
      <c r="E107">
        <v>98212.828887134994</v>
      </c>
      <c r="F107">
        <v>6830.55</v>
      </c>
      <c r="G107">
        <v>10.924456534385801</v>
      </c>
      <c r="H107">
        <v>4.2738233795021197</v>
      </c>
      <c r="I107">
        <v>-10.769421425748</v>
      </c>
      <c r="J107">
        <v>-8.40454882189174E-2</v>
      </c>
      <c r="K107">
        <v>6458.3071041675003</v>
      </c>
      <c r="L107">
        <v>6027.9741469779101</v>
      </c>
      <c r="M107">
        <v>67.585544136565403</v>
      </c>
      <c r="N107">
        <v>1.1296047005724299</v>
      </c>
      <c r="O107">
        <v>0.64270080740202995</v>
      </c>
      <c r="P107">
        <v>44.531316123571699</v>
      </c>
      <c r="Q107">
        <v>1.4441459317385E-2</v>
      </c>
    </row>
    <row r="108" spans="1:17" x14ac:dyDescent="0.3">
      <c r="A108" t="s">
        <v>282</v>
      </c>
      <c r="B108" t="s">
        <v>283</v>
      </c>
      <c r="C108" t="s">
        <v>10289</v>
      </c>
      <c r="D108" t="s">
        <v>186</v>
      </c>
      <c r="E108">
        <v>98054.900841509996</v>
      </c>
      <c r="F108">
        <v>3605.15</v>
      </c>
      <c r="G108">
        <v>57.938687272875299</v>
      </c>
      <c r="H108">
        <v>12.793205297806299</v>
      </c>
      <c r="I108">
        <v>30.3963450339646</v>
      </c>
      <c r="J108">
        <v>-0.52615172453867198</v>
      </c>
      <c r="K108">
        <v>3207.0708867828398</v>
      </c>
      <c r="L108">
        <v>2728.52980603484</v>
      </c>
      <c r="M108">
        <v>91.633422834388199</v>
      </c>
      <c r="N108">
        <v>0.82312614978709797</v>
      </c>
      <c r="O108">
        <v>0.269059539824967</v>
      </c>
      <c r="P108">
        <v>88.8501833420639</v>
      </c>
      <c r="Q108">
        <v>0.10172254205733899</v>
      </c>
    </row>
    <row r="109" spans="1:17" x14ac:dyDescent="0.3">
      <c r="A109" t="s">
        <v>284</v>
      </c>
      <c r="B109" t="s">
        <v>285</v>
      </c>
      <c r="C109" t="s">
        <v>10294</v>
      </c>
      <c r="D109" t="s">
        <v>127</v>
      </c>
      <c r="E109">
        <v>97712.597293350002</v>
      </c>
      <c r="F109">
        <v>965.75</v>
      </c>
      <c r="G109">
        <v>19.333920629406599</v>
      </c>
      <c r="H109">
        <v>1.2551530221012499</v>
      </c>
      <c r="I109">
        <v>11.553819761012299</v>
      </c>
      <c r="J109">
        <v>-0.784895448669648</v>
      </c>
      <c r="K109">
        <v>969.722926052209</v>
      </c>
      <c r="L109">
        <v>876.08793696171699</v>
      </c>
      <c r="M109">
        <v>62.121367489766001</v>
      </c>
      <c r="N109">
        <v>0.79797015216784795</v>
      </c>
      <c r="O109">
        <v>13.590473725084101</v>
      </c>
      <c r="P109">
        <v>66.050550206327301</v>
      </c>
      <c r="Q109">
        <v>0.10833248931931</v>
      </c>
    </row>
    <row r="110" spans="1:17" x14ac:dyDescent="0.3">
      <c r="A110" t="s">
        <v>286</v>
      </c>
      <c r="B110" t="s">
        <v>287</v>
      </c>
      <c r="C110" t="s">
        <v>10287</v>
      </c>
      <c r="D110" t="s">
        <v>34</v>
      </c>
      <c r="E110">
        <v>97465.932480000003</v>
      </c>
      <c r="F110">
        <v>127.68</v>
      </c>
      <c r="G110">
        <v>13.9489291425321</v>
      </c>
      <c r="H110">
        <v>-8.4694634425632493</v>
      </c>
      <c r="I110">
        <v>-24.995487964339699</v>
      </c>
      <c r="J110">
        <v>2.9134952092231199</v>
      </c>
      <c r="K110">
        <v>132.605625681514</v>
      </c>
      <c r="L110">
        <v>130.12701379980899</v>
      </c>
      <c r="M110">
        <v>59.996763406352599</v>
      </c>
      <c r="N110">
        <v>0.68850589228659598</v>
      </c>
      <c r="O110">
        <v>35.103383458646597</v>
      </c>
      <c r="P110">
        <v>50.477312905126702</v>
      </c>
      <c r="Q110">
        <v>0.144009470193419</v>
      </c>
    </row>
    <row r="111" spans="1:17" x14ac:dyDescent="0.3">
      <c r="A111" t="s">
        <v>288</v>
      </c>
      <c r="B111" t="s">
        <v>289</v>
      </c>
      <c r="C111" t="s">
        <v>10286</v>
      </c>
      <c r="D111" t="s">
        <v>290</v>
      </c>
      <c r="E111">
        <v>96304.930891280004</v>
      </c>
      <c r="F111">
        <v>11106.05</v>
      </c>
      <c r="G111">
        <v>152.846485801993</v>
      </c>
      <c r="H111">
        <v>3.3805612441572399</v>
      </c>
      <c r="I111">
        <v>28.7445403585752</v>
      </c>
      <c r="J111">
        <v>0.253385689101088</v>
      </c>
      <c r="K111">
        <v>10203.2389479592</v>
      </c>
      <c r="L111">
        <v>7948.6478004140699</v>
      </c>
      <c r="M111">
        <v>66.545951651863902</v>
      </c>
      <c r="N111">
        <v>0.91652264195795596</v>
      </c>
      <c r="O111">
        <v>3.0393344168268599</v>
      </c>
      <c r="P111">
        <v>187.06704921422599</v>
      </c>
      <c r="Q111">
        <v>8.4313956393581996E-2</v>
      </c>
    </row>
    <row r="112" spans="1:17" x14ac:dyDescent="0.3">
      <c r="A112" t="s">
        <v>291</v>
      </c>
      <c r="B112" t="s">
        <v>292</v>
      </c>
      <c r="C112" t="s">
        <v>10291</v>
      </c>
      <c r="D112" t="s">
        <v>51</v>
      </c>
      <c r="E112">
        <v>96182.951457479998</v>
      </c>
      <c r="F112">
        <v>2109.1999999999998</v>
      </c>
      <c r="G112">
        <v>65.391766645969</v>
      </c>
      <c r="H112">
        <v>18.4029400432849</v>
      </c>
      <c r="I112">
        <v>20.666228420788599</v>
      </c>
      <c r="J112">
        <v>-1.51533761456353</v>
      </c>
      <c r="K112">
        <v>1871.5422766481099</v>
      </c>
      <c r="L112">
        <v>1578.40412248293</v>
      </c>
      <c r="M112">
        <v>70.848915542553897</v>
      </c>
      <c r="N112">
        <v>1.1262598010484599</v>
      </c>
      <c r="O112">
        <v>1.0596434667172501</v>
      </c>
      <c r="P112">
        <v>96.717030404775201</v>
      </c>
      <c r="Q112">
        <v>9.4411014532536003E-2</v>
      </c>
    </row>
    <row r="113" spans="1:17" x14ac:dyDescent="0.3">
      <c r="A113" t="s">
        <v>293</v>
      </c>
      <c r="B113" t="s">
        <v>294</v>
      </c>
      <c r="C113" t="s">
        <v>10295</v>
      </c>
      <c r="D113" t="s">
        <v>130</v>
      </c>
      <c r="E113">
        <v>96162.392007369999</v>
      </c>
      <c r="F113">
        <v>7444.45</v>
      </c>
      <c r="G113">
        <v>50.413799186848699</v>
      </c>
      <c r="H113">
        <v>7.9726920432590198</v>
      </c>
      <c r="I113">
        <v>27.724306959740201</v>
      </c>
      <c r="J113">
        <v>-1.6932742161987</v>
      </c>
      <c r="K113">
        <v>6866.4023992055199</v>
      </c>
      <c r="L113">
        <v>5887.2928765317301</v>
      </c>
      <c r="M113">
        <v>66.982007145548707</v>
      </c>
      <c r="N113">
        <v>0.73201182535936804</v>
      </c>
      <c r="O113">
        <v>1.6871629200276801</v>
      </c>
      <c r="P113">
        <v>87.420853211817501</v>
      </c>
      <c r="Q113">
        <v>2.1877915827340001E-3</v>
      </c>
    </row>
    <row r="114" spans="1:17" x14ac:dyDescent="0.3">
      <c r="A114" t="s">
        <v>295</v>
      </c>
      <c r="B114" t="s">
        <v>296</v>
      </c>
      <c r="C114" t="s">
        <v>10292</v>
      </c>
      <c r="D114" t="s">
        <v>198</v>
      </c>
      <c r="E114">
        <v>95863.620496599993</v>
      </c>
      <c r="F114">
        <v>32503.15</v>
      </c>
      <c r="G114">
        <v>49.095869418483097</v>
      </c>
      <c r="H114">
        <v>-6.6908535931017896</v>
      </c>
      <c r="I114">
        <v>2.5945380967812999</v>
      </c>
      <c r="J114">
        <v>0.41634321040599498</v>
      </c>
      <c r="K114">
        <v>32826.271420942801</v>
      </c>
      <c r="L114">
        <v>28799.1826193179</v>
      </c>
      <c r="M114">
        <v>52.311228222578897</v>
      </c>
      <c r="N114">
        <v>0.549688457020721</v>
      </c>
      <c r="O114">
        <v>12.844447384330399</v>
      </c>
      <c r="P114">
        <v>78.397106404933098</v>
      </c>
      <c r="Q114">
        <v>0.133304856302293</v>
      </c>
    </row>
    <row r="115" spans="1:17" x14ac:dyDescent="0.3">
      <c r="A115" t="s">
        <v>297</v>
      </c>
      <c r="B115" t="s">
        <v>298</v>
      </c>
      <c r="C115" t="s">
        <v>10285</v>
      </c>
      <c r="D115" t="s">
        <v>177</v>
      </c>
      <c r="E115">
        <v>94682.65004547</v>
      </c>
      <c r="F115">
        <v>860.9</v>
      </c>
      <c r="G115">
        <v>8.7615237741886107E-2</v>
      </c>
      <c r="H115">
        <v>-3.58614904696846</v>
      </c>
      <c r="I115">
        <v>-27.1204114383175</v>
      </c>
      <c r="J115">
        <v>-1.34305787874611</v>
      </c>
      <c r="K115">
        <v>889.60620690787596</v>
      </c>
      <c r="L115">
        <v>940.63139235848996</v>
      </c>
      <c r="M115">
        <v>47.685838545054999</v>
      </c>
      <c r="N115">
        <v>1.5458370668974599</v>
      </c>
      <c r="O115">
        <v>46.288767568823303</v>
      </c>
      <c r="P115">
        <v>64.923371647509498</v>
      </c>
      <c r="Q115">
        <v>-7.6888126054399999E-3</v>
      </c>
    </row>
    <row r="116" spans="1:17" x14ac:dyDescent="0.3">
      <c r="A116" t="s">
        <v>299</v>
      </c>
      <c r="B116" t="s">
        <v>300</v>
      </c>
      <c r="C116" t="s">
        <v>10287</v>
      </c>
      <c r="D116" t="s">
        <v>248</v>
      </c>
      <c r="E116">
        <v>94531.284931019996</v>
      </c>
      <c r="F116">
        <v>4425.3999999999996</v>
      </c>
      <c r="G116">
        <v>49.1088840731612</v>
      </c>
      <c r="H116">
        <v>7.5550051185106701</v>
      </c>
      <c r="I116">
        <v>5.3070456271964499</v>
      </c>
      <c r="J116">
        <v>2.2260817663600299</v>
      </c>
      <c r="K116">
        <v>4091.0713900351202</v>
      </c>
      <c r="L116">
        <v>3634.3676138954202</v>
      </c>
      <c r="M116">
        <v>77.554995896145797</v>
      </c>
      <c r="N116">
        <v>1.04550584412946</v>
      </c>
      <c r="O116">
        <v>0.30392732860306998</v>
      </c>
      <c r="P116">
        <v>83.166739098942401</v>
      </c>
      <c r="Q116">
        <v>2.0130455576533E-2</v>
      </c>
    </row>
    <row r="117" spans="1:17" x14ac:dyDescent="0.3">
      <c r="A117" t="s">
        <v>301</v>
      </c>
      <c r="B117" t="s">
        <v>302</v>
      </c>
      <c r="C117" t="s">
        <v>10300</v>
      </c>
      <c r="D117" t="s">
        <v>303</v>
      </c>
      <c r="E117">
        <v>94068.936675250006</v>
      </c>
      <c r="F117">
        <v>10395.5</v>
      </c>
      <c r="G117">
        <v>110.543977390762</v>
      </c>
      <c r="H117">
        <v>-6.6161446805034601</v>
      </c>
      <c r="I117">
        <v>40.508842030583999</v>
      </c>
      <c r="J117">
        <v>-2.2727942529719698</v>
      </c>
      <c r="K117">
        <v>10387.612863468101</v>
      </c>
      <c r="L117">
        <v>8542.5848919160508</v>
      </c>
      <c r="M117">
        <v>49.425007141076499</v>
      </c>
      <c r="N117">
        <v>0.22673505351687401</v>
      </c>
      <c r="O117">
        <v>27.920734933384601</v>
      </c>
      <c r="P117">
        <v>142.60210035005801</v>
      </c>
      <c r="Q117">
        <v>0.18878271460948901</v>
      </c>
    </row>
    <row r="118" spans="1:17" x14ac:dyDescent="0.3">
      <c r="A118" t="s">
        <v>304</v>
      </c>
      <c r="B118" t="s">
        <v>305</v>
      </c>
      <c r="C118" t="s">
        <v>10291</v>
      </c>
      <c r="D118" t="s">
        <v>51</v>
      </c>
      <c r="E118">
        <v>92933.414250479997</v>
      </c>
      <c r="F118">
        <v>2319.6</v>
      </c>
      <c r="G118">
        <v>-2.5441191688660698</v>
      </c>
      <c r="H118">
        <v>6.0929286802206297</v>
      </c>
      <c r="I118">
        <v>-5.7192185685314501</v>
      </c>
      <c r="J118">
        <v>0.15263202203665999</v>
      </c>
      <c r="K118">
        <v>2157.6198051794699</v>
      </c>
      <c r="L118">
        <v>2070.6016602969098</v>
      </c>
      <c r="M118">
        <v>70.290497921497504</v>
      </c>
      <c r="N118">
        <v>0.87395218324621704</v>
      </c>
      <c r="O118">
        <v>7.3460941541645104</v>
      </c>
      <c r="P118">
        <v>37.821217432637098</v>
      </c>
    </row>
    <row r="119" spans="1:17" x14ac:dyDescent="0.3">
      <c r="A119" t="s">
        <v>306</v>
      </c>
      <c r="B119" t="s">
        <v>307</v>
      </c>
      <c r="C119" t="s">
        <v>10295</v>
      </c>
      <c r="D119" t="s">
        <v>308</v>
      </c>
      <c r="E119">
        <v>91754.441352419904</v>
      </c>
      <c r="F119">
        <v>644.6</v>
      </c>
      <c r="G119">
        <v>37.9597714825561</v>
      </c>
      <c r="H119">
        <v>6.7084030427004802</v>
      </c>
      <c r="I119">
        <v>-0.31700385009325899</v>
      </c>
      <c r="J119">
        <v>-2.1827773705070199</v>
      </c>
      <c r="K119">
        <v>611.96653158425102</v>
      </c>
      <c r="L119">
        <v>547.41746890574404</v>
      </c>
      <c r="M119">
        <v>68.850451345025306</v>
      </c>
      <c r="N119">
        <v>0.59140569196930903</v>
      </c>
      <c r="O119">
        <v>2.8467266521874102</v>
      </c>
      <c r="P119">
        <v>73.466092572658695</v>
      </c>
      <c r="Q119">
        <v>0.20987024859872899</v>
      </c>
    </row>
    <row r="120" spans="1:17" x14ac:dyDescent="0.3">
      <c r="A120" t="s">
        <v>309</v>
      </c>
      <c r="B120" t="s">
        <v>310</v>
      </c>
      <c r="C120" t="s">
        <v>6577</v>
      </c>
      <c r="D120" t="s">
        <v>80</v>
      </c>
      <c r="E120">
        <v>90246.610127519903</v>
      </c>
      <c r="F120">
        <v>25012.400000000001</v>
      </c>
      <c r="G120">
        <v>-23.099757999604599</v>
      </c>
      <c r="H120">
        <v>-10.108718213260801</v>
      </c>
      <c r="I120">
        <v>-17.655994247836599</v>
      </c>
      <c r="J120">
        <v>-1.31852799576034</v>
      </c>
      <c r="K120">
        <v>26211.845104762098</v>
      </c>
      <c r="L120">
        <v>26172.3868289866</v>
      </c>
      <c r="M120">
        <v>44.167085809649798</v>
      </c>
      <c r="N120">
        <v>1.2315189142982299</v>
      </c>
      <c r="O120">
        <v>22.890046536917598</v>
      </c>
      <c r="P120">
        <v>5.9935037005176302</v>
      </c>
      <c r="Q120">
        <v>-6.5590241268385002E-2</v>
      </c>
    </row>
    <row r="121" spans="1:17" x14ac:dyDescent="0.3">
      <c r="A121" t="s">
        <v>311</v>
      </c>
      <c r="B121" t="s">
        <v>312</v>
      </c>
      <c r="C121" t="s">
        <v>10298</v>
      </c>
      <c r="D121" t="s">
        <v>313</v>
      </c>
      <c r="E121">
        <v>90114.083549999996</v>
      </c>
      <c r="F121">
        <v>4467.95</v>
      </c>
      <c r="G121">
        <v>111.349137994648</v>
      </c>
      <c r="H121">
        <v>-10.8307465036028</v>
      </c>
      <c r="I121">
        <v>105.28877013732399</v>
      </c>
      <c r="J121">
        <v>-13.769558739010201</v>
      </c>
      <c r="K121">
        <v>4550.3527520683201</v>
      </c>
      <c r="L121">
        <v>3178.74743849585</v>
      </c>
      <c r="M121">
        <v>36.3512182720022</v>
      </c>
      <c r="N121">
        <v>0.72592926384632706</v>
      </c>
      <c r="O121">
        <v>31.156346870488701</v>
      </c>
      <c r="P121">
        <v>156.483926521239</v>
      </c>
      <c r="Q121">
        <v>0.26448725986704202</v>
      </c>
    </row>
    <row r="122" spans="1:17" x14ac:dyDescent="0.3">
      <c r="A122" t="s">
        <v>314</v>
      </c>
      <c r="B122" t="s">
        <v>315</v>
      </c>
      <c r="C122" t="s">
        <v>10291</v>
      </c>
      <c r="D122" t="s">
        <v>51</v>
      </c>
      <c r="E122">
        <v>89874.193541465007</v>
      </c>
      <c r="F122">
        <v>1533.85</v>
      </c>
      <c r="G122">
        <v>54.109201299813598</v>
      </c>
      <c r="H122">
        <v>12.494642849941499</v>
      </c>
      <c r="I122">
        <v>34.823790081556098</v>
      </c>
      <c r="J122">
        <v>-3.6477222506168601</v>
      </c>
      <c r="K122">
        <v>1372.9703602816801</v>
      </c>
      <c r="L122">
        <v>1157.16940389404</v>
      </c>
      <c r="M122">
        <v>67.621212774762995</v>
      </c>
      <c r="N122">
        <v>1.33871431979661</v>
      </c>
      <c r="O122">
        <v>0.61283697884408905</v>
      </c>
      <c r="P122">
        <v>88.017896543270396</v>
      </c>
      <c r="Q122">
        <v>8.1677588341467003E-2</v>
      </c>
    </row>
    <row r="123" spans="1:17" x14ac:dyDescent="0.3">
      <c r="A123" t="s">
        <v>316</v>
      </c>
      <c r="B123" t="s">
        <v>317</v>
      </c>
      <c r="C123" t="s">
        <v>10289</v>
      </c>
      <c r="D123" t="s">
        <v>186</v>
      </c>
      <c r="E123">
        <v>88420.864955265002</v>
      </c>
      <c r="F123">
        <v>682.95</v>
      </c>
      <c r="G123">
        <v>-5.7004862714502202</v>
      </c>
      <c r="H123">
        <v>0.48124896861269501</v>
      </c>
      <c r="I123">
        <v>15.0311322004823</v>
      </c>
      <c r="J123">
        <v>1.2459106894682801</v>
      </c>
      <c r="K123">
        <v>644.64151058006098</v>
      </c>
      <c r="L123">
        <v>584.44068117388497</v>
      </c>
      <c r="M123">
        <v>65.810291614538997</v>
      </c>
      <c r="N123">
        <v>0.60361932360557502</v>
      </c>
      <c r="O123">
        <v>1.17871000805329</v>
      </c>
      <c r="P123">
        <v>40.438001233806297</v>
      </c>
      <c r="Q123">
        <v>-1.1766782367258999E-2</v>
      </c>
    </row>
    <row r="124" spans="1:17" x14ac:dyDescent="0.3">
      <c r="A124" t="s">
        <v>318</v>
      </c>
      <c r="B124" t="s">
        <v>319</v>
      </c>
      <c r="C124" t="s">
        <v>10285</v>
      </c>
      <c r="D124" t="s">
        <v>18</v>
      </c>
      <c r="E124">
        <v>86495.985316050006</v>
      </c>
      <c r="F124">
        <v>406.5</v>
      </c>
      <c r="G124">
        <v>106.421232498924</v>
      </c>
      <c r="H124">
        <v>18.006002078295101</v>
      </c>
      <c r="I124">
        <v>1.42944292862853</v>
      </c>
      <c r="J124">
        <v>5.5975234482804401</v>
      </c>
      <c r="K124">
        <v>367.040185675803</v>
      </c>
      <c r="L124">
        <v>316.05688428901402</v>
      </c>
      <c r="M124">
        <v>72.542391142043201</v>
      </c>
      <c r="N124">
        <v>1.04088205165706</v>
      </c>
      <c r="O124">
        <v>2.0049200492004702</v>
      </c>
      <c r="P124">
        <v>154.91220735785899</v>
      </c>
      <c r="Q124">
        <v>9.0600295371604994E-2</v>
      </c>
    </row>
    <row r="125" spans="1:17" x14ac:dyDescent="0.3">
      <c r="A125" t="s">
        <v>320</v>
      </c>
      <c r="B125" t="s">
        <v>321</v>
      </c>
      <c r="C125" t="s">
        <v>10291</v>
      </c>
      <c r="D125" t="s">
        <v>281</v>
      </c>
      <c r="E125">
        <v>84397.190910270001</v>
      </c>
      <c r="F125">
        <v>868.35</v>
      </c>
      <c r="G125">
        <v>24.625081975206601</v>
      </c>
      <c r="H125">
        <v>-6.7805974943206202</v>
      </c>
      <c r="I125">
        <v>-10.4576416769648</v>
      </c>
      <c r="J125">
        <v>-3.39004595463827</v>
      </c>
      <c r="K125">
        <v>884.47488088804005</v>
      </c>
      <c r="L125">
        <v>792.24567712692397</v>
      </c>
      <c r="M125">
        <v>39.726267302599901</v>
      </c>
      <c r="N125">
        <v>0.458434979861082</v>
      </c>
      <c r="O125">
        <v>12.8462025680889</v>
      </c>
      <c r="P125">
        <v>63.515676489972698</v>
      </c>
      <c r="Q125">
        <v>0.101212695218833</v>
      </c>
    </row>
    <row r="126" spans="1:17" x14ac:dyDescent="0.3">
      <c r="A126" t="s">
        <v>322</v>
      </c>
      <c r="B126" t="s">
        <v>323</v>
      </c>
      <c r="C126" t="s">
        <v>10293</v>
      </c>
      <c r="D126" t="s">
        <v>95</v>
      </c>
      <c r="E126">
        <v>81635.163846319905</v>
      </c>
      <c r="F126">
        <v>1698.55</v>
      </c>
      <c r="G126">
        <v>128.680192833143</v>
      </c>
      <c r="H126">
        <v>12.1547433024695</v>
      </c>
      <c r="I126">
        <v>40.082141212530303</v>
      </c>
      <c r="J126">
        <v>-0.94872609005145203</v>
      </c>
      <c r="K126">
        <v>1617.03259464699</v>
      </c>
      <c r="L126">
        <v>1308.3583223685901</v>
      </c>
      <c r="M126">
        <v>47.3477194721861</v>
      </c>
      <c r="N126">
        <v>0.65851560152528099</v>
      </c>
      <c r="O126">
        <v>12.3311059433045</v>
      </c>
      <c r="P126">
        <v>166.87878073689899</v>
      </c>
      <c r="Q126">
        <v>0.145442077174742</v>
      </c>
    </row>
    <row r="127" spans="1:17" x14ac:dyDescent="0.3">
      <c r="A127" t="s">
        <v>324</v>
      </c>
      <c r="B127" t="s">
        <v>325</v>
      </c>
      <c r="C127" t="s">
        <v>10299</v>
      </c>
      <c r="D127" t="s">
        <v>139</v>
      </c>
      <c r="E127">
        <v>81558.278688974999</v>
      </c>
      <c r="F127">
        <v>2933.15</v>
      </c>
      <c r="G127">
        <v>59.456096639657403</v>
      </c>
      <c r="H127">
        <v>-11.211502539607</v>
      </c>
      <c r="I127">
        <v>11.183863849928899</v>
      </c>
      <c r="J127">
        <v>-2.6784392023647099</v>
      </c>
      <c r="K127">
        <v>3005.6718479388601</v>
      </c>
      <c r="L127">
        <v>2569.2179152142398</v>
      </c>
      <c r="M127">
        <v>45.045445314433501</v>
      </c>
      <c r="N127">
        <v>0.661124148390422</v>
      </c>
      <c r="O127">
        <v>16.008386887816801</v>
      </c>
      <c r="P127">
        <v>91.458877284595303</v>
      </c>
      <c r="Q127">
        <v>6.9925281830176003E-2</v>
      </c>
    </row>
    <row r="128" spans="1:17" x14ac:dyDescent="0.3">
      <c r="A128" t="s">
        <v>326</v>
      </c>
      <c r="B128" t="s">
        <v>327</v>
      </c>
      <c r="C128" t="s">
        <v>10292</v>
      </c>
      <c r="D128" t="s">
        <v>328</v>
      </c>
      <c r="E128">
        <v>80033.02802328</v>
      </c>
      <c r="F128">
        <v>4137.8</v>
      </c>
      <c r="G128">
        <v>19.209271436184</v>
      </c>
      <c r="H128">
        <v>-9.9738054749131694E-2</v>
      </c>
      <c r="I128">
        <v>0.50385039934923403</v>
      </c>
      <c r="J128">
        <v>-0.57472976494991002</v>
      </c>
      <c r="K128">
        <v>4049.5354859200002</v>
      </c>
      <c r="L128">
        <v>3745.5593169457902</v>
      </c>
      <c r="M128">
        <v>60.123227523661498</v>
      </c>
      <c r="N128">
        <v>0.45217937797369701</v>
      </c>
      <c r="O128">
        <v>13.1446662477645</v>
      </c>
      <c r="P128">
        <v>49.752090043791398</v>
      </c>
      <c r="Q128">
        <v>0.12892152224978501</v>
      </c>
    </row>
    <row r="129" spans="1:17" x14ac:dyDescent="0.3">
      <c r="A129" t="s">
        <v>329</v>
      </c>
      <c r="B129" t="s">
        <v>330</v>
      </c>
      <c r="C129" t="s">
        <v>10287</v>
      </c>
      <c r="D129" t="s">
        <v>54</v>
      </c>
      <c r="E129">
        <v>77410.267462620002</v>
      </c>
      <c r="F129">
        <v>1928.2</v>
      </c>
      <c r="G129">
        <v>25.6380480934492</v>
      </c>
      <c r="H129">
        <v>4.1238858786427199</v>
      </c>
      <c r="I129">
        <v>32.6074163943318</v>
      </c>
      <c r="J129">
        <v>1.9491921551537299</v>
      </c>
      <c r="K129">
        <v>1805.5084007581399</v>
      </c>
      <c r="L129">
        <v>1599.1647637317001</v>
      </c>
      <c r="M129">
        <v>69.536513953566896</v>
      </c>
      <c r="N129">
        <v>1.0731269589507499</v>
      </c>
      <c r="O129">
        <v>1.0735400892023701</v>
      </c>
      <c r="P129">
        <v>63.081997716412197</v>
      </c>
      <c r="Q129">
        <v>-7.5089923421299996E-3</v>
      </c>
    </row>
    <row r="130" spans="1:17" x14ac:dyDescent="0.3">
      <c r="A130" t="s">
        <v>331</v>
      </c>
      <c r="B130" t="s">
        <v>332</v>
      </c>
      <c r="C130" t="s">
        <v>10287</v>
      </c>
      <c r="D130" t="s">
        <v>24</v>
      </c>
      <c r="E130">
        <v>77043.625693298003</v>
      </c>
      <c r="F130">
        <v>24.58</v>
      </c>
      <c r="G130">
        <v>17.097011738402301</v>
      </c>
      <c r="H130">
        <v>-6.2817515598182601</v>
      </c>
      <c r="I130">
        <v>-21.141662381941199</v>
      </c>
      <c r="J130">
        <v>-1.60726521765161</v>
      </c>
      <c r="K130">
        <v>24.4947065006595</v>
      </c>
      <c r="L130">
        <v>23.065227352763898</v>
      </c>
      <c r="M130">
        <v>53.300785642358001</v>
      </c>
      <c r="N130">
        <v>0.56847659755553004</v>
      </c>
      <c r="O130">
        <v>33.645240032546802</v>
      </c>
      <c r="P130">
        <v>56.560509554140097</v>
      </c>
      <c r="Q130">
        <v>7.5171198314190002E-2</v>
      </c>
    </row>
    <row r="131" spans="1:17" x14ac:dyDescent="0.3">
      <c r="A131" t="s">
        <v>333</v>
      </c>
      <c r="B131" t="s">
        <v>334</v>
      </c>
      <c r="C131" t="s">
        <v>10297</v>
      </c>
      <c r="D131" t="s">
        <v>335</v>
      </c>
      <c r="E131">
        <v>76948.365255124998</v>
      </c>
      <c r="F131">
        <v>12859.75</v>
      </c>
      <c r="G131">
        <v>129.53471492831699</v>
      </c>
      <c r="H131">
        <v>13.433470800448299</v>
      </c>
      <c r="I131">
        <v>78.081459293488706</v>
      </c>
      <c r="J131">
        <v>2.83379630212369</v>
      </c>
      <c r="K131">
        <v>11472.717810067899</v>
      </c>
      <c r="L131">
        <v>8776.9468639656498</v>
      </c>
      <c r="M131">
        <v>73.463250312705995</v>
      </c>
      <c r="N131">
        <v>0.980737915509312</v>
      </c>
      <c r="O131">
        <v>0.46851610645619601</v>
      </c>
      <c r="P131">
        <v>171.67816286218201</v>
      </c>
      <c r="Q131">
        <v>0.13146876327582399</v>
      </c>
    </row>
    <row r="132" spans="1:17" x14ac:dyDescent="0.3">
      <c r="A132" t="s">
        <v>336</v>
      </c>
      <c r="B132" t="s">
        <v>337</v>
      </c>
      <c r="C132" t="s">
        <v>10287</v>
      </c>
      <c r="D132" t="s">
        <v>130</v>
      </c>
      <c r="E132">
        <v>76918.945152329994</v>
      </c>
      <c r="F132">
        <v>1696.05</v>
      </c>
      <c r="G132">
        <v>108.235144681379</v>
      </c>
      <c r="H132">
        <v>18.545526432799701</v>
      </c>
      <c r="I132">
        <v>54.335132414040601</v>
      </c>
      <c r="J132">
        <v>4.4599282973199497</v>
      </c>
      <c r="K132">
        <v>1461.62094158729</v>
      </c>
      <c r="L132">
        <v>1184.05511477294</v>
      </c>
      <c r="M132">
        <v>72.8982699968753</v>
      </c>
      <c r="N132">
        <v>1.0348049985326999</v>
      </c>
      <c r="O132">
        <v>3.9591993160579002</v>
      </c>
      <c r="P132">
        <v>156.472100408286</v>
      </c>
      <c r="Q132">
        <v>2.4962313758677999E-2</v>
      </c>
    </row>
    <row r="133" spans="1:17" x14ac:dyDescent="0.3">
      <c r="A133" t="s">
        <v>338</v>
      </c>
      <c r="B133" t="s">
        <v>339</v>
      </c>
      <c r="C133" t="s">
        <v>10298</v>
      </c>
      <c r="D133" t="s">
        <v>191</v>
      </c>
      <c r="E133">
        <v>76860.983949300004</v>
      </c>
      <c r="F133">
        <v>261.75</v>
      </c>
      <c r="G133">
        <v>11.385083125146901</v>
      </c>
      <c r="H133">
        <v>14.732392343386801</v>
      </c>
      <c r="I133">
        <v>39.624845671156997</v>
      </c>
      <c r="J133">
        <v>1.73136281836809</v>
      </c>
      <c r="K133">
        <v>239.04853865634499</v>
      </c>
      <c r="L133">
        <v>204.96836426404499</v>
      </c>
      <c r="M133">
        <v>71.709276604555896</v>
      </c>
      <c r="N133">
        <v>0.56029737131734503</v>
      </c>
      <c r="O133">
        <v>0.24832855778413801</v>
      </c>
      <c r="P133">
        <v>66.137734052681594</v>
      </c>
      <c r="Q133">
        <v>9.5855570301021001E-2</v>
      </c>
    </row>
    <row r="134" spans="1:17" x14ac:dyDescent="0.3">
      <c r="A134" t="s">
        <v>340</v>
      </c>
      <c r="B134" t="s">
        <v>341</v>
      </c>
      <c r="C134" t="s">
        <v>10286</v>
      </c>
      <c r="D134" t="s">
        <v>290</v>
      </c>
      <c r="E134">
        <v>75881.502190725005</v>
      </c>
      <c r="F134">
        <v>4959.75</v>
      </c>
      <c r="G134">
        <v>69.300784455307493</v>
      </c>
      <c r="H134">
        <v>6.0416832190434597</v>
      </c>
      <c r="I134">
        <v>4.2041110038886202</v>
      </c>
      <c r="J134">
        <v>-2.4870949843528898</v>
      </c>
      <c r="K134">
        <v>4524.2675316845898</v>
      </c>
      <c r="L134">
        <v>3900.6564072423898</v>
      </c>
      <c r="M134">
        <v>71.055020985673707</v>
      </c>
      <c r="N134">
        <v>0.59106919483431297</v>
      </c>
      <c r="O134">
        <v>0.76515953425071404</v>
      </c>
      <c r="P134">
        <v>98.875255623721799</v>
      </c>
      <c r="Q134">
        <v>0.135374982643296</v>
      </c>
    </row>
    <row r="135" spans="1:17" x14ac:dyDescent="0.3">
      <c r="A135" t="s">
        <v>342</v>
      </c>
      <c r="B135" t="s">
        <v>343</v>
      </c>
      <c r="C135" t="s">
        <v>10292</v>
      </c>
      <c r="D135" t="s">
        <v>127</v>
      </c>
      <c r="E135">
        <v>75481.229019840001</v>
      </c>
      <c r="F135">
        <v>1621.2</v>
      </c>
      <c r="G135">
        <v>33.123287607483498</v>
      </c>
      <c r="H135">
        <v>0.74582269134284496</v>
      </c>
      <c r="I135">
        <v>31.407097167387001</v>
      </c>
      <c r="J135">
        <v>-1.8702790266462299</v>
      </c>
      <c r="K135">
        <v>1597.0370534427</v>
      </c>
      <c r="L135">
        <v>1370.81113470075</v>
      </c>
      <c r="M135">
        <v>55.7529965487483</v>
      </c>
      <c r="N135">
        <v>0.90479384938632701</v>
      </c>
      <c r="O135">
        <v>11.3064396743153</v>
      </c>
      <c r="P135">
        <v>64.940482246413694</v>
      </c>
      <c r="Q135">
        <v>9.8047487093087998E-2</v>
      </c>
    </row>
    <row r="136" spans="1:17" x14ac:dyDescent="0.3">
      <c r="A136" t="s">
        <v>344</v>
      </c>
      <c r="B136" t="s">
        <v>345</v>
      </c>
      <c r="C136" t="s">
        <v>10295</v>
      </c>
      <c r="D136" t="s">
        <v>130</v>
      </c>
      <c r="E136">
        <v>75152</v>
      </c>
      <c r="F136">
        <v>939.4</v>
      </c>
      <c r="G136">
        <v>16.228341960290699</v>
      </c>
      <c r="H136">
        <v>-5.8795076613888799</v>
      </c>
      <c r="I136">
        <v>-11.274941469494101</v>
      </c>
      <c r="J136">
        <v>-0.81905509064149196</v>
      </c>
      <c r="K136">
        <v>972.613227293769</v>
      </c>
      <c r="L136">
        <v>925.11636331559805</v>
      </c>
      <c r="M136">
        <v>50.770931837100299</v>
      </c>
      <c r="N136">
        <v>0.40859644818862301</v>
      </c>
      <c r="O136">
        <v>21.236959761549901</v>
      </c>
      <c r="P136">
        <v>47.808984344268701</v>
      </c>
      <c r="Q136">
        <v>5.3666708732637999E-2</v>
      </c>
    </row>
    <row r="137" spans="1:17" x14ac:dyDescent="0.3">
      <c r="A137" t="s">
        <v>346</v>
      </c>
      <c r="B137" t="s">
        <v>347</v>
      </c>
      <c r="C137" t="s">
        <v>10300</v>
      </c>
      <c r="D137" t="s">
        <v>166</v>
      </c>
      <c r="E137">
        <v>75087.372420750005</v>
      </c>
      <c r="F137">
        <v>2533.1</v>
      </c>
      <c r="G137">
        <v>-17.8188567243953</v>
      </c>
      <c r="H137">
        <v>5.7735875129559098</v>
      </c>
      <c r="I137">
        <v>-6.5242172120099102</v>
      </c>
      <c r="J137">
        <v>-3.4663847386981201</v>
      </c>
      <c r="K137">
        <v>2459.4029983034102</v>
      </c>
      <c r="L137">
        <v>2411.2934915262299</v>
      </c>
      <c r="M137">
        <v>57.879842239225198</v>
      </c>
      <c r="N137">
        <v>0.60512021503819402</v>
      </c>
      <c r="O137">
        <v>6.3499269669574803</v>
      </c>
      <c r="P137">
        <v>21.6520590707167</v>
      </c>
      <c r="Q137">
        <v>1.0813464974459999E-3</v>
      </c>
    </row>
    <row r="138" spans="1:17" x14ac:dyDescent="0.3">
      <c r="A138" t="s">
        <v>348</v>
      </c>
      <c r="B138" t="s">
        <v>349</v>
      </c>
      <c r="C138" t="s">
        <v>10287</v>
      </c>
      <c r="D138" t="s">
        <v>34</v>
      </c>
      <c r="E138">
        <v>74460.168869679997</v>
      </c>
      <c r="F138">
        <v>552.79999999999995</v>
      </c>
      <c r="G138">
        <v>6.76370966797165</v>
      </c>
      <c r="H138">
        <v>-2.29942057545261</v>
      </c>
      <c r="I138">
        <v>-6.8596534860127401</v>
      </c>
      <c r="J138">
        <v>-3.1446506955615199</v>
      </c>
      <c r="K138">
        <v>558.31970836111395</v>
      </c>
      <c r="L138">
        <v>504.86851005387098</v>
      </c>
      <c r="M138">
        <v>42.082082997256798</v>
      </c>
      <c r="N138">
        <v>0.55607361957620005</v>
      </c>
      <c r="O138">
        <v>14.453690303907299</v>
      </c>
      <c r="P138">
        <v>47.610146862483298</v>
      </c>
      <c r="Q138">
        <v>0.17579796599860201</v>
      </c>
    </row>
    <row r="139" spans="1:17" x14ac:dyDescent="0.3">
      <c r="A139" t="s">
        <v>350</v>
      </c>
      <c r="B139" t="s">
        <v>351</v>
      </c>
      <c r="C139" t="s">
        <v>10287</v>
      </c>
      <c r="D139" t="s">
        <v>37</v>
      </c>
      <c r="E139">
        <v>71404.08</v>
      </c>
      <c r="F139">
        <v>407</v>
      </c>
      <c r="G139">
        <v>59.596660080104002</v>
      </c>
      <c r="H139">
        <v>5.5154967927145604</v>
      </c>
      <c r="I139">
        <v>-16.936439998534301</v>
      </c>
      <c r="J139">
        <v>4.8753397111248304</v>
      </c>
      <c r="K139">
        <v>390.28185031257902</v>
      </c>
      <c r="L139">
        <v>342.78719191910102</v>
      </c>
      <c r="M139">
        <v>58.1120639602848</v>
      </c>
      <c r="N139">
        <v>0.52366178838065003</v>
      </c>
      <c r="O139">
        <v>14.9385749385749</v>
      </c>
      <c r="P139">
        <v>100.98765432098701</v>
      </c>
      <c r="Q139">
        <v>0.10164820781228801</v>
      </c>
    </row>
    <row r="140" spans="1:17" x14ac:dyDescent="0.3">
      <c r="A140" t="s">
        <v>352</v>
      </c>
      <c r="B140" t="s">
        <v>353</v>
      </c>
      <c r="C140" t="s">
        <v>10298</v>
      </c>
      <c r="D140" t="s">
        <v>354</v>
      </c>
      <c r="E140">
        <v>70435.764280649993</v>
      </c>
      <c r="F140">
        <v>5544.95</v>
      </c>
      <c r="G140">
        <v>-2.2275117557058901</v>
      </c>
      <c r="H140">
        <v>-3.3978313380985798</v>
      </c>
      <c r="I140">
        <v>33.065128258513802</v>
      </c>
      <c r="J140">
        <v>4.3560380223021902</v>
      </c>
      <c r="K140">
        <v>5424.4150080177296</v>
      </c>
      <c r="L140">
        <v>4831.20462705721</v>
      </c>
      <c r="M140">
        <v>68.8169793528768</v>
      </c>
      <c r="N140">
        <v>0.50293910645303996</v>
      </c>
      <c r="O140">
        <v>16.502403087493999</v>
      </c>
      <c r="P140">
        <v>53.983615662315998</v>
      </c>
      <c r="Q140">
        <v>0.10922459777549599</v>
      </c>
    </row>
    <row r="141" spans="1:17" x14ac:dyDescent="0.3">
      <c r="A141" t="s">
        <v>355</v>
      </c>
      <c r="B141" t="s">
        <v>356</v>
      </c>
      <c r="C141" t="s">
        <v>10299</v>
      </c>
      <c r="D141" t="s">
        <v>139</v>
      </c>
      <c r="E141">
        <v>69946.350006459994</v>
      </c>
      <c r="F141">
        <v>1744.9</v>
      </c>
      <c r="G141">
        <v>181.18766548738</v>
      </c>
      <c r="H141">
        <v>-1.8104661793024901</v>
      </c>
      <c r="I141">
        <v>32.2810368799367</v>
      </c>
      <c r="J141">
        <v>-7.7161400200961303</v>
      </c>
      <c r="K141">
        <v>1744.06858134867</v>
      </c>
      <c r="L141">
        <v>1403.77598397578</v>
      </c>
      <c r="M141">
        <v>45.830875752549503</v>
      </c>
      <c r="N141">
        <v>0.75559530691213495</v>
      </c>
      <c r="O141">
        <v>18.9065275947045</v>
      </c>
      <c r="P141">
        <v>212.734115960211</v>
      </c>
      <c r="Q141">
        <v>0.179168698462633</v>
      </c>
    </row>
    <row r="142" spans="1:17" x14ac:dyDescent="0.3">
      <c r="A142" t="s">
        <v>357</v>
      </c>
      <c r="B142" t="s">
        <v>358</v>
      </c>
      <c r="C142" t="s">
        <v>10289</v>
      </c>
      <c r="D142" t="s">
        <v>359</v>
      </c>
      <c r="E142">
        <v>69130.157077409996</v>
      </c>
      <c r="F142">
        <v>1909.7</v>
      </c>
      <c r="G142">
        <v>19.208610703908501</v>
      </c>
      <c r="H142">
        <v>18.877341718889301</v>
      </c>
      <c r="I142">
        <v>4.88666272909862</v>
      </c>
      <c r="J142">
        <v>3.6570881645189099</v>
      </c>
      <c r="K142">
        <v>1670.51583037266</v>
      </c>
      <c r="L142">
        <v>1508.38613670014</v>
      </c>
      <c r="M142">
        <v>77.045192438825097</v>
      </c>
      <c r="N142">
        <v>0.90964212195815697</v>
      </c>
      <c r="O142">
        <v>1.50023563910561</v>
      </c>
      <c r="P142">
        <v>63.229197828967003</v>
      </c>
      <c r="Q142">
        <v>5.1244410258640002E-2</v>
      </c>
    </row>
    <row r="143" spans="1:17" hidden="1" x14ac:dyDescent="0.3">
      <c r="A143" t="s">
        <v>360</v>
      </c>
      <c r="B143" t="s">
        <v>361</v>
      </c>
      <c r="C143" t="s">
        <v>10301</v>
      </c>
      <c r="D143" t="s">
        <v>124</v>
      </c>
      <c r="E143">
        <v>69102.430591259996</v>
      </c>
      <c r="F143">
        <v>257.10000000000002</v>
      </c>
      <c r="G143">
        <v>300.58226247586498</v>
      </c>
      <c r="H143">
        <v>-14.7792840671764</v>
      </c>
      <c r="I143">
        <v>41.542384442196003</v>
      </c>
      <c r="J143">
        <v>-3.2861257865403801</v>
      </c>
      <c r="K143">
        <v>233.16391052550401</v>
      </c>
      <c r="M143">
        <v>62.595238999348403</v>
      </c>
      <c r="N143">
        <v>0.42211532513087102</v>
      </c>
      <c r="O143">
        <v>20.5756514974717</v>
      </c>
      <c r="P143">
        <v>449.35897435897402</v>
      </c>
    </row>
    <row r="144" spans="1:17" x14ac:dyDescent="0.3">
      <c r="A144" t="s">
        <v>362</v>
      </c>
      <c r="B144" t="s">
        <v>363</v>
      </c>
      <c r="C144" t="s">
        <v>10291</v>
      </c>
      <c r="D144" t="s">
        <v>51</v>
      </c>
      <c r="E144">
        <v>68965.689824999994</v>
      </c>
      <c r="F144">
        <v>5768.05</v>
      </c>
      <c r="G144">
        <v>25.172302950950002</v>
      </c>
      <c r="H144">
        <v>11.536665628581799</v>
      </c>
      <c r="I144">
        <v>-5.3169405063189696</v>
      </c>
      <c r="J144">
        <v>0.156628829209285</v>
      </c>
      <c r="K144">
        <v>5358.6250387144</v>
      </c>
      <c r="L144">
        <v>4913.3308967180301</v>
      </c>
      <c r="M144">
        <v>71.953273019109005</v>
      </c>
      <c r="N144">
        <v>1.4681946607748999</v>
      </c>
      <c r="O144">
        <v>1.67300907585752</v>
      </c>
      <c r="P144">
        <v>67.335364084711301</v>
      </c>
      <c r="Q144">
        <v>1.8470020250465999E-2</v>
      </c>
    </row>
    <row r="145" spans="1:17" x14ac:dyDescent="0.3">
      <c r="A145" t="s">
        <v>364</v>
      </c>
      <c r="B145" t="s">
        <v>365</v>
      </c>
      <c r="C145" t="s">
        <v>10287</v>
      </c>
      <c r="D145" t="s">
        <v>366</v>
      </c>
      <c r="E145">
        <v>67949.984474130004</v>
      </c>
      <c r="F145">
        <v>714.45</v>
      </c>
      <c r="G145">
        <v>-41.849793902884102</v>
      </c>
      <c r="H145">
        <v>-1.8981945707638599</v>
      </c>
      <c r="I145">
        <v>-15.226187982829799</v>
      </c>
      <c r="J145">
        <v>-0.34060883341789999</v>
      </c>
      <c r="K145">
        <v>715.80075235555398</v>
      </c>
      <c r="L145">
        <v>735.93785899611203</v>
      </c>
      <c r="M145">
        <v>57.937847094658899</v>
      </c>
      <c r="N145">
        <v>0.76184406748988598</v>
      </c>
      <c r="O145">
        <v>20.064385191405901</v>
      </c>
      <c r="P145">
        <v>10.2631375877768</v>
      </c>
      <c r="Q145">
        <v>-0.15321845586997701</v>
      </c>
    </row>
    <row r="146" spans="1:17" x14ac:dyDescent="0.3">
      <c r="A146" t="s">
        <v>367</v>
      </c>
      <c r="B146" t="s">
        <v>368</v>
      </c>
      <c r="C146" t="s">
        <v>10297</v>
      </c>
      <c r="D146" t="s">
        <v>98</v>
      </c>
      <c r="E146">
        <v>67855.159032044903</v>
      </c>
      <c r="F146">
        <v>582.04999999999995</v>
      </c>
      <c r="G146">
        <v>-28.936656251549</v>
      </c>
      <c r="H146">
        <v>9.1000616181058192</v>
      </c>
      <c r="I146">
        <v>-9.8564373403465506</v>
      </c>
      <c r="J146">
        <v>2.2283502496738499</v>
      </c>
      <c r="K146">
        <v>532.27702025837596</v>
      </c>
      <c r="L146">
        <v>536.73246038103696</v>
      </c>
      <c r="M146">
        <v>79.870075518065804</v>
      </c>
      <c r="N146">
        <v>0.87911921494930001</v>
      </c>
      <c r="O146">
        <v>16.785499527532</v>
      </c>
      <c r="P146">
        <v>32.585421412300597</v>
      </c>
      <c r="Q146">
        <v>-8.0961293680125002E-2</v>
      </c>
    </row>
    <row r="147" spans="1:17" x14ac:dyDescent="0.3">
      <c r="A147" t="s">
        <v>369</v>
      </c>
      <c r="B147" t="s">
        <v>370</v>
      </c>
      <c r="C147" t="s">
        <v>10300</v>
      </c>
      <c r="D147" t="s">
        <v>166</v>
      </c>
      <c r="E147">
        <v>67173.940935969993</v>
      </c>
      <c r="F147">
        <v>4428.05</v>
      </c>
      <c r="G147">
        <v>-7.52158754724557</v>
      </c>
      <c r="H147">
        <v>12.2516602941988</v>
      </c>
      <c r="I147">
        <v>8.6239266826191692</v>
      </c>
      <c r="J147">
        <v>-2.4211836719666202</v>
      </c>
      <c r="K147">
        <v>4097.9686188068799</v>
      </c>
      <c r="L147">
        <v>3771.3512977180699</v>
      </c>
      <c r="M147">
        <v>60.235257845311402</v>
      </c>
      <c r="N147">
        <v>0.82091801167761702</v>
      </c>
      <c r="O147">
        <v>3.8831991508677599</v>
      </c>
      <c r="P147">
        <v>37.517080745341602</v>
      </c>
      <c r="Q147">
        <v>9.939949830112E-3</v>
      </c>
    </row>
    <row r="148" spans="1:17" x14ac:dyDescent="0.3">
      <c r="A148" t="s">
        <v>371</v>
      </c>
      <c r="B148" t="s">
        <v>372</v>
      </c>
      <c r="C148" t="s">
        <v>10294</v>
      </c>
      <c r="D148" t="s">
        <v>373</v>
      </c>
      <c r="E148">
        <v>66331.332808899999</v>
      </c>
      <c r="F148">
        <v>226.34</v>
      </c>
      <c r="G148">
        <v>59.294834849728097</v>
      </c>
      <c r="H148">
        <v>-3.3863915063022398</v>
      </c>
      <c r="I148">
        <v>-16.972803493232099</v>
      </c>
      <c r="J148">
        <v>1.3586601324496499</v>
      </c>
      <c r="K148">
        <v>236.79315628197901</v>
      </c>
      <c r="L148">
        <v>220.89981077329199</v>
      </c>
      <c r="M148">
        <v>51.611254464432498</v>
      </c>
      <c r="N148">
        <v>0.97950356187347798</v>
      </c>
      <c r="O148">
        <v>26.513210214721202</v>
      </c>
      <c r="P148">
        <v>91.489001692047296</v>
      </c>
      <c r="Q148">
        <v>7.8143583855902005E-2</v>
      </c>
    </row>
    <row r="149" spans="1:17" x14ac:dyDescent="0.3">
      <c r="A149" t="s">
        <v>374</v>
      </c>
      <c r="B149" t="s">
        <v>375</v>
      </c>
      <c r="C149" t="s">
        <v>10299</v>
      </c>
      <c r="D149" t="s">
        <v>139</v>
      </c>
      <c r="E149">
        <v>65957.382118355003</v>
      </c>
      <c r="F149">
        <v>3690.05</v>
      </c>
      <c r="G149">
        <v>81.911103599486495</v>
      </c>
      <c r="H149">
        <v>-11.9558541809304</v>
      </c>
      <c r="I149">
        <v>19.820597192458099</v>
      </c>
      <c r="J149">
        <v>2.0296025045283099</v>
      </c>
      <c r="K149">
        <v>3502.75598975803</v>
      </c>
      <c r="L149">
        <v>2957.1183162611501</v>
      </c>
      <c r="M149">
        <v>66.925396419765605</v>
      </c>
      <c r="N149">
        <v>0.36294959623094403</v>
      </c>
      <c r="O149">
        <v>12.1123020013278</v>
      </c>
      <c r="P149">
        <v>113.538381412574</v>
      </c>
      <c r="Q149">
        <v>0.19173973158221999</v>
      </c>
    </row>
    <row r="150" spans="1:17" x14ac:dyDescent="0.3">
      <c r="A150" t="s">
        <v>376</v>
      </c>
      <c r="B150" t="s">
        <v>377</v>
      </c>
      <c r="C150" t="s">
        <v>10300</v>
      </c>
      <c r="D150" t="s">
        <v>378</v>
      </c>
      <c r="E150">
        <v>65522.508087239999</v>
      </c>
      <c r="F150">
        <v>1012.6</v>
      </c>
      <c r="G150">
        <v>95.195625921937904</v>
      </c>
      <c r="H150">
        <v>-6.2576321552152399</v>
      </c>
      <c r="I150">
        <v>10.53039845955</v>
      </c>
      <c r="J150">
        <v>-1.3175310392000401</v>
      </c>
      <c r="K150">
        <v>949.51381372374601</v>
      </c>
      <c r="L150">
        <v>788.10741520967895</v>
      </c>
      <c r="M150">
        <v>65.046356111125903</v>
      </c>
      <c r="N150">
        <v>0.57232939553820705</v>
      </c>
      <c r="O150">
        <v>17.222990321943499</v>
      </c>
      <c r="P150">
        <v>130.188679245283</v>
      </c>
      <c r="Q150">
        <v>0.15373662754411899</v>
      </c>
    </row>
    <row r="151" spans="1:17" x14ac:dyDescent="0.3">
      <c r="A151" t="s">
        <v>379</v>
      </c>
      <c r="B151" t="s">
        <v>380</v>
      </c>
      <c r="C151" t="s">
        <v>10292</v>
      </c>
      <c r="D151" t="s">
        <v>198</v>
      </c>
      <c r="E151">
        <v>65331.233103325001</v>
      </c>
      <c r="F151">
        <v>1137.8499999999999</v>
      </c>
      <c r="G151">
        <v>50.722658111315504</v>
      </c>
      <c r="H151">
        <v>21.270463201455101</v>
      </c>
      <c r="I151">
        <v>68.136214539129796</v>
      </c>
      <c r="J151">
        <v>0.941430690917061</v>
      </c>
      <c r="K151">
        <v>1023.53148459697</v>
      </c>
      <c r="L151">
        <v>827.07327110920403</v>
      </c>
      <c r="M151">
        <v>63.851033975161002</v>
      </c>
      <c r="N151">
        <v>0.74043333254777999</v>
      </c>
      <c r="O151">
        <v>6.1036164696576902</v>
      </c>
      <c r="P151">
        <v>107.409770324462</v>
      </c>
      <c r="Q151">
        <v>0.13091991366642799</v>
      </c>
    </row>
    <row r="152" spans="1:17" x14ac:dyDescent="0.3">
      <c r="A152" t="s">
        <v>381</v>
      </c>
      <c r="B152" t="s">
        <v>382</v>
      </c>
      <c r="C152" t="s">
        <v>10296</v>
      </c>
      <c r="D152" t="s">
        <v>86</v>
      </c>
      <c r="E152">
        <v>64553.555632629999</v>
      </c>
      <c r="F152">
        <v>312.7</v>
      </c>
      <c r="G152">
        <v>70.8743794498005</v>
      </c>
      <c r="H152">
        <v>-3.0772460014558201</v>
      </c>
      <c r="I152">
        <v>16.769533604846199</v>
      </c>
      <c r="J152">
        <v>-3.0514857639841599</v>
      </c>
      <c r="K152">
        <v>315.89459502556298</v>
      </c>
      <c r="L152">
        <v>256.85909080029802</v>
      </c>
      <c r="M152">
        <v>38.369969073024997</v>
      </c>
      <c r="N152">
        <v>0.2569701151221</v>
      </c>
      <c r="O152">
        <v>15.430124720179</v>
      </c>
      <c r="P152">
        <v>119.90154711673701</v>
      </c>
    </row>
    <row r="153" spans="1:17" x14ac:dyDescent="0.3">
      <c r="A153" t="s">
        <v>383</v>
      </c>
      <c r="B153" t="s">
        <v>384</v>
      </c>
      <c r="C153" t="s">
        <v>10292</v>
      </c>
      <c r="D153" t="s">
        <v>198</v>
      </c>
      <c r="E153">
        <v>63509.307194399997</v>
      </c>
      <c r="F153">
        <v>4063.2</v>
      </c>
      <c r="G153">
        <v>9.3316671271853302</v>
      </c>
      <c r="H153">
        <v>5.2753849709545202</v>
      </c>
      <c r="I153">
        <v>29.121606375494601</v>
      </c>
      <c r="J153">
        <v>1.28380745189553</v>
      </c>
      <c r="K153">
        <v>4099.9944765035798</v>
      </c>
      <c r="L153">
        <v>3677.44903236855</v>
      </c>
      <c r="M153">
        <v>54.030349579663103</v>
      </c>
      <c r="N153">
        <v>0.48413046091349898</v>
      </c>
      <c r="O153">
        <v>21.849773577475801</v>
      </c>
      <c r="P153">
        <v>55.547048464895397</v>
      </c>
      <c r="Q153">
        <v>0.111176481401235</v>
      </c>
    </row>
    <row r="154" spans="1:17" x14ac:dyDescent="0.3">
      <c r="A154" t="s">
        <v>385</v>
      </c>
      <c r="B154" t="s">
        <v>386</v>
      </c>
      <c r="C154" t="s">
        <v>10299</v>
      </c>
      <c r="D154" t="s">
        <v>139</v>
      </c>
      <c r="E154">
        <v>63052.263918169898</v>
      </c>
      <c r="F154">
        <v>1734.1</v>
      </c>
      <c r="G154">
        <v>30.751857132284101</v>
      </c>
      <c r="H154">
        <v>0.93325873956741301</v>
      </c>
      <c r="I154">
        <v>14.152370528032399</v>
      </c>
      <c r="J154">
        <v>-1.86943560581931</v>
      </c>
      <c r="K154">
        <v>1750.4257208837601</v>
      </c>
      <c r="L154">
        <v>1548.6047857690901</v>
      </c>
      <c r="M154">
        <v>43.737398747283102</v>
      </c>
      <c r="N154">
        <v>0.75274416000914801</v>
      </c>
      <c r="O154">
        <v>12.6261461276742</v>
      </c>
      <c r="P154">
        <v>64.979545238321705</v>
      </c>
      <c r="Q154">
        <v>0.107594474259323</v>
      </c>
    </row>
    <row r="155" spans="1:17" x14ac:dyDescent="0.3">
      <c r="A155" t="s">
        <v>387</v>
      </c>
      <c r="B155" t="s">
        <v>388</v>
      </c>
      <c r="C155" t="s">
        <v>10287</v>
      </c>
      <c r="D155" t="s">
        <v>34</v>
      </c>
      <c r="E155">
        <v>62768.780423999997</v>
      </c>
      <c r="F155">
        <v>52.5</v>
      </c>
      <c r="G155">
        <v>41.437101185542801</v>
      </c>
      <c r="H155">
        <v>-5.9403780949094802</v>
      </c>
      <c r="I155">
        <v>-24.898872859392799</v>
      </c>
      <c r="J155">
        <v>0.70099337327229305</v>
      </c>
      <c r="K155">
        <v>53.853722701038699</v>
      </c>
      <c r="L155">
        <v>49.744844904841997</v>
      </c>
      <c r="M155">
        <v>52.985122812065001</v>
      </c>
      <c r="N155">
        <v>0.356219156323685</v>
      </c>
      <c r="O155">
        <v>34.571428571428498</v>
      </c>
      <c r="P155">
        <v>73.267326732673197</v>
      </c>
      <c r="Q155">
        <v>0.125805814586995</v>
      </c>
    </row>
    <row r="156" spans="1:17" x14ac:dyDescent="0.3">
      <c r="A156" t="s">
        <v>389</v>
      </c>
      <c r="B156" t="s">
        <v>390</v>
      </c>
      <c r="C156" t="s">
        <v>10300</v>
      </c>
      <c r="D156" t="s">
        <v>303</v>
      </c>
      <c r="E156">
        <v>62248.101525469901</v>
      </c>
      <c r="F156">
        <v>7298.9</v>
      </c>
      <c r="G156">
        <v>-1.32709450284505</v>
      </c>
      <c r="H156">
        <v>-10.353236618414501</v>
      </c>
      <c r="I156">
        <v>19.3543552423919</v>
      </c>
      <c r="J156">
        <v>0.118450886947931</v>
      </c>
      <c r="K156">
        <v>7978.4110798207403</v>
      </c>
      <c r="L156">
        <v>7158.6229605274002</v>
      </c>
      <c r="M156">
        <v>31.717091186138301</v>
      </c>
      <c r="N156">
        <v>0.54369082808263702</v>
      </c>
      <c r="O156">
        <v>36.117086136267098</v>
      </c>
      <c r="P156">
        <v>38.865318391963598</v>
      </c>
      <c r="Q156">
        <v>0.119405227512645</v>
      </c>
    </row>
    <row r="157" spans="1:17" x14ac:dyDescent="0.3">
      <c r="A157" t="s">
        <v>391</v>
      </c>
      <c r="B157" t="s">
        <v>392</v>
      </c>
      <c r="C157" t="s">
        <v>10291</v>
      </c>
      <c r="D157" t="s">
        <v>51</v>
      </c>
      <c r="E157">
        <v>61955.739869319899</v>
      </c>
      <c r="F157">
        <v>29156.6</v>
      </c>
      <c r="G157">
        <v>-3.7326904488502999</v>
      </c>
      <c r="H157">
        <v>3.3320413963642999</v>
      </c>
      <c r="I157">
        <v>-10.633307617026899</v>
      </c>
      <c r="J157">
        <v>2.2470206476948</v>
      </c>
      <c r="K157">
        <v>27699.454217838898</v>
      </c>
      <c r="L157">
        <v>26300.344075106601</v>
      </c>
      <c r="M157">
        <v>71.013864767570297</v>
      </c>
      <c r="N157">
        <v>1.66827005130467</v>
      </c>
      <c r="O157">
        <v>2.7117359362888802</v>
      </c>
      <c r="P157">
        <v>32.529999999999902</v>
      </c>
      <c r="Q157">
        <v>2.3665441701724001E-2</v>
      </c>
    </row>
    <row r="158" spans="1:17" x14ac:dyDescent="0.3">
      <c r="A158" t="s">
        <v>393</v>
      </c>
      <c r="B158" t="s">
        <v>394</v>
      </c>
      <c r="C158" t="s">
        <v>10297</v>
      </c>
      <c r="D158" t="s">
        <v>89</v>
      </c>
      <c r="E158">
        <v>61502.693715959998</v>
      </c>
      <c r="F158">
        <v>596.4</v>
      </c>
      <c r="G158">
        <v>138.80855943472</v>
      </c>
      <c r="H158">
        <v>1.03012796721814</v>
      </c>
      <c r="I158">
        <v>43.697460289855101</v>
      </c>
      <c r="J158">
        <v>-6.8780896278737096</v>
      </c>
      <c r="K158">
        <v>516.99379432988098</v>
      </c>
      <c r="L158">
        <v>409.09118281883298</v>
      </c>
      <c r="M158">
        <v>71.548256438783696</v>
      </c>
      <c r="N158">
        <v>2.0843771115079099</v>
      </c>
      <c r="O158">
        <v>6.2374245472837098</v>
      </c>
      <c r="P158">
        <v>194.082840236686</v>
      </c>
      <c r="Q158">
        <v>0.23800712871496699</v>
      </c>
    </row>
    <row r="159" spans="1:17" x14ac:dyDescent="0.3">
      <c r="A159" t="s">
        <v>395</v>
      </c>
      <c r="B159" t="s">
        <v>396</v>
      </c>
      <c r="C159" t="s">
        <v>10296</v>
      </c>
      <c r="D159" t="s">
        <v>397</v>
      </c>
      <c r="E159">
        <v>60250.071601980002</v>
      </c>
      <c r="F159">
        <v>988.85</v>
      </c>
      <c r="G159">
        <v>21.342639834356</v>
      </c>
      <c r="H159">
        <v>-2.31815362321022</v>
      </c>
      <c r="I159">
        <v>-14.127147969720101</v>
      </c>
      <c r="J159">
        <v>0.74497340428810499</v>
      </c>
      <c r="K159">
        <v>1015.88593596641</v>
      </c>
      <c r="L159">
        <v>944.840119510303</v>
      </c>
      <c r="M159">
        <v>50.2795035187767</v>
      </c>
      <c r="N159">
        <v>0.67601706880047496</v>
      </c>
      <c r="O159">
        <v>19.330535470495999</v>
      </c>
      <c r="P159">
        <v>51.246558580605601</v>
      </c>
      <c r="Q159">
        <v>2.7758668295626999E-2</v>
      </c>
    </row>
    <row r="160" spans="1:17" x14ac:dyDescent="0.3">
      <c r="A160" t="s">
        <v>398</v>
      </c>
      <c r="B160" t="s">
        <v>399</v>
      </c>
      <c r="C160" t="s">
        <v>10295</v>
      </c>
      <c r="D160" t="s">
        <v>400</v>
      </c>
      <c r="E160">
        <v>60120.628942374002</v>
      </c>
      <c r="F160">
        <v>210.42</v>
      </c>
      <c r="G160">
        <v>27.891222120441402</v>
      </c>
      <c r="H160">
        <v>19.771384552004999</v>
      </c>
      <c r="I160">
        <v>26.485790945732901</v>
      </c>
      <c r="J160">
        <v>8.3518279130870194</v>
      </c>
      <c r="K160">
        <v>184.96189569404399</v>
      </c>
      <c r="L160">
        <v>171.25518478519601</v>
      </c>
      <c r="M160">
        <v>74.643098678462295</v>
      </c>
      <c r="N160">
        <v>2.1512138339799698</v>
      </c>
      <c r="O160">
        <v>8.4972911320216902</v>
      </c>
      <c r="P160">
        <v>60.258948971820203</v>
      </c>
      <c r="Q160">
        <v>-7.1550335447968003E-2</v>
      </c>
    </row>
    <row r="161" spans="1:17" x14ac:dyDescent="0.3">
      <c r="A161" t="s">
        <v>401</v>
      </c>
      <c r="B161" t="s">
        <v>402</v>
      </c>
      <c r="C161" t="s">
        <v>10294</v>
      </c>
      <c r="D161" t="s">
        <v>127</v>
      </c>
      <c r="E161">
        <v>60090.139059300003</v>
      </c>
      <c r="F161">
        <v>729.75</v>
      </c>
      <c r="G161">
        <v>43.909434597362903</v>
      </c>
      <c r="H161">
        <v>-0.97036921299685597</v>
      </c>
      <c r="I161">
        <v>1.93055704256195</v>
      </c>
      <c r="J161">
        <v>3.2713373158992001</v>
      </c>
      <c r="K161">
        <v>737.87643730398702</v>
      </c>
      <c r="L161">
        <v>657.70046558739602</v>
      </c>
      <c r="M161">
        <v>57.911213186525998</v>
      </c>
      <c r="N161">
        <v>0.59134313495978197</v>
      </c>
      <c r="O161">
        <v>16.204179513532001</v>
      </c>
      <c r="P161">
        <v>79.719246398226801</v>
      </c>
      <c r="Q161">
        <v>0.178250964145869</v>
      </c>
    </row>
    <row r="162" spans="1:17" x14ac:dyDescent="0.3">
      <c r="A162" t="s">
        <v>403</v>
      </c>
      <c r="B162" t="s">
        <v>404</v>
      </c>
      <c r="C162" t="s">
        <v>10292</v>
      </c>
      <c r="D162" t="s">
        <v>405</v>
      </c>
      <c r="E162">
        <v>59212.527143065003</v>
      </c>
      <c r="F162">
        <v>139614.54999999999</v>
      </c>
      <c r="G162">
        <v>0.86395413673628896</v>
      </c>
      <c r="H162">
        <v>5.6127998814401101</v>
      </c>
      <c r="I162">
        <v>-18.701327627385702</v>
      </c>
      <c r="J162">
        <v>-1.8642985939739001</v>
      </c>
      <c r="K162">
        <v>134028.563471712</v>
      </c>
      <c r="L162">
        <v>127714.919898619</v>
      </c>
      <c r="M162">
        <v>63.333753523879203</v>
      </c>
      <c r="N162">
        <v>1.16184391353811</v>
      </c>
      <c r="O162">
        <v>8.4736512061242806</v>
      </c>
      <c r="P162">
        <v>31.210516423100302</v>
      </c>
      <c r="Q162">
        <v>6.0562482559971001E-2</v>
      </c>
    </row>
    <row r="163" spans="1:17" x14ac:dyDescent="0.3">
      <c r="A163" t="s">
        <v>406</v>
      </c>
      <c r="B163" t="s">
        <v>407</v>
      </c>
      <c r="C163" t="s">
        <v>10287</v>
      </c>
      <c r="D163" t="s">
        <v>408</v>
      </c>
      <c r="E163">
        <v>58144.267312627999</v>
      </c>
      <c r="F163">
        <v>223.27</v>
      </c>
      <c r="G163">
        <v>-7.7832204404649197</v>
      </c>
      <c r="H163">
        <v>2.1298956740179</v>
      </c>
      <c r="I163">
        <v>9.3378177719762903</v>
      </c>
      <c r="J163">
        <v>4.3802307732144801</v>
      </c>
      <c r="K163">
        <v>219.627872760618</v>
      </c>
      <c r="L163">
        <v>203.62371671268801</v>
      </c>
      <c r="M163">
        <v>63.965797147488999</v>
      </c>
      <c r="N163">
        <v>0.87169263418832699</v>
      </c>
      <c r="O163">
        <v>10.5835983338558</v>
      </c>
      <c r="P163">
        <v>44.045161290322497</v>
      </c>
      <c r="Q163">
        <v>8.0853131564830996E-2</v>
      </c>
    </row>
    <row r="164" spans="1:17" x14ac:dyDescent="0.3">
      <c r="A164" t="s">
        <v>409</v>
      </c>
      <c r="B164" t="s">
        <v>410</v>
      </c>
      <c r="C164" t="s">
        <v>10286</v>
      </c>
      <c r="D164" t="s">
        <v>290</v>
      </c>
      <c r="E164">
        <v>58086.81323639</v>
      </c>
      <c r="F164">
        <v>5488.3</v>
      </c>
      <c r="G164">
        <v>-1.90200937994076</v>
      </c>
      <c r="H164">
        <v>10.1518023964425</v>
      </c>
      <c r="I164">
        <v>-9.1108151977351692</v>
      </c>
      <c r="J164">
        <v>5.23618526008147</v>
      </c>
      <c r="K164">
        <v>5033.4387020541399</v>
      </c>
      <c r="L164">
        <v>4903.4842122199098</v>
      </c>
      <c r="M164">
        <v>80.815497542397907</v>
      </c>
      <c r="N164">
        <v>0.72177133408371796</v>
      </c>
      <c r="O164">
        <v>7.0158336825610901</v>
      </c>
      <c r="P164">
        <v>33.502797372901902</v>
      </c>
      <c r="Q164">
        <v>1.4000928421642E-2</v>
      </c>
    </row>
    <row r="165" spans="1:17" x14ac:dyDescent="0.3">
      <c r="A165" t="s">
        <v>411</v>
      </c>
      <c r="B165" t="s">
        <v>412</v>
      </c>
      <c r="C165" t="s">
        <v>10286</v>
      </c>
      <c r="D165" t="s">
        <v>21</v>
      </c>
      <c r="E165">
        <v>57968.364507094899</v>
      </c>
      <c r="F165">
        <v>3065.65</v>
      </c>
      <c r="G165">
        <v>1.5165035567183001</v>
      </c>
      <c r="H165">
        <v>5.33952913229193</v>
      </c>
      <c r="I165">
        <v>1.93207952848702</v>
      </c>
      <c r="J165">
        <v>6.3357970877612004</v>
      </c>
      <c r="K165">
        <v>2714.2992806807101</v>
      </c>
      <c r="L165">
        <v>2509.5627049855102</v>
      </c>
      <c r="M165">
        <v>76.877220035480505</v>
      </c>
      <c r="N165">
        <v>0.48773083295528702</v>
      </c>
      <c r="O165">
        <v>2.8493141748079598</v>
      </c>
      <c r="P165">
        <v>48.163452708907201</v>
      </c>
      <c r="Q165">
        <v>-2.9487572559926001E-2</v>
      </c>
    </row>
    <row r="166" spans="1:17" hidden="1" x14ac:dyDescent="0.3">
      <c r="A166" t="s">
        <v>413</v>
      </c>
      <c r="B166" t="s">
        <v>414</v>
      </c>
      <c r="C166" t="s">
        <v>10301</v>
      </c>
      <c r="D166" t="s">
        <v>104</v>
      </c>
      <c r="E166">
        <v>57923.018049819897</v>
      </c>
      <c r="F166">
        <v>131.32</v>
      </c>
      <c r="G166">
        <v>16.073490546040802</v>
      </c>
      <c r="H166">
        <v>124.33868755433799</v>
      </c>
      <c r="I166">
        <v>32.315495706650303</v>
      </c>
      <c r="J166">
        <v>13.379318470678101</v>
      </c>
      <c r="O166">
        <v>19.8598842522083</v>
      </c>
      <c r="P166">
        <v>72.789473684210506</v>
      </c>
    </row>
    <row r="167" spans="1:17" x14ac:dyDescent="0.3">
      <c r="A167" t="s">
        <v>415</v>
      </c>
      <c r="B167" t="s">
        <v>416</v>
      </c>
      <c r="C167" t="s">
        <v>10285</v>
      </c>
      <c r="D167" t="s">
        <v>417</v>
      </c>
      <c r="E167">
        <v>57180.0033545599</v>
      </c>
      <c r="F167">
        <v>381.2</v>
      </c>
      <c r="G167">
        <v>44.609983679757697</v>
      </c>
      <c r="H167">
        <v>10.186089857445401</v>
      </c>
      <c r="I167">
        <v>22.549619749150899</v>
      </c>
      <c r="J167">
        <v>-0.21276577195900501</v>
      </c>
      <c r="K167">
        <v>348.31865745035998</v>
      </c>
      <c r="L167">
        <v>296.57995094985398</v>
      </c>
      <c r="M167">
        <v>70.797630659998603</v>
      </c>
      <c r="N167">
        <v>0.59228513510036096</v>
      </c>
      <c r="O167">
        <v>0.78698845750262403</v>
      </c>
      <c r="P167">
        <v>98.852373500260796</v>
      </c>
      <c r="Q167">
        <v>5.1997061201023001E-2</v>
      </c>
    </row>
    <row r="168" spans="1:17" x14ac:dyDescent="0.3">
      <c r="A168" t="s">
        <v>418</v>
      </c>
      <c r="B168" t="s">
        <v>419</v>
      </c>
      <c r="C168" t="s">
        <v>10287</v>
      </c>
      <c r="D168" t="s">
        <v>124</v>
      </c>
      <c r="E168">
        <v>57144.235500000003</v>
      </c>
      <c r="F168">
        <v>285.45</v>
      </c>
      <c r="G168">
        <v>257.30493454064202</v>
      </c>
      <c r="H168">
        <v>-10.924419271923</v>
      </c>
      <c r="I168">
        <v>34.334497815502999</v>
      </c>
      <c r="J168">
        <v>-3.8754885610735501</v>
      </c>
      <c r="K168">
        <v>290.88689769482602</v>
      </c>
      <c r="L168">
        <v>217.38905945543499</v>
      </c>
      <c r="M168">
        <v>37.742375920536603</v>
      </c>
      <c r="N168">
        <v>0.45216636488596601</v>
      </c>
      <c r="O168">
        <v>23.9096163951655</v>
      </c>
      <c r="P168">
        <v>321.951219512195</v>
      </c>
      <c r="Q168">
        <v>0.18428192355569001</v>
      </c>
    </row>
    <row r="169" spans="1:17" x14ac:dyDescent="0.3">
      <c r="A169" t="s">
        <v>420</v>
      </c>
      <c r="B169" t="s">
        <v>421</v>
      </c>
      <c r="C169" t="s">
        <v>10287</v>
      </c>
      <c r="D169" t="s">
        <v>24</v>
      </c>
      <c r="E169">
        <v>56371.782230831901</v>
      </c>
      <c r="F169">
        <v>75.36</v>
      </c>
      <c r="G169">
        <v>-45.960151879762599</v>
      </c>
      <c r="H169">
        <v>-3.8647868178663001</v>
      </c>
      <c r="I169">
        <v>-18.810667668515801</v>
      </c>
      <c r="J169">
        <v>6.9469411130089698E-2</v>
      </c>
      <c r="K169">
        <v>75.844082131970296</v>
      </c>
      <c r="L169">
        <v>78.8194764798005</v>
      </c>
      <c r="M169">
        <v>67.712237109519904</v>
      </c>
      <c r="N169">
        <v>0.721041771668404</v>
      </c>
      <c r="O169">
        <v>33.625265392781301</v>
      </c>
      <c r="P169">
        <v>6.9998580150503802</v>
      </c>
      <c r="Q169">
        <v>5.7519293367798E-2</v>
      </c>
    </row>
    <row r="170" spans="1:17" hidden="1" x14ac:dyDescent="0.3">
      <c r="A170" t="s">
        <v>422</v>
      </c>
      <c r="B170" t="s">
        <v>423</v>
      </c>
      <c r="C170" t="s">
        <v>10301</v>
      </c>
      <c r="D170" t="s">
        <v>27</v>
      </c>
      <c r="E170">
        <v>55997.5</v>
      </c>
      <c r="F170">
        <v>1119.95</v>
      </c>
      <c r="G170">
        <v>9.7866765911980398</v>
      </c>
      <c r="H170">
        <v>0.41249724055377601</v>
      </c>
      <c r="I170">
        <v>26.0286817518075</v>
      </c>
      <c r="J170">
        <v>-4.7019595002596501</v>
      </c>
      <c r="K170">
        <v>1099.0618279885</v>
      </c>
      <c r="M170">
        <v>43.865420229099499</v>
      </c>
      <c r="N170">
        <v>0.34334835531182001</v>
      </c>
      <c r="O170">
        <v>22.201884012679098</v>
      </c>
      <c r="P170">
        <v>48.337748344370802</v>
      </c>
    </row>
    <row r="171" spans="1:17" x14ac:dyDescent="0.3">
      <c r="A171" t="s">
        <v>424</v>
      </c>
      <c r="B171" t="s">
        <v>425</v>
      </c>
      <c r="C171" t="s">
        <v>10297</v>
      </c>
      <c r="D171" t="s">
        <v>335</v>
      </c>
      <c r="E171">
        <v>55714.372521199999</v>
      </c>
      <c r="F171">
        <v>1683.8</v>
      </c>
      <c r="G171">
        <v>76.675215088259094</v>
      </c>
      <c r="H171">
        <v>13.400855056998701</v>
      </c>
      <c r="I171">
        <v>41.612992658096303</v>
      </c>
      <c r="J171">
        <v>3.69111184013197</v>
      </c>
      <c r="K171">
        <v>1495.57146221669</v>
      </c>
      <c r="L171">
        <v>1258.39543262546</v>
      </c>
      <c r="M171">
        <v>76.556300328535798</v>
      </c>
      <c r="N171">
        <v>2.2572299375229199</v>
      </c>
      <c r="O171">
        <v>0.29397790711487198</v>
      </c>
      <c r="P171">
        <v>108.817511006386</v>
      </c>
      <c r="Q171">
        <v>4.9914611992224002E-2</v>
      </c>
    </row>
    <row r="172" spans="1:17" x14ac:dyDescent="0.3">
      <c r="A172" t="s">
        <v>426</v>
      </c>
      <c r="B172" t="s">
        <v>427</v>
      </c>
      <c r="C172" t="s">
        <v>10292</v>
      </c>
      <c r="D172" t="s">
        <v>405</v>
      </c>
      <c r="E172">
        <v>55478.1671862</v>
      </c>
      <c r="F172">
        <v>2869.8</v>
      </c>
      <c r="G172">
        <v>-7.6285202968475403</v>
      </c>
      <c r="H172">
        <v>-9.6529220090505401</v>
      </c>
      <c r="I172">
        <v>14.173369747992901</v>
      </c>
      <c r="J172">
        <v>-0.982184080240179</v>
      </c>
      <c r="K172">
        <v>3030.9445946015699</v>
      </c>
      <c r="L172">
        <v>2748.0563474627602</v>
      </c>
      <c r="M172">
        <v>37.555580887500803</v>
      </c>
      <c r="N172">
        <v>1.06880242449317</v>
      </c>
      <c r="O172">
        <v>17.604014217018602</v>
      </c>
      <c r="P172">
        <v>30.8141124988604</v>
      </c>
      <c r="Q172">
        <v>-5.9931499062579998E-3</v>
      </c>
    </row>
    <row r="173" spans="1:17" x14ac:dyDescent="0.3">
      <c r="A173" t="s">
        <v>428</v>
      </c>
      <c r="B173" t="s">
        <v>429</v>
      </c>
      <c r="C173" t="s">
        <v>10289</v>
      </c>
      <c r="D173" t="s">
        <v>186</v>
      </c>
      <c r="E173">
        <v>55446.345465279999</v>
      </c>
      <c r="F173">
        <v>17081.05</v>
      </c>
      <c r="G173">
        <v>-17.369723609402701</v>
      </c>
      <c r="H173">
        <v>0.34883337323998997</v>
      </c>
      <c r="I173">
        <v>-9.9752718221284393</v>
      </c>
      <c r="J173">
        <v>-1.4945949730275701</v>
      </c>
      <c r="K173">
        <v>16796.978998504801</v>
      </c>
      <c r="L173">
        <v>16460.920595795102</v>
      </c>
      <c r="M173">
        <v>55.549314433148503</v>
      </c>
      <c r="N173">
        <v>0.72853872900341599</v>
      </c>
      <c r="O173">
        <v>12.6979898776714</v>
      </c>
      <c r="P173">
        <v>11.3105556062403</v>
      </c>
      <c r="Q173">
        <v>-3.2301501151477001E-2</v>
      </c>
    </row>
    <row r="174" spans="1:17" x14ac:dyDescent="0.3">
      <c r="A174" t="s">
        <v>430</v>
      </c>
      <c r="B174" t="s">
        <v>431</v>
      </c>
      <c r="C174" t="s">
        <v>10294</v>
      </c>
      <c r="D174" t="s">
        <v>127</v>
      </c>
      <c r="E174">
        <v>55299.472569131998</v>
      </c>
      <c r="F174">
        <v>133.88</v>
      </c>
      <c r="G174">
        <v>28.301632370847901</v>
      </c>
      <c r="H174">
        <v>-5.4601582251077998</v>
      </c>
      <c r="I174">
        <v>-8.1335823248553094</v>
      </c>
      <c r="J174">
        <v>2.50399636247429</v>
      </c>
      <c r="K174">
        <v>142.90584109902699</v>
      </c>
      <c r="L174">
        <v>133.51463671309199</v>
      </c>
      <c r="M174">
        <v>47.6056052420996</v>
      </c>
      <c r="N174">
        <v>0.78822298009728797</v>
      </c>
      <c r="O174">
        <v>30.975500448162499</v>
      </c>
      <c r="P174">
        <v>63.667481662591598</v>
      </c>
      <c r="Q174">
        <v>-1.1200003035945E-2</v>
      </c>
    </row>
    <row r="175" spans="1:17" x14ac:dyDescent="0.3">
      <c r="A175" t="s">
        <v>432</v>
      </c>
      <c r="B175" t="s">
        <v>433</v>
      </c>
      <c r="C175" t="s">
        <v>10287</v>
      </c>
      <c r="D175" t="s">
        <v>34</v>
      </c>
      <c r="E175">
        <v>55078.175842867997</v>
      </c>
      <c r="F175">
        <v>120.98</v>
      </c>
      <c r="G175">
        <v>8.5515236151773308</v>
      </c>
      <c r="H175">
        <v>-1.30014227478167</v>
      </c>
      <c r="I175">
        <v>-24.796019616666801</v>
      </c>
      <c r="J175">
        <v>1.3724874294205699E-2</v>
      </c>
      <c r="K175">
        <v>122.063800015258</v>
      </c>
      <c r="L175">
        <v>120.96628355262899</v>
      </c>
      <c r="M175">
        <v>60.448103183229797</v>
      </c>
      <c r="N175">
        <v>0.46876652994513701</v>
      </c>
      <c r="O175">
        <v>30.558770044635398</v>
      </c>
      <c r="P175">
        <v>41.912023460410502</v>
      </c>
      <c r="Q175">
        <v>5.4759068831721998E-2</v>
      </c>
    </row>
    <row r="176" spans="1:17" x14ac:dyDescent="0.3">
      <c r="A176" t="s">
        <v>434</v>
      </c>
      <c r="B176" t="s">
        <v>435</v>
      </c>
      <c r="C176" t="s">
        <v>10288</v>
      </c>
      <c r="D176" t="s">
        <v>27</v>
      </c>
      <c r="E176">
        <v>54690.074999999997</v>
      </c>
      <c r="F176">
        <v>1918.95</v>
      </c>
      <c r="G176">
        <v>-20.2416159855435</v>
      </c>
      <c r="H176">
        <v>4.53704687265712</v>
      </c>
      <c r="I176">
        <v>-6.3546566225810404</v>
      </c>
      <c r="J176">
        <v>-0.73550255170127699</v>
      </c>
      <c r="K176">
        <v>1863.8752577420601</v>
      </c>
      <c r="L176">
        <v>1798.3849839365801</v>
      </c>
      <c r="M176">
        <v>63.116267850083098</v>
      </c>
      <c r="N176">
        <v>0.51700862095955902</v>
      </c>
      <c r="O176">
        <v>8.6349305609838698</v>
      </c>
      <c r="P176">
        <v>24.3326422184786</v>
      </c>
      <c r="Q176">
        <v>1.179265987444E-2</v>
      </c>
    </row>
    <row r="177" spans="1:17" x14ac:dyDescent="0.3">
      <c r="A177" t="s">
        <v>436</v>
      </c>
      <c r="B177" t="s">
        <v>437</v>
      </c>
      <c r="C177" t="s">
        <v>10298</v>
      </c>
      <c r="D177" t="s">
        <v>313</v>
      </c>
      <c r="E177">
        <v>54456.406056100001</v>
      </c>
      <c r="F177">
        <v>2069.9499999999998</v>
      </c>
      <c r="G177">
        <v>373.79710220197501</v>
      </c>
      <c r="H177">
        <v>-16.641183575764298</v>
      </c>
      <c r="I177">
        <v>135.83712187538401</v>
      </c>
      <c r="J177">
        <v>-8.0305326888575692</v>
      </c>
      <c r="K177">
        <v>2260.3048417206901</v>
      </c>
      <c r="L177">
        <v>1516.37586959398</v>
      </c>
      <c r="M177">
        <v>26.197842982106899</v>
      </c>
      <c r="N177">
        <v>0.40478884969037199</v>
      </c>
      <c r="O177">
        <v>43.938259378245803</v>
      </c>
      <c r="P177">
        <v>406.65769183698399</v>
      </c>
      <c r="Q177">
        <v>0.22225017948947701</v>
      </c>
    </row>
    <row r="178" spans="1:17" x14ac:dyDescent="0.3">
      <c r="A178" t="s">
        <v>438</v>
      </c>
      <c r="B178" t="s">
        <v>439</v>
      </c>
      <c r="C178" t="s">
        <v>10289</v>
      </c>
      <c r="D178" t="s">
        <v>266</v>
      </c>
      <c r="E178">
        <v>53530.144440794997</v>
      </c>
      <c r="F178">
        <v>2024.55</v>
      </c>
      <c r="G178">
        <v>4.2201079870751599</v>
      </c>
      <c r="H178">
        <v>-2.7325463976182598</v>
      </c>
      <c r="I178">
        <v>5.1611789938156498</v>
      </c>
      <c r="J178">
        <v>2.5986702220270299</v>
      </c>
      <c r="K178">
        <v>1989.3987672634601</v>
      </c>
      <c r="L178">
        <v>1859.8276795034899</v>
      </c>
      <c r="M178">
        <v>61.333949746045597</v>
      </c>
      <c r="N178">
        <v>0.91902578480315</v>
      </c>
      <c r="O178">
        <v>7.7992640339828503</v>
      </c>
      <c r="P178">
        <v>34.521594684385299</v>
      </c>
      <c r="Q178">
        <v>7.7249211752080001E-3</v>
      </c>
    </row>
    <row r="179" spans="1:17" x14ac:dyDescent="0.3">
      <c r="A179" t="s">
        <v>440</v>
      </c>
      <c r="B179" t="s">
        <v>441</v>
      </c>
      <c r="C179" t="s">
        <v>10287</v>
      </c>
      <c r="D179" t="s">
        <v>34</v>
      </c>
      <c r="E179">
        <v>52684.621412808003</v>
      </c>
      <c r="F179">
        <v>60.69</v>
      </c>
      <c r="G179">
        <v>48.5066810805166</v>
      </c>
      <c r="H179">
        <v>-4.175324915589</v>
      </c>
      <c r="I179">
        <v>-20.958243574287401</v>
      </c>
      <c r="J179">
        <v>2.2879256630275702</v>
      </c>
      <c r="K179">
        <v>61.828333530434101</v>
      </c>
      <c r="L179">
        <v>57.423360806859399</v>
      </c>
      <c r="M179">
        <v>55.357496424574002</v>
      </c>
      <c r="N179">
        <v>0.35717498157389299</v>
      </c>
      <c r="O179">
        <v>26.7095073323447</v>
      </c>
      <c r="P179">
        <v>77.976539589442794</v>
      </c>
      <c r="Q179">
        <v>0.10922030187585401</v>
      </c>
    </row>
    <row r="180" spans="1:17" x14ac:dyDescent="0.3">
      <c r="A180" t="s">
        <v>442</v>
      </c>
      <c r="B180" t="s">
        <v>443</v>
      </c>
      <c r="C180" t="s">
        <v>10298</v>
      </c>
      <c r="D180" t="s">
        <v>444</v>
      </c>
      <c r="E180">
        <v>52542.099825354999</v>
      </c>
      <c r="F180">
        <v>1955.95</v>
      </c>
      <c r="G180">
        <v>-30.563200666835201</v>
      </c>
      <c r="H180">
        <v>-16.5976746028342</v>
      </c>
      <c r="I180">
        <v>-12.143890010524</v>
      </c>
      <c r="J180">
        <v>-2.1107566049658502</v>
      </c>
      <c r="K180">
        <v>2119.17274822132</v>
      </c>
      <c r="L180">
        <v>2047.7855021422599</v>
      </c>
      <c r="M180">
        <v>43.691159068614603</v>
      </c>
      <c r="N180">
        <v>1.4348841116392499</v>
      </c>
      <c r="O180">
        <v>25.463329839719801</v>
      </c>
      <c r="P180">
        <v>12.4109195402298</v>
      </c>
      <c r="Q180">
        <v>5.8378036186880001E-3</v>
      </c>
    </row>
    <row r="181" spans="1:17" x14ac:dyDescent="0.3">
      <c r="A181" t="s">
        <v>445</v>
      </c>
      <c r="B181" t="s">
        <v>446</v>
      </c>
      <c r="C181" t="s">
        <v>10300</v>
      </c>
      <c r="D181" t="s">
        <v>378</v>
      </c>
      <c r="E181">
        <v>52466.750651745002</v>
      </c>
      <c r="F181">
        <v>1781.55</v>
      </c>
      <c r="G181">
        <v>38.816001362154601</v>
      </c>
      <c r="H181">
        <v>12.144740071975001</v>
      </c>
      <c r="I181">
        <v>50.534046385450601</v>
      </c>
      <c r="J181">
        <v>0.55929953646599495</v>
      </c>
      <c r="K181">
        <v>1596.1491534320901</v>
      </c>
      <c r="L181">
        <v>1331.2938652069599</v>
      </c>
      <c r="M181">
        <v>72.595401231895394</v>
      </c>
      <c r="N181">
        <v>1.17150406208131</v>
      </c>
      <c r="O181">
        <v>0.41817518453033298</v>
      </c>
      <c r="P181">
        <v>74.824591531328196</v>
      </c>
      <c r="Q181">
        <v>0.12185538098096101</v>
      </c>
    </row>
    <row r="182" spans="1:17" x14ac:dyDescent="0.3">
      <c r="A182" t="s">
        <v>447</v>
      </c>
      <c r="B182" t="s">
        <v>448</v>
      </c>
      <c r="C182" t="s">
        <v>10293</v>
      </c>
      <c r="D182" t="s">
        <v>101</v>
      </c>
      <c r="E182">
        <v>52388.099477925003</v>
      </c>
      <c r="F182">
        <v>133.31</v>
      </c>
      <c r="G182">
        <v>97.840094821335398</v>
      </c>
      <c r="H182">
        <v>-2.8049454335836499</v>
      </c>
      <c r="I182">
        <v>-2.0457981529987399</v>
      </c>
      <c r="J182">
        <v>-7.2036373613713298</v>
      </c>
      <c r="K182">
        <v>139.669889472286</v>
      </c>
      <c r="L182">
        <v>119.1101813952</v>
      </c>
      <c r="M182">
        <v>31.010062966730398</v>
      </c>
      <c r="N182">
        <v>0.74685134788768004</v>
      </c>
      <c r="O182">
        <v>27.897382041857298</v>
      </c>
      <c r="P182">
        <v>141.50362318840499</v>
      </c>
      <c r="Q182">
        <v>0.18398184100147599</v>
      </c>
    </row>
    <row r="183" spans="1:17" x14ac:dyDescent="0.3">
      <c r="A183" t="s">
        <v>449</v>
      </c>
      <c r="B183" t="s">
        <v>450</v>
      </c>
      <c r="C183" t="s">
        <v>10298</v>
      </c>
      <c r="D183" t="s">
        <v>263</v>
      </c>
      <c r="E183">
        <v>51453.457347329997</v>
      </c>
      <c r="F183">
        <v>4568.7</v>
      </c>
      <c r="G183">
        <v>39.9812739050668</v>
      </c>
      <c r="H183">
        <v>-10.367279310614199</v>
      </c>
      <c r="I183">
        <v>11.0826844889885</v>
      </c>
      <c r="J183">
        <v>-0.19782263262952399</v>
      </c>
      <c r="K183">
        <v>4794.2447937011002</v>
      </c>
      <c r="L183">
        <v>4196.07664334527</v>
      </c>
      <c r="M183">
        <v>55.713608454716699</v>
      </c>
      <c r="N183">
        <v>0.49788269611019698</v>
      </c>
      <c r="O183">
        <v>27.825201917394399</v>
      </c>
      <c r="P183">
        <v>82.729727027297201</v>
      </c>
      <c r="Q183">
        <v>0.129840246348496</v>
      </c>
    </row>
    <row r="184" spans="1:17" x14ac:dyDescent="0.3">
      <c r="A184" t="s">
        <v>451</v>
      </c>
      <c r="B184" t="s">
        <v>452</v>
      </c>
      <c r="C184" t="s">
        <v>10298</v>
      </c>
      <c r="D184" t="s">
        <v>163</v>
      </c>
      <c r="E184">
        <v>51069.706466625001</v>
      </c>
      <c r="F184">
        <v>12049.95</v>
      </c>
      <c r="G184">
        <v>142.9528734546</v>
      </c>
      <c r="H184">
        <v>10.595296383565801</v>
      </c>
      <c r="I184">
        <v>95.389428993315803</v>
      </c>
      <c r="J184">
        <v>7.1440123033273402</v>
      </c>
      <c r="K184">
        <v>11547.5501191434</v>
      </c>
      <c r="L184">
        <v>8798.0311490776094</v>
      </c>
      <c r="M184">
        <v>55.592820485732901</v>
      </c>
      <c r="N184">
        <v>0.47883892399377098</v>
      </c>
      <c r="O184">
        <v>19.3531923368976</v>
      </c>
      <c r="P184">
        <v>209.29823660771501</v>
      </c>
      <c r="Q184">
        <v>0.16557280138889499</v>
      </c>
    </row>
    <row r="185" spans="1:17" x14ac:dyDescent="0.3">
      <c r="A185" t="s">
        <v>453</v>
      </c>
      <c r="B185" t="s">
        <v>454</v>
      </c>
      <c r="C185" t="s">
        <v>10287</v>
      </c>
      <c r="D185" t="s">
        <v>24</v>
      </c>
      <c r="E185">
        <v>49813.786755303998</v>
      </c>
      <c r="F185">
        <v>203.32</v>
      </c>
      <c r="G185">
        <v>21.527319440216701</v>
      </c>
      <c r="H185">
        <v>5.0468590611063799</v>
      </c>
      <c r="I185">
        <v>20.6940593031416</v>
      </c>
      <c r="J185">
        <v>-2.8885762424462902</v>
      </c>
      <c r="K185">
        <v>190.31357826344001</v>
      </c>
      <c r="L185">
        <v>166.602196440136</v>
      </c>
      <c r="M185">
        <v>64.962049881747305</v>
      </c>
      <c r="N185">
        <v>0.59217539941913</v>
      </c>
      <c r="O185">
        <v>1.60830218374976</v>
      </c>
      <c r="P185">
        <v>51.618195376584602</v>
      </c>
      <c r="Q185">
        <v>0.13096702667996701</v>
      </c>
    </row>
    <row r="186" spans="1:17" x14ac:dyDescent="0.3">
      <c r="A186" t="s">
        <v>455</v>
      </c>
      <c r="B186" t="s">
        <v>456</v>
      </c>
      <c r="C186" t="s">
        <v>10286</v>
      </c>
      <c r="D186" t="s">
        <v>21</v>
      </c>
      <c r="E186">
        <v>49722.87929076</v>
      </c>
      <c r="F186">
        <v>1832.4</v>
      </c>
      <c r="G186">
        <v>33.876443748215401</v>
      </c>
      <c r="H186">
        <v>1.7111115895696101</v>
      </c>
      <c r="I186">
        <v>3.5224570558946602</v>
      </c>
      <c r="J186">
        <v>-1.6190638737959899</v>
      </c>
      <c r="K186">
        <v>1724.8860746110399</v>
      </c>
      <c r="L186">
        <v>1520.48364427156</v>
      </c>
      <c r="M186">
        <v>59.930296235039897</v>
      </c>
      <c r="N186">
        <v>0.59350726826473799</v>
      </c>
      <c r="O186">
        <v>5.25540275049116</v>
      </c>
      <c r="P186">
        <v>76.531791907514403</v>
      </c>
      <c r="Q186">
        <v>0.185707217822701</v>
      </c>
    </row>
    <row r="187" spans="1:17" x14ac:dyDescent="0.3">
      <c r="A187" t="s">
        <v>457</v>
      </c>
      <c r="B187" t="s">
        <v>458</v>
      </c>
      <c r="C187" t="s">
        <v>10289</v>
      </c>
      <c r="D187" t="s">
        <v>119</v>
      </c>
      <c r="E187">
        <v>49452.770920249997</v>
      </c>
      <c r="F187">
        <v>380.5</v>
      </c>
      <c r="G187">
        <v>-27.495462517536499</v>
      </c>
      <c r="H187">
        <v>22.194736303878699</v>
      </c>
      <c r="I187">
        <v>-6.1717811643014304</v>
      </c>
      <c r="J187">
        <v>7.3027957654548699</v>
      </c>
      <c r="K187">
        <v>352.47939125875303</v>
      </c>
      <c r="L187">
        <v>356.684018126772</v>
      </c>
      <c r="M187">
        <v>58.528918477594502</v>
      </c>
      <c r="N187">
        <v>1.6361380656676801</v>
      </c>
      <c r="O187">
        <v>7.88436268068331</v>
      </c>
      <c r="P187">
        <v>33.135059482155299</v>
      </c>
      <c r="Q187">
        <v>9.7751704528600001E-4</v>
      </c>
    </row>
    <row r="188" spans="1:17" x14ac:dyDescent="0.3">
      <c r="A188" t="s">
        <v>459</v>
      </c>
      <c r="B188" t="s">
        <v>460</v>
      </c>
      <c r="C188" t="s">
        <v>10291</v>
      </c>
      <c r="D188" t="s">
        <v>51</v>
      </c>
      <c r="E188">
        <v>49379.317820490003</v>
      </c>
      <c r="F188">
        <v>2914.85</v>
      </c>
      <c r="G188">
        <v>80.040739984515895</v>
      </c>
      <c r="H188">
        <v>18.399077547919099</v>
      </c>
      <c r="I188">
        <v>23.314773819033999</v>
      </c>
      <c r="J188">
        <v>4.7705413994596304</v>
      </c>
      <c r="K188">
        <v>2685.9699572398299</v>
      </c>
      <c r="L188">
        <v>2244.1599692723998</v>
      </c>
      <c r="M188">
        <v>55.118831024731897</v>
      </c>
      <c r="N188">
        <v>0.83549607279554705</v>
      </c>
      <c r="O188">
        <v>5.9402713690241304</v>
      </c>
      <c r="P188">
        <v>110.450886249593</v>
      </c>
      <c r="Q188">
        <v>6.9142169145142998E-2</v>
      </c>
    </row>
    <row r="189" spans="1:17" x14ac:dyDescent="0.3">
      <c r="A189" t="s">
        <v>461</v>
      </c>
      <c r="B189" t="s">
        <v>462</v>
      </c>
      <c r="C189" t="s">
        <v>10287</v>
      </c>
      <c r="D189" t="s">
        <v>54</v>
      </c>
      <c r="E189">
        <v>48664.807344375004</v>
      </c>
      <c r="F189">
        <v>4416.45</v>
      </c>
      <c r="G189">
        <v>42.148495291915303</v>
      </c>
      <c r="H189">
        <v>-2.33373871478747</v>
      </c>
      <c r="I189">
        <v>-5.8392637206148503</v>
      </c>
      <c r="J189">
        <v>6.0736521187457901</v>
      </c>
      <c r="K189">
        <v>4280.8267041011504</v>
      </c>
      <c r="L189">
        <v>4014.9780927156098</v>
      </c>
      <c r="M189">
        <v>71.095877712540897</v>
      </c>
      <c r="N189">
        <v>0.43712611474517399</v>
      </c>
      <c r="O189">
        <v>13.167815779642</v>
      </c>
      <c r="P189">
        <v>71.8229034956329</v>
      </c>
      <c r="Q189">
        <v>4.6083806957901999E-2</v>
      </c>
    </row>
    <row r="190" spans="1:17" x14ac:dyDescent="0.3">
      <c r="A190" t="s">
        <v>463</v>
      </c>
      <c r="B190" t="s">
        <v>464</v>
      </c>
      <c r="C190" t="s">
        <v>10298</v>
      </c>
      <c r="D190" t="s">
        <v>92</v>
      </c>
      <c r="E190">
        <v>47816.245312500003</v>
      </c>
      <c r="F190">
        <v>1304.45</v>
      </c>
      <c r="G190">
        <v>99.625762541279002</v>
      </c>
      <c r="H190">
        <v>-9.5393628909683308</v>
      </c>
      <c r="I190">
        <v>37.703025151505003</v>
      </c>
      <c r="J190">
        <v>-3.8844450180883099</v>
      </c>
      <c r="K190">
        <v>1408.0589444315401</v>
      </c>
      <c r="L190">
        <v>1110.37508357093</v>
      </c>
      <c r="M190">
        <v>31.817962265956101</v>
      </c>
      <c r="N190">
        <v>0.39740358054522901</v>
      </c>
      <c r="O190">
        <v>37.582889340335001</v>
      </c>
      <c r="P190">
        <v>189.877777777777</v>
      </c>
      <c r="Q190">
        <v>0.18828833803984099</v>
      </c>
    </row>
    <row r="191" spans="1:17" x14ac:dyDescent="0.3">
      <c r="A191" t="s">
        <v>465</v>
      </c>
      <c r="B191" t="s">
        <v>466</v>
      </c>
      <c r="C191" t="s">
        <v>10291</v>
      </c>
      <c r="D191" t="s">
        <v>51</v>
      </c>
      <c r="E191">
        <v>47315.899057299997</v>
      </c>
      <c r="F191">
        <v>1676.75</v>
      </c>
      <c r="G191">
        <v>92.997941000239607</v>
      </c>
      <c r="H191">
        <v>19.7885375212071</v>
      </c>
      <c r="I191">
        <v>72.087761526551105</v>
      </c>
      <c r="J191">
        <v>11.6138036364349</v>
      </c>
      <c r="K191">
        <v>1397.21357993488</v>
      </c>
      <c r="L191">
        <v>1096.99475205353</v>
      </c>
      <c r="M191">
        <v>86.390725081355697</v>
      </c>
      <c r="N191">
        <v>1.42434219559079</v>
      </c>
      <c r="O191">
        <v>0.48307738183985799</v>
      </c>
      <c r="P191">
        <v>132.20468079213401</v>
      </c>
      <c r="Q191">
        <v>0.15227059976951299</v>
      </c>
    </row>
    <row r="192" spans="1:17" x14ac:dyDescent="0.3">
      <c r="A192" t="s">
        <v>467</v>
      </c>
      <c r="B192" t="s">
        <v>468</v>
      </c>
      <c r="C192" t="s">
        <v>10287</v>
      </c>
      <c r="D192" t="s">
        <v>54</v>
      </c>
      <c r="E192">
        <v>47078.7385851</v>
      </c>
      <c r="F192">
        <v>633.4</v>
      </c>
      <c r="G192">
        <v>-40.971958526193497</v>
      </c>
      <c r="H192">
        <v>-1.97935805306652</v>
      </c>
      <c r="I192">
        <v>-4.7727787770271703</v>
      </c>
      <c r="J192">
        <v>0.30904100594996697</v>
      </c>
      <c r="K192">
        <v>636.95266679874806</v>
      </c>
      <c r="L192">
        <v>652.32653002408301</v>
      </c>
      <c r="M192">
        <v>60.109913732392897</v>
      </c>
      <c r="N192">
        <v>0.589677145290599</v>
      </c>
      <c r="O192">
        <v>28.418061256709802</v>
      </c>
      <c r="P192">
        <v>14.394076214556501</v>
      </c>
      <c r="Q192">
        <v>-4.0106537330491E-2</v>
      </c>
    </row>
    <row r="193" spans="1:17" x14ac:dyDescent="0.3">
      <c r="A193" t="s">
        <v>469</v>
      </c>
      <c r="B193" t="s">
        <v>470</v>
      </c>
      <c r="C193" t="s">
        <v>622</v>
      </c>
      <c r="D193" t="s">
        <v>471</v>
      </c>
      <c r="E193">
        <v>47043.025137359997</v>
      </c>
      <c r="F193">
        <v>42176.4</v>
      </c>
      <c r="G193">
        <v>-23.540084860643798</v>
      </c>
      <c r="H193">
        <v>2.5589222267179799</v>
      </c>
      <c r="I193">
        <v>5.1743650891304096</v>
      </c>
      <c r="J193">
        <v>-0.34722964780209098</v>
      </c>
      <c r="K193">
        <v>40130.470413095798</v>
      </c>
      <c r="L193">
        <v>38334.958322963699</v>
      </c>
      <c r="M193">
        <v>66.499655647861601</v>
      </c>
      <c r="N193">
        <v>0.75984896510611799</v>
      </c>
      <c r="O193">
        <v>1.76781327946433</v>
      </c>
      <c r="P193">
        <v>27.536547419795198</v>
      </c>
      <c r="Q193">
        <v>1.488561812325E-3</v>
      </c>
    </row>
    <row r="194" spans="1:17" x14ac:dyDescent="0.3">
      <c r="A194" t="s">
        <v>472</v>
      </c>
      <c r="B194" t="s">
        <v>473</v>
      </c>
      <c r="C194" t="s">
        <v>10298</v>
      </c>
      <c r="D194" t="s">
        <v>133</v>
      </c>
      <c r="E194">
        <v>46163.846171365003</v>
      </c>
      <c r="F194">
        <v>52212.55</v>
      </c>
      <c r="G194">
        <v>1.9369323276005901</v>
      </c>
      <c r="H194">
        <v>-3.54517309687041</v>
      </c>
      <c r="I194">
        <v>27.512822796010099</v>
      </c>
      <c r="J194">
        <v>-1.17738590361679</v>
      </c>
      <c r="K194">
        <v>52859.224620232402</v>
      </c>
      <c r="L194">
        <v>46784.568831176002</v>
      </c>
      <c r="M194">
        <v>49.336771329710601</v>
      </c>
      <c r="N194">
        <v>0.95403482252493998</v>
      </c>
      <c r="O194">
        <v>14.9034092378173</v>
      </c>
      <c r="P194">
        <v>49.273823035819902</v>
      </c>
      <c r="Q194">
        <v>-4.0296949026610001E-3</v>
      </c>
    </row>
    <row r="195" spans="1:17" x14ac:dyDescent="0.3">
      <c r="A195" t="s">
        <v>474</v>
      </c>
      <c r="B195" t="s">
        <v>475</v>
      </c>
      <c r="C195" t="s">
        <v>10287</v>
      </c>
      <c r="D195" t="s">
        <v>248</v>
      </c>
      <c r="E195">
        <v>45357.703587839998</v>
      </c>
      <c r="F195">
        <v>716.8</v>
      </c>
      <c r="G195">
        <v>103.04730194742901</v>
      </c>
      <c r="H195">
        <v>11.218722601737101</v>
      </c>
      <c r="I195">
        <v>31.698605070218299</v>
      </c>
      <c r="J195">
        <v>8.9985301103380806</v>
      </c>
      <c r="K195">
        <v>647.05897542040395</v>
      </c>
      <c r="L195">
        <v>544.72029170024302</v>
      </c>
      <c r="M195">
        <v>66.539988122922495</v>
      </c>
      <c r="N195">
        <v>1.3539560193501501</v>
      </c>
      <c r="O195">
        <v>3.1598772321428599</v>
      </c>
      <c r="P195">
        <v>132.35008103727699</v>
      </c>
      <c r="Q195">
        <v>5.2670306395918999E-2</v>
      </c>
    </row>
    <row r="196" spans="1:17" x14ac:dyDescent="0.3">
      <c r="A196" t="s">
        <v>476</v>
      </c>
      <c r="B196" t="s">
        <v>477</v>
      </c>
      <c r="C196" t="s">
        <v>10287</v>
      </c>
      <c r="D196" t="s">
        <v>34</v>
      </c>
      <c r="E196">
        <v>44463.945079281002</v>
      </c>
      <c r="F196">
        <v>62.79</v>
      </c>
      <c r="G196">
        <v>36.669418439168098</v>
      </c>
      <c r="H196">
        <v>-5.1936039101018396</v>
      </c>
      <c r="I196">
        <v>-9.8265839450335797</v>
      </c>
      <c r="J196">
        <v>0.173049390607908</v>
      </c>
      <c r="K196">
        <v>64.199461907349601</v>
      </c>
      <c r="L196">
        <v>58.301627688348098</v>
      </c>
      <c r="M196">
        <v>50.020730425914898</v>
      </c>
      <c r="N196">
        <v>0.43426555673884998</v>
      </c>
      <c r="O196">
        <v>17.056856187290901</v>
      </c>
      <c r="P196">
        <v>66.331125827814503</v>
      </c>
      <c r="Q196">
        <v>0.14429817873477299</v>
      </c>
    </row>
    <row r="197" spans="1:17" x14ac:dyDescent="0.3">
      <c r="A197" t="s">
        <v>478</v>
      </c>
      <c r="B197" t="s">
        <v>479</v>
      </c>
      <c r="C197" t="s">
        <v>10287</v>
      </c>
      <c r="D197" t="s">
        <v>37</v>
      </c>
      <c r="E197">
        <v>44265.279999999999</v>
      </c>
      <c r="F197">
        <v>268.60000000000002</v>
      </c>
      <c r="G197">
        <v>76.807872231963003</v>
      </c>
      <c r="H197">
        <v>2.01842549934236</v>
      </c>
      <c r="I197">
        <v>-16.562417915932901</v>
      </c>
      <c r="J197">
        <v>11.6036526714517</v>
      </c>
      <c r="K197">
        <v>257.39287707262099</v>
      </c>
      <c r="L197">
        <v>228.55260875520801</v>
      </c>
      <c r="M197">
        <v>59.258163890006202</v>
      </c>
      <c r="N197">
        <v>0.67241924504268602</v>
      </c>
      <c r="O197">
        <v>20.886075949367001</v>
      </c>
      <c r="P197">
        <v>117.401861594496</v>
      </c>
      <c r="Q197">
        <v>3.8811095186952999E-2</v>
      </c>
    </row>
    <row r="198" spans="1:17" x14ac:dyDescent="0.3">
      <c r="A198" t="s">
        <v>480</v>
      </c>
      <c r="B198" t="s">
        <v>481</v>
      </c>
      <c r="C198" t="s">
        <v>6577</v>
      </c>
      <c r="D198" t="s">
        <v>80</v>
      </c>
      <c r="E198">
        <v>44103.716588179901</v>
      </c>
      <c r="F198">
        <v>2348.6</v>
      </c>
      <c r="G198">
        <v>-9.2476349522584496</v>
      </c>
      <c r="H198">
        <v>-12.985523036734399</v>
      </c>
      <c r="I198">
        <v>-24.044673820933301</v>
      </c>
      <c r="J198">
        <v>-1.4674491683686699</v>
      </c>
      <c r="K198">
        <v>2492.2651941015301</v>
      </c>
      <c r="L198">
        <v>2414.30243513711</v>
      </c>
      <c r="M198">
        <v>42.501097002762599</v>
      </c>
      <c r="N198">
        <v>0.54859276183755801</v>
      </c>
      <c r="O198">
        <v>21.093417355020001</v>
      </c>
      <c r="P198">
        <v>30.260676650027701</v>
      </c>
      <c r="Q198">
        <v>-4.5396904665676002E-2</v>
      </c>
    </row>
    <row r="199" spans="1:17" x14ac:dyDescent="0.3">
      <c r="A199" t="s">
        <v>482</v>
      </c>
      <c r="B199" t="s">
        <v>483</v>
      </c>
      <c r="C199" t="s">
        <v>10292</v>
      </c>
      <c r="D199" t="s">
        <v>484</v>
      </c>
      <c r="E199">
        <v>43554</v>
      </c>
      <c r="F199">
        <v>512.4</v>
      </c>
      <c r="G199">
        <v>63.848729541733697</v>
      </c>
      <c r="H199">
        <v>-6.9496147004904403</v>
      </c>
      <c r="I199">
        <v>42.4758921852114</v>
      </c>
      <c r="J199">
        <v>0.62289706143567702</v>
      </c>
      <c r="K199">
        <v>514.32390574165902</v>
      </c>
      <c r="L199">
        <v>421.99599903587199</v>
      </c>
      <c r="M199">
        <v>59.215636066977098</v>
      </c>
      <c r="N199">
        <v>0.42969481303149698</v>
      </c>
      <c r="O199">
        <v>21.067525370803999</v>
      </c>
      <c r="P199">
        <v>111.998345055854</v>
      </c>
      <c r="Q199">
        <v>0.15669372860213701</v>
      </c>
    </row>
    <row r="200" spans="1:17" x14ac:dyDescent="0.3">
      <c r="A200" t="s">
        <v>485</v>
      </c>
      <c r="B200" t="s">
        <v>486</v>
      </c>
      <c r="C200" t="s">
        <v>10300</v>
      </c>
      <c r="D200" t="s">
        <v>378</v>
      </c>
      <c r="E200">
        <v>43471.441528515003</v>
      </c>
      <c r="F200">
        <v>579.15</v>
      </c>
      <c r="G200">
        <v>-28.722738808711</v>
      </c>
      <c r="H200">
        <v>4.52653903561544</v>
      </c>
      <c r="I200">
        <v>5.9659495377546303</v>
      </c>
      <c r="J200">
        <v>1.3852864342386999</v>
      </c>
      <c r="K200">
        <v>549.18867977067805</v>
      </c>
      <c r="L200">
        <v>549.442573611081</v>
      </c>
      <c r="M200">
        <v>69.231394513081199</v>
      </c>
      <c r="N200">
        <v>0.78346041809886502</v>
      </c>
      <c r="O200">
        <v>10.342743676076999</v>
      </c>
      <c r="P200">
        <v>29.332291201429101</v>
      </c>
      <c r="Q200">
        <v>-0.105760202974871</v>
      </c>
    </row>
    <row r="201" spans="1:17" x14ac:dyDescent="0.3">
      <c r="A201" t="s">
        <v>487</v>
      </c>
      <c r="B201" t="s">
        <v>488</v>
      </c>
      <c r="C201" t="s">
        <v>10286</v>
      </c>
      <c r="D201" t="s">
        <v>290</v>
      </c>
      <c r="E201">
        <v>43367.444522799997</v>
      </c>
      <c r="F201">
        <v>6963.7</v>
      </c>
      <c r="G201">
        <v>-28.7769284467504</v>
      </c>
      <c r="H201">
        <v>-1.72954103862624</v>
      </c>
      <c r="I201">
        <v>-22.2949685383667</v>
      </c>
      <c r="J201">
        <v>-1.6585319117472701</v>
      </c>
      <c r="K201">
        <v>6990.1219958506599</v>
      </c>
      <c r="L201">
        <v>7335.7229377860604</v>
      </c>
      <c r="M201">
        <v>62.146501356777001</v>
      </c>
      <c r="N201">
        <v>0.57030644244502104</v>
      </c>
      <c r="O201">
        <v>32.113675201401499</v>
      </c>
      <c r="P201">
        <v>8.6177314699276302</v>
      </c>
      <c r="Q201">
        <v>1.6949150556974001E-2</v>
      </c>
    </row>
    <row r="202" spans="1:17" x14ac:dyDescent="0.3">
      <c r="A202" t="s">
        <v>489</v>
      </c>
      <c r="B202" t="s">
        <v>490</v>
      </c>
      <c r="C202" t="s">
        <v>10295</v>
      </c>
      <c r="D202" t="s">
        <v>491</v>
      </c>
      <c r="E202">
        <v>43237.239719040001</v>
      </c>
      <c r="F202">
        <v>657.6</v>
      </c>
      <c r="G202">
        <v>5.7272172568836197</v>
      </c>
      <c r="H202">
        <v>15.120124863153199</v>
      </c>
      <c r="I202">
        <v>22.146001458208701</v>
      </c>
      <c r="J202">
        <v>-2.6728684240146401</v>
      </c>
      <c r="K202">
        <v>583.51540402102603</v>
      </c>
      <c r="L202">
        <v>529.42770374733504</v>
      </c>
      <c r="M202">
        <v>68.850736417331007</v>
      </c>
      <c r="N202">
        <v>1.20061099495737</v>
      </c>
      <c r="O202">
        <v>0.83637469586375002</v>
      </c>
      <c r="P202">
        <v>56.180976131100799</v>
      </c>
      <c r="Q202">
        <v>-6.6846678602167003E-2</v>
      </c>
    </row>
    <row r="203" spans="1:17" x14ac:dyDescent="0.3">
      <c r="A203" t="s">
        <v>492</v>
      </c>
      <c r="B203" t="s">
        <v>493</v>
      </c>
      <c r="C203" t="s">
        <v>10291</v>
      </c>
      <c r="D203" t="s">
        <v>494</v>
      </c>
      <c r="E203">
        <v>42682.091909499999</v>
      </c>
      <c r="F203">
        <v>356.5</v>
      </c>
      <c r="G203">
        <v>9.1976470912500492</v>
      </c>
      <c r="H203">
        <v>5.7267198185651003</v>
      </c>
      <c r="I203">
        <v>19.9712395714823</v>
      </c>
      <c r="J203">
        <v>4.6147941465865197</v>
      </c>
      <c r="K203">
        <v>341.45024773521499</v>
      </c>
      <c r="L203">
        <v>303.85815038019803</v>
      </c>
      <c r="M203">
        <v>64.189356509478799</v>
      </c>
      <c r="N203">
        <v>0.67217737001938904</v>
      </c>
      <c r="O203">
        <v>5.6942496493688601</v>
      </c>
      <c r="P203">
        <v>63.908045977011497</v>
      </c>
      <c r="Q203">
        <v>-3.0690068019421E-2</v>
      </c>
    </row>
    <row r="204" spans="1:17" x14ac:dyDescent="0.3">
      <c r="A204" t="s">
        <v>495</v>
      </c>
      <c r="B204" t="s">
        <v>496</v>
      </c>
      <c r="C204" t="s">
        <v>10298</v>
      </c>
      <c r="D204" t="s">
        <v>497</v>
      </c>
      <c r="E204">
        <v>42419.792760659999</v>
      </c>
      <c r="F204">
        <v>4700.7</v>
      </c>
      <c r="G204">
        <v>56.745694740012603</v>
      </c>
      <c r="H204">
        <v>15.7101350120221</v>
      </c>
      <c r="I204">
        <v>39.171453311335299</v>
      </c>
      <c r="J204">
        <v>4.0391867624375397</v>
      </c>
      <c r="K204">
        <v>4322.9128699058401</v>
      </c>
      <c r="L204">
        <v>3708.7034406462899</v>
      </c>
      <c r="M204">
        <v>76.313614383332606</v>
      </c>
      <c r="N204">
        <v>1.01411498078951</v>
      </c>
      <c r="O204">
        <v>7.2116918756780901</v>
      </c>
      <c r="P204">
        <v>102.520356727413</v>
      </c>
      <c r="Q204">
        <v>0.24214377108936899</v>
      </c>
    </row>
    <row r="205" spans="1:17" x14ac:dyDescent="0.3">
      <c r="A205" t="s">
        <v>498</v>
      </c>
      <c r="B205" t="s">
        <v>499</v>
      </c>
      <c r="C205" t="s">
        <v>10287</v>
      </c>
      <c r="D205" t="s">
        <v>54</v>
      </c>
      <c r="E205">
        <v>42106.569345183998</v>
      </c>
      <c r="F205">
        <v>168.92</v>
      </c>
      <c r="G205">
        <v>8.6384467927611404</v>
      </c>
      <c r="H205">
        <v>-4.0918357291257204</v>
      </c>
      <c r="I205">
        <v>-13.2375039252966</v>
      </c>
      <c r="J205">
        <v>0.97795218310521304</v>
      </c>
      <c r="K205">
        <v>171.91835774253499</v>
      </c>
      <c r="L205">
        <v>160.693650638576</v>
      </c>
      <c r="M205">
        <v>52.3623419179943</v>
      </c>
      <c r="N205">
        <v>0.40710325689044602</v>
      </c>
      <c r="O205">
        <v>14.995264030310199</v>
      </c>
      <c r="P205">
        <v>41.001669449081703</v>
      </c>
      <c r="Q205">
        <v>8.4761336550725E-2</v>
      </c>
    </row>
    <row r="206" spans="1:17" x14ac:dyDescent="0.3">
      <c r="A206" t="s">
        <v>500</v>
      </c>
      <c r="B206" t="s">
        <v>501</v>
      </c>
      <c r="C206" t="s">
        <v>10287</v>
      </c>
      <c r="D206" t="s">
        <v>408</v>
      </c>
      <c r="E206">
        <v>41942.313742999999</v>
      </c>
      <c r="F206">
        <v>702.5</v>
      </c>
      <c r="G206">
        <v>181.38330815555699</v>
      </c>
      <c r="H206">
        <v>28.876332434717</v>
      </c>
      <c r="I206">
        <v>57.7698008471964</v>
      </c>
      <c r="J206">
        <v>10.7718555797502</v>
      </c>
      <c r="K206">
        <v>602.18018220814099</v>
      </c>
      <c r="L206">
        <v>485.631327198939</v>
      </c>
      <c r="M206">
        <v>78.562563685085394</v>
      </c>
      <c r="N206">
        <v>1.0925845307872299</v>
      </c>
      <c r="O206">
        <v>2.77580071174377</v>
      </c>
      <c r="P206">
        <v>234.00689409247499</v>
      </c>
      <c r="Q206">
        <v>0.133971585904825</v>
      </c>
    </row>
    <row r="207" spans="1:17" hidden="1" x14ac:dyDescent="0.3">
      <c r="A207" t="s">
        <v>502</v>
      </c>
      <c r="B207" t="s">
        <v>503</v>
      </c>
      <c r="C207" t="s">
        <v>10301</v>
      </c>
      <c r="D207" t="s">
        <v>163</v>
      </c>
      <c r="E207">
        <v>41927.620106249997</v>
      </c>
      <c r="F207">
        <v>1637.5</v>
      </c>
      <c r="G207">
        <v>344.39261724944402</v>
      </c>
      <c r="H207">
        <v>18.070765455425999</v>
      </c>
      <c r="I207">
        <v>95.262217844992506</v>
      </c>
      <c r="J207">
        <v>-4.3980285250944497</v>
      </c>
      <c r="K207">
        <v>1586.0970028501299</v>
      </c>
      <c r="L207">
        <v>1108.5735849027801</v>
      </c>
      <c r="M207">
        <v>39.407061055249301</v>
      </c>
      <c r="N207">
        <v>1.4863654091223799</v>
      </c>
      <c r="O207">
        <v>15.4137404580152</v>
      </c>
      <c r="P207">
        <v>436.885245901639</v>
      </c>
      <c r="Q207">
        <v>0.21857924056727299</v>
      </c>
    </row>
    <row r="208" spans="1:17" x14ac:dyDescent="0.3">
      <c r="A208" t="s">
        <v>504</v>
      </c>
      <c r="B208" t="s">
        <v>505</v>
      </c>
      <c r="C208" t="s">
        <v>10298</v>
      </c>
      <c r="D208" t="s">
        <v>263</v>
      </c>
      <c r="E208">
        <v>41504.26401295</v>
      </c>
      <c r="F208">
        <v>4400.3500000000004</v>
      </c>
      <c r="G208">
        <v>-5.5957505059128003</v>
      </c>
      <c r="H208">
        <v>1.9906900413350599</v>
      </c>
      <c r="I208">
        <v>5.7138901521478802</v>
      </c>
      <c r="J208">
        <v>-5.9652474424856399</v>
      </c>
      <c r="K208">
        <v>4332.2855625676102</v>
      </c>
      <c r="L208">
        <v>3921.5955898084098</v>
      </c>
      <c r="M208">
        <v>38.580490569148203</v>
      </c>
      <c r="N208">
        <v>1.2170457784976001</v>
      </c>
      <c r="O208">
        <v>12.489915574897401</v>
      </c>
      <c r="P208">
        <v>31.745033756979598</v>
      </c>
      <c r="Q208">
        <v>9.0548371123465005E-2</v>
      </c>
    </row>
    <row r="209" spans="1:17" x14ac:dyDescent="0.3">
      <c r="A209" t="s">
        <v>506</v>
      </c>
      <c r="B209" t="s">
        <v>507</v>
      </c>
      <c r="C209" t="s">
        <v>10298</v>
      </c>
      <c r="D209" t="s">
        <v>508</v>
      </c>
      <c r="E209">
        <v>41373.808825245003</v>
      </c>
      <c r="F209">
        <v>3810.05</v>
      </c>
      <c r="G209">
        <v>1.9386043923290199</v>
      </c>
      <c r="H209">
        <v>-4.5146174721321897</v>
      </c>
      <c r="I209">
        <v>18.564576654045101</v>
      </c>
      <c r="J209">
        <v>-0.123449696831941</v>
      </c>
      <c r="K209">
        <v>3875.9103862847401</v>
      </c>
      <c r="L209">
        <v>3440.0066144124798</v>
      </c>
      <c r="M209">
        <v>53.173571202207803</v>
      </c>
      <c r="N209">
        <v>0.63317907499182802</v>
      </c>
      <c r="O209">
        <v>15.734701644335299</v>
      </c>
      <c r="P209">
        <v>43.862331974021998</v>
      </c>
      <c r="Q209">
        <v>0.121153718017458</v>
      </c>
    </row>
    <row r="210" spans="1:17" hidden="1" x14ac:dyDescent="0.3">
      <c r="A210" t="s">
        <v>509</v>
      </c>
      <c r="B210" t="s">
        <v>510</v>
      </c>
      <c r="C210" t="s">
        <v>10301</v>
      </c>
      <c r="D210" t="s">
        <v>34</v>
      </c>
      <c r="E210">
        <v>41256.386102889002</v>
      </c>
      <c r="F210">
        <v>60.87</v>
      </c>
      <c r="G210">
        <v>44.518523099094899</v>
      </c>
      <c r="H210">
        <v>-5.3601919974819996</v>
      </c>
      <c r="I210">
        <v>-21.431106714896401</v>
      </c>
      <c r="J210">
        <v>0.64122474498181703</v>
      </c>
      <c r="K210">
        <v>61.386325794439202</v>
      </c>
      <c r="L210">
        <v>55.705062277369201</v>
      </c>
      <c r="M210">
        <v>50.2351347862338</v>
      </c>
      <c r="N210">
        <v>0.47187679157394102</v>
      </c>
      <c r="O210">
        <v>27.320519139148999</v>
      </c>
      <c r="P210">
        <v>78.766519823788499</v>
      </c>
      <c r="Q210">
        <v>0.120491872880055</v>
      </c>
    </row>
    <row r="211" spans="1:17" x14ac:dyDescent="0.3">
      <c r="A211" t="s">
        <v>511</v>
      </c>
      <c r="B211" t="s">
        <v>512</v>
      </c>
      <c r="C211" t="s">
        <v>10285</v>
      </c>
      <c r="D211" t="s">
        <v>177</v>
      </c>
      <c r="E211">
        <v>40986.748042500003</v>
      </c>
      <c r="F211">
        <v>595.4</v>
      </c>
      <c r="G211">
        <v>3.0545458018663001</v>
      </c>
      <c r="H211">
        <v>-3.9627768430392201</v>
      </c>
      <c r="I211">
        <v>-6.2112030924241797</v>
      </c>
      <c r="J211">
        <v>-3.1079917511180102</v>
      </c>
      <c r="K211">
        <v>616.66781859544699</v>
      </c>
      <c r="L211">
        <v>563.15943962455799</v>
      </c>
      <c r="M211">
        <v>35.797359865691199</v>
      </c>
      <c r="N211">
        <v>0.79075338698444697</v>
      </c>
      <c r="O211">
        <v>15.435001679543101</v>
      </c>
      <c r="P211">
        <v>49.955924946480202</v>
      </c>
      <c r="Q211">
        <v>-7.0903053554366005E-2</v>
      </c>
    </row>
    <row r="212" spans="1:17" hidden="1" x14ac:dyDescent="0.3">
      <c r="A212" t="s">
        <v>513</v>
      </c>
      <c r="B212" t="s">
        <v>514</v>
      </c>
      <c r="C212" t="s">
        <v>10286</v>
      </c>
      <c r="D212" t="s">
        <v>21</v>
      </c>
      <c r="E212">
        <v>40858.934341599997</v>
      </c>
      <c r="F212">
        <v>1007.2</v>
      </c>
      <c r="G212">
        <v>-51.207912695497797</v>
      </c>
      <c r="H212">
        <v>1.9255869587360701</v>
      </c>
      <c r="I212">
        <v>-24.604195730717599</v>
      </c>
      <c r="J212">
        <v>-0.14889433734858601</v>
      </c>
      <c r="K212">
        <v>1011.19413102052</v>
      </c>
      <c r="M212">
        <v>55.134056519264902</v>
      </c>
      <c r="N212">
        <v>1.4918214433424499</v>
      </c>
      <c r="O212">
        <v>38.999205718824399</v>
      </c>
      <c r="P212">
        <v>3.8243480053602599</v>
      </c>
    </row>
    <row r="213" spans="1:17" x14ac:dyDescent="0.3">
      <c r="A213" t="s">
        <v>515</v>
      </c>
      <c r="B213" t="s">
        <v>516</v>
      </c>
      <c r="C213" t="s">
        <v>10294</v>
      </c>
      <c r="D213" t="s">
        <v>373</v>
      </c>
      <c r="E213">
        <v>40584.642628214999</v>
      </c>
      <c r="F213">
        <v>776.55</v>
      </c>
      <c r="G213">
        <v>16.502943152822802</v>
      </c>
      <c r="H213">
        <v>5.3037077207862398</v>
      </c>
      <c r="I213">
        <v>24.394006553594199</v>
      </c>
      <c r="J213">
        <v>-0.27607141503066801</v>
      </c>
      <c r="K213">
        <v>733.48646955107597</v>
      </c>
      <c r="L213">
        <v>648.28249925626199</v>
      </c>
      <c r="M213">
        <v>66.191051913437406</v>
      </c>
      <c r="N213">
        <v>0.608471171540516</v>
      </c>
      <c r="O213">
        <v>2.8909922091301299</v>
      </c>
      <c r="P213">
        <v>57.835365853658502</v>
      </c>
    </row>
    <row r="214" spans="1:17" x14ac:dyDescent="0.3">
      <c r="A214" t="s">
        <v>517</v>
      </c>
      <c r="B214" t="s">
        <v>518</v>
      </c>
      <c r="C214" t="s">
        <v>10286</v>
      </c>
      <c r="D214" t="s">
        <v>21</v>
      </c>
      <c r="E214">
        <v>40577.828410759997</v>
      </c>
      <c r="F214">
        <v>6084.2</v>
      </c>
      <c r="G214">
        <v>-5.27714087023414</v>
      </c>
      <c r="H214">
        <v>3.00363063159016</v>
      </c>
      <c r="I214">
        <v>-19.737445647596498</v>
      </c>
      <c r="J214">
        <v>-1.1557425531071801</v>
      </c>
      <c r="K214">
        <v>5837.1103389095797</v>
      </c>
      <c r="L214">
        <v>5572.6371488656396</v>
      </c>
      <c r="M214">
        <v>57.722844170660402</v>
      </c>
      <c r="N214">
        <v>0.48074822485970498</v>
      </c>
      <c r="O214">
        <v>12.5447881397718</v>
      </c>
      <c r="P214">
        <v>41.913814216572298</v>
      </c>
      <c r="Q214">
        <v>-4.9965282997839998E-3</v>
      </c>
    </row>
    <row r="215" spans="1:17" x14ac:dyDescent="0.3">
      <c r="A215" t="s">
        <v>519</v>
      </c>
      <c r="B215" t="s">
        <v>520</v>
      </c>
      <c r="C215" t="s">
        <v>10292</v>
      </c>
      <c r="D215" t="s">
        <v>198</v>
      </c>
      <c r="E215">
        <v>40463.668895590003</v>
      </c>
      <c r="F215">
        <v>689.95</v>
      </c>
      <c r="G215">
        <v>-15.060945179323801</v>
      </c>
      <c r="H215">
        <v>-1.9538367830033201</v>
      </c>
      <c r="I215">
        <v>0.88646683706225804</v>
      </c>
      <c r="J215">
        <v>-6.24128665841139E-2</v>
      </c>
      <c r="K215">
        <v>671.99739677025104</v>
      </c>
      <c r="L215">
        <v>634.49631421504205</v>
      </c>
      <c r="M215">
        <v>56.882845293488799</v>
      </c>
      <c r="N215">
        <v>0.76435474765109401</v>
      </c>
      <c r="O215">
        <v>10.805130806580101</v>
      </c>
      <c r="P215">
        <v>41.354230690432203</v>
      </c>
      <c r="Q215">
        <v>2.4016265129729E-2</v>
      </c>
    </row>
    <row r="216" spans="1:17" x14ac:dyDescent="0.3">
      <c r="A216" t="s">
        <v>521</v>
      </c>
      <c r="B216" t="s">
        <v>522</v>
      </c>
      <c r="C216" t="s">
        <v>10300</v>
      </c>
      <c r="D216" t="s">
        <v>303</v>
      </c>
      <c r="E216">
        <v>40250.95032951</v>
      </c>
      <c r="F216">
        <v>2951.1</v>
      </c>
      <c r="G216">
        <v>20.524203070920802</v>
      </c>
      <c r="H216">
        <v>7.0594929397085302</v>
      </c>
      <c r="I216">
        <v>14.3534784325118</v>
      </c>
      <c r="J216">
        <v>8.0573690650510302E-2</v>
      </c>
      <c r="K216">
        <v>2794.92427328858</v>
      </c>
      <c r="L216">
        <v>2460.6479456351199</v>
      </c>
      <c r="M216">
        <v>51.832558532826901</v>
      </c>
      <c r="N216">
        <v>0.80732136907280105</v>
      </c>
      <c r="O216">
        <v>7.3836874385822204</v>
      </c>
      <c r="P216">
        <v>53.555168197309797</v>
      </c>
      <c r="Q216">
        <v>1.7312963570281999E-2</v>
      </c>
    </row>
    <row r="217" spans="1:17" x14ac:dyDescent="0.3">
      <c r="A217" t="s">
        <v>523</v>
      </c>
      <c r="B217" t="s">
        <v>524</v>
      </c>
      <c r="C217" t="s">
        <v>10291</v>
      </c>
      <c r="D217" t="s">
        <v>281</v>
      </c>
      <c r="E217">
        <v>40088.277658799998</v>
      </c>
      <c r="F217">
        <v>531</v>
      </c>
      <c r="G217">
        <v>34.716259413078298</v>
      </c>
      <c r="H217">
        <v>8.6394700673021596</v>
      </c>
      <c r="I217">
        <v>7.1693884959198702</v>
      </c>
      <c r="J217">
        <v>-3.2854275275145199</v>
      </c>
      <c r="K217">
        <v>491.92183755923099</v>
      </c>
      <c r="L217">
        <v>437.266210200567</v>
      </c>
      <c r="M217">
        <v>69.162845196976406</v>
      </c>
      <c r="N217">
        <v>0.81026792078100196</v>
      </c>
      <c r="O217">
        <v>2.1657250470809601</v>
      </c>
      <c r="P217">
        <v>69.216061185468405</v>
      </c>
      <c r="Q217">
        <v>5.3913023179399999E-2</v>
      </c>
    </row>
    <row r="218" spans="1:17" x14ac:dyDescent="0.3">
      <c r="A218" t="s">
        <v>525</v>
      </c>
      <c r="B218" t="s">
        <v>526</v>
      </c>
      <c r="C218" t="s">
        <v>10287</v>
      </c>
      <c r="D218" t="s">
        <v>527</v>
      </c>
      <c r="E218">
        <v>39981.071499555001</v>
      </c>
      <c r="F218">
        <v>1098.1500000000001</v>
      </c>
      <c r="G218">
        <v>88.040964540762204</v>
      </c>
      <c r="H218">
        <v>12.1515988452239</v>
      </c>
      <c r="I218">
        <v>43.320739054964697</v>
      </c>
      <c r="J218">
        <v>0.97502866894925599</v>
      </c>
      <c r="K218">
        <v>980.30179817181101</v>
      </c>
      <c r="L218">
        <v>788.63197179936105</v>
      </c>
      <c r="M218">
        <v>67.433662608309604</v>
      </c>
      <c r="N218">
        <v>0.82546436255240196</v>
      </c>
      <c r="O218">
        <v>10.6406228657287</v>
      </c>
      <c r="P218">
        <v>131.18947368420999</v>
      </c>
      <c r="Q218">
        <v>0.14089530449827301</v>
      </c>
    </row>
    <row r="219" spans="1:17" x14ac:dyDescent="0.3">
      <c r="A219" t="s">
        <v>528</v>
      </c>
      <c r="B219" t="s">
        <v>529</v>
      </c>
      <c r="C219" t="s">
        <v>10302</v>
      </c>
      <c r="D219" t="s">
        <v>530</v>
      </c>
      <c r="E219">
        <v>39794.592004550002</v>
      </c>
      <c r="F219">
        <v>35325.65</v>
      </c>
      <c r="G219">
        <v>-8.4958538877586207</v>
      </c>
      <c r="H219">
        <v>-4.7294829459669101</v>
      </c>
      <c r="I219">
        <v>4.0866715177620696</v>
      </c>
      <c r="J219">
        <v>-3.7135452287726198</v>
      </c>
      <c r="K219">
        <v>36739.3911363152</v>
      </c>
      <c r="L219">
        <v>33349.3700260037</v>
      </c>
      <c r="M219">
        <v>30.468245441071598</v>
      </c>
      <c r="N219">
        <v>0.41445668862618101</v>
      </c>
      <c r="O219">
        <v>15.656753661999099</v>
      </c>
      <c r="P219">
        <v>23.9542158570754</v>
      </c>
      <c r="Q219">
        <v>3.6844295384058999E-2</v>
      </c>
    </row>
    <row r="220" spans="1:17" x14ac:dyDescent="0.3">
      <c r="A220" t="s">
        <v>531</v>
      </c>
      <c r="B220" t="s">
        <v>532</v>
      </c>
      <c r="C220" t="s">
        <v>10290</v>
      </c>
      <c r="D220" t="s">
        <v>46</v>
      </c>
      <c r="E220">
        <v>39458.826000000001</v>
      </c>
      <c r="F220">
        <v>65.34</v>
      </c>
      <c r="G220">
        <v>120.523327114648</v>
      </c>
      <c r="H220">
        <v>-3.9541940400709299</v>
      </c>
      <c r="I220">
        <v>-14.3711902935325</v>
      </c>
      <c r="J220">
        <v>0.357779856499438</v>
      </c>
      <c r="K220">
        <v>65.396331118018793</v>
      </c>
      <c r="L220">
        <v>58.125933093558402</v>
      </c>
      <c r="M220">
        <v>61.652289481888502</v>
      </c>
      <c r="N220">
        <v>0.25371989493601899</v>
      </c>
      <c r="O220">
        <v>19.605142332414999</v>
      </c>
      <c r="P220">
        <v>149.389312977099</v>
      </c>
      <c r="Q220">
        <v>0.12913368420121901</v>
      </c>
    </row>
    <row r="221" spans="1:17" x14ac:dyDescent="0.3">
      <c r="A221" t="s">
        <v>533</v>
      </c>
      <c r="B221" t="s">
        <v>534</v>
      </c>
      <c r="C221" t="s">
        <v>10298</v>
      </c>
      <c r="D221" t="s">
        <v>444</v>
      </c>
      <c r="E221">
        <v>39329.393587259998</v>
      </c>
      <c r="F221">
        <v>1417.15</v>
      </c>
      <c r="G221">
        <v>-37.217235108057203</v>
      </c>
      <c r="H221">
        <v>-8.6156209584324301</v>
      </c>
      <c r="I221">
        <v>-12.0343191098776</v>
      </c>
      <c r="J221">
        <v>-7.2205624474327301</v>
      </c>
      <c r="K221">
        <v>1484.2147698574299</v>
      </c>
      <c r="L221">
        <v>1513.04367242324</v>
      </c>
      <c r="M221">
        <v>51.821488139103401</v>
      </c>
      <c r="N221">
        <v>0.86001126540409201</v>
      </c>
      <c r="O221">
        <v>27.0154888332216</v>
      </c>
      <c r="P221">
        <v>8.5938697318007602</v>
      </c>
      <c r="Q221">
        <v>4.7944556768212999E-2</v>
      </c>
    </row>
    <row r="222" spans="1:17" x14ac:dyDescent="0.3">
      <c r="A222" t="s">
        <v>535</v>
      </c>
      <c r="B222" t="s">
        <v>536</v>
      </c>
      <c r="C222" t="s">
        <v>10291</v>
      </c>
      <c r="D222" t="s">
        <v>51</v>
      </c>
      <c r="E222">
        <v>39011.297638689997</v>
      </c>
      <c r="F222">
        <v>3123.1</v>
      </c>
      <c r="G222">
        <v>48.314522724715601</v>
      </c>
      <c r="H222">
        <v>35.096803203699203</v>
      </c>
      <c r="I222">
        <v>35.640305372323901</v>
      </c>
      <c r="J222">
        <v>-1.5605304602735699</v>
      </c>
      <c r="K222">
        <v>2625.5182485304299</v>
      </c>
      <c r="L222">
        <v>2246.407412306</v>
      </c>
      <c r="M222">
        <v>70.828791388669103</v>
      </c>
      <c r="N222">
        <v>1.6418662019875101</v>
      </c>
      <c r="O222">
        <v>8.5411930453715694</v>
      </c>
      <c r="P222">
        <v>89.273052331747493</v>
      </c>
      <c r="Q222">
        <v>7.6508860975777998E-2</v>
      </c>
    </row>
    <row r="223" spans="1:17" x14ac:dyDescent="0.3">
      <c r="A223" t="s">
        <v>537</v>
      </c>
      <c r="B223" t="s">
        <v>538</v>
      </c>
      <c r="C223" t="s">
        <v>10287</v>
      </c>
      <c r="D223" t="s">
        <v>54</v>
      </c>
      <c r="E223">
        <v>38723.750757239999</v>
      </c>
      <c r="F223">
        <v>313.7</v>
      </c>
      <c r="G223">
        <v>-19.239407366504199</v>
      </c>
      <c r="H223">
        <v>5.5502758213827699</v>
      </c>
      <c r="I223">
        <v>-3.74523176142631</v>
      </c>
      <c r="J223">
        <v>3.22704123015412</v>
      </c>
      <c r="K223">
        <v>295.87242334703001</v>
      </c>
      <c r="L223">
        <v>284.88982547090899</v>
      </c>
      <c r="M223">
        <v>70.028184656263093</v>
      </c>
      <c r="N223">
        <v>0.71781992618647705</v>
      </c>
      <c r="O223">
        <v>1.83296142811604</v>
      </c>
      <c r="P223">
        <v>32.167684853591702</v>
      </c>
      <c r="Q223">
        <v>7.5690210348130005E-2</v>
      </c>
    </row>
    <row r="224" spans="1:17" x14ac:dyDescent="0.3">
      <c r="A224" t="s">
        <v>539</v>
      </c>
      <c r="B224" t="s">
        <v>540</v>
      </c>
      <c r="C224" t="s">
        <v>10285</v>
      </c>
      <c r="D224" t="s">
        <v>177</v>
      </c>
      <c r="E224">
        <v>37828.043232000004</v>
      </c>
      <c r="F224">
        <v>540.4</v>
      </c>
      <c r="G224">
        <v>-5.7244079594087296</v>
      </c>
      <c r="H224">
        <v>3.1781383015920599</v>
      </c>
      <c r="I224">
        <v>10.780646517055001</v>
      </c>
      <c r="J224">
        <v>-1.27181243460909</v>
      </c>
      <c r="K224">
        <v>521.56033018375604</v>
      </c>
      <c r="L224">
        <v>473.00065654511599</v>
      </c>
      <c r="M224">
        <v>46.417635268593102</v>
      </c>
      <c r="N224">
        <v>0.32524703594048499</v>
      </c>
      <c r="O224">
        <v>3.5159141376758001</v>
      </c>
      <c r="P224">
        <v>43.838168751663503</v>
      </c>
      <c r="Q224">
        <v>-3.7119320469972003E-2</v>
      </c>
    </row>
    <row r="225" spans="1:17" x14ac:dyDescent="0.3">
      <c r="A225" t="s">
        <v>541</v>
      </c>
      <c r="B225" t="s">
        <v>542</v>
      </c>
      <c r="C225" t="s">
        <v>10293</v>
      </c>
      <c r="D225" t="s">
        <v>153</v>
      </c>
      <c r="E225">
        <v>37667.983483484997</v>
      </c>
      <c r="F225">
        <v>271.64999999999998</v>
      </c>
      <c r="G225">
        <v>83.072553738001304</v>
      </c>
      <c r="H225">
        <v>1.6608645566792699</v>
      </c>
      <c r="I225">
        <v>-2.3378374148432401</v>
      </c>
      <c r="J225">
        <v>2.1123226608916301</v>
      </c>
      <c r="K225">
        <v>262.05925741377899</v>
      </c>
      <c r="L225">
        <v>224.72472594034801</v>
      </c>
      <c r="M225">
        <v>55.146761256176298</v>
      </c>
      <c r="N225">
        <v>0.36518501225532801</v>
      </c>
      <c r="O225">
        <v>14.7800478556966</v>
      </c>
      <c r="P225">
        <v>132.57705479452</v>
      </c>
      <c r="Q225">
        <v>0.173153914635814</v>
      </c>
    </row>
    <row r="226" spans="1:17" x14ac:dyDescent="0.3">
      <c r="A226" t="s">
        <v>543</v>
      </c>
      <c r="B226" t="s">
        <v>544</v>
      </c>
      <c r="C226" t="s">
        <v>10287</v>
      </c>
      <c r="D226" t="s">
        <v>545</v>
      </c>
      <c r="E226">
        <v>37533.548804999999</v>
      </c>
      <c r="F226">
        <v>682.35</v>
      </c>
      <c r="G226">
        <v>33.432463469007999</v>
      </c>
      <c r="H226">
        <v>-12.852032318847799</v>
      </c>
      <c r="I226">
        <v>-5.4320577819758196</v>
      </c>
      <c r="J226">
        <v>1.62421775677808</v>
      </c>
      <c r="K226">
        <v>709.38789193606794</v>
      </c>
      <c r="L226">
        <v>633.85742046558005</v>
      </c>
      <c r="M226">
        <v>51.852224845802297</v>
      </c>
      <c r="N226">
        <v>0.85979528963672003</v>
      </c>
      <c r="O226">
        <v>21.1621601817249</v>
      </c>
      <c r="P226">
        <v>64.026442307692307</v>
      </c>
      <c r="Q226">
        <v>5.7266550959323002E-2</v>
      </c>
    </row>
    <row r="227" spans="1:17" x14ac:dyDescent="0.3">
      <c r="A227" t="s">
        <v>546</v>
      </c>
      <c r="B227" t="s">
        <v>547</v>
      </c>
      <c r="C227" t="s">
        <v>10297</v>
      </c>
      <c r="D227" t="s">
        <v>548</v>
      </c>
      <c r="E227">
        <v>37317.378723900001</v>
      </c>
      <c r="F227">
        <v>1372.25</v>
      </c>
      <c r="G227">
        <v>4.4940924560844797</v>
      </c>
      <c r="H227">
        <v>5.4321737794635796</v>
      </c>
      <c r="I227">
        <v>9.5959745871178601</v>
      </c>
      <c r="J227">
        <v>-0.43954268764350202</v>
      </c>
      <c r="K227">
        <v>1285.0922962695799</v>
      </c>
      <c r="L227">
        <v>1183.2723657561401</v>
      </c>
      <c r="M227">
        <v>63.518063430170301</v>
      </c>
      <c r="N227">
        <v>1.05856362709922</v>
      </c>
      <c r="O227">
        <v>5.0245946438331099</v>
      </c>
      <c r="P227">
        <v>39.236974278321703</v>
      </c>
      <c r="Q227">
        <v>0.12868732236234201</v>
      </c>
    </row>
    <row r="228" spans="1:17" x14ac:dyDescent="0.3">
      <c r="A228" t="s">
        <v>549</v>
      </c>
      <c r="B228" t="s">
        <v>550</v>
      </c>
      <c r="C228" t="s">
        <v>10285</v>
      </c>
      <c r="D228" t="s">
        <v>18</v>
      </c>
      <c r="E228">
        <v>37279.528585567001</v>
      </c>
      <c r="F228">
        <v>212.71</v>
      </c>
      <c r="G228">
        <v>104.17173328874</v>
      </c>
      <c r="H228">
        <v>-1.5790345832747501</v>
      </c>
      <c r="I228">
        <v>-27.617245898399499</v>
      </c>
      <c r="J228">
        <v>1.0158478328056399</v>
      </c>
      <c r="K228">
        <v>214.40260280910999</v>
      </c>
      <c r="L228">
        <v>190.327082142557</v>
      </c>
      <c r="M228">
        <v>56.966182680116503</v>
      </c>
      <c r="N228">
        <v>0.44314951808606101</v>
      </c>
      <c r="O228">
        <v>35.983263598326303</v>
      </c>
      <c r="P228">
        <v>149.07494145198999</v>
      </c>
      <c r="Q228">
        <v>0.13608744335609099</v>
      </c>
    </row>
    <row r="229" spans="1:17" x14ac:dyDescent="0.3">
      <c r="A229" t="s">
        <v>551</v>
      </c>
      <c r="B229" t="s">
        <v>552</v>
      </c>
      <c r="C229" t="s">
        <v>10287</v>
      </c>
      <c r="D229" t="s">
        <v>553</v>
      </c>
      <c r="E229">
        <v>36915.102453915002</v>
      </c>
      <c r="F229">
        <v>2726.85</v>
      </c>
      <c r="G229">
        <v>175.26771944717899</v>
      </c>
      <c r="H229">
        <v>19.9252724123658</v>
      </c>
      <c r="I229">
        <v>12.2607279582638</v>
      </c>
      <c r="J229">
        <v>2.1609395068666202</v>
      </c>
      <c r="K229">
        <v>2540.6983433917699</v>
      </c>
      <c r="L229">
        <v>2301.0779405207099</v>
      </c>
      <c r="M229">
        <v>67.631973659592504</v>
      </c>
      <c r="N229">
        <v>1.2062141663887</v>
      </c>
      <c r="O229">
        <v>19.724223921374399</v>
      </c>
      <c r="P229">
        <v>207.90989159891501</v>
      </c>
      <c r="Q229">
        <v>0.18767000614099899</v>
      </c>
    </row>
    <row r="230" spans="1:17" x14ac:dyDescent="0.3">
      <c r="A230" t="s">
        <v>554</v>
      </c>
      <c r="B230" t="s">
        <v>555</v>
      </c>
      <c r="C230" t="s">
        <v>10287</v>
      </c>
      <c r="D230" t="s">
        <v>37</v>
      </c>
      <c r="E230">
        <v>36507.9660502349</v>
      </c>
      <c r="F230">
        <v>1057.8499999999999</v>
      </c>
      <c r="G230">
        <v>-8.2175960814188702</v>
      </c>
      <c r="H230">
        <v>2.4241216355894299</v>
      </c>
      <c r="I230">
        <v>-0.36411032953759698</v>
      </c>
      <c r="J230">
        <v>-0.66472192733722801</v>
      </c>
      <c r="K230">
        <v>1035.63050300537</v>
      </c>
      <c r="L230">
        <v>974.28794300048401</v>
      </c>
      <c r="M230">
        <v>52.897925901259903</v>
      </c>
      <c r="N230">
        <v>1.2056378108838099</v>
      </c>
      <c r="O230">
        <v>7.0567660821477496</v>
      </c>
      <c r="P230">
        <v>23.833772314895999</v>
      </c>
      <c r="Q230">
        <v>-4.0550259652809999E-2</v>
      </c>
    </row>
    <row r="231" spans="1:17" x14ac:dyDescent="0.3">
      <c r="A231" t="s">
        <v>556</v>
      </c>
      <c r="B231" t="s">
        <v>557</v>
      </c>
      <c r="C231" t="s">
        <v>10292</v>
      </c>
      <c r="D231" t="s">
        <v>198</v>
      </c>
      <c r="E231">
        <v>36469.656600959999</v>
      </c>
      <c r="F231">
        <v>2592.6999999999998</v>
      </c>
      <c r="G231">
        <v>29.894667369650701</v>
      </c>
      <c r="H231">
        <v>-3.3850378953117599</v>
      </c>
      <c r="I231">
        <v>30.071575055424098</v>
      </c>
      <c r="J231">
        <v>-1.5748680602537499</v>
      </c>
      <c r="K231">
        <v>2506.6552485412799</v>
      </c>
      <c r="L231">
        <v>2145.0131448032898</v>
      </c>
      <c r="M231">
        <v>62.134982045638999</v>
      </c>
      <c r="N231">
        <v>0.45919540269502901</v>
      </c>
      <c r="O231">
        <v>18.073822655918502</v>
      </c>
      <c r="P231">
        <v>68.351676893607305</v>
      </c>
      <c r="Q231">
        <v>2.6887839446243001E-2</v>
      </c>
    </row>
    <row r="232" spans="1:17" x14ac:dyDescent="0.3">
      <c r="A232" t="s">
        <v>558</v>
      </c>
      <c r="B232" t="s">
        <v>559</v>
      </c>
      <c r="C232" t="s">
        <v>10297</v>
      </c>
      <c r="D232" t="s">
        <v>335</v>
      </c>
      <c r="E232">
        <v>35910.622724200002</v>
      </c>
      <c r="F232">
        <v>1746.5</v>
      </c>
      <c r="G232">
        <v>109.040406428107</v>
      </c>
      <c r="H232">
        <v>3.8641187279991001</v>
      </c>
      <c r="I232">
        <v>25.025895689073501</v>
      </c>
      <c r="J232">
        <v>-3.79536821020467</v>
      </c>
      <c r="K232">
        <v>1655.74950213383</v>
      </c>
      <c r="L232">
        <v>1377.9126502981401</v>
      </c>
      <c r="M232">
        <v>64.605880952077101</v>
      </c>
      <c r="N232">
        <v>1.0691084573663701</v>
      </c>
      <c r="O232">
        <v>8.6630403664471807</v>
      </c>
      <c r="P232">
        <v>148.89553940430301</v>
      </c>
      <c r="Q232">
        <v>0.188382374438084</v>
      </c>
    </row>
    <row r="233" spans="1:17" x14ac:dyDescent="0.3">
      <c r="A233" t="s">
        <v>560</v>
      </c>
      <c r="B233" t="s">
        <v>561</v>
      </c>
      <c r="C233" t="s">
        <v>10287</v>
      </c>
      <c r="D233" t="s">
        <v>37</v>
      </c>
      <c r="E233">
        <v>35704.511088500003</v>
      </c>
      <c r="F233">
        <v>609.79999999999995</v>
      </c>
      <c r="G233">
        <v>-29.084674315058301</v>
      </c>
      <c r="H233">
        <v>2.3658966585188201</v>
      </c>
      <c r="I233">
        <v>-2.7245084935947599</v>
      </c>
      <c r="J233">
        <v>1.1196132000377399</v>
      </c>
      <c r="K233">
        <v>577.28564397510002</v>
      </c>
      <c r="L233">
        <v>566.90613893785098</v>
      </c>
      <c r="M233">
        <v>70.801862242367605</v>
      </c>
      <c r="N233">
        <v>0.71086721315742696</v>
      </c>
      <c r="O233">
        <v>10.6920301738274</v>
      </c>
      <c r="P233">
        <v>34.080914687774801</v>
      </c>
      <c r="Q233">
        <v>-8.4406729562822996E-2</v>
      </c>
    </row>
    <row r="234" spans="1:17" x14ac:dyDescent="0.3">
      <c r="A234" t="s">
        <v>562</v>
      </c>
      <c r="B234" t="s">
        <v>563</v>
      </c>
      <c r="C234" t="s">
        <v>10291</v>
      </c>
      <c r="D234" t="s">
        <v>51</v>
      </c>
      <c r="E234">
        <v>35593.433264309999</v>
      </c>
      <c r="F234">
        <v>1402.95</v>
      </c>
      <c r="G234">
        <v>30.616642949338502</v>
      </c>
      <c r="H234">
        <v>17.848079174379301</v>
      </c>
      <c r="I234">
        <v>2.3203674170875899</v>
      </c>
      <c r="J234">
        <v>1.48170725944834</v>
      </c>
      <c r="K234">
        <v>1282.5016558791599</v>
      </c>
      <c r="L234">
        <v>1180.0902135333699</v>
      </c>
      <c r="M234">
        <v>70.461950923985</v>
      </c>
      <c r="N234">
        <v>1.16367089342687</v>
      </c>
      <c r="O234">
        <v>1.9316440357817399</v>
      </c>
      <c r="P234">
        <v>63.7429971988795</v>
      </c>
      <c r="Q234">
        <v>-2.8406426743686999E-2</v>
      </c>
    </row>
    <row r="235" spans="1:17" x14ac:dyDescent="0.3">
      <c r="A235" t="s">
        <v>564</v>
      </c>
      <c r="B235" t="s">
        <v>565</v>
      </c>
      <c r="C235" t="s">
        <v>10289</v>
      </c>
      <c r="D235" t="s">
        <v>186</v>
      </c>
      <c r="E235">
        <v>35343.404999999999</v>
      </c>
      <c r="F235">
        <v>809.7</v>
      </c>
      <c r="G235">
        <v>22.444379467508899</v>
      </c>
      <c r="H235">
        <v>0.114770162452695</v>
      </c>
      <c r="I235">
        <v>63.792899124176699</v>
      </c>
      <c r="J235">
        <v>-1.85228549323687</v>
      </c>
      <c r="K235">
        <v>750.39739294399806</v>
      </c>
      <c r="L235">
        <v>603.63779339886798</v>
      </c>
      <c r="M235">
        <v>54.777721612432501</v>
      </c>
      <c r="N235">
        <v>0.20601471584775199</v>
      </c>
      <c r="O235">
        <v>4.9154007657156802</v>
      </c>
      <c r="P235">
        <v>94.126108846799298</v>
      </c>
      <c r="Q235">
        <v>7.0343464488689996E-3</v>
      </c>
    </row>
    <row r="236" spans="1:17" x14ac:dyDescent="0.3">
      <c r="A236" t="s">
        <v>566</v>
      </c>
      <c r="B236" t="s">
        <v>567</v>
      </c>
      <c r="C236" t="s">
        <v>10287</v>
      </c>
      <c r="D236" t="s">
        <v>568</v>
      </c>
      <c r="E236">
        <v>35236.606830390003</v>
      </c>
      <c r="F236">
        <v>553.70000000000005</v>
      </c>
      <c r="G236">
        <v>-63.335011682879497</v>
      </c>
      <c r="H236">
        <v>26.305116946209498</v>
      </c>
      <c r="I236">
        <v>30.901839414510199</v>
      </c>
      <c r="J236">
        <v>3.5103083152830199</v>
      </c>
      <c r="K236">
        <v>478.80366643352698</v>
      </c>
      <c r="L236">
        <v>516.88054213489204</v>
      </c>
      <c r="M236">
        <v>61.584509140884101</v>
      </c>
      <c r="N236">
        <v>1.4446099826874299</v>
      </c>
      <c r="O236">
        <v>80.296189272169002</v>
      </c>
      <c r="P236">
        <v>78.612903225806406</v>
      </c>
      <c r="Q236">
        <v>-7.4312415512607005E-2</v>
      </c>
    </row>
    <row r="237" spans="1:17" x14ac:dyDescent="0.3">
      <c r="A237" t="s">
        <v>569</v>
      </c>
      <c r="B237" t="s">
        <v>570</v>
      </c>
      <c r="C237" t="s">
        <v>10300</v>
      </c>
      <c r="D237" t="s">
        <v>571</v>
      </c>
      <c r="E237">
        <v>35072.908000000003</v>
      </c>
      <c r="F237">
        <v>3192.8</v>
      </c>
      <c r="G237">
        <v>-16.330144688835301</v>
      </c>
      <c r="H237">
        <v>-1.85490510394518</v>
      </c>
      <c r="I237">
        <v>-20.8059691576962</v>
      </c>
      <c r="J237">
        <v>-7.83728618848387</v>
      </c>
      <c r="K237">
        <v>3285.3755758254401</v>
      </c>
      <c r="L237">
        <v>3264.2140732335201</v>
      </c>
      <c r="M237">
        <v>34.182545756422201</v>
      </c>
      <c r="N237">
        <v>0.85862788380131705</v>
      </c>
      <c r="O237">
        <v>22.776246554748099</v>
      </c>
      <c r="P237">
        <v>28.9499192245557</v>
      </c>
      <c r="Q237">
        <v>5.9454594479415E-2</v>
      </c>
    </row>
    <row r="238" spans="1:17" x14ac:dyDescent="0.3">
      <c r="A238" t="s">
        <v>572</v>
      </c>
      <c r="B238" t="s">
        <v>573</v>
      </c>
      <c r="C238" t="s">
        <v>10298</v>
      </c>
      <c r="D238" t="s">
        <v>224</v>
      </c>
      <c r="E238">
        <v>34217.37913275</v>
      </c>
      <c r="F238">
        <v>8518.5</v>
      </c>
      <c r="G238">
        <v>43.002626046563002</v>
      </c>
      <c r="H238">
        <v>7.0010146408879299</v>
      </c>
      <c r="I238">
        <v>22.124098001190699</v>
      </c>
      <c r="J238">
        <v>-3.4404093767042201</v>
      </c>
      <c r="K238">
        <v>8331.7784575751393</v>
      </c>
      <c r="L238">
        <v>7025.0792792009197</v>
      </c>
      <c r="M238">
        <v>56.493311020697398</v>
      </c>
      <c r="N238">
        <v>0.57526130501248696</v>
      </c>
      <c r="O238">
        <v>13.3990726066795</v>
      </c>
      <c r="P238">
        <v>87.398941845500602</v>
      </c>
      <c r="Q238">
        <v>0.27757411188534797</v>
      </c>
    </row>
    <row r="239" spans="1:17" x14ac:dyDescent="0.3">
      <c r="A239" t="s">
        <v>574</v>
      </c>
      <c r="B239" t="s">
        <v>575</v>
      </c>
      <c r="C239" t="s">
        <v>6577</v>
      </c>
      <c r="D239" t="s">
        <v>80</v>
      </c>
      <c r="E239">
        <v>34005.757265100001</v>
      </c>
      <c r="F239">
        <v>4401</v>
      </c>
      <c r="G239">
        <v>13.282512728524299</v>
      </c>
      <c r="H239">
        <v>-1.6223760235706599</v>
      </c>
      <c r="I239">
        <v>-8.7500325108624502</v>
      </c>
      <c r="J239">
        <v>0.96862362589873297</v>
      </c>
      <c r="K239">
        <v>4277.28257458806</v>
      </c>
      <c r="L239">
        <v>4025.9134755156301</v>
      </c>
      <c r="M239">
        <v>64.955521184361402</v>
      </c>
      <c r="N239">
        <v>0.60685956534661201</v>
      </c>
      <c r="O239">
        <v>4.52056350829357</v>
      </c>
      <c r="P239">
        <v>44.169819664881302</v>
      </c>
      <c r="Q239">
        <v>1.7632103824629999E-2</v>
      </c>
    </row>
    <row r="240" spans="1:17" x14ac:dyDescent="0.3">
      <c r="A240" t="s">
        <v>576</v>
      </c>
      <c r="B240" t="s">
        <v>577</v>
      </c>
      <c r="C240" t="s">
        <v>10291</v>
      </c>
      <c r="D240" t="s">
        <v>201</v>
      </c>
      <c r="E240">
        <v>33750.073006099999</v>
      </c>
      <c r="F240">
        <v>842.05</v>
      </c>
      <c r="G240">
        <v>-24.731658239776898</v>
      </c>
      <c r="H240">
        <v>10.0097902623375</v>
      </c>
      <c r="I240">
        <v>0.87522666875455701</v>
      </c>
      <c r="J240">
        <v>-0.82243597048837402</v>
      </c>
      <c r="K240">
        <v>776.13669051064005</v>
      </c>
      <c r="L240">
        <v>731.42282026945895</v>
      </c>
      <c r="M240">
        <v>65.416905388970406</v>
      </c>
      <c r="N240">
        <v>0.71681863158466697</v>
      </c>
      <c r="O240">
        <v>3.8596282881063901</v>
      </c>
      <c r="P240">
        <v>38.574837488685901</v>
      </c>
      <c r="Q240">
        <v>3.1000555756169998E-3</v>
      </c>
    </row>
    <row r="241" spans="1:17" x14ac:dyDescent="0.3">
      <c r="A241" t="s">
        <v>578</v>
      </c>
      <c r="B241" t="s">
        <v>579</v>
      </c>
      <c r="C241" t="s">
        <v>6577</v>
      </c>
      <c r="D241" t="s">
        <v>80</v>
      </c>
      <c r="E241">
        <v>33747.320362259998</v>
      </c>
      <c r="F241">
        <v>1799.4</v>
      </c>
      <c r="G241">
        <v>-35.697565322412501</v>
      </c>
      <c r="H241">
        <v>-3.5915803709845502</v>
      </c>
      <c r="I241">
        <v>-26.2807676006937</v>
      </c>
      <c r="J241">
        <v>-1.7529804856231399</v>
      </c>
      <c r="K241">
        <v>1807.5886723225401</v>
      </c>
      <c r="L241">
        <v>1929.22162450823</v>
      </c>
      <c r="M241">
        <v>61.3972867236265</v>
      </c>
      <c r="N241">
        <v>0.92918718515934495</v>
      </c>
      <c r="O241">
        <v>35.083916861175901</v>
      </c>
      <c r="P241">
        <v>8.9620927697711092</v>
      </c>
      <c r="Q241">
        <v>-5.3881755801864002E-2</v>
      </c>
    </row>
    <row r="242" spans="1:17" hidden="1" x14ac:dyDescent="0.3">
      <c r="A242" t="s">
        <v>580</v>
      </c>
      <c r="B242" t="s">
        <v>581</v>
      </c>
      <c r="C242" t="s">
        <v>10301</v>
      </c>
      <c r="D242" t="s">
        <v>116</v>
      </c>
      <c r="E242">
        <v>33331.6236498</v>
      </c>
      <c r="F242">
        <v>642</v>
      </c>
      <c r="G242">
        <v>-33.380850467736302</v>
      </c>
      <c r="H242">
        <v>-6.1949531928219397</v>
      </c>
      <c r="I242">
        <v>-17.1388453071268</v>
      </c>
      <c r="J242">
        <v>-5.2680574842216004</v>
      </c>
      <c r="O242">
        <v>10.233644859812999</v>
      </c>
      <c r="P242">
        <v>3.2320308731307299</v>
      </c>
    </row>
    <row r="243" spans="1:17" x14ac:dyDescent="0.3">
      <c r="A243" t="s">
        <v>582</v>
      </c>
      <c r="B243" t="s">
        <v>583</v>
      </c>
      <c r="C243" t="s">
        <v>10287</v>
      </c>
      <c r="D243" t="s">
        <v>24</v>
      </c>
      <c r="E243">
        <v>33094.175712274999</v>
      </c>
      <c r="F243">
        <v>205.43</v>
      </c>
      <c r="G243">
        <v>-39.4084742755348</v>
      </c>
      <c r="H243">
        <v>5.5756819502380504</v>
      </c>
      <c r="I243">
        <v>-10.8016837507089</v>
      </c>
      <c r="J243">
        <v>4.2844446185178402</v>
      </c>
      <c r="K243">
        <v>198.816168146857</v>
      </c>
      <c r="L243">
        <v>205.475912302984</v>
      </c>
      <c r="M243">
        <v>63.356484131966504</v>
      </c>
      <c r="N243">
        <v>0.66314867306722003</v>
      </c>
      <c r="O243">
        <v>28.072822859368099</v>
      </c>
      <c r="P243">
        <v>21.448418563405198</v>
      </c>
      <c r="Q243">
        <v>-6.9658163863554001E-2</v>
      </c>
    </row>
    <row r="244" spans="1:17" x14ac:dyDescent="0.3">
      <c r="A244" t="s">
        <v>584</v>
      </c>
      <c r="B244" t="s">
        <v>585</v>
      </c>
      <c r="C244" t="s">
        <v>10287</v>
      </c>
      <c r="D244" t="s">
        <v>553</v>
      </c>
      <c r="E244">
        <v>33068.862081749998</v>
      </c>
      <c r="F244">
        <v>4521.95</v>
      </c>
      <c r="G244">
        <v>-15.529269772177299</v>
      </c>
      <c r="H244">
        <v>6.6306418947603403</v>
      </c>
      <c r="I244">
        <v>-20.9573196523747</v>
      </c>
      <c r="J244">
        <v>0.39533535047702401</v>
      </c>
      <c r="K244">
        <v>4369.4598037901396</v>
      </c>
      <c r="L244">
        <v>4296.7768212375904</v>
      </c>
      <c r="M244">
        <v>56.330394087792698</v>
      </c>
      <c r="N244">
        <v>0.85257525527518396</v>
      </c>
      <c r="O244">
        <v>16.509470471809699</v>
      </c>
      <c r="P244">
        <v>23.526921080667599</v>
      </c>
      <c r="Q244">
        <v>3.7287010198755001E-2</v>
      </c>
    </row>
    <row r="245" spans="1:17" hidden="1" x14ac:dyDescent="0.3">
      <c r="A245" t="s">
        <v>586</v>
      </c>
      <c r="B245" t="s">
        <v>587</v>
      </c>
      <c r="C245" t="s">
        <v>10301</v>
      </c>
      <c r="D245" t="s">
        <v>37</v>
      </c>
      <c r="E245">
        <v>32985.715539479999</v>
      </c>
      <c r="F245">
        <v>359.4</v>
      </c>
      <c r="G245">
        <v>-10.466757131977699</v>
      </c>
      <c r="H245">
        <v>2.8487212404841098</v>
      </c>
      <c r="I245">
        <v>5.7752480286317898</v>
      </c>
      <c r="J245">
        <v>-2.97463976862123</v>
      </c>
      <c r="K245">
        <v>337.96031971167997</v>
      </c>
      <c r="M245">
        <v>65.8367810729806</v>
      </c>
      <c r="O245">
        <v>6.6777963272120102</v>
      </c>
      <c r="P245">
        <v>29.025309639203002</v>
      </c>
    </row>
    <row r="246" spans="1:17" x14ac:dyDescent="0.3">
      <c r="A246" t="s">
        <v>588</v>
      </c>
      <c r="B246" t="s">
        <v>589</v>
      </c>
      <c r="C246" t="s">
        <v>10290</v>
      </c>
      <c r="D246" t="s">
        <v>46</v>
      </c>
      <c r="E246">
        <v>32740.2</v>
      </c>
      <c r="F246">
        <v>181.89</v>
      </c>
      <c r="G246">
        <v>228.38000978242701</v>
      </c>
      <c r="H246">
        <v>5.5897822564414801</v>
      </c>
      <c r="I246">
        <v>12.9064594172968</v>
      </c>
      <c r="J246">
        <v>0.61841675379708405</v>
      </c>
      <c r="K246">
        <v>171.698270890815</v>
      </c>
      <c r="L246">
        <v>133.04673106893</v>
      </c>
      <c r="M246">
        <v>54.362173112762697</v>
      </c>
      <c r="N246">
        <v>1.01691821425912</v>
      </c>
      <c r="O246">
        <v>9.0219363351476201</v>
      </c>
      <c r="P246">
        <v>282.12184873949502</v>
      </c>
      <c r="Q246">
        <v>0.13884855097930099</v>
      </c>
    </row>
    <row r="247" spans="1:17" x14ac:dyDescent="0.3">
      <c r="A247" t="s">
        <v>590</v>
      </c>
      <c r="B247" t="s">
        <v>591</v>
      </c>
      <c r="C247" t="s">
        <v>10292</v>
      </c>
      <c r="D247" t="s">
        <v>405</v>
      </c>
      <c r="E247">
        <v>32237.7240189599</v>
      </c>
      <c r="F247">
        <v>507.6</v>
      </c>
      <c r="G247">
        <v>0.93110116097777096</v>
      </c>
      <c r="H247">
        <v>-4.2504492498082103</v>
      </c>
      <c r="I247">
        <v>-14.592438875909099</v>
      </c>
      <c r="J247">
        <v>0.51898264302752195</v>
      </c>
      <c r="K247">
        <v>511.68546967996701</v>
      </c>
      <c r="L247">
        <v>479.84292414438403</v>
      </c>
      <c r="M247">
        <v>52.748312825565499</v>
      </c>
      <c r="N247">
        <v>0.72756219268893296</v>
      </c>
      <c r="O247">
        <v>11.908983451536599</v>
      </c>
      <c r="P247">
        <v>39.068493150684901</v>
      </c>
      <c r="Q247">
        <v>0.116615367686925</v>
      </c>
    </row>
    <row r="248" spans="1:17" hidden="1" x14ac:dyDescent="0.3">
      <c r="A248" t="s">
        <v>592</v>
      </c>
      <c r="B248" t="s">
        <v>593</v>
      </c>
      <c r="C248" t="s">
        <v>10301</v>
      </c>
      <c r="D248" t="s">
        <v>139</v>
      </c>
      <c r="E248">
        <v>32216.064643341</v>
      </c>
      <c r="F248">
        <v>375.24</v>
      </c>
      <c r="G248">
        <v>-5.5302619859741</v>
      </c>
      <c r="H248">
        <v>2.5799789426889301</v>
      </c>
      <c r="I248">
        <v>-5.64877635776089</v>
      </c>
      <c r="J248">
        <v>-4.4209416099147196</v>
      </c>
      <c r="K248">
        <v>367.69218665266101</v>
      </c>
      <c r="L248">
        <v>352.99299187413601</v>
      </c>
      <c r="M248">
        <v>56.330526885428</v>
      </c>
      <c r="N248">
        <v>0.97614728091403602</v>
      </c>
      <c r="O248">
        <v>6.3319475535657199</v>
      </c>
      <c r="P248">
        <v>32.126760563380202</v>
      </c>
      <c r="Q248">
        <v>-0.123824141917355</v>
      </c>
    </row>
    <row r="249" spans="1:17" x14ac:dyDescent="0.3">
      <c r="A249" t="s">
        <v>594</v>
      </c>
      <c r="B249" t="s">
        <v>595</v>
      </c>
      <c r="C249" t="s">
        <v>10298</v>
      </c>
      <c r="D249" t="s">
        <v>224</v>
      </c>
      <c r="E249">
        <v>32160.931171100001</v>
      </c>
      <c r="F249">
        <v>5024.3</v>
      </c>
      <c r="G249">
        <v>155.916965749599</v>
      </c>
      <c r="H249">
        <v>31.981239373800101</v>
      </c>
      <c r="I249">
        <v>63.671083906738602</v>
      </c>
      <c r="J249">
        <v>4.3030925588691504</v>
      </c>
      <c r="K249">
        <v>4215.2709410239904</v>
      </c>
      <c r="L249">
        <v>3203.1276194468401</v>
      </c>
      <c r="M249">
        <v>67.382213935283005</v>
      </c>
      <c r="N249">
        <v>1.27629215394225</v>
      </c>
      <c r="O249">
        <v>7.0795931771590004</v>
      </c>
      <c r="P249">
        <v>191.00228779936799</v>
      </c>
    </row>
    <row r="250" spans="1:17" x14ac:dyDescent="0.3">
      <c r="A250" t="s">
        <v>596</v>
      </c>
      <c r="B250" t="s">
        <v>597</v>
      </c>
      <c r="C250" t="s">
        <v>10292</v>
      </c>
      <c r="D250" t="s">
        <v>497</v>
      </c>
      <c r="E250">
        <v>32070.716938728001</v>
      </c>
      <c r="F250">
        <v>72.540000000000006</v>
      </c>
      <c r="G250">
        <v>-6.4101998356923398</v>
      </c>
      <c r="H250">
        <v>-1.6191486010285401</v>
      </c>
      <c r="I250">
        <v>-9.7937098916149399</v>
      </c>
      <c r="J250">
        <v>1.35471762049891</v>
      </c>
      <c r="K250">
        <v>71.979862167040096</v>
      </c>
      <c r="L250">
        <v>68.024579586214102</v>
      </c>
      <c r="M250">
        <v>57.7701873933526</v>
      </c>
      <c r="N250">
        <v>0.53615257674357297</v>
      </c>
      <c r="O250">
        <v>10.2839812517231</v>
      </c>
      <c r="P250">
        <v>25.393258426966199</v>
      </c>
      <c r="Q250">
        <v>4.7102251209095003E-2</v>
      </c>
    </row>
    <row r="251" spans="1:17" x14ac:dyDescent="0.3">
      <c r="A251" t="s">
        <v>598</v>
      </c>
      <c r="B251" t="s">
        <v>599</v>
      </c>
      <c r="C251" t="s">
        <v>10295</v>
      </c>
      <c r="D251" t="s">
        <v>116</v>
      </c>
      <c r="E251">
        <v>31904.313618729899</v>
      </c>
      <c r="F251">
        <v>314.3</v>
      </c>
      <c r="G251">
        <v>15.467298972215801</v>
      </c>
      <c r="H251">
        <v>-0.71047699769570805</v>
      </c>
      <c r="I251">
        <v>26.690985664209901</v>
      </c>
      <c r="J251">
        <v>-1.50515487338586</v>
      </c>
      <c r="K251">
        <v>315.56373572949502</v>
      </c>
      <c r="L251">
        <v>274.25618743517498</v>
      </c>
      <c r="M251">
        <v>39.893236657877203</v>
      </c>
      <c r="N251">
        <v>0.38339115227147302</v>
      </c>
      <c r="O251">
        <v>11.008590518612699</v>
      </c>
      <c r="P251">
        <v>58.138364779874202</v>
      </c>
      <c r="Q251">
        <v>3.3488338203051998E-2</v>
      </c>
    </row>
    <row r="252" spans="1:17" x14ac:dyDescent="0.3">
      <c r="A252" t="s">
        <v>600</v>
      </c>
      <c r="B252" t="s">
        <v>601</v>
      </c>
      <c r="C252" t="s">
        <v>10302</v>
      </c>
      <c r="D252" t="s">
        <v>166</v>
      </c>
      <c r="E252">
        <v>31560.253392359999</v>
      </c>
      <c r="F252">
        <v>937.2</v>
      </c>
      <c r="G252">
        <v>61.4347223202941</v>
      </c>
      <c r="H252">
        <v>7.2301463813300897</v>
      </c>
      <c r="I252">
        <v>4.8189848521368397</v>
      </c>
      <c r="J252">
        <v>2.7926310272632402</v>
      </c>
      <c r="K252">
        <v>884.55340266036205</v>
      </c>
      <c r="L252">
        <v>795.86372568697698</v>
      </c>
      <c r="M252">
        <v>68.595600512093498</v>
      </c>
      <c r="N252">
        <v>0.69985546303422497</v>
      </c>
      <c r="O252">
        <v>5.6338028169014001</v>
      </c>
      <c r="P252">
        <v>90.120701896744094</v>
      </c>
      <c r="Q252">
        <v>4.4432864226711E-2</v>
      </c>
    </row>
    <row r="253" spans="1:17" x14ac:dyDescent="0.3">
      <c r="A253" t="s">
        <v>602</v>
      </c>
      <c r="B253" t="s">
        <v>603</v>
      </c>
      <c r="C253" t="s">
        <v>10287</v>
      </c>
      <c r="D253" t="s">
        <v>248</v>
      </c>
      <c r="E253">
        <v>31552.744444479998</v>
      </c>
      <c r="F253">
        <v>6236.3</v>
      </c>
      <c r="G253">
        <v>129.46154435782901</v>
      </c>
      <c r="H253">
        <v>-1.98994321122687</v>
      </c>
      <c r="I253">
        <v>-22.298448235972199</v>
      </c>
      <c r="J253">
        <v>3.3741043888784001</v>
      </c>
      <c r="K253">
        <v>6307.5302881131802</v>
      </c>
      <c r="L253">
        <v>5709.4824336297597</v>
      </c>
      <c r="M253">
        <v>60.631541410438302</v>
      </c>
      <c r="N253">
        <v>0.58552156221263696</v>
      </c>
      <c r="O253">
        <v>56.4525439763962</v>
      </c>
      <c r="P253">
        <v>159.737609329446</v>
      </c>
      <c r="Q253">
        <v>0.14110789493266301</v>
      </c>
    </row>
    <row r="254" spans="1:17" x14ac:dyDescent="0.3">
      <c r="A254" t="s">
        <v>604</v>
      </c>
      <c r="B254" t="s">
        <v>605</v>
      </c>
      <c r="C254" t="s">
        <v>10294</v>
      </c>
      <c r="D254" t="s">
        <v>180</v>
      </c>
      <c r="E254">
        <v>31470.685670244999</v>
      </c>
      <c r="F254">
        <v>171.35</v>
      </c>
      <c r="G254">
        <v>65.043974187577106</v>
      </c>
      <c r="H254">
        <v>-7.9821431112972503</v>
      </c>
      <c r="I254">
        <v>-5.6423165219409004</v>
      </c>
      <c r="J254">
        <v>-1.87962025948274</v>
      </c>
      <c r="K254">
        <v>181.97734511913899</v>
      </c>
      <c r="L254">
        <v>160.06719129438</v>
      </c>
      <c r="M254">
        <v>42.791889301966698</v>
      </c>
      <c r="N254">
        <v>1.0490719330828999</v>
      </c>
      <c r="O254">
        <v>21.972570761598998</v>
      </c>
      <c r="P254">
        <v>95.493439817455695</v>
      </c>
      <c r="Q254">
        <v>7.0924829289048003E-2</v>
      </c>
    </row>
    <row r="255" spans="1:17" x14ac:dyDescent="0.3">
      <c r="A255" t="s">
        <v>606</v>
      </c>
      <c r="B255" t="s">
        <v>607</v>
      </c>
      <c r="C255" t="s">
        <v>10291</v>
      </c>
      <c r="D255" t="s">
        <v>51</v>
      </c>
      <c r="E255">
        <v>31306.946163075001</v>
      </c>
      <c r="F255">
        <v>1900.25</v>
      </c>
      <c r="G255">
        <v>-9.6031867489648892</v>
      </c>
      <c r="H255">
        <v>-4.2608460614526402</v>
      </c>
      <c r="I255">
        <v>-11.5914619608705</v>
      </c>
      <c r="J255">
        <v>-3.56253886860015</v>
      </c>
      <c r="K255">
        <v>1954.75253956898</v>
      </c>
      <c r="L255">
        <v>1832.61385917701</v>
      </c>
      <c r="M255">
        <v>23.0439950799895</v>
      </c>
      <c r="N255">
        <v>0.69527831785615002</v>
      </c>
      <c r="O255">
        <v>16.876726746480699</v>
      </c>
      <c r="P255">
        <v>28.826141486729199</v>
      </c>
      <c r="Q255">
        <v>-0.114022937164507</v>
      </c>
    </row>
    <row r="256" spans="1:17" x14ac:dyDescent="0.3">
      <c r="A256" t="s">
        <v>608</v>
      </c>
      <c r="B256" t="s">
        <v>609</v>
      </c>
      <c r="C256" t="s">
        <v>10296</v>
      </c>
      <c r="D256" t="s">
        <v>397</v>
      </c>
      <c r="E256">
        <v>31144.470266519998</v>
      </c>
      <c r="F256">
        <v>421.2</v>
      </c>
      <c r="G256">
        <v>-25.373610926447402</v>
      </c>
      <c r="H256">
        <v>13.9239827649536</v>
      </c>
      <c r="I256">
        <v>-20.821547721592299</v>
      </c>
      <c r="J256">
        <v>-0.28953564340569699</v>
      </c>
      <c r="K256">
        <v>406.98340428227101</v>
      </c>
      <c r="L256">
        <v>415.36766269708602</v>
      </c>
      <c r="M256">
        <v>55.342171644720899</v>
      </c>
      <c r="N256">
        <v>1.3679645656525901</v>
      </c>
      <c r="O256">
        <v>15.859449192782501</v>
      </c>
      <c r="P256">
        <v>18.9158667419536</v>
      </c>
      <c r="Q256">
        <v>-6.7428602355549996E-2</v>
      </c>
    </row>
    <row r="257" spans="1:17" x14ac:dyDescent="0.3">
      <c r="A257" t="s">
        <v>610</v>
      </c>
      <c r="B257" t="s">
        <v>611</v>
      </c>
      <c r="C257" t="s">
        <v>10303</v>
      </c>
      <c r="D257" t="s">
        <v>612</v>
      </c>
      <c r="E257">
        <v>31136.625826200001</v>
      </c>
      <c r="F257">
        <v>790.1</v>
      </c>
      <c r="G257">
        <v>17.857170224942902</v>
      </c>
      <c r="H257">
        <v>0.46116347922294598</v>
      </c>
      <c r="I257">
        <v>14.811100262745599</v>
      </c>
      <c r="J257">
        <v>-5.0656397957584502</v>
      </c>
      <c r="K257">
        <v>800.04516913556995</v>
      </c>
      <c r="L257">
        <v>697.74653108822702</v>
      </c>
      <c r="M257">
        <v>30.903584678548199</v>
      </c>
      <c r="N257">
        <v>1.0630483495121399</v>
      </c>
      <c r="O257">
        <v>16.567523098341901</v>
      </c>
      <c r="P257">
        <v>46.559079948061502</v>
      </c>
      <c r="Q257">
        <v>4.0153224735748998E-2</v>
      </c>
    </row>
    <row r="258" spans="1:17" x14ac:dyDescent="0.3">
      <c r="A258" t="s">
        <v>613</v>
      </c>
      <c r="B258" t="s">
        <v>614</v>
      </c>
      <c r="C258" t="s">
        <v>10287</v>
      </c>
      <c r="D258" t="s">
        <v>54</v>
      </c>
      <c r="E258">
        <v>31117.037961099999</v>
      </c>
      <c r="F258">
        <v>403</v>
      </c>
      <c r="G258">
        <v>-36.118193105000103</v>
      </c>
      <c r="H258">
        <v>-3.0859686066941898</v>
      </c>
      <c r="I258">
        <v>-25.204323716384199</v>
      </c>
      <c r="J258">
        <v>8.5789286688225399</v>
      </c>
      <c r="K258">
        <v>396.09721211901001</v>
      </c>
      <c r="L258">
        <v>419.587300466692</v>
      </c>
      <c r="M258">
        <v>74.300411802747007</v>
      </c>
      <c r="N258">
        <v>1.1839943122393</v>
      </c>
      <c r="O258">
        <v>28.957816377171198</v>
      </c>
      <c r="P258">
        <v>19.83348201011</v>
      </c>
      <c r="Q258">
        <v>8.2273545313593002E-2</v>
      </c>
    </row>
    <row r="259" spans="1:17" x14ac:dyDescent="0.3">
      <c r="A259" t="s">
        <v>615</v>
      </c>
      <c r="B259" t="s">
        <v>616</v>
      </c>
      <c r="C259" t="s">
        <v>10287</v>
      </c>
      <c r="D259" t="s">
        <v>408</v>
      </c>
      <c r="E259">
        <v>30990.7923284799</v>
      </c>
      <c r="F259">
        <v>1650.4</v>
      </c>
      <c r="G259">
        <v>52.463704084696502</v>
      </c>
      <c r="H259">
        <v>10.254487501341501</v>
      </c>
      <c r="I259">
        <v>46.1515603590531</v>
      </c>
      <c r="J259">
        <v>-0.203693884572411</v>
      </c>
      <c r="K259">
        <v>1450.12275257123</v>
      </c>
      <c r="L259">
        <v>1211.5186976499399</v>
      </c>
      <c r="M259">
        <v>74.804662908387201</v>
      </c>
      <c r="N259">
        <v>1.05518796803695</v>
      </c>
      <c r="O259">
        <v>2.1146388754241299</v>
      </c>
      <c r="P259">
        <v>84.165597277241503</v>
      </c>
      <c r="Q259">
        <v>0.11173158804901299</v>
      </c>
    </row>
    <row r="260" spans="1:17" x14ac:dyDescent="0.3">
      <c r="A260" t="s">
        <v>617</v>
      </c>
      <c r="B260" t="s">
        <v>618</v>
      </c>
      <c r="C260" t="s">
        <v>10294</v>
      </c>
      <c r="D260" t="s">
        <v>619</v>
      </c>
      <c r="E260">
        <v>30804.550157099999</v>
      </c>
      <c r="F260">
        <v>318.55</v>
      </c>
      <c r="G260">
        <v>91.999418154153304</v>
      </c>
      <c r="H260">
        <v>3.73367954672067</v>
      </c>
      <c r="I260">
        <v>9.3999042765357395</v>
      </c>
      <c r="J260">
        <v>1.78572506773892</v>
      </c>
      <c r="K260">
        <v>319.85194234054001</v>
      </c>
      <c r="L260">
        <v>285.85179352360399</v>
      </c>
      <c r="M260">
        <v>57.379186202294498</v>
      </c>
      <c r="N260">
        <v>1.0191080513016899</v>
      </c>
      <c r="O260">
        <v>30.528959347041202</v>
      </c>
      <c r="P260">
        <v>134.83228897898999</v>
      </c>
      <c r="Q260">
        <v>0.102948149179486</v>
      </c>
    </row>
    <row r="261" spans="1:17" x14ac:dyDescent="0.3">
      <c r="A261" t="s">
        <v>620</v>
      </c>
      <c r="B261" t="s">
        <v>621</v>
      </c>
      <c r="C261" t="s">
        <v>622</v>
      </c>
      <c r="D261" t="s">
        <v>622</v>
      </c>
      <c r="E261">
        <v>30457.336469999998</v>
      </c>
      <c r="F261">
        <v>891.05</v>
      </c>
      <c r="G261">
        <v>-5.6718876133100302</v>
      </c>
      <c r="H261">
        <v>3.7486323232067198</v>
      </c>
      <c r="I261">
        <v>12.1672141270934</v>
      </c>
      <c r="J261">
        <v>-2.4359795038377401</v>
      </c>
      <c r="K261">
        <v>866.42747239784103</v>
      </c>
      <c r="L261">
        <v>813.54454186585303</v>
      </c>
      <c r="M261">
        <v>57.113433184927104</v>
      </c>
      <c r="N261">
        <v>0.593209656902837</v>
      </c>
      <c r="O261">
        <v>13.2652488637001</v>
      </c>
      <c r="P261">
        <v>28.838924233661</v>
      </c>
      <c r="Q261">
        <v>0.10143876539583201</v>
      </c>
    </row>
    <row r="262" spans="1:17" x14ac:dyDescent="0.3">
      <c r="A262" t="s">
        <v>623</v>
      </c>
      <c r="B262" t="s">
        <v>624</v>
      </c>
      <c r="C262" t="s">
        <v>10287</v>
      </c>
      <c r="D262" t="s">
        <v>553</v>
      </c>
      <c r="E262">
        <v>30285.145</v>
      </c>
      <c r="F262">
        <v>1449.05</v>
      </c>
      <c r="G262">
        <v>121.092014591687</v>
      </c>
      <c r="H262">
        <v>24.834173646347502</v>
      </c>
      <c r="I262">
        <v>44.173801125759901</v>
      </c>
      <c r="J262">
        <v>8.3172766209699596</v>
      </c>
      <c r="K262">
        <v>1207.5679870046499</v>
      </c>
      <c r="L262">
        <v>1007.32786223451</v>
      </c>
      <c r="M262">
        <v>81.022222773078099</v>
      </c>
      <c r="N262">
        <v>1.5212592016525901</v>
      </c>
      <c r="O262">
        <v>3.1365377316172598</v>
      </c>
      <c r="P262">
        <v>161.714904953266</v>
      </c>
      <c r="Q262">
        <v>0.104183873891592</v>
      </c>
    </row>
    <row r="263" spans="1:17" x14ac:dyDescent="0.3">
      <c r="A263" t="s">
        <v>625</v>
      </c>
      <c r="B263" t="s">
        <v>626</v>
      </c>
      <c r="C263" t="s">
        <v>10291</v>
      </c>
      <c r="D263" t="s">
        <v>51</v>
      </c>
      <c r="E263">
        <v>30072.42974413</v>
      </c>
      <c r="F263">
        <v>1937.35</v>
      </c>
      <c r="G263">
        <v>18.283564239849898</v>
      </c>
      <c r="H263">
        <v>6.3198647552004497</v>
      </c>
      <c r="I263">
        <v>5.2539836638763298</v>
      </c>
      <c r="J263">
        <v>-6.0220075266313398</v>
      </c>
      <c r="K263">
        <v>1861.66130575438</v>
      </c>
      <c r="L263">
        <v>1688.1979888564899</v>
      </c>
      <c r="M263">
        <v>54.3270353291107</v>
      </c>
      <c r="N263">
        <v>0.76162751669230599</v>
      </c>
      <c r="O263">
        <v>4.7823057268949896</v>
      </c>
      <c r="P263">
        <v>55.679215717786903</v>
      </c>
      <c r="Q263">
        <v>9.0872297802184004E-2</v>
      </c>
    </row>
    <row r="264" spans="1:17" x14ac:dyDescent="0.3">
      <c r="A264" t="s">
        <v>627</v>
      </c>
      <c r="B264" t="s">
        <v>628</v>
      </c>
      <c r="C264" t="s">
        <v>10298</v>
      </c>
      <c r="D264" t="s">
        <v>263</v>
      </c>
      <c r="E264">
        <v>30048.367973759901</v>
      </c>
      <c r="F264">
        <v>1579.1</v>
      </c>
      <c r="G264">
        <v>12.991556189335199</v>
      </c>
      <c r="H264">
        <v>-8.6169442119110098</v>
      </c>
      <c r="I264">
        <v>33.528865337624303</v>
      </c>
      <c r="J264">
        <v>-3.58263197040834</v>
      </c>
      <c r="K264">
        <v>1620.4942295967301</v>
      </c>
      <c r="L264">
        <v>1417.87694479684</v>
      </c>
      <c r="M264">
        <v>47.1041228071457</v>
      </c>
      <c r="N264">
        <v>0.91567263215322903</v>
      </c>
      <c r="O264">
        <v>16.5948958267367</v>
      </c>
      <c r="P264">
        <v>53.968408736349403</v>
      </c>
      <c r="Q264">
        <v>6.9584969180911005E-2</v>
      </c>
    </row>
    <row r="265" spans="1:17" x14ac:dyDescent="0.3">
      <c r="A265" t="s">
        <v>629</v>
      </c>
      <c r="B265" t="s">
        <v>630</v>
      </c>
      <c r="C265" t="s">
        <v>10297</v>
      </c>
      <c r="D265" t="s">
        <v>335</v>
      </c>
      <c r="E265">
        <v>29744.265819224998</v>
      </c>
      <c r="F265">
        <v>462.25</v>
      </c>
      <c r="G265">
        <v>27.173690088682001</v>
      </c>
      <c r="H265">
        <v>9.6935520252120106</v>
      </c>
      <c r="I265">
        <v>46.520708430451599</v>
      </c>
      <c r="J265">
        <v>5.5926901804732898</v>
      </c>
      <c r="K265">
        <v>424.62998210915799</v>
      </c>
      <c r="L265">
        <v>361.15982704519098</v>
      </c>
      <c r="M265">
        <v>66.592899498232697</v>
      </c>
      <c r="N265">
        <v>0.88116702678191305</v>
      </c>
      <c r="O265">
        <v>3.6992969172525698</v>
      </c>
      <c r="P265">
        <v>76.937799043062199</v>
      </c>
      <c r="Q265">
        <v>-4.2627136031033998E-2</v>
      </c>
    </row>
    <row r="266" spans="1:17" x14ac:dyDescent="0.3">
      <c r="A266" t="s">
        <v>631</v>
      </c>
      <c r="B266" t="s">
        <v>632</v>
      </c>
      <c r="C266" t="s">
        <v>10292</v>
      </c>
      <c r="D266" t="s">
        <v>198</v>
      </c>
      <c r="E266">
        <v>29601.00126624</v>
      </c>
      <c r="F266">
        <v>15606.1</v>
      </c>
      <c r="G266">
        <v>-11.2858848114487</v>
      </c>
      <c r="H266">
        <v>3.96517814160703</v>
      </c>
      <c r="I266">
        <v>-2.5410211602606898</v>
      </c>
      <c r="J266">
        <v>-3.6973224996064298</v>
      </c>
      <c r="K266">
        <v>15658.400246339401</v>
      </c>
      <c r="L266">
        <v>15007.108152299999</v>
      </c>
      <c r="M266">
        <v>46.342735071753602</v>
      </c>
      <c r="N266">
        <v>0.21109850237985001</v>
      </c>
      <c r="O266">
        <v>16.941452380799799</v>
      </c>
      <c r="P266">
        <v>22.882677165354298</v>
      </c>
      <c r="Q266">
        <v>7.8021821605122998E-2</v>
      </c>
    </row>
    <row r="267" spans="1:17" x14ac:dyDescent="0.3">
      <c r="A267" t="s">
        <v>633</v>
      </c>
      <c r="B267" t="s">
        <v>634</v>
      </c>
      <c r="C267" t="s">
        <v>10300</v>
      </c>
      <c r="D267" t="s">
        <v>166</v>
      </c>
      <c r="E267">
        <v>29527.9486106</v>
      </c>
      <c r="F267">
        <v>6821.65</v>
      </c>
      <c r="G267">
        <v>145.87917196813899</v>
      </c>
      <c r="H267">
        <v>19.0588438855095</v>
      </c>
      <c r="I267">
        <v>95.389179837297505</v>
      </c>
      <c r="J267">
        <v>-5.0429412049260298</v>
      </c>
      <c r="K267">
        <v>5841.3275571613003</v>
      </c>
      <c r="L267">
        <v>4349.6888175012</v>
      </c>
      <c r="M267">
        <v>58.889479462329</v>
      </c>
      <c r="N267">
        <v>2.0515342355216499</v>
      </c>
      <c r="O267">
        <v>16.539253699618101</v>
      </c>
      <c r="P267">
        <v>180.72633744855901</v>
      </c>
      <c r="Q267">
        <v>6.4499335971575006E-2</v>
      </c>
    </row>
    <row r="268" spans="1:17" x14ac:dyDescent="0.3">
      <c r="A268" t="s">
        <v>635</v>
      </c>
      <c r="B268" t="s">
        <v>636</v>
      </c>
      <c r="C268" t="s">
        <v>10287</v>
      </c>
      <c r="D268" t="s">
        <v>198</v>
      </c>
      <c r="E268">
        <v>29460.26770258</v>
      </c>
      <c r="F268">
        <v>13290.95</v>
      </c>
      <c r="G268">
        <v>162.57379818816199</v>
      </c>
      <c r="H268">
        <v>5.3382664115595597</v>
      </c>
      <c r="I268">
        <v>31.307662738379602</v>
      </c>
      <c r="J268">
        <v>-3.9055217578000998</v>
      </c>
      <c r="K268">
        <v>12885.187091887499</v>
      </c>
      <c r="L268">
        <v>9982.0804542042806</v>
      </c>
      <c r="M268">
        <v>44.185261600992398</v>
      </c>
      <c r="N268">
        <v>0.83330196402798695</v>
      </c>
      <c r="O268">
        <v>9.8928218073200007</v>
      </c>
      <c r="P268">
        <v>194.63077407830701</v>
      </c>
      <c r="Q268">
        <v>0.194234307637878</v>
      </c>
    </row>
    <row r="269" spans="1:17" hidden="1" x14ac:dyDescent="0.3">
      <c r="A269" t="s">
        <v>637</v>
      </c>
      <c r="B269" t="s">
        <v>638</v>
      </c>
      <c r="C269" t="s">
        <v>10301</v>
      </c>
      <c r="D269" t="s">
        <v>119</v>
      </c>
      <c r="E269">
        <v>29173.430869889999</v>
      </c>
      <c r="F269">
        <v>1308.9000000000001</v>
      </c>
      <c r="G269">
        <v>-14.788956193105999</v>
      </c>
      <c r="H269">
        <v>5.6071157754730496</v>
      </c>
      <c r="I269">
        <v>9.2723363853198801</v>
      </c>
      <c r="J269">
        <v>-2.6729079272304599</v>
      </c>
      <c r="K269">
        <v>1188.07459846502</v>
      </c>
      <c r="L269">
        <v>1108.6584655453901</v>
      </c>
      <c r="M269">
        <v>65.685907647997297</v>
      </c>
      <c r="N269">
        <v>2.0960414727799201</v>
      </c>
      <c r="O269">
        <v>6.96004278401709</v>
      </c>
      <c r="P269">
        <v>36.350851606854498</v>
      </c>
      <c r="Q269">
        <v>-1.4337492720680001E-3</v>
      </c>
    </row>
    <row r="270" spans="1:17" x14ac:dyDescent="0.3">
      <c r="A270" t="s">
        <v>639</v>
      </c>
      <c r="B270" t="s">
        <v>640</v>
      </c>
      <c r="C270" t="s">
        <v>10289</v>
      </c>
      <c r="D270" t="s">
        <v>43</v>
      </c>
      <c r="E270">
        <v>29156.609405200001</v>
      </c>
      <c r="F270">
        <v>5630.6</v>
      </c>
      <c r="G270">
        <v>132.03009378169801</v>
      </c>
      <c r="H270">
        <v>34.272181351058997</v>
      </c>
      <c r="I270">
        <v>91.896341825708106</v>
      </c>
      <c r="J270">
        <v>26.441765030340999</v>
      </c>
      <c r="K270">
        <v>4353.0628924929697</v>
      </c>
      <c r="L270">
        <v>3392.47589017375</v>
      </c>
      <c r="M270">
        <v>78.233690503287406</v>
      </c>
      <c r="N270">
        <v>2.0716598244328002</v>
      </c>
      <c r="O270">
        <v>6.3829787234042499</v>
      </c>
      <c r="P270">
        <v>182.64645349129</v>
      </c>
      <c r="Q270">
        <v>0.171662300977316</v>
      </c>
    </row>
    <row r="271" spans="1:17" x14ac:dyDescent="0.3">
      <c r="A271" t="s">
        <v>641</v>
      </c>
      <c r="B271" t="s">
        <v>642</v>
      </c>
      <c r="C271" t="s">
        <v>10298</v>
      </c>
      <c r="D271" t="s">
        <v>163</v>
      </c>
      <c r="E271">
        <v>29112.415868736</v>
      </c>
      <c r="F271">
        <v>223.29</v>
      </c>
      <c r="G271">
        <v>314.5692577694</v>
      </c>
      <c r="H271">
        <v>41.840342059739299</v>
      </c>
      <c r="I271">
        <v>39.144936329483997</v>
      </c>
      <c r="J271">
        <v>-1.54833481524834</v>
      </c>
      <c r="K271">
        <v>174.47576671757699</v>
      </c>
      <c r="L271">
        <v>134.08067003758899</v>
      </c>
      <c r="M271">
        <v>77.231593149919604</v>
      </c>
      <c r="N271">
        <v>1.74791783068565</v>
      </c>
      <c r="O271">
        <v>6.1176049084150597</v>
      </c>
      <c r="P271">
        <v>374.58023379383599</v>
      </c>
      <c r="Q271">
        <v>0.192570961069123</v>
      </c>
    </row>
    <row r="272" spans="1:17" x14ac:dyDescent="0.3">
      <c r="A272" t="s">
        <v>643</v>
      </c>
      <c r="B272" t="s">
        <v>644</v>
      </c>
      <c r="C272" t="s">
        <v>10288</v>
      </c>
      <c r="D272" t="s">
        <v>645</v>
      </c>
      <c r="E272">
        <v>29100.4609173299</v>
      </c>
      <c r="F272">
        <v>302.85000000000002</v>
      </c>
      <c r="G272">
        <v>133.61075988519099</v>
      </c>
      <c r="H272">
        <v>0.73698229568338403</v>
      </c>
      <c r="I272">
        <v>-14.732710596559601</v>
      </c>
      <c r="J272">
        <v>1.65532651198278</v>
      </c>
      <c r="K272">
        <v>297.76925908381099</v>
      </c>
      <c r="L272">
        <v>276.56536028240203</v>
      </c>
      <c r="M272">
        <v>65.449284209336696</v>
      </c>
      <c r="N272">
        <v>0.34445999003172001</v>
      </c>
      <c r="O272">
        <v>26.894502228826099</v>
      </c>
      <c r="P272">
        <v>167.89031402034499</v>
      </c>
      <c r="Q272">
        <v>8.4427698702317006E-2</v>
      </c>
    </row>
    <row r="273" spans="1:17" x14ac:dyDescent="0.3">
      <c r="A273" t="s">
        <v>646</v>
      </c>
      <c r="B273" t="s">
        <v>647</v>
      </c>
      <c r="C273" t="s">
        <v>10291</v>
      </c>
      <c r="D273" t="s">
        <v>281</v>
      </c>
      <c r="E273">
        <v>28860.787143540001</v>
      </c>
      <c r="F273">
        <v>1074.7</v>
      </c>
      <c r="G273">
        <v>27.038646298228599</v>
      </c>
      <c r="H273">
        <v>-11.832744140786</v>
      </c>
      <c r="I273">
        <v>-39.366228578832001</v>
      </c>
      <c r="J273">
        <v>-2.1318707877542602</v>
      </c>
      <c r="K273">
        <v>1195.3437951174701</v>
      </c>
      <c r="L273">
        <v>1139.81408424856</v>
      </c>
      <c r="M273">
        <v>32.669531124322702</v>
      </c>
      <c r="N273">
        <v>0.70389393504255904</v>
      </c>
      <c r="O273">
        <v>40.867218758723297</v>
      </c>
      <c r="P273">
        <v>61.148597990703202</v>
      </c>
    </row>
    <row r="274" spans="1:17" x14ac:dyDescent="0.3">
      <c r="A274" t="s">
        <v>648</v>
      </c>
      <c r="B274" t="s">
        <v>649</v>
      </c>
      <c r="C274" t="s">
        <v>10295</v>
      </c>
      <c r="D274" t="s">
        <v>622</v>
      </c>
      <c r="E274">
        <v>28419.137019000002</v>
      </c>
      <c r="F274">
        <v>1170</v>
      </c>
      <c r="G274">
        <v>-35.101109861606297</v>
      </c>
      <c r="H274">
        <v>12.019454278582399</v>
      </c>
      <c r="I274">
        <v>6.4225819596807403</v>
      </c>
      <c r="J274">
        <v>2.4127329292216002</v>
      </c>
      <c r="K274">
        <v>1096.77410550543</v>
      </c>
      <c r="L274">
        <v>1099.7127630549901</v>
      </c>
      <c r="M274">
        <v>78.670582602795804</v>
      </c>
      <c r="N274">
        <v>0.60226920286341901</v>
      </c>
      <c r="O274">
        <v>27.170940170940099</v>
      </c>
      <c r="P274">
        <v>32.046724225495097</v>
      </c>
      <c r="Q274">
        <v>3.5186181001890002E-3</v>
      </c>
    </row>
    <row r="275" spans="1:17" x14ac:dyDescent="0.3">
      <c r="A275" t="s">
        <v>650</v>
      </c>
      <c r="B275" t="s">
        <v>651</v>
      </c>
      <c r="C275" t="s">
        <v>10285</v>
      </c>
      <c r="D275" t="s">
        <v>417</v>
      </c>
      <c r="E275">
        <v>28397.654999999999</v>
      </c>
      <c r="F275">
        <v>809.05</v>
      </c>
      <c r="G275">
        <v>91.277602492121105</v>
      </c>
      <c r="H275">
        <v>-6.0603830790795099</v>
      </c>
      <c r="I275">
        <v>69.077172015384605</v>
      </c>
      <c r="J275">
        <v>3.1291084404462701</v>
      </c>
      <c r="K275">
        <v>784.78361146401096</v>
      </c>
      <c r="L275">
        <v>604.221769007695</v>
      </c>
      <c r="M275">
        <v>61.874018629850603</v>
      </c>
      <c r="N275">
        <v>0.45961739870618501</v>
      </c>
      <c r="O275">
        <v>19.893702490575301</v>
      </c>
      <c r="P275">
        <v>188.94642857142799</v>
      </c>
      <c r="Q275">
        <v>0.10498570290500001</v>
      </c>
    </row>
    <row r="276" spans="1:17" x14ac:dyDescent="0.3">
      <c r="A276" t="s">
        <v>652</v>
      </c>
      <c r="B276" t="s">
        <v>653</v>
      </c>
      <c r="C276" t="s">
        <v>10292</v>
      </c>
      <c r="D276" t="s">
        <v>484</v>
      </c>
      <c r="E276">
        <v>28336.901981300001</v>
      </c>
      <c r="F276">
        <v>1548.25</v>
      </c>
      <c r="G276">
        <v>118.54039682798199</v>
      </c>
      <c r="H276">
        <v>-1.6178232551132501</v>
      </c>
      <c r="I276">
        <v>73.8878800293556</v>
      </c>
      <c r="J276">
        <v>-3.72174906414683</v>
      </c>
      <c r="K276">
        <v>1504.0734742367399</v>
      </c>
      <c r="L276">
        <v>1144.6295307816599</v>
      </c>
      <c r="M276">
        <v>47.617560046831798</v>
      </c>
      <c r="N276">
        <v>0.27832960227650899</v>
      </c>
      <c r="O276">
        <v>14.7069271758436</v>
      </c>
      <c r="P276">
        <v>158.47245409014999</v>
      </c>
      <c r="Q276">
        <v>9.2743651096169E-2</v>
      </c>
    </row>
    <row r="277" spans="1:17" x14ac:dyDescent="0.3">
      <c r="A277" t="s">
        <v>654</v>
      </c>
      <c r="B277" t="s">
        <v>655</v>
      </c>
      <c r="C277" t="s">
        <v>10300</v>
      </c>
      <c r="D277" t="s">
        <v>378</v>
      </c>
      <c r="E277">
        <v>28310.3720135599</v>
      </c>
      <c r="F277">
        <v>6299.3</v>
      </c>
      <c r="G277">
        <v>4.9648697957683998</v>
      </c>
      <c r="H277">
        <v>-3.0936550563112801</v>
      </c>
      <c r="I277">
        <v>-7.1082830138242601</v>
      </c>
      <c r="J277">
        <v>-2.06318891597904</v>
      </c>
      <c r="K277">
        <v>6383.0474423042397</v>
      </c>
      <c r="L277">
        <v>5800.5368068070802</v>
      </c>
      <c r="M277">
        <v>40.072609212460598</v>
      </c>
      <c r="N277">
        <v>1.4452682993803001</v>
      </c>
      <c r="O277">
        <v>14.2484085533313</v>
      </c>
      <c r="P277">
        <v>35.236152855302699</v>
      </c>
      <c r="Q277">
        <v>-2.5671828420370999E-2</v>
      </c>
    </row>
    <row r="278" spans="1:17" x14ac:dyDescent="0.3">
      <c r="A278" t="s">
        <v>656</v>
      </c>
      <c r="B278" t="s">
        <v>657</v>
      </c>
      <c r="C278" t="s">
        <v>10292</v>
      </c>
      <c r="D278" t="s">
        <v>198</v>
      </c>
      <c r="E278">
        <v>28186.619551799999</v>
      </c>
      <c r="F278">
        <v>1341.4</v>
      </c>
      <c r="G278">
        <v>-21.982890534993299</v>
      </c>
      <c r="H278">
        <v>-2.65921979049494</v>
      </c>
      <c r="I278">
        <v>9.2746305596975205</v>
      </c>
      <c r="J278">
        <v>-4.8682753243314396</v>
      </c>
      <c r="K278">
        <v>1340.3713753041</v>
      </c>
      <c r="L278">
        <v>1237.7288241353699</v>
      </c>
      <c r="M278">
        <v>39.8045791413508</v>
      </c>
      <c r="N278">
        <v>0.36819021179225497</v>
      </c>
      <c r="O278">
        <v>12.2670344416281</v>
      </c>
      <c r="P278">
        <v>33.732117043018803</v>
      </c>
      <c r="Q278">
        <v>5.0618591613078003E-2</v>
      </c>
    </row>
    <row r="279" spans="1:17" x14ac:dyDescent="0.3">
      <c r="A279" t="s">
        <v>658</v>
      </c>
      <c r="B279" t="s">
        <v>659</v>
      </c>
      <c r="C279" t="s">
        <v>10298</v>
      </c>
      <c r="D279" t="s">
        <v>263</v>
      </c>
      <c r="E279">
        <v>27870.0453216799</v>
      </c>
      <c r="F279">
        <v>3705.2</v>
      </c>
      <c r="G279">
        <v>-12.5394698174068</v>
      </c>
      <c r="H279">
        <v>-5.8039019579014699</v>
      </c>
      <c r="I279">
        <v>20.203038258104701</v>
      </c>
      <c r="J279">
        <v>-2.26895445859207</v>
      </c>
      <c r="K279">
        <v>3967.2181240018999</v>
      </c>
      <c r="L279">
        <v>3578.1353535278599</v>
      </c>
      <c r="M279">
        <v>35.7384854343114</v>
      </c>
      <c r="N279">
        <v>0.80646420870431201</v>
      </c>
      <c r="O279">
        <v>30.030767569901698</v>
      </c>
      <c r="P279">
        <v>46.769657357892598</v>
      </c>
      <c r="Q279">
        <v>7.8967229573620998E-2</v>
      </c>
    </row>
    <row r="280" spans="1:17" hidden="1" x14ac:dyDescent="0.3">
      <c r="A280" t="s">
        <v>660</v>
      </c>
      <c r="B280" t="s">
        <v>661</v>
      </c>
      <c r="C280" t="s">
        <v>10298</v>
      </c>
      <c r="D280" t="s">
        <v>662</v>
      </c>
      <c r="E280">
        <v>27796.787908599999</v>
      </c>
      <c r="F280">
        <v>1222.25</v>
      </c>
      <c r="G280">
        <v>153.576965377753</v>
      </c>
      <c r="H280">
        <v>-1.4989297482657999</v>
      </c>
      <c r="I280">
        <v>83.5095119673596</v>
      </c>
      <c r="J280">
        <v>-3.4536781393527298</v>
      </c>
      <c r="K280">
        <v>1123.7660108008299</v>
      </c>
      <c r="M280">
        <v>67.035987098001897</v>
      </c>
      <c r="N280">
        <v>1.1876687265963899</v>
      </c>
      <c r="O280">
        <v>18.629576600531799</v>
      </c>
      <c r="P280">
        <v>232.133152173913</v>
      </c>
    </row>
    <row r="281" spans="1:17" x14ac:dyDescent="0.3">
      <c r="A281" t="s">
        <v>663</v>
      </c>
      <c r="B281" t="s">
        <v>664</v>
      </c>
      <c r="C281" t="s">
        <v>10291</v>
      </c>
      <c r="D281" t="s">
        <v>51</v>
      </c>
      <c r="E281">
        <v>27786.20968245</v>
      </c>
      <c r="F281">
        <v>1551.35</v>
      </c>
      <c r="G281">
        <v>49.005339398942297</v>
      </c>
      <c r="H281">
        <v>19.825267333054999</v>
      </c>
      <c r="I281">
        <v>42.090745979224401</v>
      </c>
      <c r="J281">
        <v>-2.2570200765780699</v>
      </c>
      <c r="K281">
        <v>1300.98990518659</v>
      </c>
      <c r="L281">
        <v>1057.23128798468</v>
      </c>
      <c r="M281">
        <v>78.557462379633094</v>
      </c>
      <c r="N281">
        <v>1.3626166923149501</v>
      </c>
      <c r="O281">
        <v>1.5180326812131499</v>
      </c>
      <c r="P281">
        <v>114.215686274509</v>
      </c>
      <c r="Q281">
        <v>3.8048270142948003E-2</v>
      </c>
    </row>
    <row r="282" spans="1:17" x14ac:dyDescent="0.3">
      <c r="A282" t="s">
        <v>665</v>
      </c>
      <c r="B282" t="s">
        <v>666</v>
      </c>
      <c r="C282" t="s">
        <v>10300</v>
      </c>
      <c r="D282" t="s">
        <v>166</v>
      </c>
      <c r="E282">
        <v>27652.520195509998</v>
      </c>
      <c r="F282">
        <v>1085.45</v>
      </c>
      <c r="G282">
        <v>-19.805187723337699</v>
      </c>
      <c r="H282">
        <v>0.93558270415949196</v>
      </c>
      <c r="I282">
        <v>-0.97765475402018398</v>
      </c>
      <c r="J282">
        <v>0.75715065280551297</v>
      </c>
      <c r="K282">
        <v>1068.8127516885299</v>
      </c>
      <c r="L282">
        <v>1058.53351567762</v>
      </c>
      <c r="M282">
        <v>65.132015066386202</v>
      </c>
      <c r="N282">
        <v>0.45411938946892</v>
      </c>
      <c r="O282">
        <v>24.280252429867801</v>
      </c>
      <c r="P282">
        <v>16.3397642015005</v>
      </c>
      <c r="Q282">
        <v>1.0715944849057E-2</v>
      </c>
    </row>
    <row r="283" spans="1:17" x14ac:dyDescent="0.3">
      <c r="A283" t="s">
        <v>667</v>
      </c>
      <c r="B283" t="s">
        <v>668</v>
      </c>
      <c r="C283" t="s">
        <v>10291</v>
      </c>
      <c r="D283" t="s">
        <v>281</v>
      </c>
      <c r="E283">
        <v>27519.586187500001</v>
      </c>
      <c r="F283">
        <v>3306.5</v>
      </c>
      <c r="G283">
        <v>18.972533466536198</v>
      </c>
      <c r="H283">
        <v>8.0724399700336793</v>
      </c>
      <c r="I283">
        <v>23.5981701852619</v>
      </c>
      <c r="J283">
        <v>-1.3352609101131601</v>
      </c>
      <c r="K283">
        <v>3013.7437158646499</v>
      </c>
      <c r="L283">
        <v>2646.2637221080599</v>
      </c>
      <c r="M283">
        <v>64.6298343211201</v>
      </c>
      <c r="N283">
        <v>1.0442486179942601</v>
      </c>
      <c r="O283">
        <v>2.3741115983668402</v>
      </c>
      <c r="P283">
        <v>70.113700673972303</v>
      </c>
      <c r="Q283">
        <v>-4.7849849519387998E-2</v>
      </c>
    </row>
    <row r="284" spans="1:17" x14ac:dyDescent="0.3">
      <c r="A284" t="s">
        <v>669</v>
      </c>
      <c r="B284" t="s">
        <v>670</v>
      </c>
      <c r="C284" t="s">
        <v>10298</v>
      </c>
      <c r="D284" t="s">
        <v>263</v>
      </c>
      <c r="E284">
        <v>27337.875199999999</v>
      </c>
      <c r="F284">
        <v>2469.1</v>
      </c>
      <c r="G284">
        <v>-19.6784722412728</v>
      </c>
      <c r="H284">
        <v>-4.5234039489292401</v>
      </c>
      <c r="I284">
        <v>4.14386094744897</v>
      </c>
      <c r="J284">
        <v>-0.94071270037985799</v>
      </c>
      <c r="K284">
        <v>2529.9634007854002</v>
      </c>
      <c r="L284">
        <v>2350.0673480804599</v>
      </c>
      <c r="M284">
        <v>49.690245999539698</v>
      </c>
      <c r="N284">
        <v>0.48437373087714403</v>
      </c>
      <c r="O284">
        <v>19.881738285205099</v>
      </c>
      <c r="P284">
        <v>31.671288395904401</v>
      </c>
      <c r="Q284">
        <v>6.7401610532602005E-2</v>
      </c>
    </row>
    <row r="285" spans="1:17" x14ac:dyDescent="0.3">
      <c r="A285" t="s">
        <v>671</v>
      </c>
      <c r="B285" t="s">
        <v>672</v>
      </c>
      <c r="C285" t="s">
        <v>10289</v>
      </c>
      <c r="D285" t="s">
        <v>186</v>
      </c>
      <c r="E285">
        <v>27170.531491109999</v>
      </c>
      <c r="F285">
        <v>8338.2999999999993</v>
      </c>
      <c r="G285">
        <v>25.773729385834301</v>
      </c>
      <c r="H285">
        <v>6.3508808350338501</v>
      </c>
      <c r="I285">
        <v>15.756908658589101</v>
      </c>
      <c r="J285">
        <v>3.62620690442587</v>
      </c>
      <c r="K285">
        <v>7660.5530184984</v>
      </c>
      <c r="L285">
        <v>6902.3277555238401</v>
      </c>
      <c r="M285">
        <v>74.118110483071703</v>
      </c>
      <c r="N285">
        <v>0.612082292014833</v>
      </c>
      <c r="O285">
        <v>2.43035151049975</v>
      </c>
      <c r="P285">
        <v>54.341508560851402</v>
      </c>
      <c r="Q285">
        <v>7.2735123949469998E-3</v>
      </c>
    </row>
    <row r="286" spans="1:17" hidden="1" x14ac:dyDescent="0.3">
      <c r="A286" t="s">
        <v>673</v>
      </c>
      <c r="B286" t="s">
        <v>674</v>
      </c>
      <c r="C286" t="s">
        <v>10301</v>
      </c>
      <c r="D286" t="s">
        <v>51</v>
      </c>
      <c r="E286">
        <v>27089.290765139998</v>
      </c>
      <c r="F286">
        <v>5921.45</v>
      </c>
      <c r="G286">
        <v>23.741266945124799</v>
      </c>
      <c r="H286">
        <v>18.274792129502099</v>
      </c>
      <c r="I286">
        <v>20.557047529508701</v>
      </c>
      <c r="J286">
        <v>0.75190534765718997</v>
      </c>
      <c r="K286">
        <v>5294.4538818050396</v>
      </c>
      <c r="L286">
        <v>4648.5464635219196</v>
      </c>
      <c r="M286">
        <v>70.563211184030195</v>
      </c>
      <c r="N286">
        <v>0.94259901468215601</v>
      </c>
      <c r="O286">
        <v>2.8286990517525301</v>
      </c>
      <c r="P286">
        <v>55.823530959711498</v>
      </c>
      <c r="Q286">
        <v>-6.7276209599810996E-2</v>
      </c>
    </row>
    <row r="287" spans="1:17" x14ac:dyDescent="0.3">
      <c r="A287" t="s">
        <v>675</v>
      </c>
      <c r="B287" t="s">
        <v>676</v>
      </c>
      <c r="C287" t="s">
        <v>10300</v>
      </c>
      <c r="D287" t="s">
        <v>303</v>
      </c>
      <c r="E287">
        <v>27066.177534599999</v>
      </c>
      <c r="F287">
        <v>542.25</v>
      </c>
      <c r="G287">
        <v>6.0704018383561698</v>
      </c>
      <c r="H287">
        <v>8.6485744877925104</v>
      </c>
      <c r="I287">
        <v>32.539693168389803</v>
      </c>
      <c r="J287">
        <v>-1.48045090305524</v>
      </c>
      <c r="K287">
        <v>500.97812313812</v>
      </c>
      <c r="L287">
        <v>445.86107667316099</v>
      </c>
      <c r="M287">
        <v>65.016156001231707</v>
      </c>
      <c r="N287">
        <v>0.63443144807864404</v>
      </c>
      <c r="O287">
        <v>4.6288612263716002</v>
      </c>
      <c r="P287">
        <v>61.335911930972898</v>
      </c>
      <c r="Q287">
        <v>5.0368311739119997E-3</v>
      </c>
    </row>
    <row r="288" spans="1:17" x14ac:dyDescent="0.3">
      <c r="A288" t="s">
        <v>677</v>
      </c>
      <c r="B288" t="s">
        <v>678</v>
      </c>
      <c r="C288" t="s">
        <v>10291</v>
      </c>
      <c r="D288" t="s">
        <v>51</v>
      </c>
      <c r="E288">
        <v>26939.336468699999</v>
      </c>
      <c r="F288">
        <v>1058.25</v>
      </c>
      <c r="G288">
        <v>75.494083715654</v>
      </c>
      <c r="H288">
        <v>23.986103828170901</v>
      </c>
      <c r="I288">
        <v>47.459605982339497</v>
      </c>
      <c r="J288">
        <v>-0.93992546111067798</v>
      </c>
      <c r="K288">
        <v>884.55577829142203</v>
      </c>
      <c r="L288">
        <v>722.97605818253805</v>
      </c>
      <c r="M288">
        <v>70.402589777315299</v>
      </c>
      <c r="N288">
        <v>0.679054767900929</v>
      </c>
      <c r="O288">
        <v>1.1764705882352899</v>
      </c>
      <c r="P288">
        <v>112.948988831874</v>
      </c>
      <c r="Q288">
        <v>6.5477799946645002E-2</v>
      </c>
    </row>
    <row r="289" spans="1:17" x14ac:dyDescent="0.3">
      <c r="A289" t="s">
        <v>679</v>
      </c>
      <c r="B289" t="s">
        <v>680</v>
      </c>
      <c r="C289" t="s">
        <v>10285</v>
      </c>
      <c r="D289" t="s">
        <v>303</v>
      </c>
      <c r="E289">
        <v>26790.37977064</v>
      </c>
      <c r="F289">
        <v>270.85000000000002</v>
      </c>
      <c r="G289">
        <v>58.875365924141299</v>
      </c>
      <c r="H289">
        <v>9.5661153664104592</v>
      </c>
      <c r="I289">
        <v>20.639851417618001</v>
      </c>
      <c r="J289">
        <v>4.763308722214</v>
      </c>
      <c r="K289">
        <v>242.926805656081</v>
      </c>
      <c r="L289">
        <v>203.299798041347</v>
      </c>
      <c r="M289">
        <v>68.176457185379405</v>
      </c>
      <c r="N289">
        <v>0.69483420809304897</v>
      </c>
      <c r="O289">
        <v>3.3044120361823901</v>
      </c>
      <c r="P289">
        <v>104.569486404833</v>
      </c>
      <c r="Q289">
        <v>6.8659658377382998E-2</v>
      </c>
    </row>
    <row r="290" spans="1:17" x14ac:dyDescent="0.3">
      <c r="A290" t="s">
        <v>681</v>
      </c>
      <c r="B290" t="s">
        <v>682</v>
      </c>
      <c r="C290" t="s">
        <v>10299</v>
      </c>
      <c r="D290" t="s">
        <v>139</v>
      </c>
      <c r="E290">
        <v>26604.30165456</v>
      </c>
      <c r="F290">
        <v>1150.8</v>
      </c>
      <c r="G290">
        <v>66.146343420216098</v>
      </c>
      <c r="H290">
        <v>-9.4932643699209507</v>
      </c>
      <c r="I290">
        <v>2.9571992033640599</v>
      </c>
      <c r="J290">
        <v>-0.36753808388981302</v>
      </c>
      <c r="K290">
        <v>1211.5781600206101</v>
      </c>
      <c r="L290">
        <v>1048.1269730540901</v>
      </c>
      <c r="M290">
        <v>44.173303516649902</v>
      </c>
      <c r="N290">
        <v>0.91209485071597096</v>
      </c>
      <c r="O290">
        <v>26.268682655543898</v>
      </c>
      <c r="P290">
        <v>103.681415929203</v>
      </c>
      <c r="Q290">
        <v>0.166841004206429</v>
      </c>
    </row>
    <row r="291" spans="1:17" x14ac:dyDescent="0.3">
      <c r="A291" t="s">
        <v>683</v>
      </c>
      <c r="B291" t="s">
        <v>684</v>
      </c>
      <c r="C291" t="s">
        <v>10298</v>
      </c>
      <c r="D291" t="s">
        <v>263</v>
      </c>
      <c r="E291">
        <v>26144.030783474998</v>
      </c>
      <c r="F291">
        <v>5288.25</v>
      </c>
      <c r="G291">
        <v>-23.270371394400101</v>
      </c>
      <c r="H291">
        <v>-6.2490894076517201</v>
      </c>
      <c r="I291">
        <v>5.3248318144896798</v>
      </c>
      <c r="J291">
        <v>5.76825046338105E-2</v>
      </c>
      <c r="K291">
        <v>5604.32911708151</v>
      </c>
      <c r="L291">
        <v>5253.6730949791399</v>
      </c>
      <c r="M291">
        <v>46.225185659960502</v>
      </c>
      <c r="N291">
        <v>1.2338582905205999</v>
      </c>
      <c r="O291">
        <v>38.987377676925199</v>
      </c>
      <c r="P291">
        <v>31.401416325009301</v>
      </c>
      <c r="Q291">
        <v>5.1601000855272999E-2</v>
      </c>
    </row>
    <row r="292" spans="1:17" x14ac:dyDescent="0.3">
      <c r="A292" t="s">
        <v>685</v>
      </c>
      <c r="B292" t="s">
        <v>686</v>
      </c>
      <c r="C292" t="s">
        <v>10297</v>
      </c>
      <c r="D292" t="s">
        <v>335</v>
      </c>
      <c r="E292">
        <v>26129.887747649998</v>
      </c>
      <c r="F292">
        <v>2059.5500000000002</v>
      </c>
      <c r="G292">
        <v>-1.2463555203212799</v>
      </c>
      <c r="H292">
        <v>2.3551469026910201</v>
      </c>
      <c r="I292">
        <v>50.9224597179497</v>
      </c>
      <c r="J292">
        <v>-2.5157685881087901</v>
      </c>
      <c r="K292">
        <v>1959.5694574097599</v>
      </c>
      <c r="L292">
        <v>1659.5666946456399</v>
      </c>
      <c r="M292">
        <v>45.052637648699303</v>
      </c>
      <c r="N292">
        <v>0.38049155156590198</v>
      </c>
      <c r="O292">
        <v>6.8194508509140199</v>
      </c>
      <c r="P292">
        <v>73.640502487142697</v>
      </c>
      <c r="Q292">
        <v>-4.9690052442326001E-2</v>
      </c>
    </row>
    <row r="293" spans="1:17" x14ac:dyDescent="0.3">
      <c r="A293" t="s">
        <v>687</v>
      </c>
      <c r="B293" t="s">
        <v>688</v>
      </c>
      <c r="C293" t="s">
        <v>10304</v>
      </c>
      <c r="D293" t="s">
        <v>689</v>
      </c>
      <c r="E293">
        <v>25792.352712</v>
      </c>
      <c r="F293">
        <v>2335.35</v>
      </c>
      <c r="G293">
        <v>106.86159292725701</v>
      </c>
      <c r="H293">
        <v>4.2941314111310502</v>
      </c>
      <c r="I293">
        <v>52.427282182185003</v>
      </c>
      <c r="J293">
        <v>5.0027839619439796</v>
      </c>
      <c r="K293">
        <v>2188.2475771192799</v>
      </c>
      <c r="L293">
        <v>1792.8124557312001</v>
      </c>
      <c r="M293">
        <v>71.303333002446806</v>
      </c>
      <c r="N293">
        <v>1.17986640995756</v>
      </c>
      <c r="O293">
        <v>4.6095874280086502</v>
      </c>
      <c r="P293">
        <v>138.337500637852</v>
      </c>
      <c r="Q293">
        <v>0.13233522959670899</v>
      </c>
    </row>
    <row r="294" spans="1:17" x14ac:dyDescent="0.3">
      <c r="A294" t="s">
        <v>690</v>
      </c>
      <c r="B294" t="s">
        <v>691</v>
      </c>
      <c r="C294" t="s">
        <v>10291</v>
      </c>
      <c r="D294" t="s">
        <v>281</v>
      </c>
      <c r="E294">
        <v>25772.353562324999</v>
      </c>
      <c r="F294">
        <v>1268.95</v>
      </c>
      <c r="G294">
        <v>0.110310702672688</v>
      </c>
      <c r="H294">
        <v>0.93354687563000605</v>
      </c>
      <c r="I294">
        <v>-19.0753018165844</v>
      </c>
      <c r="J294">
        <v>3.2854174368220699</v>
      </c>
      <c r="K294">
        <v>1230.7092425942999</v>
      </c>
      <c r="L294">
        <v>1200.48672894785</v>
      </c>
      <c r="M294">
        <v>70.500447603713795</v>
      </c>
      <c r="N294">
        <v>0.74822673810183304</v>
      </c>
      <c r="O294">
        <v>13.865794554552901</v>
      </c>
      <c r="P294">
        <v>29.49130057656</v>
      </c>
      <c r="Q294">
        <v>0.10659182622053801</v>
      </c>
    </row>
    <row r="295" spans="1:17" x14ac:dyDescent="0.3">
      <c r="A295" t="s">
        <v>692</v>
      </c>
      <c r="B295" t="s">
        <v>693</v>
      </c>
      <c r="C295" t="s">
        <v>10287</v>
      </c>
      <c r="D295" t="s">
        <v>527</v>
      </c>
      <c r="E295">
        <v>25767.865208759998</v>
      </c>
      <c r="F295">
        <v>795.45</v>
      </c>
      <c r="G295">
        <v>0.339276342360115</v>
      </c>
      <c r="H295">
        <v>7.5119017875430599E-2</v>
      </c>
      <c r="I295">
        <v>-14.563047709636599</v>
      </c>
      <c r="J295">
        <v>-6.2650201216834596</v>
      </c>
      <c r="K295">
        <v>767.69972223905904</v>
      </c>
      <c r="L295">
        <v>729.15270210246399</v>
      </c>
      <c r="M295">
        <v>53.554325256758197</v>
      </c>
      <c r="N295">
        <v>2.3829624291770699</v>
      </c>
      <c r="O295">
        <v>10.993777107297699</v>
      </c>
      <c r="P295">
        <v>30.8628773546105</v>
      </c>
      <c r="Q295">
        <v>-2.7629576361615001E-2</v>
      </c>
    </row>
    <row r="296" spans="1:17" hidden="1" x14ac:dyDescent="0.3">
      <c r="A296" t="s">
        <v>694</v>
      </c>
      <c r="B296" t="s">
        <v>695</v>
      </c>
      <c r="C296" t="s">
        <v>10301</v>
      </c>
      <c r="D296" t="s">
        <v>51</v>
      </c>
      <c r="E296">
        <v>25706.029291179999</v>
      </c>
      <c r="F296">
        <v>1359.4</v>
      </c>
      <c r="G296">
        <v>-27.899343675037699</v>
      </c>
      <c r="H296">
        <v>0.48256982439209301</v>
      </c>
      <c r="I296">
        <v>-11.657338514428201</v>
      </c>
      <c r="J296">
        <v>6.1226303729769</v>
      </c>
      <c r="M296">
        <v>69.049420075518</v>
      </c>
      <c r="O296">
        <v>3.6265999705752301</v>
      </c>
      <c r="P296">
        <v>10.9714285714285</v>
      </c>
    </row>
    <row r="297" spans="1:17" hidden="1" x14ac:dyDescent="0.3">
      <c r="A297" t="s">
        <v>696</v>
      </c>
      <c r="B297" t="s">
        <v>697</v>
      </c>
      <c r="C297" t="s">
        <v>10301</v>
      </c>
      <c r="D297" t="s">
        <v>408</v>
      </c>
      <c r="E297">
        <v>25582.918187499999</v>
      </c>
      <c r="F297">
        <v>1645.7</v>
      </c>
      <c r="G297">
        <v>223.464775553691</v>
      </c>
      <c r="H297">
        <v>56.482795875374201</v>
      </c>
      <c r="I297">
        <v>72.386453074345397</v>
      </c>
      <c r="J297">
        <v>13.265168071425601</v>
      </c>
      <c r="K297">
        <v>1166.2174910518499</v>
      </c>
      <c r="L297">
        <v>905.94804216581304</v>
      </c>
      <c r="M297">
        <v>82.705186395898394</v>
      </c>
      <c r="N297">
        <v>3.0504179934505502</v>
      </c>
      <c r="O297">
        <v>1.7743209576472001</v>
      </c>
      <c r="P297">
        <v>327.45454545454498</v>
      </c>
    </row>
    <row r="298" spans="1:17" hidden="1" x14ac:dyDescent="0.3">
      <c r="A298" t="s">
        <v>698</v>
      </c>
      <c r="B298" t="s">
        <v>699</v>
      </c>
      <c r="C298" t="s">
        <v>10301</v>
      </c>
      <c r="D298" t="s">
        <v>127</v>
      </c>
      <c r="E298">
        <v>25555.933586800002</v>
      </c>
      <c r="F298">
        <v>420.5</v>
      </c>
      <c r="G298">
        <v>56.998709265663102</v>
      </c>
      <c r="H298">
        <v>-6.2486664757881396</v>
      </c>
      <c r="I298">
        <v>-28.883844196563</v>
      </c>
      <c r="J298">
        <v>-3.04223489574427</v>
      </c>
      <c r="K298">
        <v>436.69620664649699</v>
      </c>
      <c r="L298">
        <v>404.19930651704698</v>
      </c>
      <c r="M298">
        <v>48.7910075704688</v>
      </c>
      <c r="N298">
        <v>0.29482909625121101</v>
      </c>
      <c r="O298">
        <v>37.300832342449397</v>
      </c>
      <c r="P298">
        <v>95.581395348837205</v>
      </c>
      <c r="Q298">
        <v>4.3397793059076997E-2</v>
      </c>
    </row>
    <row r="299" spans="1:17" x14ac:dyDescent="0.3">
      <c r="A299" t="s">
        <v>700</v>
      </c>
      <c r="B299" t="s">
        <v>701</v>
      </c>
      <c r="C299" t="s">
        <v>10293</v>
      </c>
      <c r="D299" t="s">
        <v>63</v>
      </c>
      <c r="E299">
        <v>25449.626685570001</v>
      </c>
      <c r="F299">
        <v>191.99</v>
      </c>
      <c r="G299">
        <v>116.655510883508</v>
      </c>
      <c r="H299">
        <v>12.2109008908314</v>
      </c>
      <c r="I299">
        <v>35.8386740905663</v>
      </c>
      <c r="J299">
        <v>6.0622358558269598</v>
      </c>
      <c r="K299">
        <v>168.581959439299</v>
      </c>
      <c r="L299">
        <v>140.27146470531801</v>
      </c>
      <c r="M299">
        <v>75.498746386826099</v>
      </c>
      <c r="N299">
        <v>1.1991053796998501</v>
      </c>
      <c r="O299">
        <v>1.6719620813584</v>
      </c>
      <c r="P299">
        <v>146.93247588424401</v>
      </c>
      <c r="Q299">
        <v>0.108418582228931</v>
      </c>
    </row>
    <row r="300" spans="1:17" x14ac:dyDescent="0.3">
      <c r="A300" t="s">
        <v>702</v>
      </c>
      <c r="B300" t="s">
        <v>703</v>
      </c>
      <c r="C300" t="s">
        <v>10290</v>
      </c>
      <c r="D300" t="s">
        <v>46</v>
      </c>
      <c r="E300">
        <v>24970.6921005</v>
      </c>
      <c r="F300">
        <v>265.5</v>
      </c>
      <c r="G300">
        <v>113.336237941562</v>
      </c>
      <c r="H300">
        <v>-16.8935551701633</v>
      </c>
      <c r="I300">
        <v>5.9582951065679799</v>
      </c>
      <c r="J300">
        <v>-3.5342359602709599</v>
      </c>
      <c r="K300">
        <v>276.94524351394102</v>
      </c>
      <c r="L300">
        <v>231.28109353378201</v>
      </c>
      <c r="M300">
        <v>41.172263404309902</v>
      </c>
      <c r="N300">
        <v>0.40250267185959698</v>
      </c>
      <c r="O300">
        <v>32.429378531073397</v>
      </c>
      <c r="P300">
        <v>147.66791044776099</v>
      </c>
      <c r="Q300">
        <v>0.17718811783996</v>
      </c>
    </row>
    <row r="301" spans="1:17" x14ac:dyDescent="0.3">
      <c r="A301" t="s">
        <v>704</v>
      </c>
      <c r="B301" t="s">
        <v>705</v>
      </c>
      <c r="C301" t="s">
        <v>10291</v>
      </c>
      <c r="D301" t="s">
        <v>51</v>
      </c>
      <c r="E301">
        <v>24889.427295615998</v>
      </c>
      <c r="F301">
        <v>188.63</v>
      </c>
      <c r="G301">
        <v>61.279855254200399</v>
      </c>
      <c r="H301">
        <v>25.4762515889615</v>
      </c>
      <c r="I301">
        <v>28.4654266260737</v>
      </c>
      <c r="J301">
        <v>-0.49151145991031198</v>
      </c>
      <c r="K301">
        <v>167.28661781715701</v>
      </c>
      <c r="L301">
        <v>143.96381902823799</v>
      </c>
      <c r="M301">
        <v>72.0375258278345</v>
      </c>
      <c r="N301">
        <v>1.10025343008888</v>
      </c>
      <c r="O301">
        <v>2.4492392514446202</v>
      </c>
      <c r="P301">
        <v>115.57714285714199</v>
      </c>
    </row>
    <row r="302" spans="1:17" x14ac:dyDescent="0.3">
      <c r="A302" t="s">
        <v>706</v>
      </c>
      <c r="B302" t="s">
        <v>707</v>
      </c>
      <c r="C302" t="s">
        <v>10298</v>
      </c>
      <c r="D302" t="s">
        <v>444</v>
      </c>
      <c r="E302">
        <v>24848.314920000001</v>
      </c>
      <c r="F302">
        <v>3545.1</v>
      </c>
      <c r="G302">
        <v>8.2672691024524401</v>
      </c>
      <c r="H302">
        <v>-1.6260706256800901</v>
      </c>
      <c r="I302">
        <v>3.54837138399663</v>
      </c>
      <c r="J302">
        <v>-3.75126958859558</v>
      </c>
      <c r="K302">
        <v>3514.1563111881601</v>
      </c>
      <c r="L302">
        <v>3219.5222870769098</v>
      </c>
      <c r="M302">
        <v>50.838543531710599</v>
      </c>
      <c r="N302">
        <v>0.80392088454084698</v>
      </c>
      <c r="O302">
        <v>11.1054695213111</v>
      </c>
      <c r="P302">
        <v>41.4588404293523</v>
      </c>
      <c r="Q302">
        <v>9.9330986856753997E-2</v>
      </c>
    </row>
    <row r="303" spans="1:17" x14ac:dyDescent="0.3">
      <c r="A303" t="s">
        <v>708</v>
      </c>
      <c r="B303" t="s">
        <v>709</v>
      </c>
      <c r="C303" t="s">
        <v>10297</v>
      </c>
      <c r="D303" t="s">
        <v>98</v>
      </c>
      <c r="E303">
        <v>24340.36530895</v>
      </c>
      <c r="F303">
        <v>301.10000000000002</v>
      </c>
      <c r="G303">
        <v>-35.513256934906302</v>
      </c>
      <c r="H303">
        <v>8.1694469967587597</v>
      </c>
      <c r="I303">
        <v>-13.884241619777001</v>
      </c>
      <c r="J303">
        <v>-1.8473587726573899</v>
      </c>
      <c r="K303">
        <v>286.347337433706</v>
      </c>
      <c r="L303">
        <v>291.74347775810998</v>
      </c>
      <c r="M303">
        <v>68.461555388521603</v>
      </c>
      <c r="N303">
        <v>0.79907400454503696</v>
      </c>
      <c r="O303">
        <v>18.6648953835934</v>
      </c>
      <c r="P303">
        <v>19.555290847726798</v>
      </c>
      <c r="Q303">
        <v>-0.108292603506995</v>
      </c>
    </row>
    <row r="304" spans="1:17" x14ac:dyDescent="0.3">
      <c r="A304" t="s">
        <v>710</v>
      </c>
      <c r="B304" t="s">
        <v>711</v>
      </c>
      <c r="C304" t="s">
        <v>10287</v>
      </c>
      <c r="D304" t="s">
        <v>553</v>
      </c>
      <c r="E304">
        <v>24325.69317993</v>
      </c>
      <c r="F304">
        <v>4778.8500000000004</v>
      </c>
      <c r="G304">
        <v>177.762372496014</v>
      </c>
      <c r="H304">
        <v>24.709389801387498</v>
      </c>
      <c r="I304">
        <v>18.609164037783501</v>
      </c>
      <c r="J304">
        <v>6.7981510353301999</v>
      </c>
      <c r="K304">
        <v>4166.9177725531999</v>
      </c>
      <c r="L304">
        <v>3524.2222289542501</v>
      </c>
      <c r="M304">
        <v>76.839038725989795</v>
      </c>
      <c r="N304">
        <v>1.0249469790075501</v>
      </c>
      <c r="O304">
        <v>2.8448266842440999</v>
      </c>
      <c r="P304">
        <v>208.910795087265</v>
      </c>
      <c r="Q304">
        <v>0.129316760821543</v>
      </c>
    </row>
    <row r="305" spans="1:17" x14ac:dyDescent="0.3">
      <c r="A305" t="s">
        <v>712</v>
      </c>
      <c r="B305" t="s">
        <v>713</v>
      </c>
      <c r="C305" t="s">
        <v>10291</v>
      </c>
      <c r="D305" t="s">
        <v>51</v>
      </c>
      <c r="E305">
        <v>24248.690147149999</v>
      </c>
      <c r="F305">
        <v>449.75</v>
      </c>
      <c r="G305">
        <v>-12.965660846818199</v>
      </c>
      <c r="H305">
        <v>-0.25571298529668801</v>
      </c>
      <c r="I305">
        <v>0.76176763647493495</v>
      </c>
      <c r="J305">
        <v>0.54861275701738998</v>
      </c>
      <c r="K305">
        <v>439.72326229497298</v>
      </c>
      <c r="L305">
        <v>421.98730368576599</v>
      </c>
      <c r="M305">
        <v>67.177487125513593</v>
      </c>
      <c r="N305">
        <v>0.90279478412081904</v>
      </c>
      <c r="O305">
        <v>7.6820455808782597</v>
      </c>
      <c r="P305">
        <v>28.720663995420701</v>
      </c>
      <c r="Q305">
        <v>-9.3320012472946995E-2</v>
      </c>
    </row>
    <row r="306" spans="1:17" x14ac:dyDescent="0.3">
      <c r="A306" t="s">
        <v>714</v>
      </c>
      <c r="B306" t="s">
        <v>715</v>
      </c>
      <c r="C306" t="s">
        <v>10298</v>
      </c>
      <c r="D306" t="s">
        <v>163</v>
      </c>
      <c r="E306">
        <v>24026.726469105</v>
      </c>
      <c r="F306">
        <v>755.85</v>
      </c>
      <c r="G306">
        <v>73.749818505747996</v>
      </c>
      <c r="H306">
        <v>27.426758628664601</v>
      </c>
      <c r="I306">
        <v>54.208169754328502</v>
      </c>
      <c r="J306">
        <v>-2.8307794633380299</v>
      </c>
      <c r="K306">
        <v>652.36336960317203</v>
      </c>
      <c r="L306">
        <v>537.49552440046796</v>
      </c>
      <c r="M306">
        <v>61.3646656659119</v>
      </c>
      <c r="N306">
        <v>3.5551400660411399</v>
      </c>
      <c r="O306">
        <v>11.6557518026063</v>
      </c>
      <c r="P306">
        <v>142.25961538461499</v>
      </c>
      <c r="Q306">
        <v>0.17995865008728601</v>
      </c>
    </row>
    <row r="307" spans="1:17" x14ac:dyDescent="0.3">
      <c r="A307" t="s">
        <v>716</v>
      </c>
      <c r="B307" t="s">
        <v>717</v>
      </c>
      <c r="C307" t="s">
        <v>10300</v>
      </c>
      <c r="D307" t="s">
        <v>303</v>
      </c>
      <c r="E307">
        <v>23868.859455909998</v>
      </c>
      <c r="F307">
        <v>483.65</v>
      </c>
      <c r="G307">
        <v>137.386705701317</v>
      </c>
      <c r="H307">
        <v>19.957268319978301</v>
      </c>
      <c r="I307">
        <v>21.855465869495301</v>
      </c>
      <c r="J307">
        <v>0.66742896061773704</v>
      </c>
      <c r="K307">
        <v>428.22840409748102</v>
      </c>
      <c r="L307">
        <v>349.74857343097102</v>
      </c>
      <c r="M307">
        <v>64.958774048091797</v>
      </c>
      <c r="N307">
        <v>0.93868939587756195</v>
      </c>
      <c r="O307">
        <v>2.3467383438436902</v>
      </c>
      <c r="P307">
        <v>167.06239646604001</v>
      </c>
      <c r="Q307">
        <v>0.22521617396719501</v>
      </c>
    </row>
    <row r="308" spans="1:17" x14ac:dyDescent="0.3">
      <c r="A308" t="s">
        <v>718</v>
      </c>
      <c r="B308" t="s">
        <v>719</v>
      </c>
      <c r="C308" t="s">
        <v>10295</v>
      </c>
      <c r="D308" t="s">
        <v>308</v>
      </c>
      <c r="E308">
        <v>23816.99487147</v>
      </c>
      <c r="F308">
        <v>380.85</v>
      </c>
      <c r="G308">
        <v>32.170534859219799</v>
      </c>
      <c r="H308">
        <v>-7.0866821907395599</v>
      </c>
      <c r="I308">
        <v>-15.840302066594999</v>
      </c>
      <c r="J308">
        <v>-2.4841492893467598</v>
      </c>
      <c r="K308">
        <v>409.99493277028898</v>
      </c>
      <c r="L308">
        <v>377.77094428706101</v>
      </c>
      <c r="M308">
        <v>45.8095178756396</v>
      </c>
      <c r="N308">
        <v>1.1052553449549201</v>
      </c>
      <c r="O308">
        <v>31.8629381646317</v>
      </c>
      <c r="P308">
        <v>85.283386037460403</v>
      </c>
      <c r="Q308">
        <v>0.14573089262128</v>
      </c>
    </row>
    <row r="309" spans="1:17" x14ac:dyDescent="0.3">
      <c r="A309" t="s">
        <v>720</v>
      </c>
      <c r="B309" t="s">
        <v>721</v>
      </c>
      <c r="C309" t="s">
        <v>10289</v>
      </c>
      <c r="D309" t="s">
        <v>266</v>
      </c>
      <c r="E309">
        <v>23612.496981650002</v>
      </c>
      <c r="F309">
        <v>1765.25</v>
      </c>
      <c r="G309">
        <v>12.700416775463101</v>
      </c>
      <c r="H309">
        <v>2.0261977144891001</v>
      </c>
      <c r="I309">
        <v>-2.71640886497558</v>
      </c>
      <c r="J309">
        <v>1.7448915533007401</v>
      </c>
      <c r="K309">
        <v>1702.22771807247</v>
      </c>
      <c r="L309">
        <v>1614.14978090512</v>
      </c>
      <c r="M309">
        <v>75.207108913706804</v>
      </c>
      <c r="N309">
        <v>1.08498915338692</v>
      </c>
      <c r="O309">
        <v>6.7894065996317599</v>
      </c>
      <c r="P309">
        <v>54.676889375684503</v>
      </c>
      <c r="Q309">
        <v>7.5590025369902003E-2</v>
      </c>
    </row>
    <row r="310" spans="1:17" x14ac:dyDescent="0.3">
      <c r="A310" t="s">
        <v>722</v>
      </c>
      <c r="B310" t="s">
        <v>723</v>
      </c>
      <c r="C310" t="s">
        <v>10298</v>
      </c>
      <c r="D310" t="s">
        <v>724</v>
      </c>
      <c r="E310">
        <v>23585.11160244</v>
      </c>
      <c r="F310">
        <v>555.6</v>
      </c>
      <c r="G310">
        <v>58.368934730685197</v>
      </c>
      <c r="H310">
        <v>-7.9250544917311396</v>
      </c>
      <c r="I310">
        <v>34.208474016939597</v>
      </c>
      <c r="J310">
        <v>-0.96513488068188602</v>
      </c>
      <c r="K310">
        <v>592.34455493419603</v>
      </c>
      <c r="L310">
        <v>471.72252159609201</v>
      </c>
      <c r="M310">
        <v>43.761761941499401</v>
      </c>
      <c r="N310">
        <v>0.38530636113175698</v>
      </c>
      <c r="O310">
        <v>34.647228221742203</v>
      </c>
      <c r="P310">
        <v>108.245877061469</v>
      </c>
      <c r="Q310">
        <v>0.249564838058282</v>
      </c>
    </row>
    <row r="311" spans="1:17" x14ac:dyDescent="0.3">
      <c r="A311" t="s">
        <v>725</v>
      </c>
      <c r="B311" t="s">
        <v>726</v>
      </c>
      <c r="C311" t="s">
        <v>10287</v>
      </c>
      <c r="D311" t="s">
        <v>527</v>
      </c>
      <c r="E311">
        <v>23580.0104985</v>
      </c>
      <c r="F311">
        <v>2616.75</v>
      </c>
      <c r="G311">
        <v>20.617767953529</v>
      </c>
      <c r="H311">
        <v>27.667988090448301</v>
      </c>
      <c r="I311">
        <v>-26.261513797132501</v>
      </c>
      <c r="J311">
        <v>23.253550876366401</v>
      </c>
      <c r="K311">
        <v>2345.9616016821901</v>
      </c>
      <c r="L311">
        <v>2495.2728365652802</v>
      </c>
      <c r="M311">
        <v>74.124114601487605</v>
      </c>
      <c r="N311">
        <v>2.6710211034488398</v>
      </c>
      <c r="O311">
        <v>48.886978121715799</v>
      </c>
      <c r="P311">
        <v>56.593159989228297</v>
      </c>
      <c r="Q311">
        <v>8.4081037818224999E-2</v>
      </c>
    </row>
    <row r="312" spans="1:17" x14ac:dyDescent="0.3">
      <c r="A312" t="s">
        <v>727</v>
      </c>
      <c r="B312" t="s">
        <v>728</v>
      </c>
      <c r="C312" t="s">
        <v>10300</v>
      </c>
      <c r="D312" t="s">
        <v>166</v>
      </c>
      <c r="E312">
        <v>23296.377478850001</v>
      </c>
      <c r="F312">
        <v>7912.7</v>
      </c>
      <c r="G312">
        <v>-11.896593984131099</v>
      </c>
      <c r="H312">
        <v>14.6238665674801</v>
      </c>
      <c r="I312">
        <v>13.4133889125493</v>
      </c>
      <c r="J312">
        <v>0.10669656081619699</v>
      </c>
      <c r="K312">
        <v>7243.32252433743</v>
      </c>
      <c r="L312">
        <v>6711.5193878081</v>
      </c>
      <c r="M312">
        <v>57.467901504301103</v>
      </c>
      <c r="N312">
        <v>0.59486147020777402</v>
      </c>
      <c r="O312">
        <v>2.8144628255841702</v>
      </c>
      <c r="P312">
        <v>52.906847541474598</v>
      </c>
      <c r="Q312">
        <v>-8.2333587416378001E-2</v>
      </c>
    </row>
    <row r="313" spans="1:17" x14ac:dyDescent="0.3">
      <c r="A313" t="s">
        <v>729</v>
      </c>
      <c r="B313" t="s">
        <v>730</v>
      </c>
      <c r="C313" t="s">
        <v>10287</v>
      </c>
      <c r="D313" t="s">
        <v>408</v>
      </c>
      <c r="E313">
        <v>23277.270007290001</v>
      </c>
      <c r="F313">
        <v>1037.45</v>
      </c>
      <c r="G313">
        <v>-29.980420427938899</v>
      </c>
      <c r="H313">
        <v>8.2534965758839807</v>
      </c>
      <c r="I313">
        <v>-0.84297770298341601</v>
      </c>
      <c r="J313">
        <v>10.709170813819901</v>
      </c>
      <c r="K313">
        <v>947.99128564551097</v>
      </c>
      <c r="L313">
        <v>920.99053612785599</v>
      </c>
      <c r="M313">
        <v>63.844838846981801</v>
      </c>
      <c r="N313">
        <v>1.63585394562458</v>
      </c>
      <c r="O313">
        <v>9.8799942165887593</v>
      </c>
      <c r="P313">
        <v>40.843062720608202</v>
      </c>
      <c r="Q313">
        <v>-7.5681696816983002E-2</v>
      </c>
    </row>
    <row r="314" spans="1:17" hidden="1" x14ac:dyDescent="0.3">
      <c r="A314" t="s">
        <v>731</v>
      </c>
      <c r="B314" t="s">
        <v>732</v>
      </c>
      <c r="C314" t="s">
        <v>10301</v>
      </c>
      <c r="D314" t="s">
        <v>733</v>
      </c>
      <c r="E314">
        <v>23025.673136879999</v>
      </c>
      <c r="F314">
        <v>102.19</v>
      </c>
      <c r="G314">
        <v>84.579663182873105</v>
      </c>
      <c r="H314">
        <v>3.5500659693797298</v>
      </c>
      <c r="I314">
        <v>14.236046838051999</v>
      </c>
      <c r="J314">
        <v>-1.5440512427488799</v>
      </c>
      <c r="K314">
        <v>98.812480876523196</v>
      </c>
      <c r="L314">
        <v>82.899678196129798</v>
      </c>
      <c r="M314">
        <v>50.681017208567297</v>
      </c>
      <c r="N314">
        <v>0.55081879214472296</v>
      </c>
      <c r="O314">
        <v>4.3154907525198203</v>
      </c>
      <c r="P314">
        <v>119.103773584905</v>
      </c>
      <c r="Q314">
        <v>2.0612820630179999E-2</v>
      </c>
    </row>
    <row r="315" spans="1:17" x14ac:dyDescent="0.3">
      <c r="A315" t="s">
        <v>734</v>
      </c>
      <c r="B315" t="s">
        <v>735</v>
      </c>
      <c r="C315" t="s">
        <v>10286</v>
      </c>
      <c r="D315" t="s">
        <v>736</v>
      </c>
      <c r="E315">
        <v>22927.855372049999</v>
      </c>
      <c r="F315">
        <v>1635.1</v>
      </c>
      <c r="G315">
        <v>23.054055098551299</v>
      </c>
      <c r="H315">
        <v>21.423330222281798</v>
      </c>
      <c r="I315">
        <v>31.9619888997068</v>
      </c>
      <c r="J315">
        <v>6.2578406967530897</v>
      </c>
      <c r="K315">
        <v>1424.62712924231</v>
      </c>
      <c r="L315">
        <v>1240.4611025818299</v>
      </c>
      <c r="M315">
        <v>67.805711302021095</v>
      </c>
      <c r="N315">
        <v>1.3254964488329599</v>
      </c>
      <c r="O315">
        <v>3.3575928077793402</v>
      </c>
      <c r="P315">
        <v>65.470829327531206</v>
      </c>
      <c r="Q315">
        <v>6.2735905229144004E-2</v>
      </c>
    </row>
    <row r="316" spans="1:17" x14ac:dyDescent="0.3">
      <c r="A316" t="s">
        <v>737</v>
      </c>
      <c r="B316" t="s">
        <v>738</v>
      </c>
      <c r="C316" t="s">
        <v>10292</v>
      </c>
      <c r="D316" t="s">
        <v>198</v>
      </c>
      <c r="E316">
        <v>22795.090871299999</v>
      </c>
      <c r="F316">
        <v>1927.75</v>
      </c>
      <c r="G316">
        <v>-0.86220943054418298</v>
      </c>
      <c r="H316">
        <v>-2.6383661113527901</v>
      </c>
      <c r="I316">
        <v>-25.109204903827699</v>
      </c>
      <c r="J316">
        <v>-2.54115372111072</v>
      </c>
      <c r="K316">
        <v>1978.60889998586</v>
      </c>
      <c r="L316">
        <v>1802.03042874168</v>
      </c>
      <c r="M316">
        <v>51.6990146593809</v>
      </c>
      <c r="N316">
        <v>0.50759422672281296</v>
      </c>
      <c r="O316">
        <v>25.968097523019001</v>
      </c>
      <c r="P316">
        <v>73.148605559797005</v>
      </c>
      <c r="Q316">
        <v>0.221687718643724</v>
      </c>
    </row>
    <row r="317" spans="1:17" x14ac:dyDescent="0.3">
      <c r="A317" t="s">
        <v>739</v>
      </c>
      <c r="B317" t="s">
        <v>740</v>
      </c>
      <c r="C317" t="s">
        <v>10300</v>
      </c>
      <c r="D317" t="s">
        <v>571</v>
      </c>
      <c r="E317">
        <v>22664.576156759998</v>
      </c>
      <c r="F317">
        <v>625.20000000000005</v>
      </c>
      <c r="G317">
        <v>10.385547510706701</v>
      </c>
      <c r="H317">
        <v>-7.57404678909114</v>
      </c>
      <c r="I317">
        <v>-20.171890431582099</v>
      </c>
      <c r="J317">
        <v>0.60029781657404302</v>
      </c>
      <c r="K317">
        <v>683.03889716523099</v>
      </c>
      <c r="L317">
        <v>650.88076650189998</v>
      </c>
      <c r="M317">
        <v>32.9281011000704</v>
      </c>
      <c r="N317">
        <v>2.5955539985409701</v>
      </c>
      <c r="O317">
        <v>23.0406269993602</v>
      </c>
      <c r="P317">
        <v>42.739726027397197</v>
      </c>
      <c r="Q317">
        <v>-7.5765887606745005E-2</v>
      </c>
    </row>
    <row r="318" spans="1:17" x14ac:dyDescent="0.3">
      <c r="A318" t="s">
        <v>741</v>
      </c>
      <c r="B318" t="s">
        <v>742</v>
      </c>
      <c r="C318" t="s">
        <v>10298</v>
      </c>
      <c r="D318" t="s">
        <v>127</v>
      </c>
      <c r="E318">
        <v>22526.684698339999</v>
      </c>
      <c r="F318">
        <v>810.2</v>
      </c>
      <c r="G318">
        <v>46.225196382367301</v>
      </c>
      <c r="H318">
        <v>14.6477607774942</v>
      </c>
      <c r="I318">
        <v>13.5387023787668</v>
      </c>
      <c r="J318">
        <v>0.78196076142404203</v>
      </c>
      <c r="K318">
        <v>702.20027268072602</v>
      </c>
      <c r="L318">
        <v>615.66686287057598</v>
      </c>
      <c r="M318">
        <v>76.352306675263605</v>
      </c>
      <c r="N318">
        <v>2.4152365088272298</v>
      </c>
      <c r="O318">
        <v>4.23352258701554</v>
      </c>
      <c r="P318">
        <v>92.812946216087596</v>
      </c>
      <c r="Q318">
        <v>7.5955735481836997E-2</v>
      </c>
    </row>
    <row r="319" spans="1:17" x14ac:dyDescent="0.3">
      <c r="A319" t="s">
        <v>743</v>
      </c>
      <c r="B319" t="s">
        <v>744</v>
      </c>
      <c r="C319" t="s">
        <v>10287</v>
      </c>
      <c r="D319" t="s">
        <v>545</v>
      </c>
      <c r="E319">
        <v>22522.337886915</v>
      </c>
      <c r="F319">
        <v>867.15</v>
      </c>
      <c r="G319">
        <v>3.9481383882741898</v>
      </c>
      <c r="H319">
        <v>13.227403628765</v>
      </c>
      <c r="I319">
        <v>9.3078741938519798</v>
      </c>
      <c r="J319">
        <v>4.4191478299836602</v>
      </c>
      <c r="K319">
        <v>801.32879020354301</v>
      </c>
      <c r="L319">
        <v>749.76581198945701</v>
      </c>
      <c r="M319">
        <v>62.780329587807202</v>
      </c>
      <c r="N319">
        <v>1.2939400534977199</v>
      </c>
      <c r="O319">
        <v>5.3681600645793797</v>
      </c>
      <c r="P319">
        <v>43.5678807947019</v>
      </c>
      <c r="Q319">
        <v>4.0626090443824002E-2</v>
      </c>
    </row>
    <row r="320" spans="1:17" x14ac:dyDescent="0.3">
      <c r="A320" t="s">
        <v>745</v>
      </c>
      <c r="B320" t="s">
        <v>746</v>
      </c>
      <c r="C320" t="s">
        <v>10288</v>
      </c>
      <c r="D320" t="s">
        <v>645</v>
      </c>
      <c r="E320">
        <v>22347.646206459998</v>
      </c>
      <c r="F320">
        <v>1306.5999999999999</v>
      </c>
      <c r="G320">
        <v>26.408135032411799</v>
      </c>
      <c r="H320">
        <v>-7.52343607412572</v>
      </c>
      <c r="I320">
        <v>62.3287955363284</v>
      </c>
      <c r="J320">
        <v>2.2162470039698698</v>
      </c>
      <c r="K320">
        <v>1262.8251477495101</v>
      </c>
      <c r="L320">
        <v>1053.16631290746</v>
      </c>
      <c r="M320">
        <v>64.251267460829695</v>
      </c>
      <c r="N320">
        <v>0.49854234013475901</v>
      </c>
      <c r="O320">
        <v>14.4191030154599</v>
      </c>
      <c r="P320">
        <v>100.62955854126599</v>
      </c>
      <c r="Q320">
        <v>0.11667954384910401</v>
      </c>
    </row>
    <row r="321" spans="1:17" x14ac:dyDescent="0.3">
      <c r="A321" t="s">
        <v>747</v>
      </c>
      <c r="B321" t="s">
        <v>748</v>
      </c>
      <c r="C321" t="s">
        <v>10298</v>
      </c>
      <c r="D321" t="s">
        <v>497</v>
      </c>
      <c r="E321">
        <v>22251.910000774998</v>
      </c>
      <c r="F321">
        <v>1454.95</v>
      </c>
      <c r="G321">
        <v>11.5855943709706</v>
      </c>
      <c r="H321">
        <v>-6.9092199234259297</v>
      </c>
      <c r="I321">
        <v>36.456012698580402</v>
      </c>
      <c r="J321">
        <v>-5.7993961532661897</v>
      </c>
      <c r="K321">
        <v>1478.48576676737</v>
      </c>
      <c r="L321">
        <v>1232.6549307580101</v>
      </c>
      <c r="M321">
        <v>42.392681846655798</v>
      </c>
      <c r="N321">
        <v>0.25022129311549401</v>
      </c>
      <c r="O321">
        <v>16.842503178803302</v>
      </c>
      <c r="P321">
        <v>75.031578947368402</v>
      </c>
      <c r="Q321">
        <v>0.13135708831110601</v>
      </c>
    </row>
    <row r="322" spans="1:17" x14ac:dyDescent="0.3">
      <c r="A322" t="s">
        <v>749</v>
      </c>
      <c r="B322" t="s">
        <v>750</v>
      </c>
      <c r="C322" t="s">
        <v>10287</v>
      </c>
      <c r="D322" t="s">
        <v>408</v>
      </c>
      <c r="E322">
        <v>22043.857523160001</v>
      </c>
      <c r="F322">
        <v>6208.9</v>
      </c>
      <c r="G322">
        <v>109.743506495004</v>
      </c>
      <c r="H322">
        <v>29.102524793383999</v>
      </c>
      <c r="I322">
        <v>26.762823250249799</v>
      </c>
      <c r="J322">
        <v>-0.76851406458724203</v>
      </c>
      <c r="K322">
        <v>5615.3937796790797</v>
      </c>
      <c r="L322">
        <v>4411.6788229847398</v>
      </c>
      <c r="M322">
        <v>52.170357073790903</v>
      </c>
      <c r="N322">
        <v>1.94459255734562</v>
      </c>
      <c r="O322">
        <v>11.112274315901301</v>
      </c>
      <c r="P322">
        <v>195.661904761904</v>
      </c>
    </row>
    <row r="323" spans="1:17" x14ac:dyDescent="0.3">
      <c r="A323" t="s">
        <v>751</v>
      </c>
      <c r="B323" t="s">
        <v>752</v>
      </c>
      <c r="C323" t="s">
        <v>10291</v>
      </c>
      <c r="D323" t="s">
        <v>51</v>
      </c>
      <c r="E323">
        <v>21967.89473824</v>
      </c>
      <c r="F323">
        <v>1117.5999999999999</v>
      </c>
      <c r="G323">
        <v>18.097417950127198</v>
      </c>
      <c r="H323">
        <v>0.70004874630304703</v>
      </c>
      <c r="I323">
        <v>-8.1511156250692292</v>
      </c>
      <c r="J323">
        <v>1.31379636947654</v>
      </c>
      <c r="K323">
        <v>1069.50612262205</v>
      </c>
      <c r="L323">
        <v>945.79154987174695</v>
      </c>
      <c r="M323">
        <v>50.371547439922402</v>
      </c>
      <c r="N323">
        <v>0.68007705153722597</v>
      </c>
      <c r="O323">
        <v>14.9740515390121</v>
      </c>
      <c r="P323">
        <v>58.042848052039801</v>
      </c>
      <c r="Q323">
        <v>2.1348641726082002E-2</v>
      </c>
    </row>
    <row r="324" spans="1:17" x14ac:dyDescent="0.3">
      <c r="A324" t="s">
        <v>753</v>
      </c>
      <c r="B324" t="s">
        <v>754</v>
      </c>
      <c r="C324" t="s">
        <v>10296</v>
      </c>
      <c r="D324" t="s">
        <v>755</v>
      </c>
      <c r="E324">
        <v>21935.425600735001</v>
      </c>
      <c r="F324">
        <v>317.95</v>
      </c>
      <c r="G324">
        <v>72.935073593995497</v>
      </c>
      <c r="H324">
        <v>32.636175876126202</v>
      </c>
      <c r="I324">
        <v>46.863285337796199</v>
      </c>
      <c r="J324">
        <v>4.7433110148106499</v>
      </c>
      <c r="K324">
        <v>261.19654494894098</v>
      </c>
      <c r="L324">
        <v>211.34934649046599</v>
      </c>
      <c r="M324">
        <v>61.741841433948103</v>
      </c>
      <c r="N324">
        <v>1.7459481695128301</v>
      </c>
      <c r="O324">
        <v>8.16166063846517</v>
      </c>
      <c r="P324">
        <v>114.396493594066</v>
      </c>
      <c r="Q324">
        <v>5.1518752088923002E-2</v>
      </c>
    </row>
    <row r="325" spans="1:17" x14ac:dyDescent="0.3">
      <c r="A325" t="s">
        <v>756</v>
      </c>
      <c r="B325" t="s">
        <v>757</v>
      </c>
      <c r="C325" t="s">
        <v>10298</v>
      </c>
      <c r="D325" t="s">
        <v>444</v>
      </c>
      <c r="E325">
        <v>21897.335067200002</v>
      </c>
      <c r="F325">
        <v>688</v>
      </c>
      <c r="G325">
        <v>86.847363147006305</v>
      </c>
      <c r="H325">
        <v>20.1035768202666</v>
      </c>
      <c r="I325">
        <v>20.912434913406901</v>
      </c>
      <c r="J325">
        <v>1.8159471871767301</v>
      </c>
      <c r="K325">
        <v>595.20308910186702</v>
      </c>
      <c r="L325">
        <v>504.32837603679502</v>
      </c>
      <c r="M325">
        <v>75.157526193325097</v>
      </c>
      <c r="N325">
        <v>0.97143283659910495</v>
      </c>
      <c r="O325">
        <v>1.0174418604651001</v>
      </c>
      <c r="P325">
        <v>127.475615804265</v>
      </c>
      <c r="Q325">
        <v>0.16912841297349601</v>
      </c>
    </row>
    <row r="326" spans="1:17" x14ac:dyDescent="0.3">
      <c r="A326" t="s">
        <v>758</v>
      </c>
      <c r="B326" t="s">
        <v>759</v>
      </c>
      <c r="C326" t="s">
        <v>10295</v>
      </c>
      <c r="D326" t="s">
        <v>491</v>
      </c>
      <c r="E326">
        <v>21880.057703041999</v>
      </c>
      <c r="F326">
        <v>181.39</v>
      </c>
      <c r="G326">
        <v>-35.419012383899997</v>
      </c>
      <c r="H326">
        <v>-0.87790701089901602</v>
      </c>
      <c r="I326">
        <v>-1.6423686995881499</v>
      </c>
      <c r="J326">
        <v>-0.35636939444996701</v>
      </c>
      <c r="K326">
        <v>171.519409184469</v>
      </c>
      <c r="L326">
        <v>171.082119510154</v>
      </c>
      <c r="M326">
        <v>70.333134996265898</v>
      </c>
      <c r="N326">
        <v>0.90725938444614596</v>
      </c>
      <c r="O326">
        <v>25.4203649594795</v>
      </c>
      <c r="P326">
        <v>27.514938488576401</v>
      </c>
      <c r="Q326">
        <v>4.0275025943357003E-2</v>
      </c>
    </row>
    <row r="327" spans="1:17" x14ac:dyDescent="0.3">
      <c r="A327" t="s">
        <v>760</v>
      </c>
      <c r="B327" t="s">
        <v>761</v>
      </c>
      <c r="C327" t="s">
        <v>10292</v>
      </c>
      <c r="D327" t="s">
        <v>198</v>
      </c>
      <c r="E327">
        <v>21676.766221779999</v>
      </c>
      <c r="F327">
        <v>571.4</v>
      </c>
      <c r="G327">
        <v>-12.774160697937999</v>
      </c>
      <c r="H327">
        <v>-5.3153666879609096</v>
      </c>
      <c r="I327">
        <v>11.245640122223</v>
      </c>
      <c r="J327">
        <v>2.5863599668678501</v>
      </c>
      <c r="K327">
        <v>560.85880682452205</v>
      </c>
      <c r="L327">
        <v>515.71003617666202</v>
      </c>
      <c r="M327">
        <v>63.265053468226299</v>
      </c>
      <c r="N327">
        <v>0.54945499151502797</v>
      </c>
      <c r="O327">
        <v>8.9254462723136196</v>
      </c>
      <c r="P327">
        <v>40.462143559488602</v>
      </c>
      <c r="Q327">
        <v>9.7154054824740002E-2</v>
      </c>
    </row>
    <row r="328" spans="1:17" x14ac:dyDescent="0.3">
      <c r="A328" t="s">
        <v>762</v>
      </c>
      <c r="B328" t="s">
        <v>763</v>
      </c>
      <c r="C328" t="s">
        <v>10287</v>
      </c>
      <c r="D328" t="s">
        <v>408</v>
      </c>
      <c r="E328">
        <v>21597.501808519999</v>
      </c>
      <c r="F328">
        <v>4387.8999999999996</v>
      </c>
      <c r="G328">
        <v>47.573693675497402</v>
      </c>
      <c r="H328">
        <v>8.2254607469124998</v>
      </c>
      <c r="I328">
        <v>34.6851749079892</v>
      </c>
      <c r="J328">
        <v>4.9734763189306301</v>
      </c>
      <c r="K328">
        <v>4025.2458731992201</v>
      </c>
      <c r="L328">
        <v>3348.37912437047</v>
      </c>
      <c r="M328">
        <v>54.5058796267787</v>
      </c>
      <c r="N328">
        <v>1.2430739825100601</v>
      </c>
      <c r="O328">
        <v>11.8986303243009</v>
      </c>
      <c r="P328">
        <v>96.766816143497707</v>
      </c>
      <c r="Q328">
        <v>-1.3149704389429999E-3</v>
      </c>
    </row>
    <row r="329" spans="1:17" hidden="1" x14ac:dyDescent="0.3">
      <c r="A329" t="s">
        <v>764</v>
      </c>
      <c r="B329" t="s">
        <v>765</v>
      </c>
      <c r="C329" t="s">
        <v>10301</v>
      </c>
      <c r="D329" t="s">
        <v>248</v>
      </c>
      <c r="E329">
        <v>21583.661260950001</v>
      </c>
      <c r="F329">
        <v>748.95</v>
      </c>
      <c r="G329">
        <v>63.433820983785701</v>
      </c>
      <c r="H329">
        <v>13.286507516398</v>
      </c>
      <c r="I329">
        <v>39.1549996876279</v>
      </c>
      <c r="J329">
        <v>5.5407367992318104</v>
      </c>
      <c r="K329">
        <v>669.43188958638302</v>
      </c>
      <c r="L329">
        <v>560.66472132138904</v>
      </c>
      <c r="M329">
        <v>66.642785414137407</v>
      </c>
      <c r="N329">
        <v>1.16184039720751</v>
      </c>
      <c r="O329">
        <v>3.4782028172774999</v>
      </c>
      <c r="P329">
        <v>94.861454403538403</v>
      </c>
      <c r="Q329">
        <v>-2.2037525260346E-2</v>
      </c>
    </row>
    <row r="330" spans="1:17" x14ac:dyDescent="0.3">
      <c r="A330" t="s">
        <v>766</v>
      </c>
      <c r="B330" t="s">
        <v>767</v>
      </c>
      <c r="C330" t="s">
        <v>10286</v>
      </c>
      <c r="D330" t="s">
        <v>290</v>
      </c>
      <c r="E330">
        <v>21567.316990719999</v>
      </c>
      <c r="F330">
        <v>1960.85</v>
      </c>
      <c r="G330">
        <v>-1.4969258159368899</v>
      </c>
      <c r="H330">
        <v>8.7170680707075299</v>
      </c>
      <c r="I330">
        <v>-16.0734798587104</v>
      </c>
      <c r="J330">
        <v>11.0464910749739</v>
      </c>
      <c r="K330">
        <v>1813.62030643403</v>
      </c>
      <c r="L330">
        <v>1823.7927980258701</v>
      </c>
      <c r="M330">
        <v>72.960428140503495</v>
      </c>
      <c r="N330">
        <v>1.22188665160381</v>
      </c>
      <c r="O330">
        <v>25.4022490246576</v>
      </c>
      <c r="P330">
        <v>27.825945241199399</v>
      </c>
      <c r="Q330">
        <v>7.6829761273772001E-2</v>
      </c>
    </row>
    <row r="331" spans="1:17" x14ac:dyDescent="0.3">
      <c r="A331" t="s">
        <v>768</v>
      </c>
      <c r="B331" t="s">
        <v>769</v>
      </c>
      <c r="C331" t="s">
        <v>10302</v>
      </c>
      <c r="D331" t="s">
        <v>622</v>
      </c>
      <c r="E331">
        <v>21565.833756799999</v>
      </c>
      <c r="F331">
        <v>688</v>
      </c>
      <c r="G331">
        <v>116.227046010287</v>
      </c>
      <c r="H331">
        <v>0.36795661276267899</v>
      </c>
      <c r="I331">
        <v>-16.411262687535</v>
      </c>
      <c r="J331">
        <v>-1.7600101800838199</v>
      </c>
      <c r="K331">
        <v>674.58632339686005</v>
      </c>
      <c r="L331">
        <v>585.07226595617999</v>
      </c>
      <c r="M331">
        <v>49.620213797539598</v>
      </c>
      <c r="N331">
        <v>1.0093624836636399</v>
      </c>
      <c r="O331">
        <v>13.699127906976701</v>
      </c>
      <c r="P331">
        <v>151.968503937007</v>
      </c>
      <c r="Q331">
        <v>0.14039267487481</v>
      </c>
    </row>
    <row r="332" spans="1:17" x14ac:dyDescent="0.3">
      <c r="A332" t="s">
        <v>770</v>
      </c>
      <c r="B332" t="s">
        <v>771</v>
      </c>
      <c r="C332" t="s">
        <v>10287</v>
      </c>
      <c r="D332" t="s">
        <v>54</v>
      </c>
      <c r="E332">
        <v>21565.050926925</v>
      </c>
      <c r="F332">
        <v>737.35</v>
      </c>
      <c r="G332">
        <v>-34.5763868057346</v>
      </c>
      <c r="H332">
        <v>-7.3662640035540097</v>
      </c>
      <c r="I332">
        <v>-9.5143191317966203</v>
      </c>
      <c r="J332">
        <v>-0.29764101321319297</v>
      </c>
      <c r="K332">
        <v>748.11824769595796</v>
      </c>
      <c r="L332">
        <v>732.07936006419595</v>
      </c>
      <c r="M332">
        <v>60.286955487673197</v>
      </c>
      <c r="N332">
        <v>0.66248776599745296</v>
      </c>
      <c r="O332">
        <v>17.006848850613601</v>
      </c>
      <c r="P332">
        <v>22.881426547787601</v>
      </c>
    </row>
    <row r="333" spans="1:17" x14ac:dyDescent="0.3">
      <c r="A333" t="s">
        <v>772</v>
      </c>
      <c r="B333" t="s">
        <v>773</v>
      </c>
      <c r="C333" t="s">
        <v>10297</v>
      </c>
      <c r="D333" t="s">
        <v>774</v>
      </c>
      <c r="E333">
        <v>21488.722419000002</v>
      </c>
      <c r="F333">
        <v>1349.3</v>
      </c>
      <c r="G333">
        <v>-37.312043191607003</v>
      </c>
      <c r="H333">
        <v>-1.9837789571942801</v>
      </c>
      <c r="I333">
        <v>-3.3199805064682502</v>
      </c>
      <c r="J333">
        <v>-4.05318690072784</v>
      </c>
      <c r="K333">
        <v>1388.4086156743499</v>
      </c>
      <c r="L333">
        <v>1319.5029105849901</v>
      </c>
      <c r="M333">
        <v>28.740660285642399</v>
      </c>
      <c r="N333">
        <v>0.42514887265995999</v>
      </c>
      <c r="O333">
        <v>14.503816793893099</v>
      </c>
      <c r="P333">
        <v>21.520241365335199</v>
      </c>
      <c r="Q333">
        <v>-2.0879214609725E-2</v>
      </c>
    </row>
    <row r="334" spans="1:17" x14ac:dyDescent="0.3">
      <c r="A334" t="s">
        <v>775</v>
      </c>
      <c r="B334" t="s">
        <v>776</v>
      </c>
      <c r="C334" t="s">
        <v>10289</v>
      </c>
      <c r="D334" t="s">
        <v>119</v>
      </c>
      <c r="E334">
        <v>21407.676390000001</v>
      </c>
      <c r="F334">
        <v>855</v>
      </c>
      <c r="G334">
        <v>46.750291076478298</v>
      </c>
      <c r="H334">
        <v>22.038731457779399</v>
      </c>
      <c r="I334">
        <v>49.766865823786098</v>
      </c>
      <c r="J334">
        <v>-1.6938322430120001</v>
      </c>
      <c r="K334">
        <v>738.57410849861196</v>
      </c>
      <c r="L334">
        <v>608.02506199032905</v>
      </c>
      <c r="M334">
        <v>67.860522609339299</v>
      </c>
      <c r="N334">
        <v>1.43991475195831</v>
      </c>
      <c r="O334">
        <v>4.5847953216374204</v>
      </c>
      <c r="P334">
        <v>89.915593069746706</v>
      </c>
    </row>
    <row r="335" spans="1:17" x14ac:dyDescent="0.3">
      <c r="A335" t="s">
        <v>777</v>
      </c>
      <c r="B335" t="s">
        <v>778</v>
      </c>
      <c r="C335" t="s">
        <v>10290</v>
      </c>
      <c r="D335" t="s">
        <v>46</v>
      </c>
      <c r="E335">
        <v>21321.623965949999</v>
      </c>
      <c r="F335">
        <v>829.35</v>
      </c>
      <c r="G335">
        <v>-2.9497574141368101</v>
      </c>
      <c r="H335">
        <v>-3.3443768218542198</v>
      </c>
      <c r="I335">
        <v>13.311080988897499</v>
      </c>
      <c r="J335">
        <v>1.3371218843405901</v>
      </c>
      <c r="K335">
        <v>845.30289924937597</v>
      </c>
      <c r="L335">
        <v>748.31089845371105</v>
      </c>
      <c r="M335">
        <v>42.477001955524898</v>
      </c>
      <c r="N335">
        <v>0.35979856957272399</v>
      </c>
      <c r="O335">
        <v>16.8143727015132</v>
      </c>
      <c r="P335">
        <v>50.777202072538799</v>
      </c>
      <c r="Q335">
        <v>6.9161803744301004E-2</v>
      </c>
    </row>
    <row r="336" spans="1:17" x14ac:dyDescent="0.3">
      <c r="A336" t="s">
        <v>779</v>
      </c>
      <c r="B336" t="s">
        <v>780</v>
      </c>
      <c r="C336" t="s">
        <v>10299</v>
      </c>
      <c r="D336" t="s">
        <v>139</v>
      </c>
      <c r="E336">
        <v>21224.842429004999</v>
      </c>
      <c r="F336">
        <v>1510.55</v>
      </c>
      <c r="G336">
        <v>201.501082669955</v>
      </c>
      <c r="H336">
        <v>1.1988476415943701</v>
      </c>
      <c r="I336">
        <v>0.44941609253193499</v>
      </c>
      <c r="J336">
        <v>-3.29423242864023</v>
      </c>
      <c r="K336">
        <v>1440.9625179622601</v>
      </c>
      <c r="L336">
        <v>1170.26311658028</v>
      </c>
      <c r="M336">
        <v>57.898493843917699</v>
      </c>
      <c r="N336">
        <v>0.90179109347263497</v>
      </c>
      <c r="O336">
        <v>4.2666578398596604</v>
      </c>
      <c r="P336">
        <v>240.21396396396301</v>
      </c>
    </row>
    <row r="337" spans="1:17" x14ac:dyDescent="0.3">
      <c r="A337" t="s">
        <v>781</v>
      </c>
      <c r="B337" t="s">
        <v>782</v>
      </c>
      <c r="C337" t="s">
        <v>10288</v>
      </c>
      <c r="D337" t="s">
        <v>645</v>
      </c>
      <c r="E337">
        <v>20993.838840232002</v>
      </c>
      <c r="F337">
        <v>145.61000000000001</v>
      </c>
      <c r="G337">
        <v>86.846274275275405</v>
      </c>
      <c r="H337">
        <v>27.000851431522602</v>
      </c>
      <c r="I337">
        <v>14.776720958229101</v>
      </c>
      <c r="J337">
        <v>7.7832106923477298</v>
      </c>
      <c r="K337">
        <v>124.952635817404</v>
      </c>
      <c r="L337">
        <v>103.29327712449199</v>
      </c>
      <c r="M337">
        <v>67.6082084283493</v>
      </c>
      <c r="N337">
        <v>1.3422561258288199</v>
      </c>
      <c r="O337">
        <v>3.4956390357804898</v>
      </c>
      <c r="P337">
        <v>136.76422764227601</v>
      </c>
      <c r="Q337">
        <v>7.3289247945682007E-2</v>
      </c>
    </row>
    <row r="338" spans="1:17" x14ac:dyDescent="0.3">
      <c r="A338" t="s">
        <v>783</v>
      </c>
      <c r="B338" t="s">
        <v>784</v>
      </c>
      <c r="C338" t="s">
        <v>10289</v>
      </c>
      <c r="D338" t="s">
        <v>40</v>
      </c>
      <c r="E338">
        <v>20936.40083766</v>
      </c>
      <c r="F338">
        <v>570.15</v>
      </c>
      <c r="G338">
        <v>45.485547147398201</v>
      </c>
      <c r="H338">
        <v>13.875144962954099</v>
      </c>
      <c r="I338">
        <v>9.3752230504876692</v>
      </c>
      <c r="J338">
        <v>0.93729862834151101</v>
      </c>
      <c r="K338">
        <v>508.88225421453598</v>
      </c>
      <c r="L338">
        <v>446.28954165693602</v>
      </c>
      <c r="M338">
        <v>71.456070965481203</v>
      </c>
      <c r="N338">
        <v>0.551860042912524</v>
      </c>
      <c r="O338">
        <v>4.0866438656493997</v>
      </c>
      <c r="P338">
        <v>76.325962579248397</v>
      </c>
      <c r="Q338">
        <v>0.148399166346037</v>
      </c>
    </row>
    <row r="339" spans="1:17" x14ac:dyDescent="0.3">
      <c r="A339" t="s">
        <v>785</v>
      </c>
      <c r="B339" t="s">
        <v>786</v>
      </c>
      <c r="C339" t="s">
        <v>10300</v>
      </c>
      <c r="D339" t="s">
        <v>378</v>
      </c>
      <c r="E339">
        <v>20918.05642637</v>
      </c>
      <c r="F339">
        <v>522.1</v>
      </c>
      <c r="G339">
        <v>69.809965562401999</v>
      </c>
      <c r="H339">
        <v>7.0243365693533004</v>
      </c>
      <c r="I339">
        <v>29.033066989661801</v>
      </c>
      <c r="J339">
        <v>3.17076255354299</v>
      </c>
      <c r="K339">
        <v>489.672304389197</v>
      </c>
      <c r="L339">
        <v>412.06240957899797</v>
      </c>
      <c r="M339">
        <v>60.518102978908303</v>
      </c>
      <c r="N339">
        <v>0.71653249667548502</v>
      </c>
      <c r="O339">
        <v>10.0076613675541</v>
      </c>
      <c r="P339">
        <v>100.88495575221199</v>
      </c>
      <c r="Q339">
        <v>3.9459245393920997E-2</v>
      </c>
    </row>
    <row r="340" spans="1:17" x14ac:dyDescent="0.3">
      <c r="A340" t="s">
        <v>787</v>
      </c>
      <c r="B340" t="s">
        <v>788</v>
      </c>
      <c r="C340" t="s">
        <v>10291</v>
      </c>
      <c r="D340" t="s">
        <v>789</v>
      </c>
      <c r="E340">
        <v>20630.495655405</v>
      </c>
      <c r="F340">
        <v>2149.65</v>
      </c>
      <c r="G340">
        <v>21.5347601294268</v>
      </c>
      <c r="H340">
        <v>6.0628872810023697</v>
      </c>
      <c r="I340">
        <v>22.9761515038055</v>
      </c>
      <c r="J340">
        <v>12.8400777355192</v>
      </c>
      <c r="K340">
        <v>1953.7983416453601</v>
      </c>
      <c r="L340">
        <v>1695.99048773088</v>
      </c>
      <c r="M340">
        <v>71.219641837772997</v>
      </c>
      <c r="N340">
        <v>0.81212896281980496</v>
      </c>
      <c r="O340">
        <v>4.0448445095713197</v>
      </c>
      <c r="P340">
        <v>71.958243340532704</v>
      </c>
      <c r="Q340">
        <v>8.2267942051473003E-2</v>
      </c>
    </row>
    <row r="341" spans="1:17" hidden="1" x14ac:dyDescent="0.3">
      <c r="A341" t="s">
        <v>790</v>
      </c>
      <c r="B341" t="s">
        <v>791</v>
      </c>
      <c r="C341" t="s">
        <v>10301</v>
      </c>
      <c r="D341" t="s">
        <v>571</v>
      </c>
      <c r="E341">
        <v>20599.916062879998</v>
      </c>
      <c r="F341">
        <v>1987.15</v>
      </c>
      <c r="G341">
        <v>-18.1365099676459</v>
      </c>
      <c r="H341">
        <v>1.74075046283545</v>
      </c>
      <c r="I341">
        <v>5.5222270006930403</v>
      </c>
      <c r="J341">
        <v>-8.6539591736708203</v>
      </c>
      <c r="K341">
        <v>1990.89293324393</v>
      </c>
      <c r="L341">
        <v>1825.7006501211499</v>
      </c>
      <c r="M341">
        <v>36.407421837216603</v>
      </c>
      <c r="N341">
        <v>1.0529669601398099</v>
      </c>
      <c r="O341">
        <v>17.253352791686499</v>
      </c>
      <c r="P341">
        <v>35.901381479961699</v>
      </c>
      <c r="Q341">
        <v>-2.7696060122797999E-2</v>
      </c>
    </row>
    <row r="342" spans="1:17" x14ac:dyDescent="0.3">
      <c r="A342" t="s">
        <v>792</v>
      </c>
      <c r="B342" t="s">
        <v>793</v>
      </c>
      <c r="C342" t="s">
        <v>10298</v>
      </c>
      <c r="D342" t="s">
        <v>263</v>
      </c>
      <c r="E342">
        <v>20471.19167692</v>
      </c>
      <c r="F342">
        <v>647.45000000000005</v>
      </c>
      <c r="G342">
        <v>10.9008731105138</v>
      </c>
      <c r="H342">
        <v>-4.94986060288368</v>
      </c>
      <c r="I342">
        <v>-8.7588670003077596</v>
      </c>
      <c r="J342">
        <v>1.3006502872057699</v>
      </c>
      <c r="K342">
        <v>661.92018233029796</v>
      </c>
      <c r="L342">
        <v>620.11352604318097</v>
      </c>
      <c r="M342">
        <v>55.843140375563799</v>
      </c>
      <c r="N342">
        <v>1.1643693799647299</v>
      </c>
      <c r="O342">
        <v>23.399490308131899</v>
      </c>
      <c r="P342">
        <v>39.838012958963297</v>
      </c>
      <c r="Q342">
        <v>0.110747176980174</v>
      </c>
    </row>
    <row r="343" spans="1:17" x14ac:dyDescent="0.3">
      <c r="A343" t="s">
        <v>794</v>
      </c>
      <c r="B343" t="s">
        <v>795</v>
      </c>
      <c r="C343" t="s">
        <v>10297</v>
      </c>
      <c r="D343" t="s">
        <v>224</v>
      </c>
      <c r="E343">
        <v>20397.106532754999</v>
      </c>
      <c r="F343">
        <v>468.85</v>
      </c>
      <c r="G343">
        <v>24.553807191312501</v>
      </c>
      <c r="H343">
        <v>6.4159621609063304</v>
      </c>
      <c r="I343">
        <v>38.668984647858601</v>
      </c>
      <c r="J343">
        <v>-10.040385572789001</v>
      </c>
      <c r="K343">
        <v>452.39464089637198</v>
      </c>
      <c r="L343">
        <v>373.97815378185601</v>
      </c>
      <c r="M343">
        <v>39.912239395895597</v>
      </c>
      <c r="N343">
        <v>2.1514432721113201</v>
      </c>
      <c r="O343">
        <v>23.163058547509799</v>
      </c>
      <c r="P343">
        <v>66.850533807829194</v>
      </c>
      <c r="Q343">
        <v>7.3285469948726006E-2</v>
      </c>
    </row>
    <row r="344" spans="1:17" hidden="1" x14ac:dyDescent="0.3">
      <c r="A344" t="s">
        <v>796</v>
      </c>
      <c r="B344" t="s">
        <v>797</v>
      </c>
      <c r="C344" t="s">
        <v>10301</v>
      </c>
      <c r="D344" t="s">
        <v>548</v>
      </c>
      <c r="E344">
        <v>20375.623264099999</v>
      </c>
      <c r="F344">
        <v>818.5</v>
      </c>
      <c r="G344">
        <v>-40.671561539483903</v>
      </c>
      <c r="H344">
        <v>-3.4390457867364601</v>
      </c>
      <c r="I344">
        <v>-14.582019433513199</v>
      </c>
      <c r="J344">
        <v>-0.49041326407853503</v>
      </c>
      <c r="K344">
        <v>825.73009087111404</v>
      </c>
      <c r="L344">
        <v>847.19887230064205</v>
      </c>
      <c r="M344">
        <v>53.618278716551004</v>
      </c>
      <c r="N344">
        <v>0.64886155055669803</v>
      </c>
      <c r="O344">
        <v>17.165546731826499</v>
      </c>
      <c r="P344">
        <v>7.94592812396965</v>
      </c>
      <c r="Q344">
        <v>-0.149591873378049</v>
      </c>
    </row>
    <row r="345" spans="1:17" x14ac:dyDescent="0.3">
      <c r="A345" t="s">
        <v>798</v>
      </c>
      <c r="B345" t="s">
        <v>799</v>
      </c>
      <c r="C345" t="s">
        <v>10290</v>
      </c>
      <c r="D345" t="s">
        <v>204</v>
      </c>
      <c r="E345">
        <v>20337.44599964</v>
      </c>
      <c r="F345">
        <v>1251.95</v>
      </c>
      <c r="G345">
        <v>69.426209512435406</v>
      </c>
      <c r="H345">
        <v>-8.7912823699199301</v>
      </c>
      <c r="I345">
        <v>21.659376002202599</v>
      </c>
      <c r="J345">
        <v>-2.0752866751968502</v>
      </c>
      <c r="K345">
        <v>1251.83512085641</v>
      </c>
      <c r="L345">
        <v>1052.4042095047701</v>
      </c>
      <c r="M345">
        <v>50.341154947749096</v>
      </c>
      <c r="N345">
        <v>0.445200624899666</v>
      </c>
      <c r="O345">
        <v>14.0500818722792</v>
      </c>
      <c r="P345">
        <v>108.224532224532</v>
      </c>
      <c r="Q345">
        <v>0.15432607635149601</v>
      </c>
    </row>
    <row r="346" spans="1:17" x14ac:dyDescent="0.3">
      <c r="A346" t="s">
        <v>800</v>
      </c>
      <c r="B346" t="s">
        <v>801</v>
      </c>
      <c r="C346" t="s">
        <v>10297</v>
      </c>
      <c r="D346" t="s">
        <v>40</v>
      </c>
      <c r="E346">
        <v>20184.474406919999</v>
      </c>
      <c r="F346">
        <v>913.8</v>
      </c>
      <c r="G346">
        <v>-12.4952289981777</v>
      </c>
      <c r="H346">
        <v>-4.0145242186932002</v>
      </c>
      <c r="I346">
        <v>2.4209089150365499</v>
      </c>
      <c r="J346">
        <v>-0.53308490503934802</v>
      </c>
      <c r="K346">
        <v>917.32962150152298</v>
      </c>
      <c r="L346">
        <v>857.34974999999895</v>
      </c>
      <c r="M346">
        <v>51.515966827942499</v>
      </c>
      <c r="N346">
        <v>1.0263459000697599</v>
      </c>
      <c r="O346">
        <v>12.1689647625301</v>
      </c>
      <c r="P346">
        <v>28.487064116985302</v>
      </c>
    </row>
    <row r="347" spans="1:17" hidden="1" x14ac:dyDescent="0.3">
      <c r="A347" t="s">
        <v>802</v>
      </c>
      <c r="B347" t="s">
        <v>803</v>
      </c>
      <c r="C347" t="s">
        <v>10301</v>
      </c>
      <c r="D347" t="s">
        <v>139</v>
      </c>
      <c r="E347">
        <v>20173.740000000002</v>
      </c>
      <c r="F347">
        <v>139.04</v>
      </c>
      <c r="G347">
        <v>-11.5565357499275</v>
      </c>
      <c r="H347">
        <v>-10.3151231851001</v>
      </c>
      <c r="I347">
        <v>-3.95958733718482</v>
      </c>
      <c r="J347">
        <v>-3.19190352497034</v>
      </c>
      <c r="K347">
        <v>141.56591407037499</v>
      </c>
      <c r="L347">
        <v>132.870455481383</v>
      </c>
      <c r="M347">
        <v>53.328059728626101</v>
      </c>
      <c r="N347">
        <v>5.8227783252804901</v>
      </c>
      <c r="O347">
        <v>11.370828538550001</v>
      </c>
      <c r="P347">
        <v>20.537494581707801</v>
      </c>
    </row>
    <row r="348" spans="1:17" hidden="1" x14ac:dyDescent="0.3">
      <c r="A348" t="s">
        <v>804</v>
      </c>
      <c r="B348" t="s">
        <v>805</v>
      </c>
      <c r="C348" t="s">
        <v>10301</v>
      </c>
      <c r="D348" t="s">
        <v>139</v>
      </c>
      <c r="E348">
        <v>20155.501969815999</v>
      </c>
      <c r="F348">
        <v>340.76</v>
      </c>
      <c r="G348">
        <v>-16.357744071850998</v>
      </c>
      <c r="H348">
        <v>-0.65673728226258499</v>
      </c>
      <c r="I348">
        <v>-11.6493138353306</v>
      </c>
      <c r="J348">
        <v>-2.6720602725056599</v>
      </c>
      <c r="K348">
        <v>341.04433887107598</v>
      </c>
      <c r="L348">
        <v>336.233004716388</v>
      </c>
      <c r="M348">
        <v>42.778347382377802</v>
      </c>
      <c r="N348">
        <v>1.0823296290754401</v>
      </c>
      <c r="O348">
        <v>7.1135109754665899</v>
      </c>
      <c r="P348">
        <v>15.1216216216216</v>
      </c>
      <c r="Q348">
        <v>-0.10379904096142301</v>
      </c>
    </row>
    <row r="349" spans="1:17" x14ac:dyDescent="0.3">
      <c r="A349" t="s">
        <v>806</v>
      </c>
      <c r="B349" t="s">
        <v>807</v>
      </c>
      <c r="C349" t="s">
        <v>10290</v>
      </c>
      <c r="D349" t="s">
        <v>46</v>
      </c>
      <c r="E349">
        <v>20150.736241859999</v>
      </c>
      <c r="F349">
        <v>320.95</v>
      </c>
      <c r="G349">
        <v>84.350780994383896</v>
      </c>
      <c r="H349">
        <v>2.5238771497450401</v>
      </c>
      <c r="I349">
        <v>20.3752859454648</v>
      </c>
      <c r="J349">
        <v>-0.61330265020841301</v>
      </c>
      <c r="K349">
        <v>318.289940571937</v>
      </c>
      <c r="L349">
        <v>257.63385877611802</v>
      </c>
      <c r="M349">
        <v>48.785861534566898</v>
      </c>
      <c r="N349">
        <v>0.59380564638059696</v>
      </c>
      <c r="O349">
        <v>13.5690917588409</v>
      </c>
      <c r="P349">
        <v>135.04210911753901</v>
      </c>
      <c r="Q349">
        <v>0.16654050220774</v>
      </c>
    </row>
    <row r="350" spans="1:17" x14ac:dyDescent="0.3">
      <c r="A350" t="s">
        <v>808</v>
      </c>
      <c r="B350" t="s">
        <v>809</v>
      </c>
      <c r="C350" t="s">
        <v>10298</v>
      </c>
      <c r="D350" t="s">
        <v>313</v>
      </c>
      <c r="E350">
        <v>20059.77348</v>
      </c>
      <c r="F350">
        <v>1751.15</v>
      </c>
      <c r="G350">
        <v>101.36540486539</v>
      </c>
      <c r="H350">
        <v>-26.381241362426099</v>
      </c>
      <c r="I350">
        <v>103.242038868679</v>
      </c>
      <c r="J350">
        <v>-12.236527205132401</v>
      </c>
      <c r="K350">
        <v>2007.88558781248</v>
      </c>
      <c r="L350">
        <v>1384.54235393164</v>
      </c>
      <c r="M350">
        <v>19.438018591346399</v>
      </c>
      <c r="N350">
        <v>0.386266424606518</v>
      </c>
      <c r="O350">
        <v>61.825086371812802</v>
      </c>
      <c r="P350">
        <v>170.11414468610201</v>
      </c>
      <c r="Q350">
        <v>0.193030303805374</v>
      </c>
    </row>
    <row r="351" spans="1:17" x14ac:dyDescent="0.3">
      <c r="A351" t="s">
        <v>810</v>
      </c>
      <c r="B351" t="s">
        <v>811</v>
      </c>
      <c r="C351" t="s">
        <v>10299</v>
      </c>
      <c r="D351" t="s">
        <v>139</v>
      </c>
      <c r="E351">
        <v>20009.156319325</v>
      </c>
      <c r="F351">
        <v>585.25</v>
      </c>
      <c r="G351">
        <v>163.32386486451901</v>
      </c>
      <c r="H351">
        <v>14.6922846202374</v>
      </c>
      <c r="I351">
        <v>60.684744738521701</v>
      </c>
      <c r="J351">
        <v>10.314563073706699</v>
      </c>
      <c r="K351">
        <v>500.54396837122903</v>
      </c>
      <c r="L351">
        <v>381.34918896054597</v>
      </c>
      <c r="M351">
        <v>66.496538356192801</v>
      </c>
      <c r="N351">
        <v>1.1217907724224401</v>
      </c>
      <c r="O351">
        <v>5.2541648868005</v>
      </c>
      <c r="P351">
        <v>194.76202467892199</v>
      </c>
      <c r="Q351">
        <v>0.231764999595132</v>
      </c>
    </row>
    <row r="352" spans="1:17" x14ac:dyDescent="0.3">
      <c r="A352" t="s">
        <v>812</v>
      </c>
      <c r="B352" t="s">
        <v>813</v>
      </c>
      <c r="C352" t="s">
        <v>10291</v>
      </c>
      <c r="D352" t="s">
        <v>281</v>
      </c>
      <c r="E352">
        <v>19982.279709959999</v>
      </c>
      <c r="F352">
        <v>401.3</v>
      </c>
      <c r="G352">
        <v>-0.60174767641882099</v>
      </c>
      <c r="H352">
        <v>24.934428550322998</v>
      </c>
      <c r="I352">
        <v>-26.807380877852999</v>
      </c>
      <c r="J352">
        <v>0.63677420261029805</v>
      </c>
      <c r="K352">
        <v>368.77304814895302</v>
      </c>
      <c r="L352">
        <v>370.81092272581901</v>
      </c>
      <c r="M352">
        <v>69.501454888633305</v>
      </c>
      <c r="N352">
        <v>0.91282552649938797</v>
      </c>
      <c r="O352">
        <v>39.048093695489598</v>
      </c>
      <c r="P352">
        <v>29.076873592795099</v>
      </c>
      <c r="Q352">
        <v>0.10211859843631201</v>
      </c>
    </row>
    <row r="353" spans="1:17" x14ac:dyDescent="0.3">
      <c r="A353" t="s">
        <v>814</v>
      </c>
      <c r="B353" t="s">
        <v>815</v>
      </c>
      <c r="C353" t="s">
        <v>10287</v>
      </c>
      <c r="D353" t="s">
        <v>527</v>
      </c>
      <c r="E353">
        <v>19843.929700174998</v>
      </c>
      <c r="F353">
        <v>467.75</v>
      </c>
      <c r="G353">
        <v>-48.960224176627101</v>
      </c>
      <c r="H353">
        <v>0.23015349239390101</v>
      </c>
      <c r="I353">
        <v>-31.298030194916599</v>
      </c>
      <c r="J353">
        <v>12.150785939773</v>
      </c>
      <c r="K353">
        <v>450.18881402472101</v>
      </c>
      <c r="L353">
        <v>475.21271828505201</v>
      </c>
      <c r="M353">
        <v>68.416795005268796</v>
      </c>
      <c r="N353">
        <v>0.734033772871162</v>
      </c>
      <c r="O353">
        <v>46.450576332521699</v>
      </c>
      <c r="P353">
        <v>53.723544104114602</v>
      </c>
      <c r="Q353">
        <v>4.9211549286825002E-2</v>
      </c>
    </row>
    <row r="354" spans="1:17" x14ac:dyDescent="0.3">
      <c r="A354" t="s">
        <v>816</v>
      </c>
      <c r="B354" t="s">
        <v>817</v>
      </c>
      <c r="C354" t="s">
        <v>10290</v>
      </c>
      <c r="D354" t="s">
        <v>46</v>
      </c>
      <c r="E354">
        <v>19829.658864870002</v>
      </c>
      <c r="F354">
        <v>1705.05</v>
      </c>
      <c r="G354">
        <v>227.00524332515701</v>
      </c>
      <c r="H354">
        <v>11.680125462835401</v>
      </c>
      <c r="I354">
        <v>111.308639571347</v>
      </c>
      <c r="J354">
        <v>1.4683805946631601</v>
      </c>
      <c r="K354">
        <v>1532.46150384764</v>
      </c>
      <c r="L354">
        <v>1099.69421720529</v>
      </c>
      <c r="M354">
        <v>58.115486287956003</v>
      </c>
      <c r="N354">
        <v>0.36922777676212398</v>
      </c>
      <c r="O354">
        <v>5.3752089381542998</v>
      </c>
      <c r="P354">
        <v>262.583732057416</v>
      </c>
      <c r="Q354">
        <v>0.190466472049999</v>
      </c>
    </row>
    <row r="355" spans="1:17" x14ac:dyDescent="0.3">
      <c r="A355" t="s">
        <v>818</v>
      </c>
      <c r="B355" t="s">
        <v>819</v>
      </c>
      <c r="C355" t="s">
        <v>6577</v>
      </c>
      <c r="D355" t="s">
        <v>80</v>
      </c>
      <c r="E355">
        <v>19666.614787400002</v>
      </c>
      <c r="F355">
        <v>832.3</v>
      </c>
      <c r="G355">
        <v>-30.952630050493202</v>
      </c>
      <c r="H355">
        <v>3.6900080283277701</v>
      </c>
      <c r="I355">
        <v>-15.9650607903879</v>
      </c>
      <c r="J355">
        <v>0.452504171123636</v>
      </c>
      <c r="K355">
        <v>810.82149436792099</v>
      </c>
      <c r="L355">
        <v>842.70632202527599</v>
      </c>
      <c r="M355">
        <v>67.5083928517722</v>
      </c>
      <c r="N355">
        <v>0.48032380441428102</v>
      </c>
      <c r="O355">
        <v>27.1416556530097</v>
      </c>
      <c r="P355">
        <v>18.899999999999899</v>
      </c>
      <c r="Q355">
        <v>-8.2384303950593998E-2</v>
      </c>
    </row>
    <row r="356" spans="1:17" hidden="1" x14ac:dyDescent="0.3">
      <c r="A356" t="s">
        <v>820</v>
      </c>
      <c r="B356" t="s">
        <v>821</v>
      </c>
      <c r="C356" t="s">
        <v>10301</v>
      </c>
      <c r="D356" t="s">
        <v>127</v>
      </c>
      <c r="E356">
        <v>19638.143192700001</v>
      </c>
      <c r="F356">
        <v>13092.1</v>
      </c>
      <c r="G356">
        <v>96.169966159283206</v>
      </c>
      <c r="H356">
        <v>-2.0346893519793601</v>
      </c>
      <c r="I356">
        <v>47.501638652359702</v>
      </c>
      <c r="J356">
        <v>-9.1174299538350905</v>
      </c>
      <c r="K356">
        <v>13126.485838545001</v>
      </c>
      <c r="L356">
        <v>9616.1600467547996</v>
      </c>
      <c r="M356">
        <v>39.854552227454697</v>
      </c>
      <c r="N356">
        <v>0.21598960202583101</v>
      </c>
      <c r="O356">
        <v>19.935686406306001</v>
      </c>
      <c r="P356">
        <v>192.93073936925899</v>
      </c>
    </row>
    <row r="357" spans="1:17" x14ac:dyDescent="0.3">
      <c r="A357" t="s">
        <v>822</v>
      </c>
      <c r="B357" t="s">
        <v>823</v>
      </c>
      <c r="C357" t="s">
        <v>10296</v>
      </c>
      <c r="D357" t="s">
        <v>417</v>
      </c>
      <c r="E357">
        <v>19621.9186078399</v>
      </c>
      <c r="F357">
        <v>1374.4</v>
      </c>
      <c r="G357">
        <v>51.262237705641802</v>
      </c>
      <c r="H357">
        <v>7.1200890701611099</v>
      </c>
      <c r="I357">
        <v>37.2219438186969</v>
      </c>
      <c r="J357">
        <v>-2.55142224396505</v>
      </c>
      <c r="K357">
        <v>1292.32111561273</v>
      </c>
      <c r="L357">
        <v>1080.02440579226</v>
      </c>
      <c r="M357">
        <v>55.500217208770998</v>
      </c>
      <c r="N357">
        <v>0.44799907497895902</v>
      </c>
      <c r="O357">
        <v>12.318102444703101</v>
      </c>
      <c r="P357">
        <v>88.920962199312697</v>
      </c>
      <c r="Q357">
        <v>0.17172935106787601</v>
      </c>
    </row>
    <row r="358" spans="1:17" x14ac:dyDescent="0.3">
      <c r="A358" t="s">
        <v>824</v>
      </c>
      <c r="B358" t="s">
        <v>825</v>
      </c>
      <c r="C358" t="s">
        <v>10291</v>
      </c>
      <c r="D358" t="s">
        <v>281</v>
      </c>
      <c r="E358">
        <v>19542.785585400001</v>
      </c>
      <c r="F358">
        <v>2442</v>
      </c>
      <c r="G358">
        <v>-4.7088576048610999</v>
      </c>
      <c r="H358">
        <v>14.743447679764101</v>
      </c>
      <c r="I358">
        <v>-1.34523786423665</v>
      </c>
      <c r="J358">
        <v>5.0944391476893296</v>
      </c>
      <c r="K358">
        <v>2161.2120551627199</v>
      </c>
      <c r="L358">
        <v>2027.1738322767701</v>
      </c>
      <c r="M358">
        <v>87.270308993186902</v>
      </c>
      <c r="N358">
        <v>1.2795844069646201</v>
      </c>
      <c r="O358">
        <v>1.88370188370188</v>
      </c>
      <c r="P358">
        <v>39.542857142857102</v>
      </c>
      <c r="Q358">
        <v>6.1981855710964998E-2</v>
      </c>
    </row>
    <row r="359" spans="1:17" x14ac:dyDescent="0.3">
      <c r="A359" t="s">
        <v>826</v>
      </c>
      <c r="B359" t="s">
        <v>827</v>
      </c>
      <c r="C359" t="s">
        <v>10287</v>
      </c>
      <c r="D359" t="s">
        <v>54</v>
      </c>
      <c r="E359">
        <v>19460.630596899999</v>
      </c>
      <c r="F359">
        <v>1220.5</v>
      </c>
      <c r="G359">
        <v>-40.489370761956899</v>
      </c>
      <c r="H359">
        <v>-4.2250339160497896</v>
      </c>
      <c r="I359">
        <v>-28.4361756712829</v>
      </c>
      <c r="J359">
        <v>2.2740160930783802</v>
      </c>
      <c r="K359">
        <v>1303.8546395093699</v>
      </c>
      <c r="L359">
        <v>1388.26882736886</v>
      </c>
      <c r="M359">
        <v>39.522470032458301</v>
      </c>
      <c r="N359">
        <v>0.69365094792250004</v>
      </c>
      <c r="O359">
        <v>47.152806226956102</v>
      </c>
      <c r="P359">
        <v>5.8542931483087601</v>
      </c>
      <c r="Q359">
        <v>5.2734815928281997E-2</v>
      </c>
    </row>
    <row r="360" spans="1:17" x14ac:dyDescent="0.3">
      <c r="A360" t="s">
        <v>828</v>
      </c>
      <c r="B360" t="s">
        <v>829</v>
      </c>
      <c r="C360" t="s">
        <v>10298</v>
      </c>
      <c r="D360" t="s">
        <v>163</v>
      </c>
      <c r="E360">
        <v>19421.225242875</v>
      </c>
      <c r="F360">
        <v>812.25</v>
      </c>
      <c r="G360">
        <v>111.04960581214</v>
      </c>
      <c r="H360">
        <v>8.6857110484210391</v>
      </c>
      <c r="I360">
        <v>33.149087106921499</v>
      </c>
      <c r="J360">
        <v>-2.097409287913</v>
      </c>
      <c r="K360">
        <v>809.54537749454698</v>
      </c>
      <c r="L360">
        <v>665.320844535937</v>
      </c>
      <c r="M360">
        <v>52.647364272677301</v>
      </c>
      <c r="N360">
        <v>0.66117078358647396</v>
      </c>
      <c r="O360">
        <v>20.652508464142802</v>
      </c>
      <c r="P360">
        <v>170.75</v>
      </c>
      <c r="Q360">
        <v>0.18146739927318101</v>
      </c>
    </row>
    <row r="361" spans="1:17" x14ac:dyDescent="0.3">
      <c r="A361" t="s">
        <v>830</v>
      </c>
      <c r="B361" t="s">
        <v>831</v>
      </c>
      <c r="C361" t="s">
        <v>10296</v>
      </c>
      <c r="D361" t="s">
        <v>397</v>
      </c>
      <c r="E361">
        <v>19348.469221619998</v>
      </c>
      <c r="F361">
        <v>8154.3</v>
      </c>
      <c r="G361">
        <v>-2.1088969779646898</v>
      </c>
      <c r="H361">
        <v>-2.5253150748253899</v>
      </c>
      <c r="I361">
        <v>19.195102842227001</v>
      </c>
      <c r="J361">
        <v>-1.52941475322309</v>
      </c>
      <c r="K361">
        <v>7898.0831549166296</v>
      </c>
      <c r="L361">
        <v>7218.5651824409697</v>
      </c>
      <c r="M361">
        <v>57.3853661422648</v>
      </c>
      <c r="N361">
        <v>0.28698047372458602</v>
      </c>
      <c r="O361">
        <v>10.125945819996801</v>
      </c>
      <c r="P361">
        <v>48.622097473845301</v>
      </c>
      <c r="Q361">
        <v>1.5122971535941001E-2</v>
      </c>
    </row>
    <row r="362" spans="1:17" x14ac:dyDescent="0.3">
      <c r="A362" t="s">
        <v>832</v>
      </c>
      <c r="B362" t="s">
        <v>833</v>
      </c>
      <c r="C362" t="s">
        <v>10298</v>
      </c>
      <c r="D362" t="s">
        <v>263</v>
      </c>
      <c r="E362">
        <v>19258.208971420001</v>
      </c>
      <c r="F362">
        <v>1327.4</v>
      </c>
      <c r="G362">
        <v>156.90148788086401</v>
      </c>
      <c r="H362">
        <v>11.503417643905401</v>
      </c>
      <c r="I362">
        <v>36.0347222072199</v>
      </c>
      <c r="J362">
        <v>4.9105571914642896</v>
      </c>
      <c r="K362">
        <v>1249.5134914023499</v>
      </c>
      <c r="L362">
        <v>996.84105939062295</v>
      </c>
      <c r="M362">
        <v>63.0753106461759</v>
      </c>
      <c r="N362">
        <v>1.54899661566103</v>
      </c>
      <c r="O362">
        <v>9.2361006478830703</v>
      </c>
      <c r="P362">
        <v>189.82532751091699</v>
      </c>
      <c r="Q362">
        <v>0.189752922615648</v>
      </c>
    </row>
    <row r="363" spans="1:17" x14ac:dyDescent="0.3">
      <c r="A363" t="s">
        <v>834</v>
      </c>
      <c r="B363" t="s">
        <v>835</v>
      </c>
      <c r="C363" t="s">
        <v>622</v>
      </c>
      <c r="D363" t="s">
        <v>622</v>
      </c>
      <c r="E363">
        <v>19137.338060489899</v>
      </c>
      <c r="F363">
        <v>38.03</v>
      </c>
      <c r="G363">
        <v>-27.0424059591478</v>
      </c>
      <c r="H363">
        <v>1.41974286041713</v>
      </c>
      <c r="I363">
        <v>-25.635008381624601</v>
      </c>
      <c r="J363">
        <v>-0.83024224862842999</v>
      </c>
      <c r="K363">
        <v>37.978768426793302</v>
      </c>
      <c r="L363">
        <v>38.384582397373102</v>
      </c>
      <c r="M363">
        <v>56.728625602085401</v>
      </c>
      <c r="N363">
        <v>0.57618675526446195</v>
      </c>
      <c r="O363">
        <v>39.100709965816399</v>
      </c>
      <c r="P363">
        <v>17.376543209876498</v>
      </c>
      <c r="Q363">
        <v>5.8023078355821003E-2</v>
      </c>
    </row>
    <row r="364" spans="1:17" x14ac:dyDescent="0.3">
      <c r="A364" t="s">
        <v>836</v>
      </c>
      <c r="B364" t="s">
        <v>837</v>
      </c>
      <c r="C364" t="s">
        <v>10299</v>
      </c>
      <c r="D364" t="s">
        <v>139</v>
      </c>
      <c r="E364">
        <v>19135.725912475002</v>
      </c>
      <c r="F364">
        <v>1693.65</v>
      </c>
      <c r="G364">
        <v>173.38938300624099</v>
      </c>
      <c r="H364">
        <v>-8.9135357393503298</v>
      </c>
      <c r="I364">
        <v>5.6256442754745599</v>
      </c>
      <c r="J364">
        <v>-3.4038488038283501</v>
      </c>
      <c r="K364">
        <v>1800.3578859368299</v>
      </c>
      <c r="L364">
        <v>1513.46203516626</v>
      </c>
      <c r="M364">
        <v>34.946303757000003</v>
      </c>
      <c r="N364">
        <v>0.682821028435595</v>
      </c>
      <c r="O364">
        <v>27.5826418369791</v>
      </c>
      <c r="P364">
        <v>202.95962758995699</v>
      </c>
      <c r="Q364">
        <v>0.10421177286002201</v>
      </c>
    </row>
    <row r="365" spans="1:17" x14ac:dyDescent="0.3">
      <c r="A365" t="s">
        <v>838</v>
      </c>
      <c r="B365" t="s">
        <v>839</v>
      </c>
      <c r="C365" t="s">
        <v>10298</v>
      </c>
      <c r="D365" t="s">
        <v>724</v>
      </c>
      <c r="E365">
        <v>19085.966400959998</v>
      </c>
      <c r="F365">
        <v>1417.2</v>
      </c>
      <c r="G365">
        <v>75.177705296157797</v>
      </c>
      <c r="H365">
        <v>-12.5665412038312</v>
      </c>
      <c r="I365">
        <v>32.275511922914703</v>
      </c>
      <c r="J365">
        <v>-1.57516606323829</v>
      </c>
      <c r="K365">
        <v>1487.87529264611</v>
      </c>
      <c r="L365">
        <v>1185.99445462991</v>
      </c>
      <c r="M365">
        <v>41.424475969755598</v>
      </c>
      <c r="N365">
        <v>0.48925544717512398</v>
      </c>
      <c r="O365">
        <v>33.851961614451</v>
      </c>
      <c r="P365">
        <v>109.95555555555499</v>
      </c>
      <c r="Q365">
        <v>0.23623941758988901</v>
      </c>
    </row>
    <row r="366" spans="1:17" x14ac:dyDescent="0.3">
      <c r="A366" t="s">
        <v>840</v>
      </c>
      <c r="B366" t="s">
        <v>841</v>
      </c>
      <c r="C366" t="s">
        <v>10298</v>
      </c>
      <c r="D366" t="s">
        <v>127</v>
      </c>
      <c r="E366">
        <v>18898.64857668</v>
      </c>
      <c r="F366">
        <v>720.6</v>
      </c>
      <c r="G366">
        <v>94.936754512358306</v>
      </c>
      <c r="H366">
        <v>12.3769602829717</v>
      </c>
      <c r="I366">
        <v>20.921562695818</v>
      </c>
      <c r="J366">
        <v>3.7317207833861401</v>
      </c>
      <c r="K366">
        <v>637.91845034647599</v>
      </c>
      <c r="L366">
        <v>549.70462169254995</v>
      </c>
      <c r="M366">
        <v>69.520411888428796</v>
      </c>
      <c r="N366">
        <v>1.2482596042256699</v>
      </c>
      <c r="O366">
        <v>1.99833472106576</v>
      </c>
      <c r="P366">
        <v>128.834550651</v>
      </c>
      <c r="Q366">
        <v>0.17370399081924401</v>
      </c>
    </row>
    <row r="367" spans="1:17" x14ac:dyDescent="0.3">
      <c r="A367" t="s">
        <v>842</v>
      </c>
      <c r="B367" t="s">
        <v>843</v>
      </c>
      <c r="C367" t="s">
        <v>10285</v>
      </c>
      <c r="D367" t="s">
        <v>177</v>
      </c>
      <c r="E367">
        <v>18847.481015279998</v>
      </c>
      <c r="F367">
        <v>334.05</v>
      </c>
      <c r="G367">
        <v>-6.8851288284823804</v>
      </c>
      <c r="H367">
        <v>5.26238154409715</v>
      </c>
      <c r="I367">
        <v>-20.666333099119601</v>
      </c>
      <c r="J367">
        <v>0.64495757453246805</v>
      </c>
      <c r="K367">
        <v>321.686810965174</v>
      </c>
      <c r="L367">
        <v>315.76261843655499</v>
      </c>
      <c r="M367">
        <v>62.368076807406901</v>
      </c>
      <c r="N367">
        <v>0.56217484615000901</v>
      </c>
      <c r="O367">
        <v>21.763209100434</v>
      </c>
      <c r="P367">
        <v>31.257367387033302</v>
      </c>
      <c r="Q367">
        <v>-4.3976152150023998E-2</v>
      </c>
    </row>
    <row r="368" spans="1:17" x14ac:dyDescent="0.3">
      <c r="A368" t="s">
        <v>844</v>
      </c>
      <c r="B368" t="s">
        <v>845</v>
      </c>
      <c r="C368" t="s">
        <v>622</v>
      </c>
      <c r="D368" t="s">
        <v>622</v>
      </c>
      <c r="E368">
        <v>18791.525718294</v>
      </c>
      <c r="F368">
        <v>195.33</v>
      </c>
      <c r="G368">
        <v>31.600433157776401</v>
      </c>
      <c r="H368">
        <v>9.5933612389110596</v>
      </c>
      <c r="I368">
        <v>14.302984179525501</v>
      </c>
      <c r="J368">
        <v>6.7709970442456298</v>
      </c>
      <c r="K368">
        <v>170.476207422285</v>
      </c>
      <c r="L368">
        <v>150.24997378157801</v>
      </c>
      <c r="M368">
        <v>74.878027824529198</v>
      </c>
      <c r="N368">
        <v>0.70416533828055805</v>
      </c>
      <c r="O368">
        <v>0.65018174371575999</v>
      </c>
      <c r="P368">
        <v>73.472468916518594</v>
      </c>
      <c r="Q368">
        <v>3.5444949228804999E-2</v>
      </c>
    </row>
    <row r="369" spans="1:17" x14ac:dyDescent="0.3">
      <c r="A369" t="s">
        <v>846</v>
      </c>
      <c r="B369" t="s">
        <v>847</v>
      </c>
      <c r="C369" t="s">
        <v>10287</v>
      </c>
      <c r="D369" t="s">
        <v>124</v>
      </c>
      <c r="E369">
        <v>18786.492474588002</v>
      </c>
      <c r="F369">
        <v>71.88</v>
      </c>
      <c r="G369">
        <v>372.98818582081299</v>
      </c>
      <c r="H369">
        <v>4.7316526049192102</v>
      </c>
      <c r="I369">
        <v>36.8366643306898</v>
      </c>
      <c r="J369">
        <v>-2.5282959519984001</v>
      </c>
      <c r="K369">
        <v>69.722020405932895</v>
      </c>
      <c r="L369">
        <v>51.425272398058397</v>
      </c>
      <c r="M369">
        <v>42.8332440069901</v>
      </c>
      <c r="N369">
        <v>0.64194722593535203</v>
      </c>
      <c r="O369">
        <v>27.156371730662201</v>
      </c>
      <c r="P369">
        <v>422.76363636363601</v>
      </c>
      <c r="Q369">
        <v>0.155920323523765</v>
      </c>
    </row>
    <row r="370" spans="1:17" x14ac:dyDescent="0.3">
      <c r="A370" t="s">
        <v>848</v>
      </c>
      <c r="B370" t="s">
        <v>849</v>
      </c>
      <c r="C370" t="s">
        <v>10288</v>
      </c>
      <c r="D370" t="s">
        <v>27</v>
      </c>
      <c r="E370">
        <v>18665.649937396</v>
      </c>
      <c r="F370">
        <v>95.48</v>
      </c>
      <c r="G370">
        <v>-11.6913224297949</v>
      </c>
      <c r="H370">
        <v>-8.1450466614298591</v>
      </c>
      <c r="I370">
        <v>-6.1146488919938298</v>
      </c>
      <c r="J370">
        <v>-0.110170564040612</v>
      </c>
      <c r="K370">
        <v>88.427930687946898</v>
      </c>
      <c r="L370">
        <v>85.135745738552501</v>
      </c>
      <c r="M370">
        <v>60.357826081109799</v>
      </c>
      <c r="N370">
        <v>0.53626368515900003</v>
      </c>
      <c r="O370">
        <v>16.673648931713402</v>
      </c>
      <c r="P370">
        <v>46.779400461183698</v>
      </c>
      <c r="Q370">
        <v>8.4859427711503996E-2</v>
      </c>
    </row>
    <row r="371" spans="1:17" x14ac:dyDescent="0.3">
      <c r="A371" t="s">
        <v>850</v>
      </c>
      <c r="B371" t="s">
        <v>851</v>
      </c>
      <c r="C371" t="s">
        <v>10297</v>
      </c>
      <c r="D371" t="s">
        <v>548</v>
      </c>
      <c r="E371">
        <v>18588.938110200001</v>
      </c>
      <c r="F371">
        <v>1446.3</v>
      </c>
      <c r="G371">
        <v>-44.345566022921098</v>
      </c>
      <c r="H371">
        <v>-7.2484195107095104</v>
      </c>
      <c r="I371">
        <v>-9.6511838307936806</v>
      </c>
      <c r="J371">
        <v>-0.57234939815501196</v>
      </c>
      <c r="K371">
        <v>1478.85468466262</v>
      </c>
      <c r="L371">
        <v>1485.1810655171901</v>
      </c>
      <c r="M371">
        <v>45.679821775473101</v>
      </c>
      <c r="N371">
        <v>0.61294949172092095</v>
      </c>
      <c r="O371">
        <v>20.925810689345202</v>
      </c>
      <c r="P371">
        <v>13.971631205673701</v>
      </c>
      <c r="Q371">
        <v>-0.103995318007641</v>
      </c>
    </row>
    <row r="372" spans="1:17" x14ac:dyDescent="0.3">
      <c r="A372" t="s">
        <v>852</v>
      </c>
      <c r="B372" t="s">
        <v>853</v>
      </c>
      <c r="C372" t="s">
        <v>10298</v>
      </c>
      <c r="D372" t="s">
        <v>497</v>
      </c>
      <c r="E372">
        <v>18439.530970700001</v>
      </c>
      <c r="F372">
        <v>1631</v>
      </c>
      <c r="G372">
        <v>8.2201532149831795</v>
      </c>
      <c r="H372">
        <v>-5.5849520565443704</v>
      </c>
      <c r="I372">
        <v>2.0105325791438702</v>
      </c>
      <c r="J372">
        <v>0.46261045566893999</v>
      </c>
      <c r="K372">
        <v>1699.88857759548</v>
      </c>
      <c r="L372">
        <v>1599.2768516194701</v>
      </c>
      <c r="M372">
        <v>42.165767557044298</v>
      </c>
      <c r="N372">
        <v>0.75142833406758403</v>
      </c>
      <c r="O372">
        <v>16.612507664009801</v>
      </c>
      <c r="P372">
        <v>43.472906403940897</v>
      </c>
    </row>
    <row r="373" spans="1:17" x14ac:dyDescent="0.3">
      <c r="A373" t="s">
        <v>854</v>
      </c>
      <c r="B373" t="s">
        <v>855</v>
      </c>
      <c r="C373" t="s">
        <v>10287</v>
      </c>
      <c r="D373" t="s">
        <v>54</v>
      </c>
      <c r="E373">
        <v>18350.704924720001</v>
      </c>
      <c r="F373">
        <v>216.8</v>
      </c>
      <c r="G373">
        <v>19.615437025031799</v>
      </c>
      <c r="H373">
        <v>-3.1642104173837202</v>
      </c>
      <c r="I373">
        <v>7.4451467573540597</v>
      </c>
      <c r="J373">
        <v>0.80430517930837497</v>
      </c>
      <c r="K373">
        <v>203.424682058667</v>
      </c>
      <c r="L373">
        <v>182.20475191384301</v>
      </c>
      <c r="M373">
        <v>68.156271780388494</v>
      </c>
      <c r="N373">
        <v>0.86969445801628298</v>
      </c>
      <c r="O373">
        <v>6.2730627306273101</v>
      </c>
      <c r="P373">
        <v>72.955723972875901</v>
      </c>
      <c r="Q373">
        <v>1.6651936026736001E-2</v>
      </c>
    </row>
    <row r="374" spans="1:17" hidden="1" x14ac:dyDescent="0.3">
      <c r="A374" t="s">
        <v>856</v>
      </c>
      <c r="B374" t="s">
        <v>857</v>
      </c>
      <c r="C374" t="s">
        <v>10301</v>
      </c>
      <c r="D374" t="s">
        <v>858</v>
      </c>
      <c r="E374">
        <v>18126.016344975</v>
      </c>
      <c r="F374">
        <v>1669.25</v>
      </c>
      <c r="G374">
        <v>-9.2197356753113997</v>
      </c>
      <c r="H374">
        <v>-6.6827589101954104</v>
      </c>
      <c r="I374">
        <v>7.0222694852980903</v>
      </c>
      <c r="J374">
        <v>-0.98517860123427203</v>
      </c>
      <c r="K374">
        <v>1650.7131663965599</v>
      </c>
      <c r="M374">
        <v>53.386552144725201</v>
      </c>
      <c r="N374">
        <v>0.70975094261928195</v>
      </c>
      <c r="O374">
        <v>16.127003145124998</v>
      </c>
      <c r="P374">
        <v>35.529574148499897</v>
      </c>
    </row>
    <row r="375" spans="1:17" x14ac:dyDescent="0.3">
      <c r="A375" t="s">
        <v>859</v>
      </c>
      <c r="B375" t="s">
        <v>860</v>
      </c>
      <c r="C375" t="s">
        <v>10287</v>
      </c>
      <c r="D375" t="s">
        <v>408</v>
      </c>
      <c r="E375">
        <v>18084.624080107998</v>
      </c>
      <c r="F375">
        <v>113.03</v>
      </c>
      <c r="G375">
        <v>-36.098078710162099</v>
      </c>
      <c r="H375">
        <v>-2.8286696680514898</v>
      </c>
      <c r="I375">
        <v>-14.779032835020899</v>
      </c>
      <c r="J375">
        <v>0.74942539555534204</v>
      </c>
      <c r="K375">
        <v>112.75681241628099</v>
      </c>
      <c r="L375">
        <v>114.472935316811</v>
      </c>
      <c r="M375">
        <v>69.9407456693461</v>
      </c>
      <c r="N375">
        <v>0.69685959185220903</v>
      </c>
      <c r="O375">
        <v>21.206759267451101</v>
      </c>
      <c r="P375">
        <v>8.1626794258373199</v>
      </c>
      <c r="Q375">
        <v>0.121929419417282</v>
      </c>
    </row>
    <row r="376" spans="1:17" x14ac:dyDescent="0.3">
      <c r="A376" t="s">
        <v>861</v>
      </c>
      <c r="B376" t="s">
        <v>862</v>
      </c>
      <c r="C376" t="s">
        <v>10287</v>
      </c>
      <c r="D376" t="s">
        <v>24</v>
      </c>
      <c r="E376">
        <v>17976.350943377998</v>
      </c>
      <c r="F376">
        <v>223.38</v>
      </c>
      <c r="G376">
        <v>54.358884262891102</v>
      </c>
      <c r="H376">
        <v>7.3104629552950504</v>
      </c>
      <c r="I376">
        <v>11.1617710733734</v>
      </c>
      <c r="J376">
        <v>3.9883722410595599</v>
      </c>
      <c r="K376">
        <v>211.265954472435</v>
      </c>
      <c r="L376">
        <v>185.81563086764399</v>
      </c>
      <c r="M376">
        <v>58.776195888394597</v>
      </c>
      <c r="N376">
        <v>0.43846959781154599</v>
      </c>
      <c r="O376">
        <v>4.1946458948876204</v>
      </c>
      <c r="P376">
        <v>89.305084745762699</v>
      </c>
      <c r="Q376">
        <v>0.19837048799831999</v>
      </c>
    </row>
    <row r="377" spans="1:17" x14ac:dyDescent="0.3">
      <c r="A377" t="s">
        <v>863</v>
      </c>
      <c r="B377" t="s">
        <v>864</v>
      </c>
      <c r="C377" t="s">
        <v>10302</v>
      </c>
      <c r="D377" t="s">
        <v>166</v>
      </c>
      <c r="E377">
        <v>17972.765340529899</v>
      </c>
      <c r="F377">
        <v>1162.7</v>
      </c>
      <c r="G377">
        <v>0.80631451018595202</v>
      </c>
      <c r="H377">
        <v>16.864573559247301</v>
      </c>
      <c r="I377">
        <v>7.8513814889550204</v>
      </c>
      <c r="J377">
        <v>2.1813348515611901</v>
      </c>
      <c r="K377">
        <v>1053.63517855138</v>
      </c>
      <c r="L377">
        <v>993.11959925420399</v>
      </c>
      <c r="M377">
        <v>70.944388151376899</v>
      </c>
      <c r="N377">
        <v>2.0861408651211999</v>
      </c>
      <c r="O377">
        <v>3.0962415068375302</v>
      </c>
      <c r="P377">
        <v>39.680442095146503</v>
      </c>
      <c r="Q377">
        <v>7.1559883230829999E-3</v>
      </c>
    </row>
    <row r="378" spans="1:17" x14ac:dyDescent="0.3">
      <c r="A378" t="s">
        <v>865</v>
      </c>
      <c r="B378" t="s">
        <v>866</v>
      </c>
      <c r="C378" t="s">
        <v>10292</v>
      </c>
      <c r="D378" t="s">
        <v>484</v>
      </c>
      <c r="E378">
        <v>17966.390424990001</v>
      </c>
      <c r="F378">
        <v>648.15</v>
      </c>
      <c r="G378">
        <v>103.688480092445</v>
      </c>
      <c r="H378">
        <v>10.0857818395114</v>
      </c>
      <c r="I378">
        <v>14.1542035712448</v>
      </c>
      <c r="J378">
        <v>-0.57195611413126801</v>
      </c>
      <c r="K378">
        <v>586.75971903406901</v>
      </c>
      <c r="L378">
        <v>479.85007263202499</v>
      </c>
      <c r="M378">
        <v>62.5608418811563</v>
      </c>
      <c r="N378">
        <v>1.03929231611171</v>
      </c>
      <c r="O378">
        <v>5.6314124816786197</v>
      </c>
      <c r="P378">
        <v>177.105600684053</v>
      </c>
      <c r="Q378">
        <v>0.245060327399207</v>
      </c>
    </row>
    <row r="379" spans="1:17" x14ac:dyDescent="0.3">
      <c r="A379" t="s">
        <v>867</v>
      </c>
      <c r="B379" t="s">
        <v>868</v>
      </c>
      <c r="C379" t="s">
        <v>10285</v>
      </c>
      <c r="D379" t="s">
        <v>177</v>
      </c>
      <c r="E379">
        <v>17925.697262549998</v>
      </c>
      <c r="F379">
        <v>1814.75</v>
      </c>
      <c r="G379">
        <v>54.368435947815598</v>
      </c>
      <c r="H379">
        <v>8.2102550270286194</v>
      </c>
      <c r="I379">
        <v>6.6723829358097397</v>
      </c>
      <c r="J379">
        <v>2.9905907481479601</v>
      </c>
      <c r="K379">
        <v>1700.9435325962399</v>
      </c>
      <c r="L379">
        <v>1439.2441273823699</v>
      </c>
      <c r="M379">
        <v>50.725827172195501</v>
      </c>
      <c r="N379">
        <v>0.41528158974405299</v>
      </c>
      <c r="O379">
        <v>5.3671304587408803</v>
      </c>
      <c r="P379">
        <v>85.415070242656398</v>
      </c>
      <c r="Q379">
        <v>3.6963684321013997E-2</v>
      </c>
    </row>
    <row r="380" spans="1:17" x14ac:dyDescent="0.3">
      <c r="A380" t="s">
        <v>869</v>
      </c>
      <c r="B380" t="s">
        <v>870</v>
      </c>
      <c r="C380" t="s">
        <v>10289</v>
      </c>
      <c r="D380" t="s">
        <v>219</v>
      </c>
      <c r="E380">
        <v>17895.445771499999</v>
      </c>
      <c r="F380">
        <v>2564.85</v>
      </c>
      <c r="G380">
        <v>129.57147038671701</v>
      </c>
      <c r="H380">
        <v>18.939304519894701</v>
      </c>
      <c r="I380">
        <v>38.192796326436302</v>
      </c>
      <c r="J380">
        <v>7.2800953946957696</v>
      </c>
      <c r="K380">
        <v>2133.1061043514001</v>
      </c>
      <c r="L380">
        <v>1729.87691319026</v>
      </c>
      <c r="M380">
        <v>77.948569645035704</v>
      </c>
      <c r="N380">
        <v>0.96077290912857005</v>
      </c>
      <c r="O380">
        <v>1.56344425599936</v>
      </c>
      <c r="P380">
        <v>164.403896706355</v>
      </c>
      <c r="Q380">
        <v>7.3127852980814007E-2</v>
      </c>
    </row>
    <row r="381" spans="1:17" x14ac:dyDescent="0.3">
      <c r="A381" t="s">
        <v>871</v>
      </c>
      <c r="B381" t="s">
        <v>872</v>
      </c>
      <c r="C381" t="s">
        <v>10286</v>
      </c>
      <c r="D381" t="s">
        <v>21</v>
      </c>
      <c r="E381">
        <v>17831.36920565</v>
      </c>
      <c r="F381">
        <v>786.5</v>
      </c>
      <c r="G381">
        <v>23.230528066333299</v>
      </c>
      <c r="H381">
        <v>6.8105197764418497</v>
      </c>
      <c r="I381">
        <v>36.902712899533398</v>
      </c>
      <c r="J381">
        <v>3.9742738804038198</v>
      </c>
      <c r="K381">
        <v>742.15018742128996</v>
      </c>
      <c r="L381">
        <v>627.40477420564798</v>
      </c>
      <c r="M381">
        <v>55.419950039452701</v>
      </c>
      <c r="N381">
        <v>0.85609643260727297</v>
      </c>
      <c r="O381">
        <v>6.7387158296249297</v>
      </c>
      <c r="P381">
        <v>72.364672364672302</v>
      </c>
      <c r="Q381">
        <v>4.8364172177905999E-2</v>
      </c>
    </row>
    <row r="382" spans="1:17" x14ac:dyDescent="0.3">
      <c r="A382" t="s">
        <v>873</v>
      </c>
      <c r="B382" t="s">
        <v>874</v>
      </c>
      <c r="C382" t="s">
        <v>10298</v>
      </c>
      <c r="D382" t="s">
        <v>444</v>
      </c>
      <c r="E382">
        <v>17801.257324949998</v>
      </c>
      <c r="F382">
        <v>287.89999999999998</v>
      </c>
      <c r="G382">
        <v>8.78691584718546</v>
      </c>
      <c r="H382">
        <v>-7.5317958444785003</v>
      </c>
      <c r="I382">
        <v>20.388487819961099</v>
      </c>
      <c r="J382">
        <v>3.6678655185368298</v>
      </c>
      <c r="K382">
        <v>304.56123593752898</v>
      </c>
      <c r="L382">
        <v>268.86170021413</v>
      </c>
      <c r="M382">
        <v>40.786981629915402</v>
      </c>
      <c r="N382">
        <v>0.51251021107843397</v>
      </c>
      <c r="O382">
        <v>23.619312261201799</v>
      </c>
      <c r="P382">
        <v>54.951560818083898</v>
      </c>
      <c r="Q382">
        <v>5.2170686686044999E-2</v>
      </c>
    </row>
    <row r="383" spans="1:17" x14ac:dyDescent="0.3">
      <c r="A383" t="s">
        <v>875</v>
      </c>
      <c r="B383" t="s">
        <v>876</v>
      </c>
      <c r="C383" t="s">
        <v>10287</v>
      </c>
      <c r="D383" t="s">
        <v>54</v>
      </c>
      <c r="E383">
        <v>17673.513960127999</v>
      </c>
      <c r="F383">
        <v>214.24</v>
      </c>
      <c r="G383">
        <v>-17.555857292325101</v>
      </c>
      <c r="H383">
        <v>-0.939716746237516</v>
      </c>
      <c r="I383">
        <v>-22.121746659390901</v>
      </c>
      <c r="J383">
        <v>2.17236204286049</v>
      </c>
      <c r="K383">
        <v>212.23264286574999</v>
      </c>
      <c r="L383">
        <v>211.953748834046</v>
      </c>
      <c r="M383">
        <v>65.621525272450299</v>
      </c>
      <c r="N383">
        <v>2.1023215984627801</v>
      </c>
      <c r="O383">
        <v>35.012135922330103</v>
      </c>
      <c r="P383">
        <v>17.055047124709699</v>
      </c>
      <c r="Q383">
        <v>4.4535421865437998E-2</v>
      </c>
    </row>
    <row r="384" spans="1:17" hidden="1" x14ac:dyDescent="0.3">
      <c r="A384" t="s">
        <v>877</v>
      </c>
      <c r="B384" t="s">
        <v>878</v>
      </c>
      <c r="C384" t="s">
        <v>10301</v>
      </c>
      <c r="D384" t="s">
        <v>54</v>
      </c>
      <c r="E384">
        <v>17495.144939275</v>
      </c>
      <c r="F384">
        <v>407.45</v>
      </c>
      <c r="G384">
        <v>-4.2419141822010298</v>
      </c>
      <c r="H384">
        <v>-10.7272322198779</v>
      </c>
      <c r="I384">
        <v>12.0000909784084</v>
      </c>
      <c r="J384">
        <v>2.85210495443927</v>
      </c>
      <c r="K384">
        <v>404.950117856948</v>
      </c>
      <c r="M384">
        <v>48.316756371662301</v>
      </c>
      <c r="N384">
        <v>0.59834798844320203</v>
      </c>
      <c r="O384">
        <v>19.511596514909801</v>
      </c>
      <c r="P384">
        <v>39.537671232876697</v>
      </c>
    </row>
    <row r="385" spans="1:17" x14ac:dyDescent="0.3">
      <c r="A385" t="s">
        <v>879</v>
      </c>
      <c r="B385" t="s">
        <v>880</v>
      </c>
      <c r="C385" t="s">
        <v>10295</v>
      </c>
      <c r="D385" t="s">
        <v>130</v>
      </c>
      <c r="E385">
        <v>17469.613134539999</v>
      </c>
      <c r="F385">
        <v>2915.45</v>
      </c>
      <c r="G385">
        <v>-35.566063413456298</v>
      </c>
      <c r="H385">
        <v>3.4790223453294602</v>
      </c>
      <c r="I385">
        <v>-3.9793044517375402</v>
      </c>
      <c r="J385">
        <v>4.09525548900851</v>
      </c>
      <c r="K385">
        <v>2776.6508220936798</v>
      </c>
      <c r="L385">
        <v>2704.5842741019801</v>
      </c>
      <c r="M385">
        <v>63.853921885960197</v>
      </c>
      <c r="N385">
        <v>0.89477334505181805</v>
      </c>
      <c r="O385">
        <v>12.915673395187699</v>
      </c>
      <c r="P385">
        <v>30.7376681614349</v>
      </c>
      <c r="Q385">
        <v>-6.2965387668133005E-2</v>
      </c>
    </row>
    <row r="386" spans="1:17" x14ac:dyDescent="0.3">
      <c r="A386" t="s">
        <v>881</v>
      </c>
      <c r="B386" t="s">
        <v>882</v>
      </c>
      <c r="C386" t="s">
        <v>10287</v>
      </c>
      <c r="D386" t="s">
        <v>568</v>
      </c>
      <c r="E386">
        <v>17407.70484337</v>
      </c>
      <c r="F386">
        <v>1015.9</v>
      </c>
      <c r="G386">
        <v>139.459548960929</v>
      </c>
      <c r="H386">
        <v>44.4566866325559</v>
      </c>
      <c r="I386">
        <v>43.104491602346698</v>
      </c>
      <c r="J386">
        <v>0.389220069405738</v>
      </c>
      <c r="K386">
        <v>842.97480902577001</v>
      </c>
      <c r="L386">
        <v>674.79702639485004</v>
      </c>
      <c r="M386">
        <v>61.609239916818197</v>
      </c>
      <c r="N386">
        <v>2.1506549570970601</v>
      </c>
      <c r="O386">
        <v>7.3727729107195596</v>
      </c>
      <c r="P386">
        <v>168.685532927796</v>
      </c>
    </row>
    <row r="387" spans="1:17" x14ac:dyDescent="0.3">
      <c r="A387" t="s">
        <v>883</v>
      </c>
      <c r="B387" t="s">
        <v>884</v>
      </c>
      <c r="C387" t="s">
        <v>10286</v>
      </c>
      <c r="D387" t="s">
        <v>21</v>
      </c>
      <c r="E387">
        <v>17393.80968378</v>
      </c>
      <c r="F387">
        <v>626.54999999999995</v>
      </c>
      <c r="G387">
        <v>-5.3112114246286701</v>
      </c>
      <c r="H387">
        <v>-8.0908270263666306</v>
      </c>
      <c r="I387">
        <v>-37.457537622942198</v>
      </c>
      <c r="J387">
        <v>-3.0172882392098899</v>
      </c>
      <c r="K387">
        <v>636.04656498804297</v>
      </c>
      <c r="L387">
        <v>634.76697358660601</v>
      </c>
      <c r="M387">
        <v>48.825874157833297</v>
      </c>
      <c r="N387">
        <v>0.68418613650045201</v>
      </c>
      <c r="O387">
        <v>38.855638017715997</v>
      </c>
      <c r="P387">
        <v>33.422061328790399</v>
      </c>
      <c r="Q387">
        <v>6.7073325172438997E-2</v>
      </c>
    </row>
    <row r="388" spans="1:17" x14ac:dyDescent="0.3">
      <c r="A388" t="s">
        <v>885</v>
      </c>
      <c r="B388" t="s">
        <v>886</v>
      </c>
      <c r="C388" t="s">
        <v>10287</v>
      </c>
      <c r="D388" t="s">
        <v>887</v>
      </c>
      <c r="E388">
        <v>17388.842295875002</v>
      </c>
      <c r="F388">
        <v>195.55</v>
      </c>
      <c r="G388">
        <v>29.150535568234901</v>
      </c>
      <c r="H388">
        <v>16.141194043377698</v>
      </c>
      <c r="I388">
        <v>23.325993559843901</v>
      </c>
      <c r="J388">
        <v>2.07427601727011</v>
      </c>
      <c r="K388">
        <v>182.055279183263</v>
      </c>
      <c r="L388">
        <v>161.410508663586</v>
      </c>
      <c r="M388">
        <v>58.935485466687098</v>
      </c>
      <c r="N388">
        <v>0.61189515607335998</v>
      </c>
      <c r="O388">
        <v>2.7358731782152801</v>
      </c>
      <c r="P388">
        <v>61.145447053976099</v>
      </c>
      <c r="Q388">
        <v>1.9426747329541E-2</v>
      </c>
    </row>
    <row r="389" spans="1:17" x14ac:dyDescent="0.3">
      <c r="A389" t="s">
        <v>888</v>
      </c>
      <c r="B389" t="s">
        <v>889</v>
      </c>
      <c r="C389" t="s">
        <v>10295</v>
      </c>
      <c r="D389" t="s">
        <v>308</v>
      </c>
      <c r="E389">
        <v>17336.164797185</v>
      </c>
      <c r="F389">
        <v>794.45</v>
      </c>
      <c r="G389">
        <v>22.3612750550766</v>
      </c>
      <c r="H389">
        <v>0.62851175321110497</v>
      </c>
      <c r="I389">
        <v>-17.968490089403801</v>
      </c>
      <c r="J389">
        <v>-1.9124726837855599</v>
      </c>
      <c r="K389">
        <v>805.60976297124296</v>
      </c>
      <c r="L389">
        <v>750.44093192503897</v>
      </c>
      <c r="M389">
        <v>54.101681217597502</v>
      </c>
      <c r="N389">
        <v>0.40435830651036703</v>
      </c>
      <c r="O389">
        <v>20.58656932469</v>
      </c>
      <c r="P389">
        <v>59.240328723190999</v>
      </c>
      <c r="Q389">
        <v>0.193991563037583</v>
      </c>
    </row>
    <row r="390" spans="1:17" x14ac:dyDescent="0.3">
      <c r="A390" t="s">
        <v>890</v>
      </c>
      <c r="B390" t="s">
        <v>891</v>
      </c>
      <c r="C390" t="s">
        <v>10292</v>
      </c>
      <c r="D390" t="s">
        <v>724</v>
      </c>
      <c r="E390">
        <v>17288.380599659999</v>
      </c>
      <c r="F390">
        <v>957.15</v>
      </c>
      <c r="G390">
        <v>19.087330821741599</v>
      </c>
      <c r="H390">
        <v>7.3773825699894697</v>
      </c>
      <c r="I390">
        <v>17.8789509066427</v>
      </c>
      <c r="J390">
        <v>-5.0734184272884697</v>
      </c>
      <c r="K390">
        <v>875.73396705809205</v>
      </c>
      <c r="L390">
        <v>755.96750273271903</v>
      </c>
      <c r="M390">
        <v>67.365041791150205</v>
      </c>
      <c r="N390">
        <v>0.76378140879047096</v>
      </c>
      <c r="O390">
        <v>4.31489317243902</v>
      </c>
      <c r="P390">
        <v>64.0359897172236</v>
      </c>
      <c r="Q390">
        <v>0.185725613455718</v>
      </c>
    </row>
    <row r="391" spans="1:17" x14ac:dyDescent="0.3">
      <c r="A391" t="s">
        <v>892</v>
      </c>
      <c r="B391" t="s">
        <v>893</v>
      </c>
      <c r="C391" t="s">
        <v>10294</v>
      </c>
      <c r="D391" t="s">
        <v>127</v>
      </c>
      <c r="E391">
        <v>17060.013992429998</v>
      </c>
      <c r="F391">
        <v>935.05</v>
      </c>
      <c r="G391">
        <v>293.75080813539103</v>
      </c>
      <c r="H391">
        <v>12.303829166539099</v>
      </c>
      <c r="I391">
        <v>-29.487985154243098</v>
      </c>
      <c r="J391">
        <v>-0.933149439272843</v>
      </c>
      <c r="K391">
        <v>907.58001308517601</v>
      </c>
      <c r="L391">
        <v>827.87555054208406</v>
      </c>
      <c r="M391">
        <v>64.536815995172105</v>
      </c>
      <c r="N391">
        <v>1.1314460718977599</v>
      </c>
      <c r="O391">
        <v>40.5272445323779</v>
      </c>
      <c r="P391">
        <v>363.46964064436099</v>
      </c>
      <c r="Q391">
        <v>0.22589352286111999</v>
      </c>
    </row>
    <row r="392" spans="1:17" x14ac:dyDescent="0.3">
      <c r="A392" t="s">
        <v>894</v>
      </c>
      <c r="B392" t="s">
        <v>895</v>
      </c>
      <c r="C392" t="s">
        <v>10300</v>
      </c>
      <c r="D392" t="s">
        <v>303</v>
      </c>
      <c r="E392">
        <v>17019.788814359999</v>
      </c>
      <c r="F392">
        <v>450.9</v>
      </c>
      <c r="G392">
        <v>164.684468835372</v>
      </c>
      <c r="H392">
        <v>62.4332138782163</v>
      </c>
      <c r="I392">
        <v>35.701290025754197</v>
      </c>
      <c r="J392">
        <v>10.4921866807088</v>
      </c>
      <c r="K392">
        <v>331.06768934419301</v>
      </c>
      <c r="L392">
        <v>271.38453299014799</v>
      </c>
      <c r="M392">
        <v>85.523256240978597</v>
      </c>
      <c r="N392">
        <v>1.20876078589896</v>
      </c>
      <c r="O392">
        <v>0.388112663561757</v>
      </c>
      <c r="P392">
        <v>195.28487229862401</v>
      </c>
      <c r="Q392">
        <v>0.13784548981706901</v>
      </c>
    </row>
    <row r="393" spans="1:17" x14ac:dyDescent="0.3">
      <c r="A393" t="s">
        <v>896</v>
      </c>
      <c r="B393" t="s">
        <v>897</v>
      </c>
      <c r="C393" t="s">
        <v>10300</v>
      </c>
      <c r="D393" t="s">
        <v>571</v>
      </c>
      <c r="E393">
        <v>16973.20941372</v>
      </c>
      <c r="F393">
        <v>5535.95</v>
      </c>
      <c r="G393">
        <v>-6.50733771712971</v>
      </c>
      <c r="H393">
        <v>6.2471842863648703</v>
      </c>
      <c r="I393">
        <v>16.493509981789501</v>
      </c>
      <c r="J393">
        <v>2.0520880326731401</v>
      </c>
      <c r="K393">
        <v>5150.91998540635</v>
      </c>
      <c r="L393">
        <v>4766.3188118906</v>
      </c>
      <c r="M393">
        <v>63.457181647026303</v>
      </c>
      <c r="N393">
        <v>0.54867300663975005</v>
      </c>
      <c r="O393">
        <v>7.6391585906664599</v>
      </c>
      <c r="P393">
        <v>37.675951255906398</v>
      </c>
      <c r="Q393">
        <v>6.1877590870458E-2</v>
      </c>
    </row>
    <row r="394" spans="1:17" x14ac:dyDescent="0.3">
      <c r="A394" t="s">
        <v>898</v>
      </c>
      <c r="B394" t="s">
        <v>899</v>
      </c>
      <c r="C394" t="s">
        <v>10291</v>
      </c>
      <c r="D394" t="s">
        <v>51</v>
      </c>
      <c r="E394">
        <v>16950.875</v>
      </c>
      <c r="F394">
        <v>6780.35</v>
      </c>
      <c r="G394">
        <v>35.141999862234499</v>
      </c>
      <c r="H394">
        <v>4.1364264697247002</v>
      </c>
      <c r="I394">
        <v>11.5764671565796</v>
      </c>
      <c r="J394">
        <v>-2.4402767345441299</v>
      </c>
      <c r="K394">
        <v>6577.7649303025901</v>
      </c>
      <c r="L394">
        <v>5759.2825230308999</v>
      </c>
      <c r="M394">
        <v>55.3595675287525</v>
      </c>
      <c r="N394">
        <v>0.60713396735506397</v>
      </c>
      <c r="O394">
        <v>11.6786006622076</v>
      </c>
      <c r="P394">
        <v>68.619283280694304</v>
      </c>
      <c r="Q394">
        <v>8.7672956556565998E-2</v>
      </c>
    </row>
    <row r="395" spans="1:17" x14ac:dyDescent="0.3">
      <c r="A395" t="s">
        <v>900</v>
      </c>
      <c r="B395" t="s">
        <v>901</v>
      </c>
      <c r="C395" t="s">
        <v>10297</v>
      </c>
      <c r="D395" t="s">
        <v>902</v>
      </c>
      <c r="E395">
        <v>16887.368969899999</v>
      </c>
      <c r="F395">
        <v>760.1</v>
      </c>
      <c r="G395">
        <v>-8.3393531931347908</v>
      </c>
      <c r="H395">
        <v>4.73531776587894</v>
      </c>
      <c r="I395">
        <v>-6.2600191674914898</v>
      </c>
      <c r="J395">
        <v>-3.49942177177007</v>
      </c>
      <c r="K395">
        <v>708.31730995234602</v>
      </c>
      <c r="L395">
        <v>686.29636566706995</v>
      </c>
      <c r="M395">
        <v>77.858560735960097</v>
      </c>
      <c r="N395">
        <v>0.96358819283337205</v>
      </c>
      <c r="O395">
        <v>11.7616103144323</v>
      </c>
      <c r="P395">
        <v>27.962962962962902</v>
      </c>
      <c r="Q395">
        <v>7.0847214170233999E-2</v>
      </c>
    </row>
    <row r="396" spans="1:17" x14ac:dyDescent="0.3">
      <c r="A396" t="s">
        <v>903</v>
      </c>
      <c r="B396" t="s">
        <v>904</v>
      </c>
      <c r="C396" t="s">
        <v>10291</v>
      </c>
      <c r="D396" t="s">
        <v>51</v>
      </c>
      <c r="E396">
        <v>16858.45191987</v>
      </c>
      <c r="F396">
        <v>1238.8499999999999</v>
      </c>
      <c r="G396">
        <v>18.856742660688599</v>
      </c>
      <c r="H396">
        <v>19.810756399176199</v>
      </c>
      <c r="I396">
        <v>31.0078265192851</v>
      </c>
      <c r="J396">
        <v>-0.220702022191932</v>
      </c>
      <c r="K396">
        <v>1085.63379605675</v>
      </c>
      <c r="L396">
        <v>948.04457827321596</v>
      </c>
      <c r="M396">
        <v>74.340690168002595</v>
      </c>
      <c r="N396">
        <v>1.16815263548026</v>
      </c>
      <c r="O396">
        <v>1.0937563062517599</v>
      </c>
      <c r="P396">
        <v>56.3513598788414</v>
      </c>
      <c r="Q396">
        <v>4.4512152791904999E-2</v>
      </c>
    </row>
    <row r="397" spans="1:17" x14ac:dyDescent="0.3">
      <c r="A397" t="s">
        <v>905</v>
      </c>
      <c r="B397" t="s">
        <v>906</v>
      </c>
      <c r="C397" t="s">
        <v>10291</v>
      </c>
      <c r="D397" t="s">
        <v>51</v>
      </c>
      <c r="E397">
        <v>16723.946371440001</v>
      </c>
      <c r="F397">
        <v>1598.6</v>
      </c>
      <c r="G397">
        <v>32.939577831067602</v>
      </c>
      <c r="H397">
        <v>-3.6817669177417298</v>
      </c>
      <c r="I397">
        <v>-0.89264158043428599</v>
      </c>
      <c r="J397">
        <v>-0.76959164983919004</v>
      </c>
      <c r="K397">
        <v>1597.31365230557</v>
      </c>
      <c r="L397">
        <v>1448.3304171126899</v>
      </c>
      <c r="M397">
        <v>47.795462549099497</v>
      </c>
      <c r="N397">
        <v>0.43129530431805801</v>
      </c>
      <c r="O397">
        <v>12.535968972851199</v>
      </c>
      <c r="P397">
        <v>70.790598290598197</v>
      </c>
    </row>
    <row r="398" spans="1:17" x14ac:dyDescent="0.3">
      <c r="A398" t="s">
        <v>907</v>
      </c>
      <c r="B398" t="s">
        <v>908</v>
      </c>
      <c r="C398" t="s">
        <v>10286</v>
      </c>
      <c r="D398" t="s">
        <v>21</v>
      </c>
      <c r="E398">
        <v>16621.23367926</v>
      </c>
      <c r="F398">
        <v>601.65</v>
      </c>
      <c r="G398">
        <v>1.1086403441905399</v>
      </c>
      <c r="H398">
        <v>-15.0682623336468</v>
      </c>
      <c r="I398">
        <v>-38.088403596401697</v>
      </c>
      <c r="J398">
        <v>2.8982516755291599</v>
      </c>
      <c r="K398">
        <v>649.35820822591199</v>
      </c>
      <c r="L398">
        <v>646.61577832849696</v>
      </c>
      <c r="M398">
        <v>45.242806016224598</v>
      </c>
      <c r="N398">
        <v>1.20196815721203</v>
      </c>
      <c r="O398">
        <v>43.247735394332203</v>
      </c>
      <c r="P398">
        <v>30.114619377162601</v>
      </c>
      <c r="Q398">
        <v>2.8957364256320998E-2</v>
      </c>
    </row>
    <row r="399" spans="1:17" x14ac:dyDescent="0.3">
      <c r="A399" t="s">
        <v>909</v>
      </c>
      <c r="B399" t="s">
        <v>910</v>
      </c>
      <c r="C399" t="s">
        <v>10300</v>
      </c>
      <c r="D399" t="s">
        <v>571</v>
      </c>
      <c r="E399">
        <v>16609.844525299999</v>
      </c>
      <c r="F399">
        <v>1563.25</v>
      </c>
      <c r="G399">
        <v>-17.045011540943602</v>
      </c>
      <c r="H399">
        <v>7.5020249300580701</v>
      </c>
      <c r="I399">
        <v>-4.0138866334975098</v>
      </c>
      <c r="J399">
        <v>-4.9719761195961603</v>
      </c>
      <c r="K399">
        <v>1508.6579919292999</v>
      </c>
      <c r="L399">
        <v>1434.55023847955</v>
      </c>
      <c r="M399">
        <v>46.753881242448898</v>
      </c>
      <c r="N399">
        <v>0.78372426741206103</v>
      </c>
      <c r="O399">
        <v>8.1081081081081106</v>
      </c>
      <c r="P399">
        <v>25.7642799678197</v>
      </c>
      <c r="Q399">
        <v>-2.2660917040262001E-2</v>
      </c>
    </row>
    <row r="400" spans="1:17" x14ac:dyDescent="0.3">
      <c r="A400" t="s">
        <v>911</v>
      </c>
      <c r="B400" t="s">
        <v>912</v>
      </c>
      <c r="C400" t="s">
        <v>10291</v>
      </c>
      <c r="D400" t="s">
        <v>51</v>
      </c>
      <c r="E400">
        <v>16607.10442032</v>
      </c>
      <c r="F400">
        <v>685.2</v>
      </c>
      <c r="G400">
        <v>103.921206816924</v>
      </c>
      <c r="H400">
        <v>38.104806171628503</v>
      </c>
      <c r="I400">
        <v>37.442874818194198</v>
      </c>
      <c r="J400">
        <v>0.75912670103129498</v>
      </c>
      <c r="K400">
        <v>575.28930431384401</v>
      </c>
      <c r="L400">
        <v>464.68017693966101</v>
      </c>
      <c r="M400">
        <v>69.391546802262596</v>
      </c>
      <c r="N400">
        <v>0.67454356584874198</v>
      </c>
      <c r="O400">
        <v>1.86806771745475</v>
      </c>
      <c r="P400">
        <v>134.13634033828799</v>
      </c>
      <c r="Q400">
        <v>7.8007514223346994E-2</v>
      </c>
    </row>
    <row r="401" spans="1:17" x14ac:dyDescent="0.3">
      <c r="A401" t="s">
        <v>913</v>
      </c>
      <c r="B401" t="s">
        <v>914</v>
      </c>
      <c r="C401" t="s">
        <v>10300</v>
      </c>
      <c r="D401" t="s">
        <v>571</v>
      </c>
      <c r="E401">
        <v>16604.99070531</v>
      </c>
      <c r="F401">
        <v>883.05</v>
      </c>
      <c r="G401">
        <v>67.837084023194095</v>
      </c>
      <c r="H401">
        <v>2.1679549201997999</v>
      </c>
      <c r="I401">
        <v>9.9146290822580596</v>
      </c>
      <c r="J401">
        <v>3.1667296550181501</v>
      </c>
      <c r="K401">
        <v>822.538781098394</v>
      </c>
      <c r="L401">
        <v>691.32092332769798</v>
      </c>
      <c r="M401">
        <v>61.272138297463101</v>
      </c>
      <c r="N401">
        <v>0.86503511141800704</v>
      </c>
      <c r="O401">
        <v>4.9317705679180204</v>
      </c>
      <c r="P401">
        <v>109.75059382422801</v>
      </c>
      <c r="Q401">
        <v>0.13580902330011599</v>
      </c>
    </row>
    <row r="402" spans="1:17" hidden="1" x14ac:dyDescent="0.3">
      <c r="A402" t="s">
        <v>915</v>
      </c>
      <c r="B402" t="s">
        <v>916</v>
      </c>
      <c r="C402" t="s">
        <v>10301</v>
      </c>
      <c r="D402" t="s">
        <v>263</v>
      </c>
      <c r="E402">
        <v>16579.962585000001</v>
      </c>
      <c r="F402">
        <v>15519.95</v>
      </c>
      <c r="G402">
        <v>-11.468039153835299</v>
      </c>
      <c r="H402">
        <v>-1.8675007093028699</v>
      </c>
      <c r="I402">
        <v>-6.3761330053661798</v>
      </c>
      <c r="J402">
        <v>1.61878566491561</v>
      </c>
      <c r="K402">
        <v>15589.630817367701</v>
      </c>
      <c r="L402">
        <v>15093.0019369194</v>
      </c>
      <c r="M402">
        <v>63.921218369458501</v>
      </c>
      <c r="N402">
        <v>0.72971377582538199</v>
      </c>
      <c r="O402">
        <v>14.6533977235751</v>
      </c>
      <c r="P402">
        <v>21.990127571272499</v>
      </c>
      <c r="Q402">
        <v>7.3707355802539995E-2</v>
      </c>
    </row>
    <row r="403" spans="1:17" x14ac:dyDescent="0.3">
      <c r="A403" t="s">
        <v>917</v>
      </c>
      <c r="B403" t="s">
        <v>918</v>
      </c>
      <c r="C403" t="s">
        <v>10300</v>
      </c>
      <c r="D403" t="s">
        <v>571</v>
      </c>
      <c r="E403">
        <v>16534.080564</v>
      </c>
      <c r="F403">
        <v>3334.6</v>
      </c>
      <c r="G403">
        <v>-53.645514435732203</v>
      </c>
      <c r="H403">
        <v>-7.1406152779052698</v>
      </c>
      <c r="I403">
        <v>-7.2835337597621201</v>
      </c>
      <c r="J403">
        <v>-1.8829464326927601</v>
      </c>
      <c r="K403">
        <v>3481.9618236759002</v>
      </c>
      <c r="L403">
        <v>3541.7685533339099</v>
      </c>
      <c r="M403">
        <v>41.141236292886902</v>
      </c>
      <c r="N403">
        <v>0.83912255446778194</v>
      </c>
      <c r="O403">
        <v>41.673664007676997</v>
      </c>
      <c r="P403">
        <v>15.947773779099</v>
      </c>
      <c r="Q403">
        <v>-6.8585497794027006E-2</v>
      </c>
    </row>
    <row r="404" spans="1:17" x14ac:dyDescent="0.3">
      <c r="A404" t="s">
        <v>919</v>
      </c>
      <c r="B404" t="s">
        <v>920</v>
      </c>
      <c r="C404" t="s">
        <v>10296</v>
      </c>
      <c r="D404" t="s">
        <v>921</v>
      </c>
      <c r="E404">
        <v>16368.011261846999</v>
      </c>
      <c r="F404">
        <v>209.37</v>
      </c>
      <c r="G404">
        <v>8.5241002080257608</v>
      </c>
      <c r="H404">
        <v>2.7404021214441001</v>
      </c>
      <c r="I404">
        <v>-9.6187009231156004</v>
      </c>
      <c r="J404">
        <v>-0.25827825465079401</v>
      </c>
      <c r="K404">
        <v>205.81081699292099</v>
      </c>
      <c r="L404">
        <v>197.98649310247799</v>
      </c>
      <c r="M404">
        <v>64.382729532612998</v>
      </c>
      <c r="N404">
        <v>0.76230851654633103</v>
      </c>
      <c r="O404">
        <v>13.4594258967378</v>
      </c>
      <c r="P404">
        <v>53.722466960352399</v>
      </c>
      <c r="Q404">
        <v>1.3286614358025001E-2</v>
      </c>
    </row>
    <row r="405" spans="1:17" x14ac:dyDescent="0.3">
      <c r="A405" t="s">
        <v>922</v>
      </c>
      <c r="B405" t="s">
        <v>923</v>
      </c>
      <c r="C405" t="s">
        <v>10298</v>
      </c>
      <c r="D405" t="s">
        <v>724</v>
      </c>
      <c r="E405">
        <v>16296.5339625</v>
      </c>
      <c r="F405">
        <v>3913.25</v>
      </c>
      <c r="G405">
        <v>60.015988013144799</v>
      </c>
      <c r="H405">
        <v>-16.931672782778499</v>
      </c>
      <c r="I405">
        <v>17.797046342491502</v>
      </c>
      <c r="J405">
        <v>0.29597712039364998</v>
      </c>
      <c r="K405">
        <v>4227.8495346975797</v>
      </c>
      <c r="L405">
        <v>3566.7222905355402</v>
      </c>
      <c r="M405">
        <v>44.610649863443903</v>
      </c>
      <c r="N405">
        <v>0.65771842687591997</v>
      </c>
      <c r="O405">
        <v>40.241487254839299</v>
      </c>
      <c r="P405">
        <v>105.414556048397</v>
      </c>
      <c r="Q405">
        <v>0.130419320859507</v>
      </c>
    </row>
    <row r="406" spans="1:17" x14ac:dyDescent="0.3">
      <c r="A406" t="s">
        <v>924</v>
      </c>
      <c r="B406" t="s">
        <v>925</v>
      </c>
      <c r="C406" t="s">
        <v>10294</v>
      </c>
      <c r="D406" t="s">
        <v>127</v>
      </c>
      <c r="E406">
        <v>16168.15247445</v>
      </c>
      <c r="F406">
        <v>55.17</v>
      </c>
      <c r="G406">
        <v>-24.409294747398999</v>
      </c>
      <c r="H406">
        <v>-4.0782334933994502</v>
      </c>
      <c r="I406">
        <v>-24.243085770815</v>
      </c>
      <c r="J406">
        <v>-0.83765789564363002</v>
      </c>
      <c r="K406">
        <v>57.112153403737999</v>
      </c>
      <c r="L406">
        <v>55.912337258191002</v>
      </c>
      <c r="M406">
        <v>48.806797574184998</v>
      </c>
      <c r="N406">
        <v>0.48240181119565201</v>
      </c>
      <c r="O406">
        <v>33.587094435381502</v>
      </c>
      <c r="P406">
        <v>40.919540229885001</v>
      </c>
    </row>
    <row r="407" spans="1:17" x14ac:dyDescent="0.3">
      <c r="A407" t="s">
        <v>926</v>
      </c>
      <c r="B407" t="s">
        <v>927</v>
      </c>
      <c r="C407" t="s">
        <v>10295</v>
      </c>
      <c r="D407" t="s">
        <v>755</v>
      </c>
      <c r="E407">
        <v>16146.6778813</v>
      </c>
      <c r="F407">
        <v>392.45</v>
      </c>
      <c r="G407">
        <v>11.1502993291609</v>
      </c>
      <c r="H407">
        <v>14.666189099644701</v>
      </c>
      <c r="I407">
        <v>-7.3007323635250598</v>
      </c>
      <c r="J407">
        <v>2.7652769606234502</v>
      </c>
      <c r="K407">
        <v>364.220170245242</v>
      </c>
      <c r="L407">
        <v>330.49957078689101</v>
      </c>
      <c r="M407">
        <v>59.475338505107203</v>
      </c>
      <c r="N407">
        <v>1.22032442127467</v>
      </c>
      <c r="O407">
        <v>9.55535737036565</v>
      </c>
      <c r="P407">
        <v>70.778938207136605</v>
      </c>
      <c r="Q407">
        <v>0.19475465640798201</v>
      </c>
    </row>
    <row r="408" spans="1:17" x14ac:dyDescent="0.3">
      <c r="A408" t="s">
        <v>928</v>
      </c>
      <c r="B408" t="s">
        <v>929</v>
      </c>
      <c r="C408" t="s">
        <v>10298</v>
      </c>
      <c r="D408" t="s">
        <v>263</v>
      </c>
      <c r="E408">
        <v>16109.9403993</v>
      </c>
      <c r="F408">
        <v>925.65</v>
      </c>
      <c r="G408">
        <v>47.584224821579497</v>
      </c>
      <c r="H408">
        <v>-3.70928819853909</v>
      </c>
      <c r="I408">
        <v>6.41145046015742</v>
      </c>
      <c r="J408">
        <v>-2.12010980015173</v>
      </c>
      <c r="K408">
        <v>938.76544233708603</v>
      </c>
      <c r="L408">
        <v>820.84866312338602</v>
      </c>
      <c r="M408">
        <v>45.409667905151402</v>
      </c>
      <c r="N408">
        <v>0.42961385031493898</v>
      </c>
      <c r="O408">
        <v>14.514125209312301</v>
      </c>
      <c r="P408">
        <v>78.352601156069298</v>
      </c>
      <c r="Q408">
        <v>0.16152366134176899</v>
      </c>
    </row>
    <row r="409" spans="1:17" x14ac:dyDescent="0.3">
      <c r="A409" t="s">
        <v>930</v>
      </c>
      <c r="B409" t="s">
        <v>931</v>
      </c>
      <c r="C409" t="s">
        <v>10298</v>
      </c>
      <c r="D409" t="s">
        <v>92</v>
      </c>
      <c r="E409">
        <v>16069.63846176</v>
      </c>
      <c r="F409">
        <v>2870.4</v>
      </c>
      <c r="G409">
        <v>-8.4148336335456495</v>
      </c>
      <c r="H409">
        <v>-9.2029837455118404</v>
      </c>
      <c r="I409">
        <v>16.5214941387861</v>
      </c>
      <c r="J409">
        <v>-5.4005517884430203</v>
      </c>
      <c r="K409">
        <v>3014.51099946569</v>
      </c>
      <c r="L409">
        <v>2616.90599314766</v>
      </c>
      <c r="M409">
        <v>35.879589556609801</v>
      </c>
      <c r="N409">
        <v>0.39096482281400902</v>
      </c>
      <c r="O409">
        <v>27.334169453734599</v>
      </c>
      <c r="P409">
        <v>65.440922190201704</v>
      </c>
      <c r="Q409">
        <v>0.14697897181847</v>
      </c>
    </row>
    <row r="410" spans="1:17" x14ac:dyDescent="0.3">
      <c r="A410" t="s">
        <v>932</v>
      </c>
      <c r="B410" t="s">
        <v>933</v>
      </c>
      <c r="C410" t="s">
        <v>10290</v>
      </c>
      <c r="D410" t="s">
        <v>258</v>
      </c>
      <c r="E410">
        <v>15983.2165875299</v>
      </c>
      <c r="F410">
        <v>684.9</v>
      </c>
      <c r="G410">
        <v>60.526340065630102</v>
      </c>
      <c r="H410">
        <v>8.7068835688841304</v>
      </c>
      <c r="I410">
        <v>4.52718585839553</v>
      </c>
      <c r="J410">
        <v>2.4549453251416602</v>
      </c>
      <c r="K410">
        <v>680.40336792830499</v>
      </c>
      <c r="L410">
        <v>589.22091732970796</v>
      </c>
      <c r="M410">
        <v>56.3384603313703</v>
      </c>
      <c r="N410">
        <v>0.65497269979762596</v>
      </c>
      <c r="O410">
        <v>20.893561103810701</v>
      </c>
      <c r="P410">
        <v>170.71146245059199</v>
      </c>
      <c r="Q410">
        <v>7.2008658826374999E-2</v>
      </c>
    </row>
    <row r="411" spans="1:17" x14ac:dyDescent="0.3">
      <c r="A411" t="s">
        <v>934</v>
      </c>
      <c r="B411" t="s">
        <v>935</v>
      </c>
      <c r="C411" t="s">
        <v>10292</v>
      </c>
      <c r="D411" t="s">
        <v>198</v>
      </c>
      <c r="E411">
        <v>15958.853970149999</v>
      </c>
      <c r="F411">
        <v>656.5</v>
      </c>
      <c r="G411">
        <v>1.60776311708078</v>
      </c>
      <c r="H411">
        <v>5.7694792071016696</v>
      </c>
      <c r="I411">
        <v>10.8170374844085</v>
      </c>
      <c r="J411">
        <v>3.1588265162251998</v>
      </c>
      <c r="K411">
        <v>643.801226454475</v>
      </c>
      <c r="L411">
        <v>600.03999208660605</v>
      </c>
      <c r="M411">
        <v>60.510908350386302</v>
      </c>
      <c r="N411">
        <v>0.28496951262845199</v>
      </c>
      <c r="O411">
        <v>9.9771515613099808</v>
      </c>
      <c r="P411">
        <v>33.164300202839698</v>
      </c>
      <c r="Q411">
        <v>5.3561186793557002E-2</v>
      </c>
    </row>
    <row r="412" spans="1:17" x14ac:dyDescent="0.3">
      <c r="A412" t="s">
        <v>936</v>
      </c>
      <c r="B412" t="s">
        <v>937</v>
      </c>
      <c r="C412" t="s">
        <v>10291</v>
      </c>
      <c r="D412" t="s">
        <v>51</v>
      </c>
      <c r="E412">
        <v>15798.3157733399</v>
      </c>
      <c r="F412">
        <v>6859.7</v>
      </c>
      <c r="G412">
        <v>24.320082312442199</v>
      </c>
      <c r="H412">
        <v>6.8312320223649001</v>
      </c>
      <c r="I412">
        <v>7.4218424331831603</v>
      </c>
      <c r="J412">
        <v>-0.97216720003546198</v>
      </c>
      <c r="K412">
        <v>6452.4977750830303</v>
      </c>
      <c r="L412">
        <v>5662.0991951823398</v>
      </c>
      <c r="M412">
        <v>72.908552936411198</v>
      </c>
      <c r="N412">
        <v>0.53211409893045303</v>
      </c>
      <c r="O412">
        <v>9.9115121652550506</v>
      </c>
      <c r="P412">
        <v>55.7664680679827</v>
      </c>
      <c r="Q412">
        <v>3.4948513480229999E-3</v>
      </c>
    </row>
    <row r="413" spans="1:17" x14ac:dyDescent="0.3">
      <c r="A413" t="s">
        <v>938</v>
      </c>
      <c r="B413" t="s">
        <v>939</v>
      </c>
      <c r="C413" t="s">
        <v>10290</v>
      </c>
      <c r="D413" t="s">
        <v>568</v>
      </c>
      <c r="E413">
        <v>15781.826428725</v>
      </c>
      <c r="F413">
        <v>656.75</v>
      </c>
      <c r="G413">
        <v>10.739498831824401</v>
      </c>
      <c r="H413">
        <v>-9.6855723137096295</v>
      </c>
      <c r="I413">
        <v>-23.6218341266141</v>
      </c>
      <c r="J413">
        <v>-2.9169777266444901</v>
      </c>
      <c r="K413">
        <v>694.49004690560798</v>
      </c>
      <c r="L413">
        <v>640.30595307960505</v>
      </c>
      <c r="M413">
        <v>33.752361634969503</v>
      </c>
      <c r="N413">
        <v>0.27105153185220199</v>
      </c>
      <c r="O413">
        <v>25.7632280167491</v>
      </c>
      <c r="P413">
        <v>51.919962988665198</v>
      </c>
      <c r="Q413">
        <v>9.2255504084261003E-2</v>
      </c>
    </row>
    <row r="414" spans="1:17" x14ac:dyDescent="0.3">
      <c r="A414" t="s">
        <v>940</v>
      </c>
      <c r="B414" t="s">
        <v>941</v>
      </c>
      <c r="C414" t="s">
        <v>10287</v>
      </c>
      <c r="D414" t="s">
        <v>545</v>
      </c>
      <c r="E414">
        <v>15760.093821585</v>
      </c>
      <c r="F414">
        <v>315.85000000000002</v>
      </c>
      <c r="G414">
        <v>-10.6539543424007</v>
      </c>
      <c r="H414">
        <v>-2.4596229648374801</v>
      </c>
      <c r="I414">
        <v>-20.835927934419502</v>
      </c>
      <c r="J414">
        <v>1.7600642298214699</v>
      </c>
      <c r="K414">
        <v>318.01443795777902</v>
      </c>
      <c r="L414">
        <v>317.73875868302002</v>
      </c>
      <c r="M414">
        <v>65.296450348859395</v>
      </c>
      <c r="N414">
        <v>0.65796337906674496</v>
      </c>
      <c r="O414">
        <v>24.109545670413102</v>
      </c>
      <c r="P414">
        <v>22.8988326848249</v>
      </c>
      <c r="Q414">
        <v>-4.9847010166062002E-2</v>
      </c>
    </row>
    <row r="415" spans="1:17" x14ac:dyDescent="0.3">
      <c r="A415" t="s">
        <v>942</v>
      </c>
      <c r="B415" t="s">
        <v>943</v>
      </c>
      <c r="C415" t="s">
        <v>10298</v>
      </c>
      <c r="D415" t="s">
        <v>944</v>
      </c>
      <c r="E415">
        <v>15730.3089019299</v>
      </c>
      <c r="F415">
        <v>1321.7</v>
      </c>
      <c r="G415">
        <v>40.709463292400201</v>
      </c>
      <c r="H415">
        <v>-4.0013360015542903</v>
      </c>
      <c r="I415">
        <v>8.9778803070669202</v>
      </c>
      <c r="J415">
        <v>3.0061820708648601</v>
      </c>
      <c r="K415">
        <v>1370.61736924911</v>
      </c>
      <c r="L415">
        <v>1217.17078444653</v>
      </c>
      <c r="M415">
        <v>53.375177802769898</v>
      </c>
      <c r="N415">
        <v>0.61512255706859198</v>
      </c>
      <c r="O415">
        <v>28.243928274192299</v>
      </c>
      <c r="P415">
        <v>105.12144021106501</v>
      </c>
      <c r="Q415">
        <v>0.19286316863358899</v>
      </c>
    </row>
    <row r="416" spans="1:17" x14ac:dyDescent="0.3">
      <c r="A416" t="s">
        <v>945</v>
      </c>
      <c r="B416" t="s">
        <v>946</v>
      </c>
      <c r="C416" t="s">
        <v>10287</v>
      </c>
      <c r="D416" t="s">
        <v>248</v>
      </c>
      <c r="E416">
        <v>15599.99223177</v>
      </c>
      <c r="F416">
        <v>3758.1</v>
      </c>
      <c r="G416">
        <v>138.82227241269501</v>
      </c>
      <c r="H416">
        <v>-2.68545188951098</v>
      </c>
      <c r="I416">
        <v>-9.0220495762703798</v>
      </c>
      <c r="J416">
        <v>0.99614638320345295</v>
      </c>
      <c r="K416">
        <v>3773.83078026256</v>
      </c>
      <c r="L416">
        <v>3327.9113291840499</v>
      </c>
      <c r="M416">
        <v>67.267504827387995</v>
      </c>
      <c r="N416">
        <v>0.68650240790632899</v>
      </c>
      <c r="O416">
        <v>14.418190042840701</v>
      </c>
      <c r="P416">
        <v>178.171724648408</v>
      </c>
      <c r="Q416">
        <v>0.26896756435420699</v>
      </c>
    </row>
    <row r="417" spans="1:17" x14ac:dyDescent="0.3">
      <c r="A417" t="s">
        <v>947</v>
      </c>
      <c r="B417" t="s">
        <v>948</v>
      </c>
      <c r="C417" t="s">
        <v>10296</v>
      </c>
      <c r="D417" t="s">
        <v>72</v>
      </c>
      <c r="E417">
        <v>15591</v>
      </c>
      <c r="F417">
        <v>103.94</v>
      </c>
      <c r="G417">
        <v>135.22150298219401</v>
      </c>
      <c r="H417">
        <v>20.884439188325601</v>
      </c>
      <c r="I417">
        <v>12.505868592269399</v>
      </c>
      <c r="J417">
        <v>-0.33825424274596699</v>
      </c>
      <c r="K417">
        <v>93.890973097420002</v>
      </c>
      <c r="L417">
        <v>76.173823500111496</v>
      </c>
      <c r="M417">
        <v>56.3431915715041</v>
      </c>
      <c r="N417">
        <v>0.69208604615430802</v>
      </c>
      <c r="O417">
        <v>26.803925341543199</v>
      </c>
      <c r="P417">
        <v>169.62386511024599</v>
      </c>
      <c r="Q417">
        <v>7.7226063512621998E-2</v>
      </c>
    </row>
    <row r="418" spans="1:17" hidden="1" x14ac:dyDescent="0.3">
      <c r="A418" t="s">
        <v>949</v>
      </c>
      <c r="B418" t="s">
        <v>950</v>
      </c>
      <c r="C418" t="s">
        <v>10301</v>
      </c>
      <c r="D418" t="s">
        <v>733</v>
      </c>
      <c r="E418">
        <v>15502.9956089399</v>
      </c>
      <c r="F418">
        <v>881.66</v>
      </c>
      <c r="G418">
        <v>-2.0310506773700401</v>
      </c>
      <c r="H418">
        <v>-0.92364217631679002</v>
      </c>
      <c r="I418">
        <v>0.48476224891402098</v>
      </c>
      <c r="J418">
        <v>-0.77617908126864299</v>
      </c>
      <c r="K418">
        <v>858.30199265336296</v>
      </c>
      <c r="L418">
        <v>800.62399663488895</v>
      </c>
      <c r="M418">
        <v>63.673105172010501</v>
      </c>
      <c r="N418">
        <v>0.49122626453440998</v>
      </c>
      <c r="O418">
        <v>1.85332214232243</v>
      </c>
      <c r="P418">
        <v>31.000564619179201</v>
      </c>
      <c r="Q418">
        <v>-2.790653939747E-3</v>
      </c>
    </row>
    <row r="419" spans="1:17" x14ac:dyDescent="0.3">
      <c r="A419" t="s">
        <v>951</v>
      </c>
      <c r="B419" t="s">
        <v>952</v>
      </c>
      <c r="C419" t="s">
        <v>10291</v>
      </c>
      <c r="D419" t="s">
        <v>51</v>
      </c>
      <c r="E419">
        <v>15436.601697575001</v>
      </c>
      <c r="F419">
        <v>12031.75</v>
      </c>
      <c r="G419">
        <v>187.193897387146</v>
      </c>
      <c r="H419">
        <v>40.900863470215498</v>
      </c>
      <c r="I419">
        <v>55.446993993715502</v>
      </c>
      <c r="J419">
        <v>-2.9816062629405802</v>
      </c>
      <c r="K419">
        <v>9278.5486880979097</v>
      </c>
      <c r="L419">
        <v>6909.1125272153304</v>
      </c>
      <c r="M419">
        <v>79.438942179704497</v>
      </c>
      <c r="N419">
        <v>0.84841878866208198</v>
      </c>
      <c r="O419">
        <v>3.0606520248509002</v>
      </c>
      <c r="P419">
        <v>253.87499999999901</v>
      </c>
      <c r="Q419">
        <v>0.16830523868063399</v>
      </c>
    </row>
    <row r="420" spans="1:17" x14ac:dyDescent="0.3">
      <c r="A420" t="s">
        <v>953</v>
      </c>
      <c r="B420" t="s">
        <v>954</v>
      </c>
      <c r="C420" t="s">
        <v>10289</v>
      </c>
      <c r="D420" t="s">
        <v>955</v>
      </c>
      <c r="E420">
        <v>15410.655446639999</v>
      </c>
      <c r="F420">
        <v>801.55</v>
      </c>
      <c r="G420">
        <v>37.828747173963002</v>
      </c>
      <c r="H420">
        <v>-1.1270971408305499</v>
      </c>
      <c r="I420">
        <v>44.161732397824103</v>
      </c>
      <c r="J420">
        <v>-3.1508192872980301</v>
      </c>
      <c r="K420">
        <v>763.71942151144799</v>
      </c>
      <c r="L420">
        <v>620.92759246505295</v>
      </c>
      <c r="M420">
        <v>44.071482605573301</v>
      </c>
      <c r="N420">
        <v>0.60918550254419501</v>
      </c>
      <c r="O420">
        <v>9.3755848044414005</v>
      </c>
      <c r="P420">
        <v>79.578805869833005</v>
      </c>
      <c r="Q420">
        <v>-9.1277050943499999E-3</v>
      </c>
    </row>
    <row r="421" spans="1:17" x14ac:dyDescent="0.3">
      <c r="A421" t="s">
        <v>956</v>
      </c>
      <c r="B421" t="s">
        <v>957</v>
      </c>
      <c r="C421" t="s">
        <v>10289</v>
      </c>
      <c r="D421" t="s">
        <v>186</v>
      </c>
      <c r="E421">
        <v>15322.157639035</v>
      </c>
      <c r="F421">
        <v>472.55</v>
      </c>
      <c r="G421">
        <v>12.2632176820357</v>
      </c>
      <c r="H421">
        <v>1.7840809743429999</v>
      </c>
      <c r="I421">
        <v>-2.6802301146495</v>
      </c>
      <c r="J421">
        <v>-3.8547512834785902</v>
      </c>
      <c r="K421">
        <v>457.87909264962798</v>
      </c>
      <c r="L421">
        <v>427.44224999999898</v>
      </c>
      <c r="M421">
        <v>55.011123991894799</v>
      </c>
      <c r="N421">
        <v>1.2838716117885001</v>
      </c>
      <c r="O421">
        <v>8.1367051105702899</v>
      </c>
      <c r="P421">
        <v>84.373780725711995</v>
      </c>
    </row>
    <row r="422" spans="1:17" x14ac:dyDescent="0.3">
      <c r="A422" t="s">
        <v>958</v>
      </c>
      <c r="B422" t="s">
        <v>959</v>
      </c>
      <c r="C422" t="s">
        <v>10298</v>
      </c>
      <c r="D422" t="s">
        <v>263</v>
      </c>
      <c r="E422">
        <v>15220.70589105</v>
      </c>
      <c r="F422">
        <v>1916.75</v>
      </c>
      <c r="G422">
        <v>99.104647883895694</v>
      </c>
      <c r="H422">
        <v>-12.8499090092118</v>
      </c>
      <c r="I422">
        <v>95.495690031632705</v>
      </c>
      <c r="J422">
        <v>-0.120810060045967</v>
      </c>
      <c r="K422">
        <v>2033.02227589379</v>
      </c>
      <c r="L422">
        <v>1508.58819264781</v>
      </c>
      <c r="M422">
        <v>36.237784108520998</v>
      </c>
      <c r="N422">
        <v>0.43389566469274898</v>
      </c>
      <c r="O422">
        <v>40.0286944045911</v>
      </c>
      <c r="P422">
        <v>151.50898832174201</v>
      </c>
      <c r="Q422">
        <v>0.15049818865924999</v>
      </c>
    </row>
    <row r="423" spans="1:17" x14ac:dyDescent="0.3">
      <c r="A423" t="s">
        <v>960</v>
      </c>
      <c r="B423" t="s">
        <v>961</v>
      </c>
      <c r="C423" t="s">
        <v>10288</v>
      </c>
      <c r="D423" t="s">
        <v>962</v>
      </c>
      <c r="E423">
        <v>15138.6646581899</v>
      </c>
      <c r="F423">
        <v>471.7</v>
      </c>
      <c r="G423">
        <v>142.86297430135301</v>
      </c>
      <c r="H423">
        <v>-10.2616576479315</v>
      </c>
      <c r="I423">
        <v>12.3416200750183</v>
      </c>
      <c r="J423">
        <v>-2.62725147110873</v>
      </c>
      <c r="K423">
        <v>473.14000726734201</v>
      </c>
      <c r="L423">
        <v>390.49876759637601</v>
      </c>
      <c r="M423">
        <v>45.670775049775699</v>
      </c>
      <c r="N423">
        <v>0.29894283291648499</v>
      </c>
      <c r="O423">
        <v>30.973076107695501</v>
      </c>
      <c r="P423">
        <v>185.01510574018101</v>
      </c>
      <c r="Q423">
        <v>0.120298125678979</v>
      </c>
    </row>
    <row r="424" spans="1:17" hidden="1" x14ac:dyDescent="0.3">
      <c r="A424" t="s">
        <v>963</v>
      </c>
      <c r="B424" t="s">
        <v>964</v>
      </c>
      <c r="C424" t="s">
        <v>10301</v>
      </c>
      <c r="D424" t="s">
        <v>51</v>
      </c>
      <c r="E424">
        <v>15113.757697700001</v>
      </c>
      <c r="F424">
        <v>960.25</v>
      </c>
      <c r="G424">
        <v>-7.3211912133025301</v>
      </c>
      <c r="H424">
        <v>38.180585232950399</v>
      </c>
      <c r="I424">
        <v>8.9208139473069608</v>
      </c>
      <c r="J424">
        <v>-0.84478228577546099</v>
      </c>
      <c r="O424">
        <v>22.457693309034099</v>
      </c>
      <c r="P424">
        <v>32.448275862068897</v>
      </c>
    </row>
    <row r="425" spans="1:17" x14ac:dyDescent="0.3">
      <c r="A425" t="s">
        <v>965</v>
      </c>
      <c r="B425" t="s">
        <v>966</v>
      </c>
      <c r="C425" t="s">
        <v>10290</v>
      </c>
      <c r="D425" t="s">
        <v>46</v>
      </c>
      <c r="E425">
        <v>15112.00881795</v>
      </c>
      <c r="F425">
        <v>1562.95</v>
      </c>
      <c r="G425">
        <v>-3.5681472623794499</v>
      </c>
      <c r="H425">
        <v>-8.8244832165620295</v>
      </c>
      <c r="I425">
        <v>11.5270108179348</v>
      </c>
      <c r="J425">
        <v>-5.3391640085680301</v>
      </c>
      <c r="K425">
        <v>1637.49945705346</v>
      </c>
      <c r="L425">
        <v>1452.9707812673901</v>
      </c>
      <c r="M425">
        <v>29.932259363910699</v>
      </c>
      <c r="N425">
        <v>0.40244413046917898</v>
      </c>
      <c r="O425">
        <v>19.0057263508109</v>
      </c>
      <c r="P425">
        <v>52.490365383677201</v>
      </c>
      <c r="Q425">
        <v>-2.9914187292142999E-2</v>
      </c>
    </row>
    <row r="426" spans="1:17" hidden="1" x14ac:dyDescent="0.3">
      <c r="A426" t="s">
        <v>967</v>
      </c>
      <c r="B426" t="s">
        <v>968</v>
      </c>
      <c r="C426" t="s">
        <v>10301</v>
      </c>
      <c r="D426" t="s">
        <v>46</v>
      </c>
      <c r="E426">
        <v>15081.9555612</v>
      </c>
      <c r="F426">
        <v>1447.8</v>
      </c>
      <c r="G426">
        <v>422.80690015702402</v>
      </c>
      <c r="H426">
        <v>-20.8929227667623</v>
      </c>
      <c r="I426">
        <v>29.5248332969811</v>
      </c>
      <c r="J426">
        <v>-0.70744833800039897</v>
      </c>
      <c r="K426">
        <v>1743.0387841956399</v>
      </c>
      <c r="L426">
        <v>1447.80678303588</v>
      </c>
      <c r="M426">
        <v>36.444556056211603</v>
      </c>
      <c r="N426">
        <v>0.57231975393476597</v>
      </c>
      <c r="O426">
        <v>109.818345075286</v>
      </c>
      <c r="P426">
        <v>539.71367974549298</v>
      </c>
      <c r="Q426">
        <v>0.27753456216863198</v>
      </c>
    </row>
    <row r="427" spans="1:17" x14ac:dyDescent="0.3">
      <c r="A427" t="s">
        <v>969</v>
      </c>
      <c r="B427" t="s">
        <v>970</v>
      </c>
      <c r="C427" t="s">
        <v>10286</v>
      </c>
      <c r="D427" t="s">
        <v>290</v>
      </c>
      <c r="E427">
        <v>15037.66441489</v>
      </c>
      <c r="F427">
        <v>1075.0999999999999</v>
      </c>
      <c r="G427">
        <v>94.198888683189395</v>
      </c>
      <c r="H427">
        <v>7.5418834845604401</v>
      </c>
      <c r="I427">
        <v>29.210127943118799</v>
      </c>
      <c r="J427">
        <v>1.3949487917258601</v>
      </c>
      <c r="K427">
        <v>1006.5493213288401</v>
      </c>
      <c r="L427">
        <v>834.72435569638299</v>
      </c>
      <c r="M427">
        <v>56.506966249647903</v>
      </c>
      <c r="N427">
        <v>0.77483619880966503</v>
      </c>
      <c r="O427">
        <v>7.6132452795088996</v>
      </c>
      <c r="P427">
        <v>166.75764530736299</v>
      </c>
      <c r="Q427">
        <v>0.140305856566902</v>
      </c>
    </row>
    <row r="428" spans="1:17" x14ac:dyDescent="0.3">
      <c r="A428" t="s">
        <v>971</v>
      </c>
      <c r="B428" t="s">
        <v>972</v>
      </c>
      <c r="C428" t="s">
        <v>10294</v>
      </c>
      <c r="D428" t="s">
        <v>973</v>
      </c>
      <c r="E428">
        <v>14890.777858039901</v>
      </c>
      <c r="F428">
        <v>2188.6</v>
      </c>
      <c r="G428">
        <v>168.17913049994701</v>
      </c>
      <c r="H428">
        <v>63.838170116009202</v>
      </c>
      <c r="I428">
        <v>124.152078638037</v>
      </c>
      <c r="J428">
        <v>8.6340978019231294</v>
      </c>
      <c r="K428">
        <v>1633.92159290721</v>
      </c>
      <c r="L428">
        <v>1197.96435731776</v>
      </c>
      <c r="M428">
        <v>66.5552476037589</v>
      </c>
      <c r="N428">
        <v>1.94481316270396</v>
      </c>
      <c r="O428">
        <v>16.238691400895501</v>
      </c>
      <c r="P428">
        <v>209.736767619586</v>
      </c>
      <c r="Q428">
        <v>0.243236456651268</v>
      </c>
    </row>
    <row r="429" spans="1:17" x14ac:dyDescent="0.3">
      <c r="A429" t="s">
        <v>974</v>
      </c>
      <c r="B429" t="s">
        <v>975</v>
      </c>
      <c r="C429" t="s">
        <v>10291</v>
      </c>
      <c r="D429" t="s">
        <v>51</v>
      </c>
      <c r="E429">
        <v>14877.58977796</v>
      </c>
      <c r="F429">
        <v>969.85</v>
      </c>
      <c r="G429">
        <v>287.43558153368099</v>
      </c>
      <c r="H429">
        <v>25.521630839179501</v>
      </c>
      <c r="I429">
        <v>59.328411161115703</v>
      </c>
      <c r="J429">
        <v>0.96711442950626203</v>
      </c>
      <c r="K429">
        <v>828.53938168517004</v>
      </c>
      <c r="L429">
        <v>595.80554615409801</v>
      </c>
      <c r="M429">
        <v>60.758033143767904</v>
      </c>
      <c r="N429">
        <v>0.42973189173911303</v>
      </c>
      <c r="O429">
        <v>4.0367067072227503</v>
      </c>
      <c r="P429">
        <v>354.79484173505199</v>
      </c>
      <c r="Q429">
        <v>9.1481366328481001E-2</v>
      </c>
    </row>
    <row r="430" spans="1:17" x14ac:dyDescent="0.3">
      <c r="A430" t="s">
        <v>976</v>
      </c>
      <c r="B430" t="s">
        <v>977</v>
      </c>
      <c r="C430" t="s">
        <v>10303</v>
      </c>
      <c r="D430" t="s">
        <v>978</v>
      </c>
      <c r="E430">
        <v>14869.02997944</v>
      </c>
      <c r="F430">
        <v>1515.15</v>
      </c>
      <c r="G430">
        <v>-38.7256845440021</v>
      </c>
      <c r="H430">
        <v>8.5160050271245193</v>
      </c>
      <c r="I430">
        <v>-2.10457239823723</v>
      </c>
      <c r="J430">
        <v>0.39435279733694301</v>
      </c>
      <c r="K430">
        <v>1452.3810029306801</v>
      </c>
      <c r="L430">
        <v>1464.8316050172</v>
      </c>
      <c r="M430">
        <v>59.769100544417597</v>
      </c>
      <c r="N430">
        <v>0.91726354175580405</v>
      </c>
      <c r="O430">
        <v>23.779823779823701</v>
      </c>
      <c r="P430">
        <v>25.822122571001401</v>
      </c>
      <c r="Q430">
        <v>-1.7935984496512E-2</v>
      </c>
    </row>
    <row r="431" spans="1:17" x14ac:dyDescent="0.3">
      <c r="A431" t="s">
        <v>979</v>
      </c>
      <c r="B431" t="s">
        <v>980</v>
      </c>
      <c r="C431" t="s">
        <v>10285</v>
      </c>
      <c r="D431" t="s">
        <v>18</v>
      </c>
      <c r="E431">
        <v>14798.814931999999</v>
      </c>
      <c r="F431">
        <v>993.8</v>
      </c>
      <c r="G431">
        <v>136.42592519697101</v>
      </c>
      <c r="H431">
        <v>-4.4180456977741498</v>
      </c>
      <c r="I431">
        <v>-3.7361211981074498</v>
      </c>
      <c r="J431">
        <v>-1.7154559044437301</v>
      </c>
      <c r="K431">
        <v>977.73081435994095</v>
      </c>
      <c r="L431">
        <v>853.88432428845704</v>
      </c>
      <c r="M431">
        <v>58.326536379915702</v>
      </c>
      <c r="N431">
        <v>0.75243081598927797</v>
      </c>
      <c r="O431">
        <v>28.295431676393601</v>
      </c>
      <c r="P431">
        <v>170.93784078516899</v>
      </c>
      <c r="Q431">
        <v>0.202546748010482</v>
      </c>
    </row>
    <row r="432" spans="1:17" hidden="1" x14ac:dyDescent="0.3">
      <c r="A432" t="s">
        <v>981</v>
      </c>
      <c r="B432" t="s">
        <v>982</v>
      </c>
      <c r="C432" t="s">
        <v>10301</v>
      </c>
      <c r="D432" t="s">
        <v>571</v>
      </c>
      <c r="E432">
        <v>14745.270568489999</v>
      </c>
      <c r="F432">
        <v>3237.85</v>
      </c>
      <c r="G432">
        <v>-12.3132673727492</v>
      </c>
      <c r="H432">
        <v>11.6418075260286</v>
      </c>
      <c r="I432">
        <v>5.3747339801955603</v>
      </c>
      <c r="J432">
        <v>-2.2832699792452802</v>
      </c>
      <c r="K432">
        <v>2984.1566583705198</v>
      </c>
      <c r="L432">
        <v>2711.1144207897801</v>
      </c>
      <c r="M432">
        <v>61.673412901076198</v>
      </c>
      <c r="N432">
        <v>0.96875012991332099</v>
      </c>
      <c r="O432">
        <v>4.0474388869156996</v>
      </c>
      <c r="P432">
        <v>42.825319805910802</v>
      </c>
      <c r="Q432">
        <v>1.2723685781938001E-2</v>
      </c>
    </row>
    <row r="433" spans="1:17" hidden="1" x14ac:dyDescent="0.3">
      <c r="A433" t="s">
        <v>983</v>
      </c>
      <c r="B433" t="s">
        <v>984</v>
      </c>
      <c r="C433" t="s">
        <v>10289</v>
      </c>
      <c r="D433" t="s">
        <v>985</v>
      </c>
      <c r="E433">
        <v>14736.984954060001</v>
      </c>
      <c r="F433">
        <v>2428.35</v>
      </c>
      <c r="G433">
        <v>55.208841413311198</v>
      </c>
      <c r="H433">
        <v>4.7691876638644901</v>
      </c>
      <c r="I433">
        <v>47.664818817577199</v>
      </c>
      <c r="J433">
        <v>-1.1143380433982599</v>
      </c>
      <c r="K433">
        <v>2220.4135404055901</v>
      </c>
      <c r="M433">
        <v>64.727733653707702</v>
      </c>
      <c r="N433">
        <v>0.97226219913636402</v>
      </c>
      <c r="O433">
        <v>4.8036732760928302</v>
      </c>
      <c r="P433">
        <v>98.135607049608296</v>
      </c>
    </row>
    <row r="434" spans="1:17" x14ac:dyDescent="0.3">
      <c r="A434" t="s">
        <v>986</v>
      </c>
      <c r="B434" t="s">
        <v>987</v>
      </c>
      <c r="C434" t="s">
        <v>10289</v>
      </c>
      <c r="D434" t="s">
        <v>119</v>
      </c>
      <c r="E434">
        <v>14716.842264319999</v>
      </c>
      <c r="F434">
        <v>2312.8000000000002</v>
      </c>
      <c r="G434">
        <v>21.430060486972199</v>
      </c>
      <c r="H434">
        <v>3.1517579609372</v>
      </c>
      <c r="I434">
        <v>33.737659651564499</v>
      </c>
      <c r="J434">
        <v>0.10084477023053</v>
      </c>
      <c r="K434">
        <v>2139.5795299691799</v>
      </c>
      <c r="L434">
        <v>1822.77399370789</v>
      </c>
      <c r="M434">
        <v>58.5482917390243</v>
      </c>
      <c r="N434">
        <v>0.504840275513742</v>
      </c>
      <c r="O434">
        <v>7.4022829470771203</v>
      </c>
      <c r="P434">
        <v>60.594382529597603</v>
      </c>
      <c r="Q434">
        <v>-5.6408015027112998E-2</v>
      </c>
    </row>
    <row r="435" spans="1:17" x14ac:dyDescent="0.3">
      <c r="A435" t="s">
        <v>988</v>
      </c>
      <c r="B435" t="s">
        <v>989</v>
      </c>
      <c r="C435" t="s">
        <v>10298</v>
      </c>
      <c r="D435" t="s">
        <v>133</v>
      </c>
      <c r="E435">
        <v>14661.022558500001</v>
      </c>
      <c r="F435">
        <v>1753.65</v>
      </c>
      <c r="G435">
        <v>80.193577968656001</v>
      </c>
      <c r="H435">
        <v>27.285177133106998</v>
      </c>
      <c r="I435">
        <v>106.03376484317801</v>
      </c>
      <c r="J435">
        <v>3.0926977773098101</v>
      </c>
      <c r="K435">
        <v>1462.06282106309</v>
      </c>
      <c r="L435">
        <v>1064.0666770405201</v>
      </c>
      <c r="M435">
        <v>64.667370646943894</v>
      </c>
      <c r="N435">
        <v>0.958361022927118</v>
      </c>
      <c r="O435">
        <v>6.2555241923986902</v>
      </c>
      <c r="P435">
        <v>169.79230769230699</v>
      </c>
      <c r="Q435">
        <v>0.23525884536913599</v>
      </c>
    </row>
    <row r="436" spans="1:17" x14ac:dyDescent="0.3">
      <c r="A436" t="s">
        <v>990</v>
      </c>
      <c r="B436" t="s">
        <v>991</v>
      </c>
      <c r="C436" t="s">
        <v>10298</v>
      </c>
      <c r="D436" t="s">
        <v>163</v>
      </c>
      <c r="E436">
        <v>14642.3054336</v>
      </c>
      <c r="F436">
        <v>14472.8</v>
      </c>
      <c r="G436">
        <v>130.823133657851</v>
      </c>
      <c r="H436">
        <v>26.533159842506599</v>
      </c>
      <c r="I436">
        <v>84.744065961733099</v>
      </c>
      <c r="J436">
        <v>5.2358659352918204</v>
      </c>
      <c r="K436">
        <v>12554.2820221481</v>
      </c>
      <c r="L436">
        <v>9623.9259586282496</v>
      </c>
      <c r="M436">
        <v>72.658943865137203</v>
      </c>
      <c r="N436">
        <v>0.71439914520473902</v>
      </c>
      <c r="O436">
        <v>0.87854458017799697</v>
      </c>
      <c r="P436">
        <v>243.60465806436201</v>
      </c>
      <c r="Q436">
        <v>0.23638551614633799</v>
      </c>
    </row>
    <row r="437" spans="1:17" x14ac:dyDescent="0.3">
      <c r="A437" t="s">
        <v>992</v>
      </c>
      <c r="B437" t="s">
        <v>993</v>
      </c>
      <c r="C437" t="s">
        <v>10293</v>
      </c>
      <c r="D437" t="s">
        <v>63</v>
      </c>
      <c r="E437">
        <v>14581.6046065799</v>
      </c>
      <c r="F437">
        <v>36.299999999999997</v>
      </c>
      <c r="G437">
        <v>80.702952131037804</v>
      </c>
      <c r="H437">
        <v>31.830120553655199</v>
      </c>
      <c r="I437">
        <v>29.8447354727322</v>
      </c>
      <c r="J437">
        <v>14.457757500254599</v>
      </c>
      <c r="K437">
        <v>30.336293710097699</v>
      </c>
      <c r="L437">
        <v>26.306874968485499</v>
      </c>
      <c r="M437">
        <v>74.210312998341706</v>
      </c>
      <c r="N437">
        <v>1.2727357270190101</v>
      </c>
      <c r="O437">
        <v>4.5179063360881502</v>
      </c>
      <c r="P437">
        <v>133.44051446945301</v>
      </c>
      <c r="Q437">
        <v>0.10477110719201101</v>
      </c>
    </row>
    <row r="438" spans="1:17" x14ac:dyDescent="0.3">
      <c r="A438" t="s">
        <v>994</v>
      </c>
      <c r="B438" t="s">
        <v>995</v>
      </c>
      <c r="C438" t="s">
        <v>10297</v>
      </c>
      <c r="D438" t="s">
        <v>133</v>
      </c>
      <c r="E438">
        <v>14534.87853865</v>
      </c>
      <c r="F438">
        <v>555.54999999999995</v>
      </c>
      <c r="G438">
        <v>213.76994314503301</v>
      </c>
      <c r="H438">
        <v>50.3229880949199</v>
      </c>
      <c r="I438">
        <v>183.21001301188201</v>
      </c>
      <c r="J438">
        <v>14.806373142643899</v>
      </c>
      <c r="K438">
        <v>399.60205328283598</v>
      </c>
      <c r="L438">
        <v>278.60600043361302</v>
      </c>
      <c r="M438">
        <v>84.791425382972903</v>
      </c>
      <c r="N438">
        <v>0.68364653273244602</v>
      </c>
      <c r="O438">
        <v>0.80100801008011702</v>
      </c>
      <c r="P438">
        <v>278.68511639003401</v>
      </c>
      <c r="Q438">
        <v>0.27847789601023298</v>
      </c>
    </row>
    <row r="439" spans="1:17" x14ac:dyDescent="0.3">
      <c r="A439" t="s">
        <v>996</v>
      </c>
      <c r="B439" t="s">
        <v>997</v>
      </c>
      <c r="C439" t="s">
        <v>622</v>
      </c>
      <c r="D439" t="s">
        <v>622</v>
      </c>
      <c r="E439">
        <v>14483.606249717001</v>
      </c>
      <c r="F439">
        <v>29.17</v>
      </c>
      <c r="G439">
        <v>43.167306464135201</v>
      </c>
      <c r="H439">
        <v>9.5712085332876207</v>
      </c>
      <c r="I439">
        <v>-9.5041036419838996</v>
      </c>
      <c r="J439">
        <v>8.6096206897577794</v>
      </c>
      <c r="K439">
        <v>26.641198774209499</v>
      </c>
      <c r="L439">
        <v>25.563409352558502</v>
      </c>
      <c r="M439">
        <v>80.718268488955104</v>
      </c>
      <c r="N439">
        <v>2.3737432721832601</v>
      </c>
      <c r="O439">
        <v>33.870414809735998</v>
      </c>
      <c r="P439">
        <v>81.180124223602405</v>
      </c>
      <c r="Q439">
        <v>2.3180678749127E-2</v>
      </c>
    </row>
    <row r="440" spans="1:17" x14ac:dyDescent="0.3">
      <c r="A440" t="s">
        <v>998</v>
      </c>
      <c r="B440" t="s">
        <v>999</v>
      </c>
      <c r="C440" t="s">
        <v>10287</v>
      </c>
      <c r="D440" t="s">
        <v>248</v>
      </c>
      <c r="E440">
        <v>14416.878287310001</v>
      </c>
      <c r="F440">
        <v>1131.7</v>
      </c>
      <c r="G440">
        <v>22.774672595705599</v>
      </c>
      <c r="H440">
        <v>15.125097659782099</v>
      </c>
      <c r="I440">
        <v>11.468990160958001</v>
      </c>
      <c r="J440">
        <v>5.8456078114187804</v>
      </c>
      <c r="K440">
        <v>1020.99062582011</v>
      </c>
      <c r="L440">
        <v>926.34470433562899</v>
      </c>
      <c r="M440">
        <v>75.565085975899393</v>
      </c>
      <c r="N440">
        <v>1.49814637734319</v>
      </c>
      <c r="O440">
        <v>2.85411328090483</v>
      </c>
      <c r="P440">
        <v>53.326107573499499</v>
      </c>
      <c r="Q440">
        <v>-2.9849300371965998E-2</v>
      </c>
    </row>
    <row r="441" spans="1:17" x14ac:dyDescent="0.3">
      <c r="A441" t="s">
        <v>1000</v>
      </c>
      <c r="B441" t="s">
        <v>1001</v>
      </c>
      <c r="C441" t="s">
        <v>10300</v>
      </c>
      <c r="D441" t="s">
        <v>1002</v>
      </c>
      <c r="E441">
        <v>14340.758588934999</v>
      </c>
      <c r="F441">
        <v>807.85</v>
      </c>
      <c r="G441">
        <v>47.988631555887203</v>
      </c>
      <c r="H441">
        <v>4.7821227778066504</v>
      </c>
      <c r="I441">
        <v>16.962802668321999</v>
      </c>
      <c r="J441">
        <v>5.4140432029545398</v>
      </c>
      <c r="K441">
        <v>760.20264095767095</v>
      </c>
      <c r="L441">
        <v>657.63804892684504</v>
      </c>
      <c r="M441">
        <v>60.578374441020003</v>
      </c>
      <c r="N441">
        <v>0.50314548976963103</v>
      </c>
      <c r="O441">
        <v>6.4492170576220902</v>
      </c>
      <c r="P441">
        <v>78.451513143362007</v>
      </c>
      <c r="Q441">
        <v>7.0606048454688999E-2</v>
      </c>
    </row>
    <row r="442" spans="1:17" x14ac:dyDescent="0.3">
      <c r="A442" t="s">
        <v>1003</v>
      </c>
      <c r="B442" t="s">
        <v>1004</v>
      </c>
      <c r="C442" t="s">
        <v>10298</v>
      </c>
      <c r="D442" t="s">
        <v>46</v>
      </c>
      <c r="E442">
        <v>14321.79675152</v>
      </c>
      <c r="F442">
        <v>779.15</v>
      </c>
      <c r="G442">
        <v>31.141158056145098</v>
      </c>
      <c r="H442">
        <v>13.334495531060799</v>
      </c>
      <c r="I442">
        <v>41.413962105479698</v>
      </c>
      <c r="J442">
        <v>8.3618703195729704</v>
      </c>
      <c r="K442">
        <v>687.93473573804397</v>
      </c>
      <c r="L442">
        <v>588.52305323655401</v>
      </c>
      <c r="M442">
        <v>70.781348629972996</v>
      </c>
      <c r="N442">
        <v>1.4452628083135199</v>
      </c>
      <c r="O442">
        <v>4.3380607071809001</v>
      </c>
      <c r="P442">
        <v>73.917410714285694</v>
      </c>
      <c r="Q442">
        <v>9.0360370564754003E-2</v>
      </c>
    </row>
    <row r="443" spans="1:17" hidden="1" x14ac:dyDescent="0.3">
      <c r="A443" t="s">
        <v>1005</v>
      </c>
      <c r="B443" t="s">
        <v>1006</v>
      </c>
      <c r="C443" t="s">
        <v>10301</v>
      </c>
      <c r="D443" t="s">
        <v>163</v>
      </c>
      <c r="E443">
        <v>14292.337039225</v>
      </c>
      <c r="F443">
        <v>11863.25</v>
      </c>
      <c r="G443">
        <v>306.56988333727702</v>
      </c>
      <c r="H443">
        <v>52.939628671170397</v>
      </c>
      <c r="I443">
        <v>59.932107937357301</v>
      </c>
      <c r="J443">
        <v>4.0832913219149098</v>
      </c>
      <c r="K443">
        <v>8576.1431625002697</v>
      </c>
      <c r="L443">
        <v>6425.7738128157398</v>
      </c>
      <c r="M443">
        <v>84.243272687205604</v>
      </c>
      <c r="N443">
        <v>2.8467614215246102</v>
      </c>
      <c r="O443">
        <v>1.15271953301161</v>
      </c>
      <c r="P443">
        <v>404.60442364951001</v>
      </c>
      <c r="Q443">
        <v>0.233598382615715</v>
      </c>
    </row>
    <row r="444" spans="1:17" x14ac:dyDescent="0.3">
      <c r="A444" t="s">
        <v>1007</v>
      </c>
      <c r="B444" t="s">
        <v>1008</v>
      </c>
      <c r="C444" t="s">
        <v>10297</v>
      </c>
      <c r="D444" t="s">
        <v>335</v>
      </c>
      <c r="E444">
        <v>14170.012930035</v>
      </c>
      <c r="F444">
        <v>4199.8500000000004</v>
      </c>
      <c r="G444">
        <v>19.489383898043901</v>
      </c>
      <c r="H444">
        <v>0.61377068700700399</v>
      </c>
      <c r="I444">
        <v>-3.68128656195907</v>
      </c>
      <c r="J444">
        <v>-0.451302277726021</v>
      </c>
      <c r="K444">
        <v>4206.4737187730898</v>
      </c>
      <c r="L444">
        <v>3752.0740787734599</v>
      </c>
      <c r="M444">
        <v>47.384037137211799</v>
      </c>
      <c r="N444">
        <v>0.66543467495323105</v>
      </c>
      <c r="O444">
        <v>16.3851089919877</v>
      </c>
      <c r="P444">
        <v>54.346667646680501</v>
      </c>
      <c r="Q444">
        <v>2.3283413966909E-2</v>
      </c>
    </row>
    <row r="445" spans="1:17" x14ac:dyDescent="0.3">
      <c r="A445" t="s">
        <v>1009</v>
      </c>
      <c r="B445" t="s">
        <v>1010</v>
      </c>
      <c r="C445" t="s">
        <v>10291</v>
      </c>
      <c r="D445" t="s">
        <v>51</v>
      </c>
      <c r="E445">
        <v>14149.430104634999</v>
      </c>
      <c r="F445">
        <v>893.55</v>
      </c>
      <c r="G445">
        <v>72.992886421902497</v>
      </c>
      <c r="H445">
        <v>20.5079845414262</v>
      </c>
      <c r="I445">
        <v>40.7031898738555</v>
      </c>
      <c r="J445">
        <v>0.19668506536830699</v>
      </c>
      <c r="K445">
        <v>786.92015322935401</v>
      </c>
      <c r="L445">
        <v>648.908848510609</v>
      </c>
      <c r="M445">
        <v>70.278964564303706</v>
      </c>
      <c r="N445">
        <v>0.86653202588229505</v>
      </c>
      <c r="O445">
        <v>3.5756253147557402</v>
      </c>
      <c r="P445">
        <v>180.32941176470499</v>
      </c>
      <c r="Q445">
        <v>2.1883411805624E-2</v>
      </c>
    </row>
    <row r="446" spans="1:17" x14ac:dyDescent="0.3">
      <c r="A446" t="s">
        <v>1011</v>
      </c>
      <c r="B446" t="s">
        <v>1012</v>
      </c>
      <c r="C446" t="s">
        <v>10286</v>
      </c>
      <c r="D446" t="s">
        <v>21</v>
      </c>
      <c r="E446">
        <v>14021.242495</v>
      </c>
      <c r="F446">
        <v>2487.5</v>
      </c>
      <c r="G446">
        <v>185.96238865883001</v>
      </c>
      <c r="H446">
        <v>5.2453421581870696</v>
      </c>
      <c r="I446">
        <v>46.542051633421799</v>
      </c>
      <c r="J446">
        <v>9.9747179848831191</v>
      </c>
      <c r="K446">
        <v>2357.3878560660701</v>
      </c>
      <c r="L446">
        <v>1793.71032694826</v>
      </c>
      <c r="M446">
        <v>61.156624520982199</v>
      </c>
      <c r="N446">
        <v>0.87180767279605798</v>
      </c>
      <c r="O446">
        <v>11.435175879396899</v>
      </c>
      <c r="P446">
        <v>236.78581099377101</v>
      </c>
    </row>
    <row r="447" spans="1:17" x14ac:dyDescent="0.3">
      <c r="A447" t="s">
        <v>1013</v>
      </c>
      <c r="B447" t="s">
        <v>1014</v>
      </c>
      <c r="C447" t="s">
        <v>622</v>
      </c>
      <c r="D447" t="s">
        <v>622</v>
      </c>
      <c r="E447">
        <v>13996.060320000001</v>
      </c>
      <c r="F447">
        <v>484</v>
      </c>
      <c r="G447">
        <v>2.3649004301050001</v>
      </c>
      <c r="H447">
        <v>-8.4904219439328195</v>
      </c>
      <c r="I447">
        <v>3.8058750150643299E-2</v>
      </c>
      <c r="J447">
        <v>-5.2357331767591804</v>
      </c>
      <c r="K447">
        <v>502.61359170244401</v>
      </c>
      <c r="L447">
        <v>451.77172961814301</v>
      </c>
      <c r="M447">
        <v>30.555439177318998</v>
      </c>
      <c r="N447">
        <v>0.43452457412100698</v>
      </c>
      <c r="O447">
        <v>22.3140495867768</v>
      </c>
      <c r="P447">
        <v>42.983751846381097</v>
      </c>
      <c r="Q447">
        <v>2.1266638394656999E-2</v>
      </c>
    </row>
    <row r="448" spans="1:17" x14ac:dyDescent="0.3">
      <c r="A448" t="s">
        <v>1015</v>
      </c>
      <c r="B448" t="s">
        <v>1016</v>
      </c>
      <c r="C448" t="s">
        <v>10287</v>
      </c>
      <c r="D448" t="s">
        <v>24</v>
      </c>
      <c r="E448">
        <v>13964.797382523901</v>
      </c>
      <c r="F448">
        <v>230.06</v>
      </c>
      <c r="G448">
        <v>-24.006265076076701</v>
      </c>
      <c r="H448">
        <v>-7.8070354355193796</v>
      </c>
      <c r="I448">
        <v>-25.3654716244517</v>
      </c>
      <c r="J448">
        <v>7.1672827001059698</v>
      </c>
      <c r="K448">
        <v>234.34001000967299</v>
      </c>
      <c r="L448">
        <v>240.548916447349</v>
      </c>
      <c r="M448">
        <v>66.643012557304203</v>
      </c>
      <c r="N448">
        <v>1.3717048555511999</v>
      </c>
      <c r="O448">
        <v>30.705033469529599</v>
      </c>
      <c r="P448">
        <v>12.0876979293544</v>
      </c>
      <c r="Q448">
        <v>3.3567111175787999E-2</v>
      </c>
    </row>
    <row r="449" spans="1:17" hidden="1" x14ac:dyDescent="0.3">
      <c r="A449" t="s">
        <v>1017</v>
      </c>
      <c r="B449" t="s">
        <v>1018</v>
      </c>
      <c r="C449" t="s">
        <v>10301</v>
      </c>
      <c r="D449" t="s">
        <v>568</v>
      </c>
      <c r="E449">
        <v>13759.226696595</v>
      </c>
      <c r="F449">
        <v>575.95000000000005</v>
      </c>
      <c r="G449">
        <v>-27.033169298525799</v>
      </c>
      <c r="H449">
        <v>2.0552301214559399</v>
      </c>
      <c r="I449">
        <v>-10.791164137916301</v>
      </c>
      <c r="J449">
        <v>5.8219899524891598</v>
      </c>
      <c r="K449">
        <v>568.34007540011396</v>
      </c>
      <c r="M449">
        <v>51.957905112093101</v>
      </c>
      <c r="N449">
        <v>0.61798958358325495</v>
      </c>
      <c r="O449">
        <v>14.5932806667245</v>
      </c>
      <c r="P449">
        <v>22.516485854073501</v>
      </c>
    </row>
    <row r="450" spans="1:17" x14ac:dyDescent="0.3">
      <c r="A450" t="s">
        <v>1019</v>
      </c>
      <c r="B450" t="s">
        <v>1020</v>
      </c>
      <c r="C450" t="s">
        <v>10298</v>
      </c>
      <c r="D450" t="s">
        <v>444</v>
      </c>
      <c r="E450">
        <v>13622.933831867</v>
      </c>
      <c r="F450">
        <v>220.37</v>
      </c>
      <c r="G450">
        <v>236.93325585334799</v>
      </c>
      <c r="H450">
        <v>3.8215184976613199</v>
      </c>
      <c r="I450">
        <v>11.850052389838099</v>
      </c>
      <c r="J450">
        <v>2.2890002485630299</v>
      </c>
      <c r="K450">
        <v>196.276424984437</v>
      </c>
      <c r="L450">
        <v>160.58940883790899</v>
      </c>
      <c r="M450">
        <v>71.507460601186807</v>
      </c>
      <c r="N450">
        <v>0.85001841377113796</v>
      </c>
      <c r="O450">
        <v>1.8287425693152399</v>
      </c>
      <c r="P450">
        <v>275.097872340425</v>
      </c>
      <c r="Q450">
        <v>0.19810862748556199</v>
      </c>
    </row>
    <row r="451" spans="1:17" x14ac:dyDescent="0.3">
      <c r="A451" t="s">
        <v>1021</v>
      </c>
      <c r="B451" t="s">
        <v>1022</v>
      </c>
      <c r="C451" t="s">
        <v>10298</v>
      </c>
      <c r="D451" t="s">
        <v>163</v>
      </c>
      <c r="E451">
        <v>13621.075751</v>
      </c>
      <c r="F451">
        <v>607</v>
      </c>
      <c r="G451">
        <v>14.922596632825</v>
      </c>
      <c r="H451">
        <v>-3.1385797382426399</v>
      </c>
      <c r="I451">
        <v>10.0529350384603</v>
      </c>
      <c r="J451">
        <v>-4.1044697731648302E-2</v>
      </c>
      <c r="K451">
        <v>609.33532483906902</v>
      </c>
      <c r="L451">
        <v>531.82979792907895</v>
      </c>
      <c r="M451">
        <v>51.452010712592802</v>
      </c>
      <c r="N451">
        <v>0.27222688271088702</v>
      </c>
      <c r="O451">
        <v>18.080724876441501</v>
      </c>
      <c r="P451">
        <v>75.395506754316202</v>
      </c>
      <c r="Q451">
        <v>0.19684250226092201</v>
      </c>
    </row>
    <row r="452" spans="1:17" x14ac:dyDescent="0.3">
      <c r="A452" t="s">
        <v>1023</v>
      </c>
      <c r="B452" t="s">
        <v>1024</v>
      </c>
      <c r="C452" t="s">
        <v>10286</v>
      </c>
      <c r="D452" t="s">
        <v>290</v>
      </c>
      <c r="E452">
        <v>13542.27147528</v>
      </c>
      <c r="F452">
        <v>982.2</v>
      </c>
      <c r="G452">
        <v>15.1662452859754</v>
      </c>
      <c r="H452">
        <v>-9.5459612370697808</v>
      </c>
      <c r="I452">
        <v>-1.7730804669154601</v>
      </c>
      <c r="J452">
        <v>1.01591945002408</v>
      </c>
      <c r="K452">
        <v>991.16201837973904</v>
      </c>
      <c r="L452">
        <v>926.02211064953701</v>
      </c>
      <c r="M452">
        <v>58.475802826059301</v>
      </c>
      <c r="N452">
        <v>0.44543158248207099</v>
      </c>
      <c r="O452">
        <v>22.072897576868201</v>
      </c>
      <c r="P452">
        <v>57.152000000000001</v>
      </c>
      <c r="Q452">
        <v>3.1718212633047999E-2</v>
      </c>
    </row>
    <row r="453" spans="1:17" x14ac:dyDescent="0.3">
      <c r="A453" t="s">
        <v>1025</v>
      </c>
      <c r="B453" t="s">
        <v>1026</v>
      </c>
      <c r="C453" t="s">
        <v>10293</v>
      </c>
      <c r="D453" t="s">
        <v>127</v>
      </c>
      <c r="E453">
        <v>13536.438519019999</v>
      </c>
      <c r="F453">
        <v>932.9</v>
      </c>
      <c r="G453">
        <v>112.39653347019799</v>
      </c>
      <c r="H453">
        <v>18.7485677087783</v>
      </c>
      <c r="I453">
        <v>71.120387946066302</v>
      </c>
      <c r="J453">
        <v>-3.7646520057400901</v>
      </c>
      <c r="K453">
        <v>810.78412293401198</v>
      </c>
      <c r="L453">
        <v>598.55593887316502</v>
      </c>
      <c r="M453">
        <v>59.343069100214599</v>
      </c>
      <c r="N453">
        <v>1.0950999237781101</v>
      </c>
      <c r="O453">
        <v>7.0854325222424697</v>
      </c>
      <c r="P453">
        <v>149.371825715049</v>
      </c>
      <c r="Q453">
        <v>0.19778810440101699</v>
      </c>
    </row>
    <row r="454" spans="1:17" x14ac:dyDescent="0.3">
      <c r="A454" t="s">
        <v>1027</v>
      </c>
      <c r="B454" t="s">
        <v>1028</v>
      </c>
      <c r="C454" t="s">
        <v>10291</v>
      </c>
      <c r="D454" t="s">
        <v>51</v>
      </c>
      <c r="E454">
        <v>13486.75522128</v>
      </c>
      <c r="F454">
        <v>1774.3</v>
      </c>
      <c r="G454">
        <v>44.453176159257801</v>
      </c>
      <c r="H454">
        <v>16.609601494050601</v>
      </c>
      <c r="I454">
        <v>4.9394500222784101</v>
      </c>
      <c r="J454">
        <v>9.4297841494692598</v>
      </c>
      <c r="K454">
        <v>1532.17994442091</v>
      </c>
      <c r="L454">
        <v>1354.62486062218</v>
      </c>
      <c r="M454">
        <v>68.313676081446204</v>
      </c>
      <c r="N454">
        <v>3.0124477299105799</v>
      </c>
      <c r="O454">
        <v>7.0844840218677803</v>
      </c>
      <c r="P454">
        <v>85.985324947589106</v>
      </c>
      <c r="Q454">
        <v>9.6657551823502996E-2</v>
      </c>
    </row>
    <row r="455" spans="1:17" x14ac:dyDescent="0.3">
      <c r="A455" t="s">
        <v>1029</v>
      </c>
      <c r="B455" t="s">
        <v>1030</v>
      </c>
      <c r="C455" t="s">
        <v>10299</v>
      </c>
      <c r="D455" t="s">
        <v>471</v>
      </c>
      <c r="E455">
        <v>13479.659591894901</v>
      </c>
      <c r="F455">
        <v>2025.45</v>
      </c>
      <c r="G455">
        <v>42.755226180443103</v>
      </c>
      <c r="H455">
        <v>-7.0461754515452499</v>
      </c>
      <c r="I455">
        <v>67.595422980765306</v>
      </c>
      <c r="J455">
        <v>-1.3479339013420799</v>
      </c>
      <c r="K455">
        <v>1826.5285472610201</v>
      </c>
      <c r="L455">
        <v>1426.0941698637</v>
      </c>
      <c r="M455">
        <v>70.590009879600501</v>
      </c>
      <c r="N455">
        <v>0.45443952540863802</v>
      </c>
      <c r="O455">
        <v>17.504752030412899</v>
      </c>
      <c r="P455">
        <v>125.456736337634</v>
      </c>
      <c r="Q455">
        <v>0.22762493158552699</v>
      </c>
    </row>
    <row r="456" spans="1:17" hidden="1" x14ac:dyDescent="0.3">
      <c r="A456" t="s">
        <v>1031</v>
      </c>
      <c r="B456" t="s">
        <v>1032</v>
      </c>
      <c r="C456" t="s">
        <v>10301</v>
      </c>
      <c r="D456" t="s">
        <v>133</v>
      </c>
      <c r="E456">
        <v>13425.9496514</v>
      </c>
      <c r="F456">
        <v>442</v>
      </c>
      <c r="G456">
        <v>71.9466079427431</v>
      </c>
      <c r="H456">
        <v>26.820031854527699</v>
      </c>
      <c r="I456">
        <v>64.806599439229899</v>
      </c>
      <c r="J456">
        <v>9.6219503887478606</v>
      </c>
      <c r="K456">
        <v>361.80542148801101</v>
      </c>
      <c r="L456">
        <v>293.37181476674601</v>
      </c>
      <c r="M456">
        <v>83.449822038574993</v>
      </c>
      <c r="N456">
        <v>1.3740447096916599</v>
      </c>
      <c r="O456">
        <v>3.9819004524886901</v>
      </c>
      <c r="P456">
        <v>116.13691931540301</v>
      </c>
      <c r="Q456">
        <v>0.193179042633076</v>
      </c>
    </row>
    <row r="457" spans="1:17" x14ac:dyDescent="0.3">
      <c r="A457" t="s">
        <v>1033</v>
      </c>
      <c r="B457" t="s">
        <v>1034</v>
      </c>
      <c r="C457" t="s">
        <v>10287</v>
      </c>
      <c r="D457" t="s">
        <v>545</v>
      </c>
      <c r="E457">
        <v>13407.770775700001</v>
      </c>
      <c r="F457">
        <v>1694.15</v>
      </c>
      <c r="G457">
        <v>-20.6013596062933</v>
      </c>
      <c r="H457">
        <v>-3.2476170923998899</v>
      </c>
      <c r="I457">
        <v>4.3539916279823796</v>
      </c>
      <c r="J457">
        <v>-1.3761331570197499</v>
      </c>
      <c r="K457">
        <v>1708.5398382455601</v>
      </c>
      <c r="L457">
        <v>1634.9749107550001</v>
      </c>
      <c r="M457">
        <v>53.415568064698398</v>
      </c>
      <c r="N457">
        <v>0.90930495324932803</v>
      </c>
      <c r="O457">
        <v>16.8107900717173</v>
      </c>
      <c r="P457">
        <v>29.621270084162202</v>
      </c>
      <c r="Q457">
        <v>-8.7219816323620997E-2</v>
      </c>
    </row>
    <row r="458" spans="1:17" x14ac:dyDescent="0.3">
      <c r="A458" t="s">
        <v>1035</v>
      </c>
      <c r="B458" t="s">
        <v>1036</v>
      </c>
      <c r="C458" t="s">
        <v>10300</v>
      </c>
      <c r="D458" t="s">
        <v>378</v>
      </c>
      <c r="E458">
        <v>13406.457015</v>
      </c>
      <c r="F458">
        <v>1062</v>
      </c>
      <c r="G458">
        <v>63.969515163551698</v>
      </c>
      <c r="H458">
        <v>40.354948253324402</v>
      </c>
      <c r="I458">
        <v>93.581322139760601</v>
      </c>
      <c r="J458">
        <v>5.9175736376226897</v>
      </c>
      <c r="K458">
        <v>839.20121314470396</v>
      </c>
      <c r="L458">
        <v>678.87079314978098</v>
      </c>
      <c r="M458">
        <v>75.084565384460902</v>
      </c>
      <c r="N458">
        <v>0.75329182163373098</v>
      </c>
      <c r="O458">
        <v>2.0150659133710098</v>
      </c>
      <c r="P458">
        <v>136</v>
      </c>
      <c r="Q458">
        <v>9.2403683610850995E-2</v>
      </c>
    </row>
    <row r="459" spans="1:17" x14ac:dyDescent="0.3">
      <c r="A459" t="s">
        <v>1037</v>
      </c>
      <c r="B459" t="s">
        <v>1038</v>
      </c>
      <c r="C459" t="s">
        <v>10303</v>
      </c>
      <c r="D459" t="s">
        <v>612</v>
      </c>
      <c r="E459">
        <v>13393.482792479999</v>
      </c>
      <c r="F459">
        <v>139.44</v>
      </c>
      <c r="G459">
        <v>-76.737704490550399</v>
      </c>
      <c r="H459">
        <v>-6.3914530386017798E-2</v>
      </c>
      <c r="I459">
        <v>-28.749773398315401</v>
      </c>
      <c r="J459">
        <v>0.23634427377857301</v>
      </c>
      <c r="K459">
        <v>143.29705846202799</v>
      </c>
      <c r="L459">
        <v>172.374680761771</v>
      </c>
      <c r="M459">
        <v>57.735080384517197</v>
      </c>
      <c r="N459">
        <v>0.47060504486639898</v>
      </c>
      <c r="O459">
        <v>114.931153184165</v>
      </c>
      <c r="P459">
        <v>11.1075697211155</v>
      </c>
      <c r="Q459">
        <v>-2.2023442152456E-2</v>
      </c>
    </row>
    <row r="460" spans="1:17" x14ac:dyDescent="0.3">
      <c r="A460" t="s">
        <v>1039</v>
      </c>
      <c r="B460" t="s">
        <v>1040</v>
      </c>
      <c r="C460" t="s">
        <v>10297</v>
      </c>
      <c r="D460" t="s">
        <v>335</v>
      </c>
      <c r="E460">
        <v>13358.233107399999</v>
      </c>
      <c r="F460">
        <v>963.7</v>
      </c>
      <c r="G460">
        <v>-1.91093836095463</v>
      </c>
      <c r="H460">
        <v>10.005544888259401</v>
      </c>
      <c r="I460">
        <v>17.5065732665017</v>
      </c>
      <c r="J460">
        <v>-1.1634105151096801</v>
      </c>
      <c r="K460">
        <v>894.57478047695599</v>
      </c>
      <c r="L460">
        <v>800.19621717344296</v>
      </c>
      <c r="M460">
        <v>49.407567333633096</v>
      </c>
      <c r="N460">
        <v>1.0674001530594099</v>
      </c>
      <c r="O460">
        <v>6.3609006952370901</v>
      </c>
      <c r="P460">
        <v>48.914471142702602</v>
      </c>
      <c r="Q460">
        <v>-3.4664678538748002E-2</v>
      </c>
    </row>
    <row r="461" spans="1:17" x14ac:dyDescent="0.3">
      <c r="A461" t="s">
        <v>1041</v>
      </c>
      <c r="B461" t="s">
        <v>1042</v>
      </c>
      <c r="C461" t="s">
        <v>10292</v>
      </c>
      <c r="D461" t="s">
        <v>263</v>
      </c>
      <c r="E461">
        <v>13304.020083269999</v>
      </c>
      <c r="F461">
        <v>5576.9</v>
      </c>
      <c r="G461">
        <v>-12.8090665505334</v>
      </c>
      <c r="H461">
        <v>8.8695572110922605</v>
      </c>
      <c r="I461">
        <v>16.521497680725201</v>
      </c>
      <c r="J461">
        <v>-0.740460612227828</v>
      </c>
      <c r="K461">
        <v>5209.9881972338799</v>
      </c>
      <c r="L461">
        <v>4737.8550853036804</v>
      </c>
      <c r="M461">
        <v>72.479992254498001</v>
      </c>
      <c r="N461">
        <v>0.41769185359454603</v>
      </c>
      <c r="O461">
        <v>4.7176746938263303</v>
      </c>
      <c r="P461">
        <v>47.457066934598899</v>
      </c>
      <c r="Q461">
        <v>0.130308173034164</v>
      </c>
    </row>
    <row r="462" spans="1:17" x14ac:dyDescent="0.3">
      <c r="A462" t="s">
        <v>1043</v>
      </c>
      <c r="B462" t="s">
        <v>1044</v>
      </c>
      <c r="C462" t="s">
        <v>10298</v>
      </c>
      <c r="D462" t="s">
        <v>263</v>
      </c>
      <c r="E462">
        <v>13292.17992</v>
      </c>
      <c r="F462">
        <v>4210.6499999999996</v>
      </c>
      <c r="G462">
        <v>4.64270826354959</v>
      </c>
      <c r="H462">
        <v>-0.76319563059579698</v>
      </c>
      <c r="I462">
        <v>8.9300678512977001</v>
      </c>
      <c r="J462">
        <v>-0.89925801336633904</v>
      </c>
      <c r="K462">
        <v>4242.5566760022502</v>
      </c>
      <c r="L462">
        <v>3838.6342400897101</v>
      </c>
      <c r="M462">
        <v>62.013872158163402</v>
      </c>
      <c r="N462">
        <v>0.76688932125293896</v>
      </c>
      <c r="O462">
        <v>18.746511821215201</v>
      </c>
      <c r="P462">
        <v>52.559782608695599</v>
      </c>
      <c r="Q462">
        <v>0.19194475298944999</v>
      </c>
    </row>
    <row r="463" spans="1:17" x14ac:dyDescent="0.3">
      <c r="A463" t="s">
        <v>1045</v>
      </c>
      <c r="B463" t="s">
        <v>1046</v>
      </c>
      <c r="C463" t="s">
        <v>10292</v>
      </c>
      <c r="D463" t="s">
        <v>224</v>
      </c>
      <c r="E463">
        <v>13237.160455989901</v>
      </c>
      <c r="F463">
        <v>1612.7</v>
      </c>
      <c r="G463">
        <v>4.5259039163450403</v>
      </c>
      <c r="H463">
        <v>-9.3991705748624401</v>
      </c>
      <c r="I463">
        <v>-34.935308856506197</v>
      </c>
      <c r="J463">
        <v>-5.9435510211411504</v>
      </c>
      <c r="K463">
        <v>1693.16665116687</v>
      </c>
      <c r="L463">
        <v>1605.61151610313</v>
      </c>
      <c r="M463">
        <v>47.348825062052903</v>
      </c>
      <c r="N463">
        <v>1.2094284789987799</v>
      </c>
      <c r="O463">
        <v>37.7782600607676</v>
      </c>
      <c r="P463">
        <v>58.418467583496998</v>
      </c>
      <c r="Q463">
        <v>0.156410222856949</v>
      </c>
    </row>
    <row r="464" spans="1:17" x14ac:dyDescent="0.3">
      <c r="A464" t="s">
        <v>1047</v>
      </c>
      <c r="B464" t="s">
        <v>1048</v>
      </c>
      <c r="C464" t="s">
        <v>10295</v>
      </c>
      <c r="D464" t="s">
        <v>491</v>
      </c>
      <c r="E464">
        <v>13159.97224005</v>
      </c>
      <c r="F464">
        <v>846.75</v>
      </c>
      <c r="G464">
        <v>-35.0774327162841</v>
      </c>
      <c r="H464">
        <v>-5.3834635873869399</v>
      </c>
      <c r="I464">
        <v>-7.5052211991035804</v>
      </c>
      <c r="J464">
        <v>-1.83097311724381</v>
      </c>
      <c r="K464">
        <v>822.05334193175395</v>
      </c>
      <c r="L464">
        <v>824.30180224772403</v>
      </c>
      <c r="M464">
        <v>75.969355418189593</v>
      </c>
      <c r="N464">
        <v>0.57701389727547503</v>
      </c>
      <c r="O464">
        <v>21.045172719220499</v>
      </c>
      <c r="P464">
        <v>19.437195853022001</v>
      </c>
      <c r="Q464">
        <v>3.1118691964241E-2</v>
      </c>
    </row>
    <row r="465" spans="1:17" x14ac:dyDescent="0.3">
      <c r="A465" t="s">
        <v>1049</v>
      </c>
      <c r="B465" t="s">
        <v>1050</v>
      </c>
      <c r="C465" t="s">
        <v>10298</v>
      </c>
      <c r="D465" t="s">
        <v>80</v>
      </c>
      <c r="E465">
        <v>13077.73530858</v>
      </c>
      <c r="F465">
        <v>633.29999999999995</v>
      </c>
      <c r="G465">
        <v>-37.4269180628214</v>
      </c>
      <c r="H465">
        <v>7.6978266122607302</v>
      </c>
      <c r="I465">
        <v>-7.1190211203353799</v>
      </c>
      <c r="J465">
        <v>-1.6777261195961699</v>
      </c>
      <c r="K465">
        <v>617.33120392931198</v>
      </c>
      <c r="L465">
        <v>646.62917288363099</v>
      </c>
      <c r="M465">
        <v>69.001322767385702</v>
      </c>
      <c r="N465">
        <v>2.6225472921371198</v>
      </c>
      <c r="O465">
        <v>30.1121111637454</v>
      </c>
      <c r="P465">
        <v>25.592464055527898</v>
      </c>
      <c r="Q465">
        <v>4.4137294122113001E-2</v>
      </c>
    </row>
    <row r="466" spans="1:17" hidden="1" x14ac:dyDescent="0.3">
      <c r="A466" t="s">
        <v>1051</v>
      </c>
      <c r="B466" t="s">
        <v>1052</v>
      </c>
      <c r="C466" t="s">
        <v>10301</v>
      </c>
      <c r="D466" t="s">
        <v>1053</v>
      </c>
      <c r="E466">
        <v>12906.893384999599</v>
      </c>
      <c r="F466">
        <v>100</v>
      </c>
      <c r="G466">
        <v>-27.917737524134498</v>
      </c>
      <c r="I466">
        <v>-11.675732363525</v>
      </c>
      <c r="M466">
        <v>50</v>
      </c>
      <c r="N466">
        <v>1</v>
      </c>
      <c r="O466">
        <v>0</v>
      </c>
      <c r="P466">
        <v>0</v>
      </c>
    </row>
    <row r="467" spans="1:17" x14ac:dyDescent="0.3">
      <c r="A467" t="s">
        <v>1054</v>
      </c>
      <c r="B467" t="s">
        <v>1055</v>
      </c>
      <c r="C467" t="s">
        <v>10298</v>
      </c>
      <c r="D467" t="s">
        <v>127</v>
      </c>
      <c r="E467">
        <v>12804.849326539999</v>
      </c>
      <c r="F467">
        <v>957.05</v>
      </c>
      <c r="G467">
        <v>34.818191739596003</v>
      </c>
      <c r="H467">
        <v>-13.000915092539699</v>
      </c>
      <c r="I467">
        <v>10.936528221959501</v>
      </c>
      <c r="J467">
        <v>-5.6155729020272096</v>
      </c>
      <c r="K467">
        <v>1041.42595148135</v>
      </c>
      <c r="L467">
        <v>871.95691161735397</v>
      </c>
      <c r="M467">
        <v>28.729729848038499</v>
      </c>
      <c r="N467">
        <v>0.94866078897191997</v>
      </c>
      <c r="O467">
        <v>27.887780157776501</v>
      </c>
      <c r="P467">
        <v>72.659209814180002</v>
      </c>
      <c r="Q467">
        <v>0.120217316544921</v>
      </c>
    </row>
    <row r="468" spans="1:17" x14ac:dyDescent="0.3">
      <c r="A468" t="s">
        <v>1056</v>
      </c>
      <c r="B468" t="s">
        <v>1057</v>
      </c>
      <c r="C468" t="s">
        <v>10296</v>
      </c>
      <c r="D468" t="s">
        <v>397</v>
      </c>
      <c r="E468">
        <v>12758.234883900001</v>
      </c>
      <c r="F468">
        <v>273.89999999999998</v>
      </c>
      <c r="G468">
        <v>104.69372744401799</v>
      </c>
      <c r="H468">
        <v>-11.613204580483</v>
      </c>
      <c r="I468">
        <v>-1.67573236352507</v>
      </c>
      <c r="J468">
        <v>-0.108857832428294</v>
      </c>
      <c r="K468">
        <v>270.39186516819501</v>
      </c>
      <c r="L468">
        <v>224.259745001114</v>
      </c>
      <c r="M468">
        <v>52.797512876410003</v>
      </c>
      <c r="N468">
        <v>0.56241703766783602</v>
      </c>
      <c r="O468">
        <v>40.270171595472803</v>
      </c>
      <c r="P468">
        <v>139.737417943107</v>
      </c>
      <c r="Q468">
        <v>0.11451182370419399</v>
      </c>
    </row>
    <row r="469" spans="1:17" x14ac:dyDescent="0.3">
      <c r="A469" t="s">
        <v>1058</v>
      </c>
      <c r="B469" t="s">
        <v>1059</v>
      </c>
      <c r="C469" t="s">
        <v>10291</v>
      </c>
      <c r="D469" t="s">
        <v>51</v>
      </c>
      <c r="E469">
        <v>12720.92672704</v>
      </c>
      <c r="F469">
        <v>1038.2</v>
      </c>
      <c r="G469">
        <v>34.022677387735598</v>
      </c>
      <c r="H469">
        <v>20.568219002272599</v>
      </c>
      <c r="I469">
        <v>6.6309168302530699</v>
      </c>
      <c r="J469">
        <v>0.78765034623479102</v>
      </c>
      <c r="K469">
        <v>905.09697178776196</v>
      </c>
      <c r="L469">
        <v>801.09844861178601</v>
      </c>
      <c r="M469">
        <v>81.1618709780046</v>
      </c>
      <c r="N469">
        <v>1.1340753311179701</v>
      </c>
      <c r="O469">
        <v>1.37738393373145</v>
      </c>
      <c r="P469">
        <v>70.015557193154805</v>
      </c>
      <c r="Q469">
        <v>2.6107695512140001E-2</v>
      </c>
    </row>
    <row r="470" spans="1:17" x14ac:dyDescent="0.3">
      <c r="A470" t="s">
        <v>1060</v>
      </c>
      <c r="B470" t="s">
        <v>1061</v>
      </c>
      <c r="C470" t="s">
        <v>10293</v>
      </c>
      <c r="D470" t="s">
        <v>101</v>
      </c>
      <c r="E470">
        <v>12713.166124085001</v>
      </c>
      <c r="F470">
        <v>18.55</v>
      </c>
      <c r="G470">
        <v>122.757938151541</v>
      </c>
      <c r="H470">
        <v>3.8003491764819999</v>
      </c>
      <c r="I470">
        <v>-20.070794091920099</v>
      </c>
      <c r="J470">
        <v>2.1504749977222799</v>
      </c>
      <c r="K470">
        <v>18.602525606268699</v>
      </c>
      <c r="L470">
        <v>16.718169813782101</v>
      </c>
      <c r="M470">
        <v>55.361843509930999</v>
      </c>
      <c r="N470">
        <v>0.94471367424497898</v>
      </c>
      <c r="O470">
        <v>29.380053908355698</v>
      </c>
      <c r="P470">
        <v>159.44055944055901</v>
      </c>
      <c r="Q470">
        <v>0.13209979659673399</v>
      </c>
    </row>
    <row r="471" spans="1:17" x14ac:dyDescent="0.3">
      <c r="A471" t="s">
        <v>1062</v>
      </c>
      <c r="B471" t="s">
        <v>1063</v>
      </c>
      <c r="C471" t="s">
        <v>10297</v>
      </c>
      <c r="D471" t="s">
        <v>774</v>
      </c>
      <c r="E471">
        <v>12700.3660197399</v>
      </c>
      <c r="F471">
        <v>9765.1</v>
      </c>
      <c r="G471">
        <v>-14.054290639460101</v>
      </c>
      <c r="H471">
        <v>10.0207694022294</v>
      </c>
      <c r="I471">
        <v>19.6841955338632</v>
      </c>
      <c r="J471">
        <v>-4.9580776151305299</v>
      </c>
      <c r="K471">
        <v>9070.0318442905991</v>
      </c>
      <c r="L471">
        <v>8132.2376524117399</v>
      </c>
      <c r="M471">
        <v>49.828707669840298</v>
      </c>
      <c r="N471">
        <v>1.224709111383</v>
      </c>
      <c r="O471">
        <v>10.495028212716701</v>
      </c>
      <c r="P471">
        <v>48.153598737710901</v>
      </c>
      <c r="Q471">
        <v>7.4834202643665998E-2</v>
      </c>
    </row>
    <row r="472" spans="1:17" x14ac:dyDescent="0.3">
      <c r="A472" t="s">
        <v>1064</v>
      </c>
      <c r="B472" t="s">
        <v>1065</v>
      </c>
      <c r="C472" t="s">
        <v>10292</v>
      </c>
      <c r="D472" t="s">
        <v>198</v>
      </c>
      <c r="E472">
        <v>12659.289416355001</v>
      </c>
      <c r="F472">
        <v>538.04999999999995</v>
      </c>
      <c r="G472">
        <v>41.280375683412501</v>
      </c>
      <c r="H472">
        <v>10.471277617628701</v>
      </c>
      <c r="I472">
        <v>12.341785211673701</v>
      </c>
      <c r="J472">
        <v>0.111412294089692</v>
      </c>
      <c r="K472">
        <v>490.78477924631801</v>
      </c>
      <c r="L472">
        <v>425.23659394737098</v>
      </c>
      <c r="M472">
        <v>75.004074847454405</v>
      </c>
      <c r="N472">
        <v>0.66585897232521796</v>
      </c>
      <c r="O472">
        <v>2.1094693801691302</v>
      </c>
      <c r="P472">
        <v>75.575134605971598</v>
      </c>
      <c r="Q472">
        <v>0.16403157460544199</v>
      </c>
    </row>
    <row r="473" spans="1:17" x14ac:dyDescent="0.3">
      <c r="A473" t="s">
        <v>1066</v>
      </c>
      <c r="B473" t="s">
        <v>1067</v>
      </c>
      <c r="C473" t="s">
        <v>10296</v>
      </c>
      <c r="D473" t="s">
        <v>755</v>
      </c>
      <c r="E473">
        <v>12593.657659385</v>
      </c>
      <c r="F473">
        <v>2682.35</v>
      </c>
      <c r="G473">
        <v>37.966616217362002</v>
      </c>
      <c r="H473">
        <v>13.2998870904201</v>
      </c>
      <c r="I473">
        <v>-3.6057901786375801</v>
      </c>
      <c r="J473">
        <v>10.4610150793598</v>
      </c>
      <c r="K473">
        <v>2474.06407598429</v>
      </c>
      <c r="L473">
        <v>2338.0026403738402</v>
      </c>
      <c r="M473">
        <v>63.089198599250601</v>
      </c>
      <c r="N473">
        <v>1.2590174623194801</v>
      </c>
      <c r="O473">
        <v>5.4299401644080696</v>
      </c>
      <c r="P473">
        <v>69.554361567635894</v>
      </c>
      <c r="Q473">
        <v>5.2312946054365997E-2</v>
      </c>
    </row>
    <row r="474" spans="1:17" x14ac:dyDescent="0.3">
      <c r="A474" t="s">
        <v>1068</v>
      </c>
      <c r="B474" t="s">
        <v>1069</v>
      </c>
      <c r="C474" t="s">
        <v>10287</v>
      </c>
      <c r="D474" t="s">
        <v>24</v>
      </c>
      <c r="E474">
        <v>12520.317865216</v>
      </c>
      <c r="F474">
        <v>169.04</v>
      </c>
      <c r="G474">
        <v>8.5148694169469401</v>
      </c>
      <c r="H474">
        <v>8.7247073124092296</v>
      </c>
      <c r="I474">
        <v>13.4001092938926</v>
      </c>
      <c r="J474">
        <v>1.8996257847548801</v>
      </c>
      <c r="K474">
        <v>162.085297107602</v>
      </c>
      <c r="L474">
        <v>151.64853999770099</v>
      </c>
      <c r="M474">
        <v>63.116443678616399</v>
      </c>
      <c r="N474">
        <v>0.408851843684156</v>
      </c>
      <c r="O474">
        <v>4.60246095598675</v>
      </c>
      <c r="P474">
        <v>40.807996668054898</v>
      </c>
      <c r="Q474">
        <v>-1.5495073846157999E-2</v>
      </c>
    </row>
    <row r="475" spans="1:17" x14ac:dyDescent="0.3">
      <c r="A475" t="s">
        <v>1070</v>
      </c>
      <c r="B475" t="s">
        <v>1071</v>
      </c>
      <c r="C475" t="s">
        <v>6577</v>
      </c>
      <c r="D475" t="s">
        <v>80</v>
      </c>
      <c r="E475">
        <v>12320.101497735001</v>
      </c>
      <c r="F475">
        <v>344.95</v>
      </c>
      <c r="G475">
        <v>-26.551296148877402</v>
      </c>
      <c r="H475">
        <v>0.30433504635539799</v>
      </c>
      <c r="I475">
        <v>-10.665483461621699</v>
      </c>
      <c r="J475">
        <v>-1.09158561137493</v>
      </c>
      <c r="K475">
        <v>341.25423133970997</v>
      </c>
      <c r="L475">
        <v>342.07332342045999</v>
      </c>
      <c r="M475">
        <v>65.809745048574896</v>
      </c>
      <c r="N475">
        <v>0.60939136628575596</v>
      </c>
      <c r="O475">
        <v>15.3790404406435</v>
      </c>
      <c r="P475">
        <v>18.417439066254701</v>
      </c>
      <c r="Q475">
        <v>-0.109822319428208</v>
      </c>
    </row>
    <row r="476" spans="1:17" x14ac:dyDescent="0.3">
      <c r="A476" t="s">
        <v>1072</v>
      </c>
      <c r="B476" t="s">
        <v>1073</v>
      </c>
      <c r="C476" t="s">
        <v>10293</v>
      </c>
      <c r="D476" t="s">
        <v>101</v>
      </c>
      <c r="E476">
        <v>12316.819915505001</v>
      </c>
      <c r="F476">
        <v>938.35</v>
      </c>
      <c r="G476">
        <v>194.779574334637</v>
      </c>
      <c r="H476">
        <v>-4.4183815837806</v>
      </c>
      <c r="I476">
        <v>-2.5398868180493599</v>
      </c>
      <c r="J476">
        <v>-9.4622435325314793</v>
      </c>
      <c r="K476">
        <v>955.31663491449103</v>
      </c>
      <c r="L476">
        <v>765.16150533762698</v>
      </c>
      <c r="M476">
        <v>37.151275526327602</v>
      </c>
      <c r="N476">
        <v>1.06388602494027</v>
      </c>
      <c r="O476">
        <v>19.145308253849802</v>
      </c>
      <c r="P476">
        <v>267.5</v>
      </c>
      <c r="Q476">
        <v>0.30056559604165101</v>
      </c>
    </row>
    <row r="477" spans="1:17" x14ac:dyDescent="0.3">
      <c r="A477" t="s">
        <v>1074</v>
      </c>
      <c r="B477" t="s">
        <v>1075</v>
      </c>
      <c r="C477" t="s">
        <v>10286</v>
      </c>
      <c r="D477" t="s">
        <v>290</v>
      </c>
      <c r="E477">
        <v>12316.523176000001</v>
      </c>
      <c r="F477">
        <v>916</v>
      </c>
      <c r="G477">
        <v>-39.3083058433606</v>
      </c>
      <c r="H477">
        <v>-5.0797637396313498</v>
      </c>
      <c r="I477">
        <v>-19.9059582814732</v>
      </c>
      <c r="J477">
        <v>-1.29870648579957</v>
      </c>
      <c r="K477">
        <v>937.11780053947996</v>
      </c>
      <c r="L477">
        <v>945.907409304608</v>
      </c>
      <c r="M477">
        <v>44.6425354453647</v>
      </c>
      <c r="N477">
        <v>0.71726538977090404</v>
      </c>
      <c r="O477">
        <v>36.244541484716102</v>
      </c>
      <c r="P477">
        <v>17.128060865673501</v>
      </c>
      <c r="Q477">
        <v>3.0062149160800002E-4</v>
      </c>
    </row>
    <row r="478" spans="1:17" x14ac:dyDescent="0.3">
      <c r="A478" t="s">
        <v>1076</v>
      </c>
      <c r="B478" t="s">
        <v>1077</v>
      </c>
      <c r="C478" t="s">
        <v>10291</v>
      </c>
      <c r="D478" t="s">
        <v>281</v>
      </c>
      <c r="E478">
        <v>12312.922277185</v>
      </c>
      <c r="F478">
        <v>1212.55</v>
      </c>
      <c r="G478">
        <v>-24.152387303775999</v>
      </c>
      <c r="H478">
        <v>2.5563290592476302</v>
      </c>
      <c r="I478">
        <v>-16.878609386431702</v>
      </c>
      <c r="J478">
        <v>-1.7042969511882999</v>
      </c>
      <c r="K478">
        <v>1224.55076511677</v>
      </c>
      <c r="L478">
        <v>1203.3781682471399</v>
      </c>
      <c r="M478">
        <v>54.720099289805397</v>
      </c>
      <c r="N478">
        <v>0.74509085889730697</v>
      </c>
      <c r="O478">
        <v>35.994391983835698</v>
      </c>
      <c r="P478">
        <v>22.115917216375401</v>
      </c>
      <c r="Q478">
        <v>0.115403645629904</v>
      </c>
    </row>
    <row r="479" spans="1:17" x14ac:dyDescent="0.3">
      <c r="A479" t="s">
        <v>1078</v>
      </c>
      <c r="B479" t="s">
        <v>1079</v>
      </c>
      <c r="C479" t="s">
        <v>10294</v>
      </c>
      <c r="D479" t="s">
        <v>127</v>
      </c>
      <c r="E479">
        <v>12247.01103885</v>
      </c>
      <c r="F479">
        <v>347.55</v>
      </c>
      <c r="G479">
        <v>41.825852219455101</v>
      </c>
      <c r="H479">
        <v>27.0753423153757</v>
      </c>
      <c r="I479">
        <v>45.444520801031899</v>
      </c>
      <c r="J479">
        <v>3.9102126842981102</v>
      </c>
      <c r="K479">
        <v>276.43924400609399</v>
      </c>
      <c r="L479">
        <v>238.87637929717101</v>
      </c>
      <c r="M479">
        <v>80.501234906386202</v>
      </c>
      <c r="N479">
        <v>2.7483971054394698</v>
      </c>
      <c r="O479">
        <v>2.6471011365271</v>
      </c>
      <c r="P479">
        <v>92.815533980582501</v>
      </c>
      <c r="Q479">
        <v>0.16413500647253099</v>
      </c>
    </row>
    <row r="480" spans="1:17" x14ac:dyDescent="0.3">
      <c r="A480" t="s">
        <v>1080</v>
      </c>
      <c r="B480" t="s">
        <v>1081</v>
      </c>
      <c r="C480" t="s">
        <v>10287</v>
      </c>
      <c r="D480" t="s">
        <v>24</v>
      </c>
      <c r="E480">
        <v>12244.047806097</v>
      </c>
      <c r="F480">
        <v>111.19</v>
      </c>
      <c r="G480">
        <v>-4.1670419203504698</v>
      </c>
      <c r="H480">
        <v>0.34742255435365998</v>
      </c>
      <c r="I480">
        <v>-35.177624348389102</v>
      </c>
      <c r="J480">
        <v>-1.0736013596949401</v>
      </c>
      <c r="K480">
        <v>114.3217713011</v>
      </c>
      <c r="L480">
        <v>116.05562711376599</v>
      </c>
      <c r="M480">
        <v>50.610565170364801</v>
      </c>
      <c r="N480">
        <v>0.52091612857179403</v>
      </c>
      <c r="O480">
        <v>37.152621638636496</v>
      </c>
      <c r="P480">
        <v>31.120283018867902</v>
      </c>
      <c r="Q480">
        <v>0.121179533547843</v>
      </c>
    </row>
    <row r="481" spans="1:17" x14ac:dyDescent="0.3">
      <c r="A481" t="s">
        <v>1082</v>
      </c>
      <c r="B481" t="s">
        <v>1083</v>
      </c>
      <c r="C481" t="s">
        <v>10290</v>
      </c>
      <c r="D481" t="s">
        <v>46</v>
      </c>
      <c r="E481">
        <v>12123.253985609999</v>
      </c>
      <c r="F481">
        <v>215.7</v>
      </c>
      <c r="G481">
        <v>7.9134967327923702</v>
      </c>
      <c r="H481">
        <v>-16.715833353123301</v>
      </c>
      <c r="I481">
        <v>-12.8667538935296</v>
      </c>
      <c r="J481">
        <v>-1.39966916196708</v>
      </c>
      <c r="K481">
        <v>242.83795778629499</v>
      </c>
      <c r="L481">
        <v>216.60200541383199</v>
      </c>
      <c r="M481">
        <v>29.105787539381399</v>
      </c>
      <c r="N481">
        <v>0.50402994592769501</v>
      </c>
      <c r="O481">
        <v>40.890125173852503</v>
      </c>
      <c r="P481">
        <v>85.229712322885305</v>
      </c>
      <c r="Q481">
        <v>0.11472703186977901</v>
      </c>
    </row>
    <row r="482" spans="1:17" hidden="1" x14ac:dyDescent="0.3">
      <c r="A482" t="s">
        <v>1084</v>
      </c>
      <c r="B482" t="s">
        <v>1085</v>
      </c>
      <c r="C482" t="s">
        <v>10301</v>
      </c>
      <c r="D482" t="s">
        <v>127</v>
      </c>
      <c r="E482">
        <v>12114.701649265</v>
      </c>
      <c r="F482">
        <v>737.05</v>
      </c>
      <c r="G482">
        <v>29.2099220503335</v>
      </c>
      <c r="H482">
        <v>1.8928727713169</v>
      </c>
      <c r="I482">
        <v>13.343349987420501</v>
      </c>
      <c r="J482">
        <v>1.7701684401346001</v>
      </c>
      <c r="K482">
        <v>725.98976937861005</v>
      </c>
      <c r="L482">
        <v>628.63298224763196</v>
      </c>
      <c r="M482">
        <v>51.497849774017503</v>
      </c>
      <c r="N482">
        <v>0.76445057587481502</v>
      </c>
      <c r="O482">
        <v>12.6110847296655</v>
      </c>
      <c r="P482">
        <v>84.262499999999903</v>
      </c>
      <c r="Q482">
        <v>0.124238305510462</v>
      </c>
    </row>
    <row r="483" spans="1:17" x14ac:dyDescent="0.3">
      <c r="A483" t="s">
        <v>1086</v>
      </c>
      <c r="B483" t="s">
        <v>1087</v>
      </c>
      <c r="C483" t="s">
        <v>10300</v>
      </c>
      <c r="D483" t="s">
        <v>571</v>
      </c>
      <c r="E483">
        <v>12070.690610745</v>
      </c>
      <c r="F483">
        <v>910.65</v>
      </c>
      <c r="G483">
        <v>-41.538795148037799</v>
      </c>
      <c r="H483">
        <v>0.81525152915032095</v>
      </c>
      <c r="I483">
        <v>-5.8169703757308202</v>
      </c>
      <c r="J483">
        <v>-3.2030842550110901</v>
      </c>
      <c r="K483">
        <v>885.53423979340903</v>
      </c>
      <c r="L483">
        <v>876.21624512342805</v>
      </c>
      <c r="M483">
        <v>60.920944304433803</v>
      </c>
      <c r="N483">
        <v>0.71534257449876104</v>
      </c>
      <c r="O483">
        <v>16.949431724592301</v>
      </c>
      <c r="P483">
        <v>19.5784912349813</v>
      </c>
      <c r="Q483">
        <v>-2.2877084994724999E-2</v>
      </c>
    </row>
    <row r="484" spans="1:17" x14ac:dyDescent="0.3">
      <c r="A484" t="s">
        <v>1088</v>
      </c>
      <c r="B484" t="s">
        <v>1089</v>
      </c>
      <c r="C484" t="s">
        <v>10291</v>
      </c>
      <c r="D484" t="s">
        <v>51</v>
      </c>
      <c r="E484">
        <v>12039.629167949999</v>
      </c>
      <c r="F484">
        <v>1309.25</v>
      </c>
      <c r="G484">
        <v>186.01344578721799</v>
      </c>
      <c r="H484">
        <v>38.8016187877259</v>
      </c>
      <c r="I484">
        <v>50.5107030654003</v>
      </c>
      <c r="J484">
        <v>4.8280302152913297</v>
      </c>
      <c r="K484">
        <v>1054.7471147865899</v>
      </c>
      <c r="L484">
        <v>830.49274242302999</v>
      </c>
      <c r="M484">
        <v>75.2232347650083</v>
      </c>
      <c r="N484">
        <v>1.19274242866098</v>
      </c>
      <c r="O484">
        <v>2.92533893450448</v>
      </c>
      <c r="P484">
        <v>215.481927710843</v>
      </c>
      <c r="Q484">
        <v>7.9944634403513001E-2</v>
      </c>
    </row>
    <row r="485" spans="1:17" x14ac:dyDescent="0.3">
      <c r="A485" t="s">
        <v>1090</v>
      </c>
      <c r="B485" t="s">
        <v>1091</v>
      </c>
      <c r="C485" t="s">
        <v>10290</v>
      </c>
      <c r="D485" t="s">
        <v>46</v>
      </c>
      <c r="E485">
        <v>12021.4252719</v>
      </c>
      <c r="F485">
        <v>468.6</v>
      </c>
      <c r="G485">
        <v>14.0822624758654</v>
      </c>
      <c r="H485">
        <v>-8.1325259611517104</v>
      </c>
      <c r="I485">
        <v>2.7425315847107998</v>
      </c>
      <c r="J485">
        <v>-3.89458660947902</v>
      </c>
      <c r="K485">
        <v>483.79881873427001</v>
      </c>
      <c r="L485">
        <v>439.11142287916999</v>
      </c>
      <c r="M485">
        <v>44.731417582290099</v>
      </c>
      <c r="N485">
        <v>0.47159276981178</v>
      </c>
      <c r="O485">
        <v>22.663252240717</v>
      </c>
      <c r="P485">
        <v>51.112544340535301</v>
      </c>
      <c r="Q485">
        <v>3.2701486069123001E-2</v>
      </c>
    </row>
    <row r="486" spans="1:17" x14ac:dyDescent="0.3">
      <c r="A486" t="s">
        <v>1092</v>
      </c>
      <c r="B486" t="s">
        <v>1093</v>
      </c>
      <c r="C486" t="s">
        <v>10289</v>
      </c>
      <c r="D486" t="s">
        <v>359</v>
      </c>
      <c r="E486">
        <v>12008.00680352</v>
      </c>
      <c r="F486">
        <v>345.8</v>
      </c>
      <c r="G486">
        <v>72.604152878880797</v>
      </c>
      <c r="H486">
        <v>23.7005260047451</v>
      </c>
      <c r="I486">
        <v>74.088436317646</v>
      </c>
      <c r="J486">
        <v>8.1536337799959195</v>
      </c>
      <c r="K486">
        <v>287.66905500293501</v>
      </c>
      <c r="L486">
        <v>228.65933810291</v>
      </c>
      <c r="M486">
        <v>75.566997580484497</v>
      </c>
      <c r="N486">
        <v>0.72374520383918695</v>
      </c>
      <c r="O486">
        <v>3.9907460960092598</v>
      </c>
      <c r="P486">
        <v>135.87994542973999</v>
      </c>
      <c r="Q486">
        <v>0.179007499117873</v>
      </c>
    </row>
    <row r="487" spans="1:17" x14ac:dyDescent="0.3">
      <c r="A487" t="s">
        <v>1094</v>
      </c>
      <c r="B487" t="s">
        <v>1095</v>
      </c>
      <c r="C487" t="s">
        <v>10286</v>
      </c>
      <c r="D487" t="s">
        <v>21</v>
      </c>
      <c r="E487">
        <v>11916.24869952</v>
      </c>
      <c r="F487">
        <v>796.8</v>
      </c>
      <c r="G487">
        <v>-40.496595387977898</v>
      </c>
      <c r="H487">
        <v>-2.16039293663707</v>
      </c>
      <c r="I487">
        <v>-14.8003524243153</v>
      </c>
      <c r="J487">
        <v>1.7533478940979901</v>
      </c>
      <c r="K487">
        <v>805.76421367519401</v>
      </c>
      <c r="L487">
        <v>834.76788403024602</v>
      </c>
      <c r="M487">
        <v>60.233514497385997</v>
      </c>
      <c r="N487">
        <v>0.49609548724619001</v>
      </c>
      <c r="O487">
        <v>21.736947791164599</v>
      </c>
      <c r="P487">
        <v>7.5303643724696299</v>
      </c>
      <c r="Q487">
        <v>-0.15205972412729701</v>
      </c>
    </row>
    <row r="488" spans="1:17" x14ac:dyDescent="0.3">
      <c r="A488" t="s">
        <v>1096</v>
      </c>
      <c r="B488" t="s">
        <v>1097</v>
      </c>
      <c r="C488" t="s">
        <v>10286</v>
      </c>
      <c r="D488" t="s">
        <v>290</v>
      </c>
      <c r="E488">
        <v>11812.351903875</v>
      </c>
      <c r="F488">
        <v>2171.25</v>
      </c>
      <c r="G488">
        <v>3.3311290659639701</v>
      </c>
      <c r="H488">
        <v>-5.3192246132006202</v>
      </c>
      <c r="I488">
        <v>7.712275224521</v>
      </c>
      <c r="J488">
        <v>-2.6779074881802201</v>
      </c>
      <c r="K488">
        <v>2231.2746275340301</v>
      </c>
      <c r="L488">
        <v>2016.8664834644501</v>
      </c>
      <c r="M488">
        <v>42.6684899749037</v>
      </c>
      <c r="N488">
        <v>0.54135032112638704</v>
      </c>
      <c r="O488">
        <v>26.556131260794398</v>
      </c>
      <c r="P488">
        <v>35.703124999999901</v>
      </c>
      <c r="Q488">
        <v>3.4602464333585999E-2</v>
      </c>
    </row>
    <row r="489" spans="1:17" x14ac:dyDescent="0.3">
      <c r="A489" t="s">
        <v>1098</v>
      </c>
      <c r="B489" t="s">
        <v>1099</v>
      </c>
      <c r="C489" t="s">
        <v>10294</v>
      </c>
      <c r="D489" t="s">
        <v>136</v>
      </c>
      <c r="E489">
        <v>11797.8</v>
      </c>
      <c r="F489">
        <v>371</v>
      </c>
      <c r="G489">
        <v>61.561322741442503</v>
      </c>
      <c r="H489">
        <v>-7.0686509084725504</v>
      </c>
      <c r="I489">
        <v>-22.396463924107401</v>
      </c>
      <c r="J489">
        <v>6.8114079463825694E-2</v>
      </c>
      <c r="K489">
        <v>387.92545934610803</v>
      </c>
      <c r="L489">
        <v>374.39467063382602</v>
      </c>
      <c r="M489">
        <v>46.671274785054699</v>
      </c>
      <c r="N489">
        <v>0.47193633563084098</v>
      </c>
      <c r="O489">
        <v>36.388140161724998</v>
      </c>
      <c r="P489">
        <v>104.238921001926</v>
      </c>
      <c r="Q489">
        <v>0.14532968789314299</v>
      </c>
    </row>
    <row r="490" spans="1:17" x14ac:dyDescent="0.3">
      <c r="A490" t="s">
        <v>1100</v>
      </c>
      <c r="B490" t="s">
        <v>1101</v>
      </c>
      <c r="C490" t="s">
        <v>10289</v>
      </c>
      <c r="D490" t="s">
        <v>1002</v>
      </c>
      <c r="E490">
        <v>11684.307524174999</v>
      </c>
      <c r="F490">
        <v>579.15</v>
      </c>
      <c r="G490">
        <v>19.429928167253198</v>
      </c>
      <c r="H490">
        <v>26.7782207009306</v>
      </c>
      <c r="I490">
        <v>40.152816594398601</v>
      </c>
      <c r="J490">
        <v>7.9927036242978202</v>
      </c>
      <c r="K490">
        <v>468.55589478239102</v>
      </c>
      <c r="L490">
        <v>419.99049038776502</v>
      </c>
      <c r="M490">
        <v>82.136107874006001</v>
      </c>
      <c r="N490">
        <v>1.4403462202531201</v>
      </c>
      <c r="O490">
        <v>1.0791677458344</v>
      </c>
      <c r="P490">
        <v>68.602620087336206</v>
      </c>
      <c r="Q490">
        <v>3.3619438791345997E-2</v>
      </c>
    </row>
    <row r="491" spans="1:17" x14ac:dyDescent="0.3">
      <c r="A491" t="s">
        <v>1102</v>
      </c>
      <c r="B491" t="s">
        <v>1103</v>
      </c>
      <c r="C491" t="s">
        <v>10292</v>
      </c>
      <c r="D491" t="s">
        <v>405</v>
      </c>
      <c r="E491">
        <v>11589.153608459999</v>
      </c>
      <c r="F491">
        <v>2865.05</v>
      </c>
      <c r="G491">
        <v>-6.0396135211567801</v>
      </c>
      <c r="H491">
        <v>6.3345037342148203</v>
      </c>
      <c r="I491">
        <v>-13.1137150595706</v>
      </c>
      <c r="J491">
        <v>4.3879654355211901</v>
      </c>
      <c r="K491">
        <v>2643.8647812010399</v>
      </c>
      <c r="L491">
        <v>2493.2658156758398</v>
      </c>
      <c r="M491">
        <v>69.635773318717099</v>
      </c>
      <c r="N491">
        <v>1.11838891122509</v>
      </c>
      <c r="O491">
        <v>4.6561142039405796</v>
      </c>
      <c r="P491">
        <v>39.326962822476702</v>
      </c>
      <c r="Q491">
        <v>7.8238577217286998E-2</v>
      </c>
    </row>
    <row r="492" spans="1:17" x14ac:dyDescent="0.3">
      <c r="A492" t="s">
        <v>1104</v>
      </c>
      <c r="B492" t="s">
        <v>1105</v>
      </c>
      <c r="C492" t="s">
        <v>10297</v>
      </c>
      <c r="D492" t="s">
        <v>471</v>
      </c>
      <c r="E492">
        <v>11545.306144919999</v>
      </c>
      <c r="F492">
        <v>2362.9</v>
      </c>
      <c r="G492">
        <v>2.2570390125630002</v>
      </c>
      <c r="H492">
        <v>14.6883149943551</v>
      </c>
      <c r="I492">
        <v>6.3512406634479603</v>
      </c>
      <c r="J492">
        <v>-3.01050111488895</v>
      </c>
      <c r="K492">
        <v>2179.10694742245</v>
      </c>
      <c r="L492">
        <v>1996.6356124183999</v>
      </c>
      <c r="M492">
        <v>62.416291783920101</v>
      </c>
      <c r="N492">
        <v>1.6246073841947</v>
      </c>
      <c r="O492">
        <v>4.0120191290363403</v>
      </c>
      <c r="P492">
        <v>43.327671964090698</v>
      </c>
      <c r="Q492">
        <v>0.19945471551649899</v>
      </c>
    </row>
    <row r="493" spans="1:17" hidden="1" x14ac:dyDescent="0.3">
      <c r="A493" t="s">
        <v>1106</v>
      </c>
      <c r="B493" t="s">
        <v>1107</v>
      </c>
      <c r="C493" t="s">
        <v>10298</v>
      </c>
      <c r="D493" t="s">
        <v>1108</v>
      </c>
      <c r="E493">
        <v>11526.438337109999</v>
      </c>
      <c r="F493">
        <v>1223.55</v>
      </c>
      <c r="G493">
        <v>-9.2186688396176795</v>
      </c>
      <c r="H493">
        <v>1.22612025120083</v>
      </c>
      <c r="I493">
        <v>15.651391836485301</v>
      </c>
      <c r="J493">
        <v>-1.4833535214341</v>
      </c>
      <c r="K493">
        <v>1199.7285606017799</v>
      </c>
      <c r="M493">
        <v>52.456799962834801</v>
      </c>
      <c r="N493">
        <v>0.36326089350281898</v>
      </c>
      <c r="O493">
        <v>6.24412569980794</v>
      </c>
      <c r="P493">
        <v>50.461141170683597</v>
      </c>
    </row>
    <row r="494" spans="1:17" hidden="1" x14ac:dyDescent="0.3">
      <c r="A494" t="s">
        <v>1109</v>
      </c>
      <c r="B494" t="s">
        <v>1110</v>
      </c>
      <c r="C494" t="s">
        <v>10301</v>
      </c>
      <c r="D494" t="s">
        <v>95</v>
      </c>
      <c r="E494">
        <v>11516.9498752</v>
      </c>
      <c r="F494">
        <v>92.99</v>
      </c>
      <c r="G494">
        <v>-45.318696841952999</v>
      </c>
      <c r="H494">
        <v>-3.8364488532474899</v>
      </c>
      <c r="I494">
        <v>-15.7800945373932</v>
      </c>
      <c r="J494">
        <v>-3.0653836538427401</v>
      </c>
      <c r="K494">
        <v>94.924722228483802</v>
      </c>
      <c r="L494">
        <v>98.714144482391404</v>
      </c>
      <c r="M494">
        <v>13.715137464591701</v>
      </c>
      <c r="N494">
        <v>0.84410755464118903</v>
      </c>
      <c r="O494">
        <v>21.679750510807601</v>
      </c>
      <c r="P494">
        <v>2.2992299229922901</v>
      </c>
    </row>
    <row r="495" spans="1:17" hidden="1" x14ac:dyDescent="0.3">
      <c r="A495" t="s">
        <v>1111</v>
      </c>
      <c r="B495" t="s">
        <v>1112</v>
      </c>
      <c r="C495" t="s">
        <v>10301</v>
      </c>
      <c r="D495" t="s">
        <v>408</v>
      </c>
      <c r="E495">
        <v>11499.661904000001</v>
      </c>
      <c r="F495">
        <v>10180</v>
      </c>
      <c r="G495">
        <v>79.526198612476804</v>
      </c>
      <c r="H495">
        <v>13.449376399165001</v>
      </c>
      <c r="I495">
        <v>-4.4416449856513101</v>
      </c>
      <c r="J495">
        <v>6.8605023321518503</v>
      </c>
      <c r="K495">
        <v>9116.3297371855297</v>
      </c>
      <c r="L495">
        <v>8178.1146833094699</v>
      </c>
      <c r="M495">
        <v>84.693269392854504</v>
      </c>
      <c r="N495">
        <v>0.55048314021089695</v>
      </c>
      <c r="O495">
        <v>2.0525540275049199</v>
      </c>
      <c r="P495">
        <v>109.896907216494</v>
      </c>
      <c r="Q495">
        <v>0.173624181707837</v>
      </c>
    </row>
    <row r="496" spans="1:17" x14ac:dyDescent="0.3">
      <c r="A496" t="s">
        <v>1113</v>
      </c>
      <c r="B496" t="s">
        <v>1114</v>
      </c>
      <c r="C496" t="s">
        <v>6577</v>
      </c>
      <c r="D496" t="s">
        <v>80</v>
      </c>
      <c r="E496">
        <v>11438.305688910001</v>
      </c>
      <c r="F496">
        <v>369.1</v>
      </c>
      <c r="G496">
        <v>25.905975749464101</v>
      </c>
      <c r="H496">
        <v>6.4147211235849699</v>
      </c>
      <c r="I496">
        <v>36.945165562788603</v>
      </c>
      <c r="J496">
        <v>-3.4616868182861098</v>
      </c>
      <c r="K496">
        <v>322.87837550900502</v>
      </c>
      <c r="L496">
        <v>262.26817318618998</v>
      </c>
      <c r="M496">
        <v>67.328709794208507</v>
      </c>
      <c r="N496">
        <v>0.12697215082681801</v>
      </c>
      <c r="O496">
        <v>4.3077756705499803</v>
      </c>
      <c r="P496">
        <v>113.909011880614</v>
      </c>
      <c r="Q496">
        <v>8.3325567315654006E-2</v>
      </c>
    </row>
    <row r="497" spans="1:17" x14ac:dyDescent="0.3">
      <c r="A497" t="s">
        <v>1115</v>
      </c>
      <c r="B497" t="s">
        <v>1116</v>
      </c>
      <c r="C497" t="s">
        <v>10295</v>
      </c>
      <c r="D497" t="s">
        <v>887</v>
      </c>
      <c r="E497">
        <v>11408.893384248</v>
      </c>
      <c r="F497">
        <v>82.62</v>
      </c>
      <c r="G497">
        <v>34.720057751455997</v>
      </c>
      <c r="H497">
        <v>11.045568367669199</v>
      </c>
      <c r="I497">
        <v>-13.9005844345309</v>
      </c>
      <c r="J497">
        <v>-7.5918686943141402</v>
      </c>
      <c r="K497">
        <v>78.354313189514698</v>
      </c>
      <c r="L497">
        <v>73.408340057984802</v>
      </c>
      <c r="M497">
        <v>61.256617321550799</v>
      </c>
      <c r="N497">
        <v>2.7743318797720802</v>
      </c>
      <c r="O497">
        <v>14.8027112079399</v>
      </c>
      <c r="P497">
        <v>71.055900621117999</v>
      </c>
      <c r="Q497">
        <v>5.2285319024520001E-2</v>
      </c>
    </row>
    <row r="498" spans="1:17" hidden="1" x14ac:dyDescent="0.3">
      <c r="A498" t="s">
        <v>1117</v>
      </c>
      <c r="B498" t="s">
        <v>1118</v>
      </c>
      <c r="C498" t="s">
        <v>10301</v>
      </c>
      <c r="D498" t="s">
        <v>60</v>
      </c>
      <c r="E498">
        <v>11407.875876980001</v>
      </c>
      <c r="F498">
        <v>8657.9</v>
      </c>
      <c r="G498">
        <v>126.401001735929</v>
      </c>
      <c r="H498">
        <v>3.5827430497475201</v>
      </c>
      <c r="I498">
        <v>33.5544949282639</v>
      </c>
      <c r="J498">
        <v>1.0364027809579199</v>
      </c>
      <c r="K498">
        <v>8523.1807747539897</v>
      </c>
      <c r="L498">
        <v>6955.3792998174304</v>
      </c>
      <c r="M498">
        <v>61.542351943087702</v>
      </c>
      <c r="N498">
        <v>0.68390648954871502</v>
      </c>
      <c r="O498">
        <v>18.710657318749298</v>
      </c>
      <c r="P498">
        <v>172.14119570000599</v>
      </c>
      <c r="Q498">
        <v>0.167313331964447</v>
      </c>
    </row>
    <row r="499" spans="1:17" x14ac:dyDescent="0.3">
      <c r="A499" t="s">
        <v>1119</v>
      </c>
      <c r="B499" t="s">
        <v>1120</v>
      </c>
      <c r="C499" t="s">
        <v>10298</v>
      </c>
      <c r="D499" t="s">
        <v>263</v>
      </c>
      <c r="E499">
        <v>11397.1971021399</v>
      </c>
      <c r="F499">
        <v>1712.95</v>
      </c>
      <c r="G499">
        <v>52.430756895743301</v>
      </c>
      <c r="H499">
        <v>-3.2626475149030797E-2</v>
      </c>
      <c r="I499">
        <v>22.263590492053901</v>
      </c>
      <c r="J499">
        <v>0.63205819238221095</v>
      </c>
      <c r="K499">
        <v>1708.72133433719</v>
      </c>
      <c r="L499">
        <v>1414.55923448504</v>
      </c>
      <c r="M499">
        <v>41.973501158886201</v>
      </c>
      <c r="N499">
        <v>0.917616170580973</v>
      </c>
      <c r="O499">
        <v>15.017951487200399</v>
      </c>
      <c r="P499">
        <v>103.510752049423</v>
      </c>
      <c r="Q499">
        <v>0.125510372549508</v>
      </c>
    </row>
    <row r="500" spans="1:17" hidden="1" x14ac:dyDescent="0.3">
      <c r="A500" t="s">
        <v>1121</v>
      </c>
      <c r="B500" t="s">
        <v>1122</v>
      </c>
      <c r="C500" t="s">
        <v>10301</v>
      </c>
      <c r="D500" t="s">
        <v>335</v>
      </c>
      <c r="E500">
        <v>11386.524625</v>
      </c>
      <c r="F500">
        <v>1651.25</v>
      </c>
      <c r="G500">
        <v>59.3518967259363</v>
      </c>
      <c r="H500">
        <v>51.202772530722399</v>
      </c>
      <c r="I500">
        <v>68.454081097803595</v>
      </c>
      <c r="J500">
        <v>-5.2842008461702097</v>
      </c>
      <c r="K500">
        <v>1329.06404801031</v>
      </c>
      <c r="L500">
        <v>1082.73166361176</v>
      </c>
      <c r="M500">
        <v>70.170316688937405</v>
      </c>
      <c r="N500">
        <v>2.0986641808591302</v>
      </c>
      <c r="O500">
        <v>5.9046177138531304</v>
      </c>
      <c r="P500">
        <v>101.371951219512</v>
      </c>
      <c r="Q500">
        <v>4.4164713787389002E-2</v>
      </c>
    </row>
    <row r="501" spans="1:17" x14ac:dyDescent="0.3">
      <c r="A501" t="s">
        <v>1123</v>
      </c>
      <c r="B501" t="s">
        <v>1124</v>
      </c>
      <c r="C501" t="s">
        <v>10287</v>
      </c>
      <c r="D501" t="s">
        <v>545</v>
      </c>
      <c r="E501">
        <v>11312.774460000001</v>
      </c>
      <c r="F501">
        <v>849.6</v>
      </c>
      <c r="G501">
        <v>-14.1142414421574</v>
      </c>
      <c r="H501">
        <v>2.3310153978276098</v>
      </c>
      <c r="I501">
        <v>-4.7876402706773504</v>
      </c>
      <c r="J501">
        <v>1.80217511497173</v>
      </c>
      <c r="K501">
        <v>830.16949068809504</v>
      </c>
      <c r="L501">
        <v>789.28055572995402</v>
      </c>
      <c r="M501">
        <v>64.778838754902196</v>
      </c>
      <c r="N501">
        <v>0.53093053988610395</v>
      </c>
      <c r="O501">
        <v>10.4048964218455</v>
      </c>
      <c r="P501">
        <v>24.9411764705882</v>
      </c>
      <c r="Q501">
        <v>4.3413578410331999E-2</v>
      </c>
    </row>
    <row r="502" spans="1:17" x14ac:dyDescent="0.3">
      <c r="A502" t="s">
        <v>1125</v>
      </c>
      <c r="B502" t="s">
        <v>1126</v>
      </c>
      <c r="C502" t="s">
        <v>10295</v>
      </c>
      <c r="D502" t="s">
        <v>130</v>
      </c>
      <c r="E502">
        <v>11237.64806489</v>
      </c>
      <c r="F502">
        <v>1321.45</v>
      </c>
      <c r="G502">
        <v>43.676860580007698</v>
      </c>
      <c r="H502">
        <v>7.3248273071935301</v>
      </c>
      <c r="I502">
        <v>34.737208747770701</v>
      </c>
      <c r="J502">
        <v>7.6053684260064998</v>
      </c>
      <c r="K502">
        <v>1162.57912148588</v>
      </c>
      <c r="L502">
        <v>973.74420563837998</v>
      </c>
      <c r="M502">
        <v>60.588067861635601</v>
      </c>
      <c r="N502">
        <v>1.12503008952001</v>
      </c>
      <c r="O502">
        <v>4.72965303265351</v>
      </c>
      <c r="P502">
        <v>90.6716687107712</v>
      </c>
      <c r="Q502">
        <v>1.8481224051426E-2</v>
      </c>
    </row>
    <row r="503" spans="1:17" hidden="1" x14ac:dyDescent="0.3">
      <c r="A503" t="s">
        <v>1127</v>
      </c>
      <c r="B503" t="s">
        <v>1128</v>
      </c>
      <c r="C503" t="s">
        <v>10301</v>
      </c>
      <c r="D503" t="s">
        <v>263</v>
      </c>
      <c r="E503">
        <v>11218.52180988</v>
      </c>
      <c r="F503">
        <v>93.17</v>
      </c>
      <c r="G503">
        <v>183.16740437903701</v>
      </c>
      <c r="H503">
        <v>-6.6276641604765496</v>
      </c>
      <c r="I503">
        <v>44.126943221759198</v>
      </c>
      <c r="J503">
        <v>-1.3485832624533101</v>
      </c>
      <c r="K503">
        <v>80.348453807250905</v>
      </c>
      <c r="L503">
        <v>62.393372496762296</v>
      </c>
      <c r="M503">
        <v>67.029798958056105</v>
      </c>
      <c r="N503">
        <v>0.54710610654842595</v>
      </c>
      <c r="O503">
        <v>12.6972201352366</v>
      </c>
      <c r="P503">
        <v>232.75</v>
      </c>
      <c r="Q503">
        <v>0.10520842201342499</v>
      </c>
    </row>
    <row r="504" spans="1:17" hidden="1" x14ac:dyDescent="0.3">
      <c r="A504" t="s">
        <v>1129</v>
      </c>
      <c r="B504" t="s">
        <v>1130</v>
      </c>
      <c r="C504" t="s">
        <v>10301</v>
      </c>
      <c r="D504" t="s">
        <v>335</v>
      </c>
      <c r="E504">
        <v>11203.523855425001</v>
      </c>
      <c r="F504">
        <v>972.25</v>
      </c>
      <c r="G504">
        <v>-31.5763909066441</v>
      </c>
      <c r="H504">
        <v>-2.2212500269632098</v>
      </c>
      <c r="I504">
        <v>-16.249516531950199</v>
      </c>
      <c r="J504">
        <v>-1.0638420767107799</v>
      </c>
      <c r="K504">
        <v>995.44992759146498</v>
      </c>
      <c r="L504">
        <v>1000.71196453808</v>
      </c>
      <c r="M504">
        <v>47.768208551504301</v>
      </c>
      <c r="N504">
        <v>1.4356379988124</v>
      </c>
      <c r="O504">
        <v>18.076626382103299</v>
      </c>
      <c r="P504">
        <v>18.5453880387733</v>
      </c>
      <c r="Q504">
        <v>-4.8606350351166998E-2</v>
      </c>
    </row>
    <row r="505" spans="1:17" x14ac:dyDescent="0.3">
      <c r="A505" t="s">
        <v>1131</v>
      </c>
      <c r="B505" t="s">
        <v>1132</v>
      </c>
      <c r="C505" t="s">
        <v>10296</v>
      </c>
      <c r="D505" t="s">
        <v>86</v>
      </c>
      <c r="E505">
        <v>11188.249837130001</v>
      </c>
      <c r="F505">
        <v>231.43</v>
      </c>
      <c r="G505">
        <v>65.504744715731704</v>
      </c>
      <c r="H505">
        <v>10.5998613318264</v>
      </c>
      <c r="I505">
        <v>-0.51819153739633095</v>
      </c>
      <c r="J505">
        <v>-1.8382351127916701</v>
      </c>
      <c r="K505">
        <v>220.78076838949701</v>
      </c>
      <c r="L505">
        <v>191.99029339737899</v>
      </c>
      <c r="M505">
        <v>54.3348822173512</v>
      </c>
      <c r="N505">
        <v>1.2362415511437499</v>
      </c>
      <c r="O505">
        <v>8.3221708507971996</v>
      </c>
      <c r="P505">
        <v>99.422662645411407</v>
      </c>
      <c r="Q505">
        <v>8.9048117014376996E-2</v>
      </c>
    </row>
    <row r="506" spans="1:17" x14ac:dyDescent="0.3">
      <c r="A506" t="s">
        <v>1133</v>
      </c>
      <c r="B506" t="s">
        <v>1134</v>
      </c>
      <c r="C506" t="s">
        <v>10300</v>
      </c>
      <c r="D506" t="s">
        <v>378</v>
      </c>
      <c r="E506">
        <v>11182.166098899999</v>
      </c>
      <c r="F506">
        <v>202.69</v>
      </c>
      <c r="G506">
        <v>53.785534551167899</v>
      </c>
      <c r="H506">
        <v>-10.833771780272301</v>
      </c>
      <c r="I506">
        <v>24.678118965099198</v>
      </c>
      <c r="J506">
        <v>-2.09588468362359</v>
      </c>
      <c r="K506">
        <v>196.400424991471</v>
      </c>
      <c r="L506">
        <v>165.64942100056001</v>
      </c>
      <c r="M506">
        <v>56.9636783518675</v>
      </c>
      <c r="N506">
        <v>0.32444397702215599</v>
      </c>
      <c r="O506">
        <v>20.8742414524643</v>
      </c>
      <c r="P506">
        <v>86.210381258612699</v>
      </c>
      <c r="Q506">
        <v>0.10192445876692501</v>
      </c>
    </row>
    <row r="507" spans="1:17" x14ac:dyDescent="0.3">
      <c r="A507" t="s">
        <v>1135</v>
      </c>
      <c r="B507" t="s">
        <v>1136</v>
      </c>
      <c r="C507" t="s">
        <v>10299</v>
      </c>
      <c r="D507" t="s">
        <v>139</v>
      </c>
      <c r="E507">
        <v>11157.543439011</v>
      </c>
      <c r="F507">
        <v>207.21</v>
      </c>
      <c r="G507">
        <v>20.248154503037401</v>
      </c>
      <c r="H507">
        <v>4.5257664884764797</v>
      </c>
      <c r="I507">
        <v>-35.087301389582997</v>
      </c>
      <c r="J507">
        <v>1.26474199985499</v>
      </c>
      <c r="K507">
        <v>203.94317659557501</v>
      </c>
      <c r="L507">
        <v>198.40626589262399</v>
      </c>
      <c r="M507">
        <v>58.764802765311103</v>
      </c>
      <c r="N507">
        <v>0.66241178676349599</v>
      </c>
      <c r="O507">
        <v>37.493364219873499</v>
      </c>
      <c r="P507">
        <v>52.866101069715903</v>
      </c>
      <c r="Q507">
        <v>0.17117861575837401</v>
      </c>
    </row>
    <row r="508" spans="1:17" x14ac:dyDescent="0.3">
      <c r="A508" t="s">
        <v>1137</v>
      </c>
      <c r="B508" t="s">
        <v>1138</v>
      </c>
      <c r="C508" t="s">
        <v>10299</v>
      </c>
      <c r="D508" t="s">
        <v>139</v>
      </c>
      <c r="E508">
        <v>11114.02003439</v>
      </c>
      <c r="F508">
        <v>468.65</v>
      </c>
      <c r="G508">
        <v>328.41137639991598</v>
      </c>
      <c r="H508">
        <v>20.1417921295021</v>
      </c>
      <c r="I508">
        <v>75.821767136374902</v>
      </c>
      <c r="J508">
        <v>1.9807679472862401</v>
      </c>
      <c r="K508">
        <v>453.16371634980197</v>
      </c>
      <c r="L508">
        <v>334.60422229572799</v>
      </c>
      <c r="M508">
        <v>46.581517702632098</v>
      </c>
      <c r="N508">
        <v>0.33796391374319101</v>
      </c>
      <c r="O508">
        <v>21.540595327003</v>
      </c>
      <c r="P508">
        <v>364.009900990098</v>
      </c>
      <c r="Q508">
        <v>0.149031485901989</v>
      </c>
    </row>
    <row r="509" spans="1:17" x14ac:dyDescent="0.3">
      <c r="A509" t="s">
        <v>1139</v>
      </c>
      <c r="B509" t="s">
        <v>1140</v>
      </c>
      <c r="C509" t="s">
        <v>10300</v>
      </c>
      <c r="D509" t="s">
        <v>571</v>
      </c>
      <c r="E509">
        <v>10933.1126936</v>
      </c>
      <c r="F509">
        <v>692</v>
      </c>
      <c r="G509">
        <v>28.572538369126399</v>
      </c>
      <c r="H509">
        <v>15.1575507250997</v>
      </c>
      <c r="I509">
        <v>35.121043198630197</v>
      </c>
      <c r="J509">
        <v>-5.2723927862628397</v>
      </c>
      <c r="K509">
        <v>597.47306785646299</v>
      </c>
      <c r="L509">
        <v>524.74340112720597</v>
      </c>
      <c r="M509">
        <v>67.384797900184694</v>
      </c>
      <c r="N509">
        <v>1.6491176491432</v>
      </c>
      <c r="O509">
        <v>4.9132947976878496</v>
      </c>
      <c r="P509">
        <v>70.380401329557998</v>
      </c>
      <c r="Q509">
        <v>-2.8985162386996E-2</v>
      </c>
    </row>
    <row r="510" spans="1:17" hidden="1" x14ac:dyDescent="0.3">
      <c r="A510" t="s">
        <v>1141</v>
      </c>
      <c r="B510" t="s">
        <v>1142</v>
      </c>
      <c r="C510" t="s">
        <v>10298</v>
      </c>
      <c r="D510" t="s">
        <v>1143</v>
      </c>
      <c r="E510">
        <v>10912.0417875</v>
      </c>
      <c r="F510">
        <v>1202.25</v>
      </c>
      <c r="G510">
        <v>-1.19978571310035E-2</v>
      </c>
      <c r="H510">
        <v>-6.0667546054530401</v>
      </c>
      <c r="I510">
        <v>-7.6388683967545399</v>
      </c>
      <c r="J510">
        <v>-5.52942194952257</v>
      </c>
      <c r="K510">
        <v>1269.13662590784</v>
      </c>
      <c r="M510">
        <v>43.224123021592298</v>
      </c>
      <c r="N510">
        <v>0.79610703402523297</v>
      </c>
      <c r="O510">
        <v>25.339987523393599</v>
      </c>
      <c r="P510">
        <v>49.990643128937599</v>
      </c>
    </row>
    <row r="511" spans="1:17" x14ac:dyDescent="0.3">
      <c r="A511" t="s">
        <v>1144</v>
      </c>
      <c r="B511" t="s">
        <v>1145</v>
      </c>
      <c r="C511" t="s">
        <v>10296</v>
      </c>
      <c r="D511" t="s">
        <v>1146</v>
      </c>
      <c r="E511">
        <v>10849.674494000001</v>
      </c>
      <c r="F511">
        <v>730</v>
      </c>
      <c r="G511">
        <v>53.787302923905202</v>
      </c>
      <c r="H511">
        <v>19.451575641510701</v>
      </c>
      <c r="I511">
        <v>24.1255884438417</v>
      </c>
      <c r="J511">
        <v>0.227181681822274</v>
      </c>
      <c r="K511">
        <v>661.55549690742703</v>
      </c>
      <c r="L511">
        <v>577.69530859613701</v>
      </c>
      <c r="M511">
        <v>70.370085020130006</v>
      </c>
      <c r="N511">
        <v>0.71265668577637298</v>
      </c>
      <c r="O511">
        <v>3.0958904109589001</v>
      </c>
      <c r="P511">
        <v>83.209938511732901</v>
      </c>
      <c r="Q511">
        <v>-5.3097004531648999E-2</v>
      </c>
    </row>
    <row r="512" spans="1:17" x14ac:dyDescent="0.3">
      <c r="A512" t="s">
        <v>1147</v>
      </c>
      <c r="B512" t="s">
        <v>1148</v>
      </c>
      <c r="C512" t="s">
        <v>10292</v>
      </c>
      <c r="D512" t="s">
        <v>405</v>
      </c>
      <c r="E512">
        <v>10833.066784950001</v>
      </c>
      <c r="F512">
        <v>415.5</v>
      </c>
      <c r="G512">
        <v>25.149125618248899</v>
      </c>
      <c r="H512">
        <v>-5.8580794018442202</v>
      </c>
      <c r="I512">
        <v>-29.038500859945099</v>
      </c>
      <c r="J512">
        <v>2.01410075281632</v>
      </c>
      <c r="K512">
        <v>422.13412395359302</v>
      </c>
      <c r="L512">
        <v>398.08991889075401</v>
      </c>
      <c r="M512">
        <v>53.521724103366097</v>
      </c>
      <c r="N512">
        <v>0.48187494671560599</v>
      </c>
      <c r="O512">
        <v>33.321299638989103</v>
      </c>
      <c r="P512">
        <v>68.902439024390205</v>
      </c>
      <c r="Q512">
        <v>0.107439930802762</v>
      </c>
    </row>
    <row r="513" spans="1:17" x14ac:dyDescent="0.3">
      <c r="A513" t="s">
        <v>1149</v>
      </c>
      <c r="B513" t="s">
        <v>1150</v>
      </c>
      <c r="C513" t="s">
        <v>10291</v>
      </c>
      <c r="D513" t="s">
        <v>281</v>
      </c>
      <c r="E513">
        <v>10759.461049275</v>
      </c>
      <c r="F513">
        <v>2099.75</v>
      </c>
      <c r="G513">
        <v>30.112668135532701</v>
      </c>
      <c r="H513">
        <v>5.2442986705136301</v>
      </c>
      <c r="I513">
        <v>8.3820165715502597</v>
      </c>
      <c r="J513">
        <v>1.4302519062061001</v>
      </c>
      <c r="K513">
        <v>2025.3935097953199</v>
      </c>
      <c r="L513">
        <v>1818.6455283509099</v>
      </c>
      <c r="M513">
        <v>57.515440443280198</v>
      </c>
      <c r="N513">
        <v>0.72862408483825902</v>
      </c>
      <c r="O513">
        <v>3.3313489701154801</v>
      </c>
      <c r="P513">
        <v>62.017746913580197</v>
      </c>
      <c r="Q513">
        <v>-5.9433640344906002E-2</v>
      </c>
    </row>
    <row r="514" spans="1:17" hidden="1" x14ac:dyDescent="0.3">
      <c r="A514" t="s">
        <v>1151</v>
      </c>
      <c r="B514" t="s">
        <v>1152</v>
      </c>
      <c r="C514" t="s">
        <v>10301</v>
      </c>
      <c r="D514" t="s">
        <v>733</v>
      </c>
      <c r="E514">
        <v>10739.054693185</v>
      </c>
      <c r="F514">
        <v>117.47</v>
      </c>
      <c r="G514">
        <v>38.588286572250901</v>
      </c>
      <c r="H514">
        <v>0.88246021239469397</v>
      </c>
      <c r="I514">
        <v>4.0924749884016096</v>
      </c>
      <c r="J514">
        <v>-0.93260895573971303</v>
      </c>
      <c r="K514">
        <v>114.740762352868</v>
      </c>
      <c r="L514">
        <v>101.585050420976</v>
      </c>
      <c r="M514">
        <v>54.041415573722702</v>
      </c>
      <c r="N514">
        <v>0.85537573438441605</v>
      </c>
      <c r="O514">
        <v>5.0480973865667904</v>
      </c>
      <c r="P514">
        <v>71.363967906637498</v>
      </c>
      <c r="Q514">
        <v>2.1133606920337E-2</v>
      </c>
    </row>
    <row r="515" spans="1:17" x14ac:dyDescent="0.3">
      <c r="A515" t="s">
        <v>1153</v>
      </c>
      <c r="B515" t="s">
        <v>1154</v>
      </c>
      <c r="C515" t="s">
        <v>10300</v>
      </c>
      <c r="D515" t="s">
        <v>571</v>
      </c>
      <c r="E515">
        <v>10732.147961639999</v>
      </c>
      <c r="F515">
        <v>2098.9499999999998</v>
      </c>
      <c r="G515">
        <v>-37.576204823508299</v>
      </c>
      <c r="H515">
        <v>0.29805542171821098</v>
      </c>
      <c r="I515">
        <v>-16.390186694376698</v>
      </c>
      <c r="J515">
        <v>-2.05592540979546</v>
      </c>
      <c r="K515">
        <v>2054.7602958198599</v>
      </c>
      <c r="L515">
        <v>2142.9737311906902</v>
      </c>
      <c r="M515">
        <v>65.555433390709993</v>
      </c>
      <c r="N515">
        <v>0.79245573417270199</v>
      </c>
      <c r="O515">
        <v>30.303246861525999</v>
      </c>
      <c r="P515">
        <v>16.0923672566371</v>
      </c>
      <c r="Q515">
        <v>-0.16212663351531201</v>
      </c>
    </row>
    <row r="516" spans="1:17" hidden="1" x14ac:dyDescent="0.3">
      <c r="A516" t="s">
        <v>1155</v>
      </c>
      <c r="B516" t="s">
        <v>1156</v>
      </c>
      <c r="C516" t="s">
        <v>10301</v>
      </c>
      <c r="D516" t="s">
        <v>104</v>
      </c>
      <c r="E516">
        <v>10691.02536412</v>
      </c>
      <c r="F516">
        <v>9354.65</v>
      </c>
      <c r="G516">
        <v>26.053063713603201</v>
      </c>
      <c r="H516">
        <v>-1.1887622360765999</v>
      </c>
      <c r="I516">
        <v>12.430747152501199</v>
      </c>
      <c r="J516">
        <v>-1.08066309301398</v>
      </c>
      <c r="K516">
        <v>8907.9294058606392</v>
      </c>
      <c r="L516">
        <v>7943.3081463312901</v>
      </c>
      <c r="M516">
        <v>63.970333053690602</v>
      </c>
      <c r="N516">
        <v>0.599800674692193</v>
      </c>
      <c r="O516">
        <v>2.0882662633022</v>
      </c>
      <c r="P516">
        <v>56.027854224001302</v>
      </c>
      <c r="Q516">
        <v>9.6773989301152996E-2</v>
      </c>
    </row>
    <row r="517" spans="1:17" hidden="1" x14ac:dyDescent="0.3">
      <c r="A517" t="s">
        <v>1157</v>
      </c>
      <c r="B517" t="s">
        <v>1158</v>
      </c>
      <c r="C517" t="s">
        <v>10301</v>
      </c>
      <c r="D517" t="s">
        <v>163</v>
      </c>
      <c r="E517">
        <v>10653.635863244999</v>
      </c>
      <c r="F517">
        <v>709.85</v>
      </c>
      <c r="G517">
        <v>453.13082285403402</v>
      </c>
      <c r="H517">
        <v>-1.7775256343816599</v>
      </c>
      <c r="I517">
        <v>94.167387833662104</v>
      </c>
      <c r="J517">
        <v>-4.2161634373804304</v>
      </c>
      <c r="K517">
        <v>706.54163572305799</v>
      </c>
      <c r="L517">
        <v>514.91906822001397</v>
      </c>
      <c r="M517">
        <v>56.982388513292001</v>
      </c>
      <c r="N517">
        <v>0.28054670650281199</v>
      </c>
      <c r="O517">
        <v>19.1378460238078</v>
      </c>
      <c r="P517">
        <v>560.01859600185901</v>
      </c>
      <c r="Q517">
        <v>0.258032570304491</v>
      </c>
    </row>
    <row r="518" spans="1:17" hidden="1" x14ac:dyDescent="0.3">
      <c r="A518" t="s">
        <v>1159</v>
      </c>
      <c r="B518" t="s">
        <v>1160</v>
      </c>
      <c r="C518" t="s">
        <v>10301</v>
      </c>
      <c r="D518" t="s">
        <v>733</v>
      </c>
      <c r="E518">
        <v>10625.948094249999</v>
      </c>
      <c r="F518">
        <v>522.84</v>
      </c>
      <c r="G518">
        <v>-11.233216902816901</v>
      </c>
      <c r="H518">
        <v>-3.2732957858887</v>
      </c>
      <c r="I518">
        <v>-2.3750111342995899</v>
      </c>
      <c r="J518">
        <v>-1.49368386060446</v>
      </c>
      <c r="K518">
        <v>520.47037038946803</v>
      </c>
      <c r="L518">
        <v>494.717313164546</v>
      </c>
      <c r="M518">
        <v>77.9215973242584</v>
      </c>
      <c r="N518">
        <v>0.87857908946485397</v>
      </c>
      <c r="O518">
        <v>4.3321092494835902</v>
      </c>
      <c r="P518">
        <v>21.562427342478401</v>
      </c>
      <c r="Q518">
        <v>-1.3416788414562999E-2</v>
      </c>
    </row>
    <row r="519" spans="1:17" x14ac:dyDescent="0.3">
      <c r="A519" t="s">
        <v>1161</v>
      </c>
      <c r="B519" t="s">
        <v>1162</v>
      </c>
      <c r="C519" t="s">
        <v>622</v>
      </c>
      <c r="D519" t="s">
        <v>471</v>
      </c>
      <c r="E519">
        <v>10605.31880648</v>
      </c>
      <c r="F519">
        <v>405.2</v>
      </c>
      <c r="G519">
        <v>115.00792194828701</v>
      </c>
      <c r="H519">
        <v>8.8044670487701406</v>
      </c>
      <c r="I519">
        <v>28.0725000903462</v>
      </c>
      <c r="J519">
        <v>-2.6555535158503001</v>
      </c>
      <c r="K519">
        <v>380.80867912953698</v>
      </c>
      <c r="L519">
        <v>313.16917408589399</v>
      </c>
      <c r="M519">
        <v>62.473576438990598</v>
      </c>
      <c r="N519">
        <v>0.78126218017480697</v>
      </c>
      <c r="O519">
        <v>3.97334649555776</v>
      </c>
      <c r="P519">
        <v>160.578778135048</v>
      </c>
      <c r="Q519">
        <v>0.17372879491888299</v>
      </c>
    </row>
    <row r="520" spans="1:17" x14ac:dyDescent="0.3">
      <c r="A520" t="s">
        <v>1163</v>
      </c>
      <c r="B520" t="s">
        <v>1164</v>
      </c>
      <c r="C520" t="s">
        <v>10298</v>
      </c>
      <c r="D520" t="s">
        <v>224</v>
      </c>
      <c r="E520">
        <v>10595.21846262</v>
      </c>
      <c r="F520">
        <v>542.29999999999995</v>
      </c>
      <c r="G520">
        <v>-6.6113959516035301</v>
      </c>
      <c r="H520">
        <v>0.74614623500452804</v>
      </c>
      <c r="I520">
        <v>-22.4596428677613</v>
      </c>
      <c r="J520">
        <v>-0.95992107090562195</v>
      </c>
      <c r="K520">
        <v>546.12393199445</v>
      </c>
      <c r="L520">
        <v>547.80391191671799</v>
      </c>
      <c r="M520">
        <v>62.650304284942202</v>
      </c>
      <c r="N520">
        <v>0.97075564671756398</v>
      </c>
      <c r="O520">
        <v>30.813203024156302</v>
      </c>
      <c r="P520">
        <v>24.896361123906001</v>
      </c>
      <c r="Q520">
        <v>-5.1350064733581002E-2</v>
      </c>
    </row>
    <row r="521" spans="1:17" x14ac:dyDescent="0.3">
      <c r="A521" t="s">
        <v>1165</v>
      </c>
      <c r="B521" t="s">
        <v>1166</v>
      </c>
      <c r="C521" t="s">
        <v>10295</v>
      </c>
      <c r="D521" t="s">
        <v>308</v>
      </c>
      <c r="E521">
        <v>10581.655599371999</v>
      </c>
      <c r="F521">
        <v>133.63999999999999</v>
      </c>
      <c r="G521">
        <v>-3.5436100229712402</v>
      </c>
      <c r="H521">
        <v>-8.0725125884829598</v>
      </c>
      <c r="I521">
        <v>-14.940299862620201</v>
      </c>
      <c r="J521">
        <v>9.2735230271615094</v>
      </c>
      <c r="K521">
        <v>137.67038121534199</v>
      </c>
      <c r="L521">
        <v>132.602859575471</v>
      </c>
      <c r="M521">
        <v>59.195141271970002</v>
      </c>
      <c r="N521">
        <v>2.35017741724152</v>
      </c>
      <c r="O521">
        <v>18.228075426518998</v>
      </c>
      <c r="P521">
        <v>32.645161290322498</v>
      </c>
      <c r="Q521">
        <v>0.13819584172486599</v>
      </c>
    </row>
    <row r="522" spans="1:17" x14ac:dyDescent="0.3">
      <c r="A522" t="s">
        <v>1167</v>
      </c>
      <c r="B522" t="s">
        <v>1168</v>
      </c>
      <c r="C522" t="s">
        <v>10290</v>
      </c>
      <c r="D522" t="s">
        <v>944</v>
      </c>
      <c r="E522">
        <v>10568.028824749999</v>
      </c>
      <c r="F522">
        <v>1437.25</v>
      </c>
      <c r="G522">
        <v>75.918597747458094</v>
      </c>
      <c r="H522">
        <v>6.3361351951955598</v>
      </c>
      <c r="I522">
        <v>55.203803195255702</v>
      </c>
      <c r="J522">
        <v>2.6868677981140299</v>
      </c>
      <c r="K522">
        <v>1352.7929138321399</v>
      </c>
      <c r="L522">
        <v>1091.8313387230701</v>
      </c>
      <c r="M522">
        <v>51.120307012385503</v>
      </c>
      <c r="N522">
        <v>0.97522489931738499</v>
      </c>
      <c r="O522">
        <v>10.7149069403374</v>
      </c>
      <c r="P522">
        <v>119.09298780487801</v>
      </c>
      <c r="Q522">
        <v>6.8175559268346994E-2</v>
      </c>
    </row>
    <row r="523" spans="1:17" hidden="1" x14ac:dyDescent="0.3">
      <c r="A523" t="s">
        <v>1169</v>
      </c>
      <c r="B523" t="s">
        <v>1170</v>
      </c>
      <c r="C523" t="s">
        <v>10301</v>
      </c>
      <c r="D523" t="s">
        <v>263</v>
      </c>
      <c r="E523">
        <v>10533.361078800001</v>
      </c>
      <c r="F523">
        <v>5189.8500000000004</v>
      </c>
      <c r="G523">
        <v>19.535844508169699</v>
      </c>
      <c r="H523">
        <v>-2.31865387988754</v>
      </c>
      <c r="I523">
        <v>39.400608514140302</v>
      </c>
      <c r="J523">
        <v>6.6814484552134301</v>
      </c>
      <c r="K523">
        <v>5093.8586927439401</v>
      </c>
      <c r="L523">
        <v>4269.5309934746001</v>
      </c>
      <c r="M523">
        <v>53.964855997249998</v>
      </c>
      <c r="N523">
        <v>0.73471196129597305</v>
      </c>
      <c r="O523">
        <v>10.665048122778099</v>
      </c>
      <c r="P523">
        <v>74.264224434632197</v>
      </c>
      <c r="Q523">
        <v>0.166342049160521</v>
      </c>
    </row>
    <row r="524" spans="1:17" x14ac:dyDescent="0.3">
      <c r="A524" t="s">
        <v>1171</v>
      </c>
      <c r="B524" t="s">
        <v>1172</v>
      </c>
      <c r="C524" t="s">
        <v>10286</v>
      </c>
      <c r="D524" t="s">
        <v>21</v>
      </c>
      <c r="E524">
        <v>10524.428215080001</v>
      </c>
      <c r="F524">
        <v>510.9</v>
      </c>
      <c r="G524">
        <v>-10.752274847835899</v>
      </c>
      <c r="H524">
        <v>-5.3722648185435702</v>
      </c>
      <c r="I524">
        <v>-11.282727843972999</v>
      </c>
      <c r="J524">
        <v>-1.9476269376953399</v>
      </c>
      <c r="K524">
        <v>505.227756766038</v>
      </c>
      <c r="L524">
        <v>482.366896301677</v>
      </c>
      <c r="M524">
        <v>61.614093461539902</v>
      </c>
      <c r="N524">
        <v>1.06510614517235</v>
      </c>
      <c r="O524">
        <v>12.546486592288099</v>
      </c>
      <c r="P524">
        <v>30.049637266132098</v>
      </c>
      <c r="Q524">
        <v>-7.4917332937996003E-2</v>
      </c>
    </row>
    <row r="525" spans="1:17" x14ac:dyDescent="0.3">
      <c r="A525" t="s">
        <v>1173</v>
      </c>
      <c r="B525" t="s">
        <v>1174</v>
      </c>
      <c r="C525" t="s">
        <v>10303</v>
      </c>
      <c r="D525" t="s">
        <v>1175</v>
      </c>
      <c r="E525">
        <v>10461.109601848</v>
      </c>
      <c r="F525">
        <v>99.92</v>
      </c>
      <c r="G525">
        <v>19.456893744302</v>
      </c>
      <c r="H525">
        <v>23.640209851021101</v>
      </c>
      <c r="I525">
        <v>-25.796918440018398</v>
      </c>
      <c r="J525">
        <v>1.2077140153110899</v>
      </c>
      <c r="K525">
        <v>89.989722065211097</v>
      </c>
      <c r="L525">
        <v>86.800429522534898</v>
      </c>
      <c r="M525">
        <v>65.066525279861906</v>
      </c>
      <c r="N525">
        <v>1.9786414974156099</v>
      </c>
      <c r="O525">
        <v>35.808646917533999</v>
      </c>
      <c r="P525">
        <v>59.108280254777</v>
      </c>
      <c r="Q525">
        <v>6.5898545630330999E-2</v>
      </c>
    </row>
    <row r="526" spans="1:17" x14ac:dyDescent="0.3">
      <c r="A526" t="s">
        <v>1176</v>
      </c>
      <c r="B526" t="s">
        <v>1177</v>
      </c>
      <c r="C526" t="s">
        <v>10291</v>
      </c>
      <c r="D526" t="s">
        <v>51</v>
      </c>
      <c r="E526">
        <v>10426.391467968</v>
      </c>
      <c r="F526">
        <v>230.08</v>
      </c>
      <c r="G526">
        <v>75.243410378735206</v>
      </c>
      <c r="H526">
        <v>19.3648716905446</v>
      </c>
      <c r="I526">
        <v>33.347904573127899</v>
      </c>
      <c r="J526">
        <v>0.74767283486150404</v>
      </c>
      <c r="K526">
        <v>191.150874858088</v>
      </c>
      <c r="L526">
        <v>160.863605563704</v>
      </c>
      <c r="M526">
        <v>74.050661586386894</v>
      </c>
      <c r="N526">
        <v>1.8590843364115099</v>
      </c>
      <c r="O526">
        <v>2.1383866481223799</v>
      </c>
      <c r="P526">
        <v>136.10056439199499</v>
      </c>
      <c r="Q526">
        <v>0.12730256667904899</v>
      </c>
    </row>
    <row r="527" spans="1:17" x14ac:dyDescent="0.3">
      <c r="A527" t="s">
        <v>1178</v>
      </c>
      <c r="B527" t="s">
        <v>1179</v>
      </c>
      <c r="C527" t="s">
        <v>10290</v>
      </c>
      <c r="D527" t="s">
        <v>46</v>
      </c>
      <c r="E527">
        <v>10405.545437814901</v>
      </c>
      <c r="F527">
        <v>1596.65</v>
      </c>
      <c r="G527">
        <v>42.164819067077097</v>
      </c>
      <c r="H527">
        <v>-6.4834489082750597</v>
      </c>
      <c r="I527">
        <v>62.859685214087499</v>
      </c>
      <c r="J527">
        <v>2.5264816726116202</v>
      </c>
      <c r="K527">
        <v>1590.9836845755799</v>
      </c>
      <c r="L527">
        <v>1282.8487479620801</v>
      </c>
      <c r="M527">
        <v>51.239624298735201</v>
      </c>
      <c r="N527">
        <v>0.62503427257141897</v>
      </c>
      <c r="O527">
        <v>17.740268687564502</v>
      </c>
      <c r="P527">
        <v>98.316979257235104</v>
      </c>
      <c r="Q527">
        <v>0.117816106787205</v>
      </c>
    </row>
    <row r="528" spans="1:17" x14ac:dyDescent="0.3">
      <c r="A528" t="s">
        <v>1180</v>
      </c>
      <c r="B528" t="s">
        <v>1181</v>
      </c>
      <c r="C528" t="s">
        <v>10300</v>
      </c>
      <c r="D528" t="s">
        <v>571</v>
      </c>
      <c r="E528">
        <v>10390.724168639999</v>
      </c>
      <c r="F528">
        <v>2930.7</v>
      </c>
      <c r="G528">
        <v>-18.616279276269701</v>
      </c>
      <c r="H528">
        <v>1.8002345140895399</v>
      </c>
      <c r="I528">
        <v>5.36500246075608</v>
      </c>
      <c r="J528">
        <v>-0.81809456904408295</v>
      </c>
      <c r="K528">
        <v>2808.5474910806001</v>
      </c>
      <c r="L528">
        <v>2688.1553275373799</v>
      </c>
      <c r="M528">
        <v>60.721340642499598</v>
      </c>
      <c r="N528">
        <v>0.78404006673265703</v>
      </c>
      <c r="O528">
        <v>9.4636093765994609</v>
      </c>
      <c r="P528">
        <v>30.427236315086699</v>
      </c>
      <c r="Q528">
        <v>-6.5712226842386007E-2</v>
      </c>
    </row>
    <row r="529" spans="1:17" x14ac:dyDescent="0.3">
      <c r="A529" t="s">
        <v>1182</v>
      </c>
      <c r="B529" t="s">
        <v>1183</v>
      </c>
      <c r="C529" t="s">
        <v>10297</v>
      </c>
      <c r="D529" t="s">
        <v>1184</v>
      </c>
      <c r="E529">
        <v>10267.55083086</v>
      </c>
      <c r="F529">
        <v>944.6</v>
      </c>
      <c r="G529">
        <v>-44.476193422725601</v>
      </c>
      <c r="H529">
        <v>-6.0686509084725504</v>
      </c>
      <c r="I529">
        <v>-23.151295832903202</v>
      </c>
      <c r="J529">
        <v>-2.1507019393902999E-2</v>
      </c>
      <c r="K529">
        <v>963.23266946246497</v>
      </c>
      <c r="L529">
        <v>1015.87132522835</v>
      </c>
      <c r="M529">
        <v>49.134961529395703</v>
      </c>
      <c r="N529">
        <v>0.67237473849042095</v>
      </c>
      <c r="O529">
        <v>37.306796527630702</v>
      </c>
      <c r="P529">
        <v>10.6088992974238</v>
      </c>
      <c r="Q529">
        <v>-7.2792062228124996E-2</v>
      </c>
    </row>
    <row r="530" spans="1:17" x14ac:dyDescent="0.3">
      <c r="A530" t="s">
        <v>1185</v>
      </c>
      <c r="B530" t="s">
        <v>1186</v>
      </c>
      <c r="C530" t="s">
        <v>10298</v>
      </c>
      <c r="D530" t="s">
        <v>127</v>
      </c>
      <c r="E530">
        <v>10263.710896799999</v>
      </c>
      <c r="F530">
        <v>336.8</v>
      </c>
      <c r="G530">
        <v>-29.409401753441301</v>
      </c>
      <c r="H530">
        <v>-11.1694963346431</v>
      </c>
      <c r="I530">
        <v>-0.59393816827439605</v>
      </c>
      <c r="J530">
        <v>-4.7716258246109202</v>
      </c>
      <c r="K530">
        <v>359.27921805393203</v>
      </c>
      <c r="L530">
        <v>339.20588476953401</v>
      </c>
      <c r="M530">
        <v>44.764882973931499</v>
      </c>
      <c r="N530">
        <v>1.25324995290754</v>
      </c>
      <c r="O530">
        <v>27.0190023752969</v>
      </c>
      <c r="P530">
        <v>33.227848101265799</v>
      </c>
      <c r="Q530">
        <v>0.17085600814246299</v>
      </c>
    </row>
    <row r="531" spans="1:17" x14ac:dyDescent="0.3">
      <c r="A531" t="s">
        <v>1187</v>
      </c>
      <c r="B531" t="s">
        <v>1188</v>
      </c>
      <c r="C531" t="s">
        <v>10295</v>
      </c>
      <c r="D531" t="s">
        <v>491</v>
      </c>
      <c r="E531">
        <v>10263.52609266</v>
      </c>
      <c r="F531">
        <v>1608.9</v>
      </c>
      <c r="G531">
        <v>-7.4775683434630604</v>
      </c>
      <c r="H531">
        <v>4.6671243554157398</v>
      </c>
      <c r="I531">
        <v>-0.69414996716719501</v>
      </c>
      <c r="J531">
        <v>-0.34629354561552</v>
      </c>
      <c r="K531">
        <v>1564.2182577178601</v>
      </c>
      <c r="L531">
        <v>1481.0545433698001</v>
      </c>
      <c r="M531">
        <v>57.685729265477399</v>
      </c>
      <c r="N531">
        <v>0.64544693018823895</v>
      </c>
      <c r="O531">
        <v>12.9467337932749</v>
      </c>
      <c r="P531">
        <v>32.6380873866446</v>
      </c>
      <c r="Q531">
        <v>1.6540259241811999E-2</v>
      </c>
    </row>
    <row r="532" spans="1:17" x14ac:dyDescent="0.3">
      <c r="A532" t="s">
        <v>1189</v>
      </c>
      <c r="B532" t="s">
        <v>1190</v>
      </c>
      <c r="C532" t="s">
        <v>10295</v>
      </c>
      <c r="D532" t="s">
        <v>858</v>
      </c>
      <c r="E532">
        <v>10240.69204917</v>
      </c>
      <c r="F532">
        <v>220.05</v>
      </c>
      <c r="G532">
        <v>64.939405333008295</v>
      </c>
      <c r="H532">
        <v>-8.9312802298800307</v>
      </c>
      <c r="I532">
        <v>17.272407103219699</v>
      </c>
      <c r="J532">
        <v>12.7030238804038</v>
      </c>
      <c r="K532">
        <v>223.888557385854</v>
      </c>
      <c r="L532">
        <v>188.886304604195</v>
      </c>
      <c r="M532">
        <v>56.805082444825302</v>
      </c>
      <c r="N532">
        <v>1.21695840417127</v>
      </c>
      <c r="O532">
        <v>19.972733469665901</v>
      </c>
      <c r="P532">
        <v>99.682395644283105</v>
      </c>
      <c r="Q532">
        <v>0.13837089637139599</v>
      </c>
    </row>
    <row r="533" spans="1:17" x14ac:dyDescent="0.3">
      <c r="A533" t="s">
        <v>1191</v>
      </c>
      <c r="B533" t="s">
        <v>1192</v>
      </c>
      <c r="C533" t="s">
        <v>10287</v>
      </c>
      <c r="D533" t="s">
        <v>545</v>
      </c>
      <c r="E533">
        <v>10233.900296420999</v>
      </c>
      <c r="F533">
        <v>176.64</v>
      </c>
      <c r="G533">
        <v>2.62466125355831</v>
      </c>
      <c r="H533">
        <v>4.4923298453458003</v>
      </c>
      <c r="I533">
        <v>-18.091626403260101</v>
      </c>
      <c r="J533">
        <v>9.8149190416941501</v>
      </c>
      <c r="K533">
        <v>165.88221625412501</v>
      </c>
      <c r="L533">
        <v>165.070737398934</v>
      </c>
      <c r="M533">
        <v>73.305275933048407</v>
      </c>
      <c r="N533">
        <v>1.0532041074112699</v>
      </c>
      <c r="O533">
        <v>18.488099115236398</v>
      </c>
      <c r="P533">
        <v>34.1739460691226</v>
      </c>
      <c r="Q533">
        <v>-1.7805808956353999E-2</v>
      </c>
    </row>
    <row r="534" spans="1:17" x14ac:dyDescent="0.3">
      <c r="A534" t="s">
        <v>1193</v>
      </c>
      <c r="B534" t="s">
        <v>1194</v>
      </c>
      <c r="C534" t="s">
        <v>6577</v>
      </c>
      <c r="D534" t="s">
        <v>80</v>
      </c>
      <c r="E534">
        <v>10218.224520165</v>
      </c>
      <c r="F534">
        <v>1326.95</v>
      </c>
      <c r="G534">
        <v>-15.773220304612</v>
      </c>
      <c r="H534">
        <v>-13.8552814490931</v>
      </c>
      <c r="I534">
        <v>-33.338758516190502</v>
      </c>
      <c r="J534">
        <v>0.73637355554843498</v>
      </c>
      <c r="K534">
        <v>1451.70201143535</v>
      </c>
      <c r="L534">
        <v>1435.9137588357901</v>
      </c>
      <c r="M534">
        <v>43.713976274943001</v>
      </c>
      <c r="N534">
        <v>1.27893545997248</v>
      </c>
      <c r="O534">
        <v>35.800143185500502</v>
      </c>
      <c r="P534">
        <v>18.774615109201498</v>
      </c>
      <c r="Q534">
        <v>-2.2328580538763999E-2</v>
      </c>
    </row>
    <row r="535" spans="1:17" x14ac:dyDescent="0.3">
      <c r="A535" t="s">
        <v>1195</v>
      </c>
      <c r="B535" t="s">
        <v>1196</v>
      </c>
      <c r="C535" t="s">
        <v>10289</v>
      </c>
      <c r="D535" t="s">
        <v>1002</v>
      </c>
      <c r="E535">
        <v>10206.108461534999</v>
      </c>
      <c r="F535">
        <v>47.95</v>
      </c>
      <c r="G535">
        <v>-21.1248644729096</v>
      </c>
      <c r="H535">
        <v>1.07054639571372</v>
      </c>
      <c r="I535">
        <v>-13.8185895063822</v>
      </c>
      <c r="J535">
        <v>0.819587055349843</v>
      </c>
      <c r="K535">
        <v>47.404820132452102</v>
      </c>
      <c r="L535">
        <v>46.664722318383298</v>
      </c>
      <c r="M535">
        <v>54.555273189783598</v>
      </c>
      <c r="N535">
        <v>0.47186990199208001</v>
      </c>
      <c r="O535">
        <v>19.3952033368091</v>
      </c>
      <c r="P535">
        <v>31.190150478796099</v>
      </c>
      <c r="Q535">
        <v>5.3380869495484998E-2</v>
      </c>
    </row>
    <row r="536" spans="1:17" x14ac:dyDescent="0.3">
      <c r="A536" t="s">
        <v>1197</v>
      </c>
      <c r="B536" t="s">
        <v>1198</v>
      </c>
      <c r="C536" t="s">
        <v>10300</v>
      </c>
      <c r="D536" t="s">
        <v>303</v>
      </c>
      <c r="E536">
        <v>10130.8911549</v>
      </c>
      <c r="F536">
        <v>821</v>
      </c>
      <c r="G536">
        <v>13.2324386986798</v>
      </c>
      <c r="H536">
        <v>11.2474294386413</v>
      </c>
      <c r="I536">
        <v>-1.6589819447645899</v>
      </c>
      <c r="J536">
        <v>1.7081023265534701</v>
      </c>
      <c r="K536">
        <v>716.52210813959096</v>
      </c>
      <c r="L536">
        <v>662.01744013936298</v>
      </c>
      <c r="M536">
        <v>72.812307486664096</v>
      </c>
      <c r="N536">
        <v>0.86541277274268902</v>
      </c>
      <c r="O536">
        <v>2.03410475030452</v>
      </c>
      <c r="P536">
        <v>60.964611312616398</v>
      </c>
    </row>
    <row r="537" spans="1:17" x14ac:dyDescent="0.3">
      <c r="A537" t="s">
        <v>1199</v>
      </c>
      <c r="B537" t="s">
        <v>1200</v>
      </c>
      <c r="C537" t="s">
        <v>10290</v>
      </c>
      <c r="D537" t="s">
        <v>46</v>
      </c>
      <c r="E537">
        <v>10095.63532071</v>
      </c>
      <c r="F537">
        <v>6386.35</v>
      </c>
      <c r="G537">
        <v>28.850596320603</v>
      </c>
      <c r="H537">
        <v>5.3171276999719197</v>
      </c>
      <c r="I537">
        <v>13.411918209386499</v>
      </c>
      <c r="J537">
        <v>5.1929631574661697</v>
      </c>
      <c r="K537">
        <v>5664.4290377954503</v>
      </c>
      <c r="L537">
        <v>4945.1527023528097</v>
      </c>
      <c r="M537">
        <v>71.727068929039504</v>
      </c>
      <c r="N537">
        <v>1.2073361473433599</v>
      </c>
      <c r="O537">
        <v>1.7952351499682799</v>
      </c>
      <c r="P537">
        <v>89.790338638018397</v>
      </c>
      <c r="Q537">
        <v>0.226246409158851</v>
      </c>
    </row>
    <row r="538" spans="1:17" x14ac:dyDescent="0.3">
      <c r="A538" t="s">
        <v>1201</v>
      </c>
      <c r="B538" t="s">
        <v>1202</v>
      </c>
      <c r="C538" t="s">
        <v>10303</v>
      </c>
      <c r="D538" t="s">
        <v>1175</v>
      </c>
      <c r="E538">
        <v>10078.8407919</v>
      </c>
      <c r="F538">
        <v>524.1</v>
      </c>
      <c r="G538">
        <v>3.84844726530604</v>
      </c>
      <c r="H538">
        <v>1.3674471092748099</v>
      </c>
      <c r="I538">
        <v>16.827393785794499</v>
      </c>
      <c r="J538">
        <v>4.1069537238873197</v>
      </c>
      <c r="K538">
        <v>515.32705835756997</v>
      </c>
      <c r="L538">
        <v>449.19115141064799</v>
      </c>
      <c r="M538">
        <v>56.468626666012803</v>
      </c>
      <c r="N538">
        <v>0.89384615663376599</v>
      </c>
      <c r="O538">
        <v>10.9330280480824</v>
      </c>
      <c r="P538">
        <v>69.282945736434101</v>
      </c>
      <c r="Q538">
        <v>4.8313515750110003E-2</v>
      </c>
    </row>
    <row r="539" spans="1:17" hidden="1" x14ac:dyDescent="0.3">
      <c r="A539" t="s">
        <v>1203</v>
      </c>
      <c r="B539" t="s">
        <v>1204</v>
      </c>
      <c r="C539" t="s">
        <v>10301</v>
      </c>
      <c r="D539" t="s">
        <v>21</v>
      </c>
      <c r="E539">
        <v>10062.20210955</v>
      </c>
      <c r="F539">
        <v>1822.35</v>
      </c>
      <c r="G539">
        <v>223.802407228579</v>
      </c>
      <c r="H539">
        <v>27.2191146965868</v>
      </c>
      <c r="I539">
        <v>61.745151227938699</v>
      </c>
      <c r="J539">
        <v>4.7114846550909402</v>
      </c>
      <c r="K539">
        <v>1561.3358039878899</v>
      </c>
      <c r="L539">
        <v>1203.91868521282</v>
      </c>
      <c r="M539">
        <v>64.272349639008098</v>
      </c>
      <c r="N539">
        <v>1.1320064937466801</v>
      </c>
      <c r="O539">
        <v>4.5380964139709796</v>
      </c>
      <c r="P539">
        <v>276.44081801280697</v>
      </c>
      <c r="Q539">
        <v>0.26118205588900201</v>
      </c>
    </row>
    <row r="540" spans="1:17" hidden="1" x14ac:dyDescent="0.3">
      <c r="A540" t="s">
        <v>1205</v>
      </c>
      <c r="B540" t="s">
        <v>1206</v>
      </c>
      <c r="C540" t="s">
        <v>10301</v>
      </c>
      <c r="D540" t="s">
        <v>248</v>
      </c>
      <c r="E540">
        <v>9942.5720015999996</v>
      </c>
      <c r="F540">
        <v>2401.1999999999998</v>
      </c>
      <c r="G540">
        <v>75.893322188126106</v>
      </c>
      <c r="H540">
        <v>19.269008518397801</v>
      </c>
      <c r="I540">
        <v>62.463073931347601</v>
      </c>
      <c r="J540">
        <v>-12.6279075066738</v>
      </c>
      <c r="K540">
        <v>2128.2580751810401</v>
      </c>
      <c r="L540">
        <v>1642.0143647954601</v>
      </c>
      <c r="M540">
        <v>52.799721474188601</v>
      </c>
      <c r="N540">
        <v>2.3417299669836402</v>
      </c>
      <c r="O540">
        <v>14.0138264201232</v>
      </c>
      <c r="P540">
        <v>126.78503966754801</v>
      </c>
      <c r="Q540">
        <v>0.180746590999394</v>
      </c>
    </row>
    <row r="541" spans="1:17" x14ac:dyDescent="0.3">
      <c r="A541" t="s">
        <v>1207</v>
      </c>
      <c r="B541" t="s">
        <v>1208</v>
      </c>
      <c r="C541" t="s">
        <v>10289</v>
      </c>
      <c r="D541" t="s">
        <v>1002</v>
      </c>
      <c r="E541">
        <v>9913.8889707199996</v>
      </c>
      <c r="F541">
        <v>452.9</v>
      </c>
      <c r="G541">
        <v>21.332550826499801</v>
      </c>
      <c r="H541">
        <v>16.2394910374584</v>
      </c>
      <c r="I541">
        <v>18.449249679284801</v>
      </c>
      <c r="J541">
        <v>7.0544002780703403</v>
      </c>
      <c r="K541">
        <v>399.86827195823099</v>
      </c>
      <c r="L541">
        <v>362.28226924227999</v>
      </c>
      <c r="M541">
        <v>70.452506363082705</v>
      </c>
      <c r="N541">
        <v>1.5640752515335199</v>
      </c>
      <c r="O541">
        <v>6.4252594391697997</v>
      </c>
      <c r="P541">
        <v>69.308411214953196</v>
      </c>
      <c r="Q541">
        <v>0.101363313626341</v>
      </c>
    </row>
    <row r="542" spans="1:17" x14ac:dyDescent="0.3">
      <c r="A542" t="s">
        <v>1209</v>
      </c>
      <c r="B542" t="s">
        <v>1210</v>
      </c>
      <c r="C542" t="s">
        <v>10288</v>
      </c>
      <c r="D542" t="s">
        <v>21</v>
      </c>
      <c r="E542">
        <v>9843.3581616399897</v>
      </c>
      <c r="F542">
        <v>1567.7</v>
      </c>
      <c r="G542">
        <v>-26.471463217343199</v>
      </c>
      <c r="H542">
        <v>-9.18373790583356</v>
      </c>
      <c r="I542">
        <v>-14.1030678959828</v>
      </c>
      <c r="J542">
        <v>-1.24585082731245</v>
      </c>
      <c r="K542">
        <v>1614.4773328542401</v>
      </c>
      <c r="L542">
        <v>1579.4039689700701</v>
      </c>
      <c r="M542">
        <v>49.3568873303917</v>
      </c>
      <c r="N542">
        <v>0.54727217859949495</v>
      </c>
      <c r="O542">
        <v>23.904446003699601</v>
      </c>
      <c r="P542">
        <v>13.1055878215071</v>
      </c>
      <c r="Q542">
        <v>-6.4247132795230005E-2</v>
      </c>
    </row>
    <row r="543" spans="1:17" x14ac:dyDescent="0.3">
      <c r="A543" t="s">
        <v>1211</v>
      </c>
      <c r="B543" t="s">
        <v>1212</v>
      </c>
      <c r="C543" t="s">
        <v>10300</v>
      </c>
      <c r="D543" t="s">
        <v>378</v>
      </c>
      <c r="E543">
        <v>9834.0052097749995</v>
      </c>
      <c r="F543">
        <v>669.25</v>
      </c>
      <c r="G543">
        <v>-6.2801511918917496</v>
      </c>
      <c r="H543">
        <v>-0.319448619629431</v>
      </c>
      <c r="I543">
        <v>-11.675732363525</v>
      </c>
      <c r="J543">
        <v>-0.63335069923543297</v>
      </c>
      <c r="K543">
        <v>675.45559167566398</v>
      </c>
      <c r="L543">
        <v>671.05240699958904</v>
      </c>
      <c r="M543">
        <v>54.6429869377993</v>
      </c>
      <c r="N543">
        <v>0.56641556516856995</v>
      </c>
      <c r="O543">
        <v>21.763167725065301</v>
      </c>
      <c r="P543">
        <v>23.250460405156499</v>
      </c>
      <c r="Q543">
        <v>7.3742672394724998E-2</v>
      </c>
    </row>
    <row r="544" spans="1:17" hidden="1" x14ac:dyDescent="0.3">
      <c r="A544" t="s">
        <v>1213</v>
      </c>
      <c r="B544" t="s">
        <v>1214</v>
      </c>
      <c r="C544" t="s">
        <v>10301</v>
      </c>
      <c r="D544" t="s">
        <v>1215</v>
      </c>
      <c r="E544">
        <v>9828.7453920000007</v>
      </c>
      <c r="F544">
        <v>508</v>
      </c>
      <c r="G544">
        <v>-29.113886507894101</v>
      </c>
      <c r="H544">
        <v>-5.4535820908720902</v>
      </c>
      <c r="I544">
        <v>-8.4132056839844491</v>
      </c>
      <c r="J544">
        <v>-1.82357011609046</v>
      </c>
      <c r="K544">
        <v>473.47199609784298</v>
      </c>
      <c r="L544">
        <v>474.82250817537903</v>
      </c>
      <c r="M544">
        <v>73.553484812838903</v>
      </c>
      <c r="N544">
        <v>1.41045032821845</v>
      </c>
      <c r="O544">
        <v>15.7480314960629</v>
      </c>
      <c r="P544">
        <v>27.9113685005665</v>
      </c>
      <c r="Q544">
        <v>-5.2729578819469998E-3</v>
      </c>
    </row>
    <row r="545" spans="1:17" hidden="1" x14ac:dyDescent="0.3">
      <c r="A545" t="s">
        <v>1216</v>
      </c>
      <c r="B545" t="s">
        <v>1217</v>
      </c>
      <c r="C545" t="s">
        <v>10301</v>
      </c>
      <c r="D545" t="s">
        <v>139</v>
      </c>
      <c r="E545">
        <v>9717.1900299270001</v>
      </c>
      <c r="F545">
        <v>266.49</v>
      </c>
      <c r="G545">
        <v>-21.3004140594416</v>
      </c>
      <c r="H545">
        <v>-2.4235960405533299</v>
      </c>
      <c r="I545">
        <v>-5.8627484445256499</v>
      </c>
      <c r="J545">
        <v>-3.64464323437458</v>
      </c>
      <c r="K545">
        <v>266.30478268926601</v>
      </c>
      <c r="L545">
        <v>259.87098479316597</v>
      </c>
      <c r="M545">
        <v>22.227502817667499</v>
      </c>
      <c r="N545">
        <v>1.1943669153555201</v>
      </c>
      <c r="O545">
        <v>3.2158805208450398</v>
      </c>
      <c r="P545">
        <v>14.816889271865501</v>
      </c>
    </row>
    <row r="546" spans="1:17" x14ac:dyDescent="0.3">
      <c r="A546" t="s">
        <v>1218</v>
      </c>
      <c r="B546" t="s">
        <v>1219</v>
      </c>
      <c r="C546" t="s">
        <v>10297</v>
      </c>
      <c r="D546" t="s">
        <v>116</v>
      </c>
      <c r="E546">
        <v>9701.7733800000005</v>
      </c>
      <c r="F546">
        <v>702</v>
      </c>
      <c r="G546">
        <v>22.693719244799102</v>
      </c>
      <c r="H546">
        <v>-4.3610569482733199</v>
      </c>
      <c r="I546">
        <v>3.27432494775706</v>
      </c>
      <c r="J546">
        <v>4.6197982526342596</v>
      </c>
      <c r="K546">
        <v>711.39073172880103</v>
      </c>
      <c r="L546">
        <v>633.60002108302001</v>
      </c>
      <c r="M546">
        <v>59.313962565770403</v>
      </c>
      <c r="N546">
        <v>1.21412124827793</v>
      </c>
      <c r="O546">
        <v>15.391737891737799</v>
      </c>
      <c r="P546">
        <v>70.782143291570307</v>
      </c>
    </row>
    <row r="547" spans="1:17" hidden="1" x14ac:dyDescent="0.3">
      <c r="A547" t="s">
        <v>1220</v>
      </c>
      <c r="B547" t="s">
        <v>1221</v>
      </c>
      <c r="C547" t="s">
        <v>10301</v>
      </c>
      <c r="D547" t="s">
        <v>263</v>
      </c>
      <c r="E547">
        <v>9680.7472431000006</v>
      </c>
      <c r="F547">
        <v>6289.05</v>
      </c>
      <c r="G547">
        <v>-18.649372801082201</v>
      </c>
      <c r="H547">
        <v>-3.81023006365914</v>
      </c>
      <c r="I547">
        <v>9.4282325129456304</v>
      </c>
      <c r="J547">
        <v>-0.81354450632938402</v>
      </c>
      <c r="K547">
        <v>6137.5359194738403</v>
      </c>
      <c r="L547">
        <v>5624.9801791376503</v>
      </c>
      <c r="M547">
        <v>53.254893389838003</v>
      </c>
      <c r="N547">
        <v>0.76753129742794901</v>
      </c>
      <c r="O547">
        <v>11.2886683998378</v>
      </c>
      <c r="P547">
        <v>36.1266233766233</v>
      </c>
      <c r="Q547">
        <v>0.110374944572775</v>
      </c>
    </row>
    <row r="548" spans="1:17" x14ac:dyDescent="0.3">
      <c r="A548" t="s">
        <v>1222</v>
      </c>
      <c r="B548" t="s">
        <v>1223</v>
      </c>
      <c r="C548" t="s">
        <v>10290</v>
      </c>
      <c r="D548" t="s">
        <v>46</v>
      </c>
      <c r="E548">
        <v>9656.1899909999993</v>
      </c>
      <c r="F548">
        <v>343.35</v>
      </c>
      <c r="G548">
        <v>-0.89221033212568202</v>
      </c>
      <c r="H548">
        <v>-2.5857643508783501</v>
      </c>
      <c r="I548">
        <v>18.652603184017099</v>
      </c>
      <c r="J548">
        <v>-9.0095458681482103</v>
      </c>
      <c r="K548">
        <v>349.43776411469003</v>
      </c>
      <c r="L548">
        <v>305.240938680574</v>
      </c>
      <c r="M548">
        <v>43.055145013360097</v>
      </c>
      <c r="N548">
        <v>0.43465644455831898</v>
      </c>
      <c r="O548">
        <v>20.9844182321246</v>
      </c>
      <c r="P548">
        <v>45.026399155226997</v>
      </c>
      <c r="Q548">
        <v>-2.5029251539480001E-2</v>
      </c>
    </row>
    <row r="549" spans="1:17" hidden="1" x14ac:dyDescent="0.3">
      <c r="A549" t="s">
        <v>1224</v>
      </c>
      <c r="B549" t="s">
        <v>1225</v>
      </c>
      <c r="C549" t="s">
        <v>10298</v>
      </c>
      <c r="D549" t="s">
        <v>258</v>
      </c>
      <c r="E549">
        <v>9647.5360225650002</v>
      </c>
      <c r="F549">
        <v>1632.05</v>
      </c>
      <c r="G549">
        <v>112.97525140575399</v>
      </c>
      <c r="H549">
        <v>-1.9676885097111501</v>
      </c>
      <c r="I549">
        <v>22.500286052226901</v>
      </c>
      <c r="J549">
        <v>-3.7011367802107702</v>
      </c>
      <c r="K549">
        <v>1626.3480592403901</v>
      </c>
      <c r="M549">
        <v>52.962166866178798</v>
      </c>
      <c r="N549">
        <v>0.64007780148303395</v>
      </c>
      <c r="O549">
        <v>27.447075763610101</v>
      </c>
      <c r="P549">
        <v>154.055105853051</v>
      </c>
    </row>
    <row r="550" spans="1:17" hidden="1" x14ac:dyDescent="0.3">
      <c r="A550" t="s">
        <v>1226</v>
      </c>
      <c r="B550" t="s">
        <v>1227</v>
      </c>
      <c r="C550" t="s">
        <v>10301</v>
      </c>
      <c r="D550" t="s">
        <v>95</v>
      </c>
      <c r="E550">
        <v>9591.9028099999996</v>
      </c>
      <c r="F550">
        <v>134.59</v>
      </c>
      <c r="G550">
        <v>-28.976327541042501</v>
      </c>
      <c r="H550">
        <v>-4.3112271081180999</v>
      </c>
      <c r="I550">
        <v>-10.934714399453201</v>
      </c>
      <c r="J550">
        <v>-5.5250370067217496</v>
      </c>
      <c r="K550">
        <v>138.37311171472899</v>
      </c>
      <c r="L550">
        <v>136.09480788938001</v>
      </c>
      <c r="M550">
        <v>19.599037825510401</v>
      </c>
      <c r="N550">
        <v>1.8609791678621099</v>
      </c>
      <c r="O550">
        <v>6.2486068801545303</v>
      </c>
      <c r="P550">
        <v>6.8174603174603101</v>
      </c>
      <c r="Q550">
        <v>-1.3388827299693999E-2</v>
      </c>
    </row>
    <row r="551" spans="1:17" x14ac:dyDescent="0.3">
      <c r="A551" t="s">
        <v>1228</v>
      </c>
      <c r="B551" t="s">
        <v>1229</v>
      </c>
      <c r="C551" t="s">
        <v>10289</v>
      </c>
      <c r="D551" t="s">
        <v>219</v>
      </c>
      <c r="E551">
        <v>9557.2608739999996</v>
      </c>
      <c r="F551">
        <v>715.75</v>
      </c>
      <c r="G551">
        <v>-10.907765315535499</v>
      </c>
      <c r="H551">
        <v>19.240034432953902</v>
      </c>
      <c r="I551">
        <v>0.47563084550031198</v>
      </c>
      <c r="J551">
        <v>2.8633637078874701</v>
      </c>
      <c r="K551">
        <v>633.62363736120994</v>
      </c>
      <c r="L551">
        <v>613.00135810533504</v>
      </c>
      <c r="M551">
        <v>83.639238244550697</v>
      </c>
      <c r="N551">
        <v>1.24192973114497</v>
      </c>
      <c r="O551">
        <v>0.75445337059027995</v>
      </c>
      <c r="P551">
        <v>29.7588832487309</v>
      </c>
      <c r="Q551">
        <v>6.2482010162548E-2</v>
      </c>
    </row>
    <row r="552" spans="1:17" hidden="1" x14ac:dyDescent="0.3">
      <c r="A552" t="s">
        <v>1230</v>
      </c>
      <c r="B552" t="s">
        <v>1231</v>
      </c>
      <c r="C552" t="s">
        <v>10301</v>
      </c>
      <c r="D552" t="s">
        <v>139</v>
      </c>
      <c r="E552">
        <v>9537.0713911000003</v>
      </c>
      <c r="F552">
        <v>756.85</v>
      </c>
      <c r="G552">
        <v>-1.2588805247202699</v>
      </c>
      <c r="H552">
        <v>1.0407837845786201</v>
      </c>
      <c r="I552">
        <v>-6.9286560366272596</v>
      </c>
      <c r="J552">
        <v>-0.58411005623202605</v>
      </c>
      <c r="K552">
        <v>705.31284400046798</v>
      </c>
      <c r="L552">
        <v>660.39286504184702</v>
      </c>
      <c r="M552">
        <v>64.714639455127696</v>
      </c>
      <c r="N552">
        <v>2.1527985331850101</v>
      </c>
      <c r="O552">
        <v>3.04551760586642</v>
      </c>
      <c r="P552">
        <v>46.1100386100386</v>
      </c>
    </row>
    <row r="553" spans="1:17" x14ac:dyDescent="0.3">
      <c r="A553" t="s">
        <v>1232</v>
      </c>
      <c r="B553" t="s">
        <v>1233</v>
      </c>
      <c r="C553" t="s">
        <v>10289</v>
      </c>
      <c r="D553" t="s">
        <v>359</v>
      </c>
      <c r="E553">
        <v>9522.8883088500006</v>
      </c>
      <c r="F553">
        <v>698.95</v>
      </c>
      <c r="G553">
        <v>40.463375460688297</v>
      </c>
      <c r="H553">
        <v>13.2802835440565</v>
      </c>
      <c r="I553">
        <v>29.697649513497598</v>
      </c>
      <c r="J553">
        <v>-3.0150138688839099</v>
      </c>
      <c r="K553">
        <v>649.42229466476795</v>
      </c>
      <c r="L553">
        <v>549.49166792324002</v>
      </c>
      <c r="M553">
        <v>52.015870747134599</v>
      </c>
      <c r="N553">
        <v>1.3429720882632701</v>
      </c>
      <c r="O553">
        <v>13.4558981329136</v>
      </c>
      <c r="P553">
        <v>81.122052345167106</v>
      </c>
      <c r="Q553">
        <v>-7.21020828664E-4</v>
      </c>
    </row>
    <row r="554" spans="1:17" x14ac:dyDescent="0.3">
      <c r="A554" t="s">
        <v>1234</v>
      </c>
      <c r="B554" t="s">
        <v>1235</v>
      </c>
      <c r="C554" t="s">
        <v>10287</v>
      </c>
      <c r="D554" t="s">
        <v>24</v>
      </c>
      <c r="E554">
        <v>9514.8126052059997</v>
      </c>
      <c r="F554">
        <v>83.62</v>
      </c>
      <c r="G554">
        <v>-30.798109184994001</v>
      </c>
      <c r="H554">
        <v>-6.0015694524187699</v>
      </c>
      <c r="I554">
        <v>-31.426212209974199</v>
      </c>
      <c r="J554">
        <v>3.6618531202068398</v>
      </c>
      <c r="K554">
        <v>87.375547105503301</v>
      </c>
      <c r="L554">
        <v>92.505599100638406</v>
      </c>
      <c r="M554">
        <v>58.543424794443702</v>
      </c>
      <c r="N554">
        <v>1.1431716098915501</v>
      </c>
      <c r="O554">
        <v>39.320736665869298</v>
      </c>
      <c r="P554">
        <v>12.0911528150134</v>
      </c>
      <c r="Q554">
        <v>1.8809380734678E-2</v>
      </c>
    </row>
    <row r="555" spans="1:17" hidden="1" x14ac:dyDescent="0.3">
      <c r="A555" t="s">
        <v>1236</v>
      </c>
      <c r="B555" t="s">
        <v>1237</v>
      </c>
      <c r="C555" t="s">
        <v>10301</v>
      </c>
      <c r="D555" t="s">
        <v>224</v>
      </c>
      <c r="E555">
        <v>9498.8692955799997</v>
      </c>
      <c r="F555">
        <v>11981.9</v>
      </c>
      <c r="G555">
        <v>25.516375023325701</v>
      </c>
      <c r="H555">
        <v>8.7835939143474597</v>
      </c>
      <c r="I555">
        <v>28.830737765994702</v>
      </c>
      <c r="J555">
        <v>2.9433043200384401</v>
      </c>
      <c r="K555">
        <v>11503.801835854199</v>
      </c>
      <c r="L555">
        <v>9872.2423234206308</v>
      </c>
      <c r="M555">
        <v>58.415300152144297</v>
      </c>
      <c r="N555">
        <v>0.65254373024236001</v>
      </c>
      <c r="O555">
        <v>8.4802911057511707</v>
      </c>
      <c r="P555">
        <v>85.910007757951902</v>
      </c>
      <c r="Q555">
        <v>0.13702946471219801</v>
      </c>
    </row>
    <row r="556" spans="1:17" x14ac:dyDescent="0.3">
      <c r="A556" t="s">
        <v>1238</v>
      </c>
      <c r="B556" t="s">
        <v>1239</v>
      </c>
      <c r="C556" t="s">
        <v>10290</v>
      </c>
      <c r="D556" t="s">
        <v>46</v>
      </c>
      <c r="E556">
        <v>9455.1886233599998</v>
      </c>
      <c r="F556">
        <v>550.4</v>
      </c>
      <c r="G556">
        <v>135.81010147921899</v>
      </c>
      <c r="H556">
        <v>6.7995952122014698</v>
      </c>
      <c r="I556">
        <v>45.919113735258001</v>
      </c>
      <c r="J556">
        <v>-4.94858530728626</v>
      </c>
      <c r="K556">
        <v>500.61055057142698</v>
      </c>
      <c r="L556">
        <v>385.93050051893999</v>
      </c>
      <c r="M556">
        <v>56.583148839441598</v>
      </c>
      <c r="N556">
        <v>1.65014301237341</v>
      </c>
      <c r="O556">
        <v>7.1856831395348904</v>
      </c>
      <c r="P556">
        <v>192.76595744680799</v>
      </c>
      <c r="Q556">
        <v>0.230745132318083</v>
      </c>
    </row>
    <row r="557" spans="1:17" x14ac:dyDescent="0.3">
      <c r="A557" t="s">
        <v>1240</v>
      </c>
      <c r="B557" t="s">
        <v>1241</v>
      </c>
      <c r="C557" t="s">
        <v>10300</v>
      </c>
      <c r="D557" t="s">
        <v>378</v>
      </c>
      <c r="E557">
        <v>9441.1281182900002</v>
      </c>
      <c r="F557">
        <v>236.93</v>
      </c>
      <c r="G557">
        <v>18.652011934572499</v>
      </c>
      <c r="H557">
        <v>-5.2365301296340903</v>
      </c>
      <c r="I557">
        <v>-8.7745380095619705</v>
      </c>
      <c r="J557">
        <v>-0.482540278888205</v>
      </c>
      <c r="K557">
        <v>234.04955103015899</v>
      </c>
      <c r="L557">
        <v>224.13682673580499</v>
      </c>
      <c r="M557">
        <v>64.5722749430861</v>
      </c>
      <c r="N557">
        <v>0.35047934307383999</v>
      </c>
      <c r="O557">
        <v>36.010636052842599</v>
      </c>
      <c r="P557">
        <v>50.479517307081601</v>
      </c>
      <c r="Q557">
        <v>8.551818423068E-2</v>
      </c>
    </row>
    <row r="558" spans="1:17" hidden="1" x14ac:dyDescent="0.3">
      <c r="A558" t="s">
        <v>1242</v>
      </c>
      <c r="B558" t="s">
        <v>1243</v>
      </c>
      <c r="C558" t="s">
        <v>10301</v>
      </c>
      <c r="D558" t="s">
        <v>139</v>
      </c>
      <c r="E558">
        <v>9382.5772488000002</v>
      </c>
      <c r="F558">
        <v>636.5</v>
      </c>
      <c r="G558">
        <v>96.954193230149102</v>
      </c>
      <c r="H558">
        <v>15.717691679726901</v>
      </c>
      <c r="I558">
        <v>131.263198934184</v>
      </c>
      <c r="J558">
        <v>6.4102710812435602</v>
      </c>
      <c r="K558">
        <v>513.29886178840104</v>
      </c>
      <c r="L558">
        <v>361.10588741065197</v>
      </c>
      <c r="M558">
        <v>72.512608825343307</v>
      </c>
      <c r="N558">
        <v>1.23124561265996</v>
      </c>
      <c r="O558">
        <v>1.8381775333857</v>
      </c>
      <c r="P558">
        <v>162.203913491246</v>
      </c>
    </row>
    <row r="559" spans="1:17" x14ac:dyDescent="0.3">
      <c r="A559" t="s">
        <v>1244</v>
      </c>
      <c r="B559" t="s">
        <v>1245</v>
      </c>
      <c r="C559" t="s">
        <v>10291</v>
      </c>
      <c r="D559" t="s">
        <v>281</v>
      </c>
      <c r="E559">
        <v>9359.6641353499999</v>
      </c>
      <c r="F559">
        <v>912.05</v>
      </c>
      <c r="G559">
        <v>62.390035037159102</v>
      </c>
      <c r="H559">
        <v>19.5881418719942</v>
      </c>
      <c r="I559">
        <v>27.547287022828101</v>
      </c>
      <c r="J559">
        <v>6.6136259845515797</v>
      </c>
      <c r="K559">
        <v>800.93184879534601</v>
      </c>
      <c r="L559">
        <v>699.08955315856201</v>
      </c>
      <c r="M559">
        <v>83.695257260588704</v>
      </c>
      <c r="N559">
        <v>2.0483746721271801</v>
      </c>
      <c r="O559">
        <v>2.9548818595471702</v>
      </c>
      <c r="P559">
        <v>101.335540838852</v>
      </c>
      <c r="Q559">
        <v>2.8520275593440999E-2</v>
      </c>
    </row>
    <row r="560" spans="1:17" x14ac:dyDescent="0.3">
      <c r="A560" t="s">
        <v>1246</v>
      </c>
      <c r="B560" t="s">
        <v>1247</v>
      </c>
      <c r="C560" t="s">
        <v>10296</v>
      </c>
      <c r="D560" t="s">
        <v>290</v>
      </c>
      <c r="E560">
        <v>9341.7416919449897</v>
      </c>
      <c r="F560">
        <v>573.95000000000005</v>
      </c>
      <c r="G560">
        <v>30.873243247756399</v>
      </c>
      <c r="H560">
        <v>7.8732560078291201</v>
      </c>
      <c r="I560">
        <v>44.394967840417799</v>
      </c>
      <c r="J560">
        <v>-0.42977747480301198</v>
      </c>
      <c r="K560">
        <v>525.29691684433203</v>
      </c>
      <c r="L560">
        <v>442.85376147708001</v>
      </c>
      <c r="M560">
        <v>72.411479182489799</v>
      </c>
      <c r="N560">
        <v>0.65779558289950402</v>
      </c>
      <c r="O560">
        <v>4.8697621744054196</v>
      </c>
      <c r="P560">
        <v>68.165836507471397</v>
      </c>
      <c r="Q560">
        <v>0.13167562014261799</v>
      </c>
    </row>
    <row r="561" spans="1:17" x14ac:dyDescent="0.3">
      <c r="A561" t="s">
        <v>1248</v>
      </c>
      <c r="B561" t="s">
        <v>1249</v>
      </c>
      <c r="C561" t="s">
        <v>10287</v>
      </c>
      <c r="D561" t="s">
        <v>545</v>
      </c>
      <c r="E561">
        <v>9331.8372883800002</v>
      </c>
      <c r="F561">
        <v>1048.2</v>
      </c>
      <c r="G561">
        <v>-5.6715424107168699</v>
      </c>
      <c r="H561">
        <v>-4.0286867299797002</v>
      </c>
      <c r="I561">
        <v>-0.97766498576605199</v>
      </c>
      <c r="J561">
        <v>0.89498816611812604</v>
      </c>
      <c r="K561">
        <v>1015.1655961686801</v>
      </c>
      <c r="L561">
        <v>942.28485314307295</v>
      </c>
      <c r="M561">
        <v>58.868699408612898</v>
      </c>
      <c r="N561">
        <v>0.54364973056385002</v>
      </c>
      <c r="O561">
        <v>14.004960885327201</v>
      </c>
      <c r="P561">
        <v>34.964269619519698</v>
      </c>
      <c r="Q561">
        <v>5.4906936720426999E-2</v>
      </c>
    </row>
    <row r="562" spans="1:17" x14ac:dyDescent="0.3">
      <c r="A562" t="s">
        <v>1250</v>
      </c>
      <c r="B562" t="s">
        <v>1251</v>
      </c>
      <c r="C562" t="s">
        <v>10298</v>
      </c>
      <c r="D562" t="s">
        <v>263</v>
      </c>
      <c r="E562">
        <v>9330.5634259679991</v>
      </c>
      <c r="F562">
        <v>81.540000000000006</v>
      </c>
      <c r="G562">
        <v>70.603900547106306</v>
      </c>
      <c r="H562">
        <v>0.79144001682606901</v>
      </c>
      <c r="I562">
        <v>26.527657466983399</v>
      </c>
      <c r="J562">
        <v>3.0238161936128498</v>
      </c>
      <c r="K562">
        <v>77.377507844058499</v>
      </c>
      <c r="L562">
        <v>61.087788099801401</v>
      </c>
      <c r="M562">
        <v>54.9191266586366</v>
      </c>
      <c r="N562">
        <v>0.48036124648232598</v>
      </c>
      <c r="O562">
        <v>14.5450085847436</v>
      </c>
      <c r="P562">
        <v>119.040670430025</v>
      </c>
      <c r="Q562">
        <v>0.23073927573706399</v>
      </c>
    </row>
    <row r="563" spans="1:17" x14ac:dyDescent="0.3">
      <c r="A563" t="s">
        <v>1252</v>
      </c>
      <c r="B563" t="s">
        <v>1253</v>
      </c>
      <c r="C563" t="s">
        <v>10293</v>
      </c>
      <c r="D563" t="s">
        <v>204</v>
      </c>
      <c r="E563">
        <v>9326.6014237740001</v>
      </c>
      <c r="F563">
        <v>235.71</v>
      </c>
      <c r="G563">
        <v>10.369150126202699</v>
      </c>
      <c r="H563">
        <v>33.987617582833899</v>
      </c>
      <c r="I563">
        <v>-8.9474691253467995</v>
      </c>
      <c r="J563">
        <v>5.2739165629512703</v>
      </c>
      <c r="K563">
        <v>205.63886377792301</v>
      </c>
      <c r="L563">
        <v>197.987596216458</v>
      </c>
      <c r="M563">
        <v>63.786343258311497</v>
      </c>
      <c r="N563">
        <v>1.79024592555559</v>
      </c>
      <c r="O563">
        <v>30.6690424674388</v>
      </c>
      <c r="P563">
        <v>63.177570093457902</v>
      </c>
      <c r="Q563">
        <v>0.114573717764198</v>
      </c>
    </row>
    <row r="564" spans="1:17" hidden="1" x14ac:dyDescent="0.3">
      <c r="A564" t="s">
        <v>1254</v>
      </c>
      <c r="B564" t="s">
        <v>1255</v>
      </c>
      <c r="C564" t="s">
        <v>10301</v>
      </c>
      <c r="D564" t="s">
        <v>266</v>
      </c>
      <c r="E564">
        <v>9311.5509267899997</v>
      </c>
      <c r="F564">
        <v>332.9</v>
      </c>
      <c r="G564">
        <v>-23.1992725980571</v>
      </c>
      <c r="H564">
        <v>1.4990325666605899</v>
      </c>
      <c r="I564">
        <v>-6.9572674374476797</v>
      </c>
      <c r="J564">
        <v>-0.423264885679981</v>
      </c>
      <c r="M564">
        <v>75.393174338495996</v>
      </c>
      <c r="O564">
        <v>4.3406428356864</v>
      </c>
      <c r="P564">
        <v>18.028718312355899</v>
      </c>
    </row>
    <row r="565" spans="1:17" x14ac:dyDescent="0.3">
      <c r="A565" t="s">
        <v>1256</v>
      </c>
      <c r="B565" t="s">
        <v>1257</v>
      </c>
      <c r="C565" t="s">
        <v>10287</v>
      </c>
      <c r="D565" t="s">
        <v>124</v>
      </c>
      <c r="E565">
        <v>9308.5180858999993</v>
      </c>
      <c r="F565">
        <v>86.6</v>
      </c>
      <c r="G565">
        <v>-32.068263257394101</v>
      </c>
      <c r="H565">
        <v>6.8874709478553697</v>
      </c>
      <c r="I565">
        <v>-14.3176660341265</v>
      </c>
      <c r="J565">
        <v>-1.2190909365973399</v>
      </c>
      <c r="K565">
        <v>83.161189059141194</v>
      </c>
      <c r="L565">
        <v>84.852938168741005</v>
      </c>
      <c r="M565">
        <v>76.531880045802097</v>
      </c>
      <c r="N565">
        <v>1.19770464858972</v>
      </c>
      <c r="O565">
        <v>13.163972286374101</v>
      </c>
      <c r="P565">
        <v>19.613259668508199</v>
      </c>
    </row>
    <row r="566" spans="1:17" hidden="1" x14ac:dyDescent="0.3">
      <c r="A566" t="s">
        <v>1258</v>
      </c>
      <c r="B566" t="s">
        <v>1259</v>
      </c>
      <c r="C566" t="s">
        <v>10301</v>
      </c>
      <c r="D566" t="s">
        <v>139</v>
      </c>
      <c r="E566">
        <v>9256.4</v>
      </c>
      <c r="F566">
        <v>4628.2</v>
      </c>
      <c r="G566">
        <v>-23.720067686795598</v>
      </c>
      <c r="H566">
        <v>-2.9355869049213701</v>
      </c>
      <c r="I566">
        <v>-21.9454157618073</v>
      </c>
      <c r="J566">
        <v>1.541268329977</v>
      </c>
      <c r="K566">
        <v>4636.2730700642596</v>
      </c>
      <c r="L566">
        <v>4785.3302157974504</v>
      </c>
      <c r="M566">
        <v>59.971228230249501</v>
      </c>
      <c r="N566">
        <v>0.52432568691706505</v>
      </c>
      <c r="O566">
        <v>50.684931506849303</v>
      </c>
      <c r="P566">
        <v>10.1624516512942</v>
      </c>
      <c r="Q566">
        <v>4.4694745858964997E-2</v>
      </c>
    </row>
    <row r="567" spans="1:17" x14ac:dyDescent="0.3">
      <c r="A567" t="s">
        <v>1260</v>
      </c>
      <c r="B567" t="s">
        <v>1261</v>
      </c>
      <c r="C567" t="s">
        <v>10292</v>
      </c>
      <c r="D567" t="s">
        <v>198</v>
      </c>
      <c r="E567">
        <v>9242.049336</v>
      </c>
      <c r="F567">
        <v>604.9</v>
      </c>
      <c r="G567">
        <v>25.473919633212901</v>
      </c>
      <c r="H567">
        <v>-14.297841720145</v>
      </c>
      <c r="I567">
        <v>6.5842871868170603</v>
      </c>
      <c r="J567">
        <v>-2.30653766490587</v>
      </c>
      <c r="K567">
        <v>597.22108209836199</v>
      </c>
      <c r="L567">
        <v>545.42860050834099</v>
      </c>
      <c r="M567">
        <v>66.912213760643994</v>
      </c>
      <c r="N567">
        <v>1.94612977175186</v>
      </c>
      <c r="O567">
        <v>17.011076210943902</v>
      </c>
      <c r="P567">
        <v>58.766404199474998</v>
      </c>
      <c r="Q567">
        <v>7.0251158826122997E-2</v>
      </c>
    </row>
    <row r="568" spans="1:17" hidden="1" x14ac:dyDescent="0.3">
      <c r="A568" t="s">
        <v>1262</v>
      </c>
      <c r="B568" t="s">
        <v>1263</v>
      </c>
      <c r="C568" t="s">
        <v>10301</v>
      </c>
      <c r="D568" t="s">
        <v>113</v>
      </c>
      <c r="E568">
        <v>9202.4537398749999</v>
      </c>
      <c r="F568">
        <v>2867.65</v>
      </c>
      <c r="G568">
        <v>-9.6993078279951206</v>
      </c>
      <c r="H568">
        <v>2.7202635147692802</v>
      </c>
      <c r="I568">
        <v>2.1560396275832301</v>
      </c>
      <c r="J568">
        <v>3.3147002369929801</v>
      </c>
      <c r="K568">
        <v>2753.93201717995</v>
      </c>
      <c r="L568">
        <v>2701.2636097657301</v>
      </c>
      <c r="M568">
        <v>62.830941263144098</v>
      </c>
      <c r="N568">
        <v>0.53713388170131804</v>
      </c>
      <c r="O568">
        <v>22.051156870608299</v>
      </c>
      <c r="P568">
        <v>22.079608343976101</v>
      </c>
      <c r="Q568">
        <v>1.7793722084226998E-2</v>
      </c>
    </row>
    <row r="569" spans="1:17" x14ac:dyDescent="0.3">
      <c r="A569" t="s">
        <v>1264</v>
      </c>
      <c r="B569" t="s">
        <v>1265</v>
      </c>
      <c r="C569" t="s">
        <v>10303</v>
      </c>
      <c r="D569" t="s">
        <v>1175</v>
      </c>
      <c r="E569">
        <v>9182.1431097000004</v>
      </c>
      <c r="F569">
        <v>718.3</v>
      </c>
      <c r="G569">
        <v>103.90411175777599</v>
      </c>
      <c r="H569">
        <v>34.188278203343103</v>
      </c>
      <c r="I569">
        <v>35.095824645056801</v>
      </c>
      <c r="J569">
        <v>-1.01365770549618</v>
      </c>
      <c r="K569">
        <v>594.830670525041</v>
      </c>
      <c r="L569">
        <v>464.49228105403</v>
      </c>
      <c r="M569">
        <v>55.9353353209329</v>
      </c>
      <c r="N569">
        <v>1.2157556886879299</v>
      </c>
      <c r="O569">
        <v>9.2579702074342194</v>
      </c>
      <c r="P569">
        <v>151.681850035038</v>
      </c>
      <c r="Q569">
        <v>0.19979836418466601</v>
      </c>
    </row>
    <row r="570" spans="1:17" hidden="1" x14ac:dyDescent="0.3">
      <c r="A570" t="s">
        <v>1266</v>
      </c>
      <c r="B570" t="s">
        <v>1267</v>
      </c>
      <c r="C570" t="s">
        <v>10301</v>
      </c>
      <c r="D570" t="s">
        <v>198</v>
      </c>
      <c r="E570">
        <v>9181.3048163200001</v>
      </c>
      <c r="F570">
        <v>2084.3000000000002</v>
      </c>
      <c r="G570">
        <v>49.107912212573403</v>
      </c>
      <c r="H570">
        <v>4.1233292965123303</v>
      </c>
      <c r="I570">
        <v>11.480731829337101</v>
      </c>
      <c r="J570">
        <v>1.0415696977770199</v>
      </c>
      <c r="K570">
        <v>1931.4085232380401</v>
      </c>
      <c r="L570">
        <v>1706.69976317587</v>
      </c>
      <c r="M570">
        <v>75.487717500351906</v>
      </c>
      <c r="N570">
        <v>1.20012699886311</v>
      </c>
      <c r="O570">
        <v>5.8388907546898103</v>
      </c>
      <c r="P570">
        <v>119.65433660027399</v>
      </c>
      <c r="Q570">
        <v>0.14502452839459001</v>
      </c>
    </row>
    <row r="571" spans="1:17" x14ac:dyDescent="0.3">
      <c r="A571" t="s">
        <v>1268</v>
      </c>
      <c r="B571" t="s">
        <v>1269</v>
      </c>
      <c r="C571" t="s">
        <v>6577</v>
      </c>
      <c r="D571" t="s">
        <v>80</v>
      </c>
      <c r="E571">
        <v>9174.7350460199996</v>
      </c>
      <c r="F571">
        <v>779.7</v>
      </c>
      <c r="G571">
        <v>-11.370652322340799</v>
      </c>
      <c r="H571">
        <v>-6.9464733588035301</v>
      </c>
      <c r="I571">
        <v>-28.605201786069198</v>
      </c>
      <c r="J571">
        <v>-4.0062198236231001</v>
      </c>
      <c r="K571">
        <v>831.31116654535299</v>
      </c>
      <c r="L571">
        <v>819.18079250090102</v>
      </c>
      <c r="M571">
        <v>30.805045584592399</v>
      </c>
      <c r="N571">
        <v>0.39590767684563899</v>
      </c>
      <c r="O571">
        <v>28.241631396691002</v>
      </c>
      <c r="P571">
        <v>24.1659367784059</v>
      </c>
      <c r="Q571">
        <v>-1.1239096779490001E-2</v>
      </c>
    </row>
    <row r="572" spans="1:17" x14ac:dyDescent="0.3">
      <c r="A572" t="s">
        <v>1270</v>
      </c>
      <c r="B572" t="s">
        <v>1271</v>
      </c>
      <c r="C572" t="s">
        <v>10286</v>
      </c>
      <c r="D572" t="s">
        <v>21</v>
      </c>
      <c r="E572">
        <v>9128.3202444750004</v>
      </c>
      <c r="F572">
        <v>2958.25</v>
      </c>
      <c r="G572">
        <v>11.823399489021099</v>
      </c>
      <c r="H572">
        <v>13.2144111771211</v>
      </c>
      <c r="I572">
        <v>-11.7517330390866</v>
      </c>
      <c r="J572">
        <v>7.6318779666861101</v>
      </c>
      <c r="K572">
        <v>2770.2265328281201</v>
      </c>
      <c r="L572">
        <v>2620.7617917479902</v>
      </c>
      <c r="M572">
        <v>64.191384698870095</v>
      </c>
      <c r="N572">
        <v>1.06140965783198</v>
      </c>
      <c r="O572">
        <v>6.3128538832079597</v>
      </c>
      <c r="P572">
        <v>40.768498691410898</v>
      </c>
      <c r="Q572">
        <v>-4.149709007865E-3</v>
      </c>
    </row>
    <row r="573" spans="1:17" x14ac:dyDescent="0.3">
      <c r="A573" t="s">
        <v>1272</v>
      </c>
      <c r="B573" t="s">
        <v>1273</v>
      </c>
      <c r="C573" t="s">
        <v>6577</v>
      </c>
      <c r="D573" t="s">
        <v>80</v>
      </c>
      <c r="E573">
        <v>9103.355532091</v>
      </c>
      <c r="F573">
        <v>225.23</v>
      </c>
      <c r="G573">
        <v>12.2378318598106</v>
      </c>
      <c r="H573">
        <v>8.8985838104584598</v>
      </c>
      <c r="I573">
        <v>-3.15730306937908</v>
      </c>
      <c r="J573">
        <v>3.0476800186075499</v>
      </c>
      <c r="K573">
        <v>211.79894948339799</v>
      </c>
      <c r="L573">
        <v>199.35228569303001</v>
      </c>
      <c r="M573">
        <v>78.018262364366393</v>
      </c>
      <c r="N573">
        <v>1.2222511916112599</v>
      </c>
      <c r="O573">
        <v>13.661590374284</v>
      </c>
      <c r="P573">
        <v>53.217687074829897</v>
      </c>
      <c r="Q573">
        <v>7.9694002076778001E-2</v>
      </c>
    </row>
    <row r="574" spans="1:17" hidden="1" x14ac:dyDescent="0.3">
      <c r="A574" t="s">
        <v>1274</v>
      </c>
      <c r="B574" t="s">
        <v>1275</v>
      </c>
      <c r="C574" t="s">
        <v>10301</v>
      </c>
      <c r="D574" t="s">
        <v>397</v>
      </c>
      <c r="E574">
        <v>9051.5513071500009</v>
      </c>
      <c r="F574">
        <v>1162.3</v>
      </c>
      <c r="G574">
        <v>18.504535088614201</v>
      </c>
      <c r="H574">
        <v>9.1180131921709702</v>
      </c>
      <c r="I574">
        <v>26.520569877721002</v>
      </c>
      <c r="J574">
        <v>-0.75798898625304101</v>
      </c>
      <c r="K574">
        <v>975.60380571296503</v>
      </c>
      <c r="L574">
        <v>886.68540573878897</v>
      </c>
      <c r="M574">
        <v>88.632338323231806</v>
      </c>
      <c r="N574">
        <v>2.0355037470647499</v>
      </c>
      <c r="O574">
        <v>6.5129484642519202</v>
      </c>
      <c r="P574">
        <v>53.408565960535803</v>
      </c>
      <c r="Q574">
        <v>0.11583739391360599</v>
      </c>
    </row>
    <row r="575" spans="1:17" x14ac:dyDescent="0.3">
      <c r="A575" t="s">
        <v>1276</v>
      </c>
      <c r="B575" t="s">
        <v>1277</v>
      </c>
      <c r="C575" t="s">
        <v>10299</v>
      </c>
      <c r="D575" t="s">
        <v>139</v>
      </c>
      <c r="E575">
        <v>9040.1771113289997</v>
      </c>
      <c r="F575">
        <v>142.16999999999999</v>
      </c>
      <c r="G575">
        <v>95.619998324921994</v>
      </c>
      <c r="H575">
        <v>0.52199560884355201</v>
      </c>
      <c r="I575">
        <v>7.0466058410678203</v>
      </c>
      <c r="J575">
        <v>-4.6601476845531096</v>
      </c>
      <c r="K575">
        <v>134.219049128618</v>
      </c>
      <c r="L575">
        <v>118.794475787713</v>
      </c>
      <c r="M575">
        <v>73.772844354686001</v>
      </c>
      <c r="N575">
        <v>0.49747666928036599</v>
      </c>
      <c r="O575">
        <v>15.608074839980301</v>
      </c>
      <c r="P575">
        <v>127.108626198083</v>
      </c>
      <c r="Q575">
        <v>7.4274880800550003E-3</v>
      </c>
    </row>
    <row r="576" spans="1:17" x14ac:dyDescent="0.3">
      <c r="A576" t="s">
        <v>1278</v>
      </c>
      <c r="B576" t="s">
        <v>1279</v>
      </c>
      <c r="C576" t="s">
        <v>10299</v>
      </c>
      <c r="D576" t="s">
        <v>139</v>
      </c>
      <c r="E576">
        <v>8982.0937387899994</v>
      </c>
      <c r="F576">
        <v>579.35</v>
      </c>
      <c r="G576">
        <v>-18.2442874531454</v>
      </c>
      <c r="H576">
        <v>-3.7059903837901498</v>
      </c>
      <c r="I576">
        <v>-15.740974953357799</v>
      </c>
      <c r="J576">
        <v>-4.0218143021134702</v>
      </c>
      <c r="K576">
        <v>594.31466403865602</v>
      </c>
      <c r="L576">
        <v>574.70365449718804</v>
      </c>
      <c r="M576">
        <v>46.699301288645501</v>
      </c>
      <c r="N576">
        <v>0.66979008541765395</v>
      </c>
      <c r="O576">
        <v>17.1657892465694</v>
      </c>
      <c r="P576">
        <v>21.968421052631498</v>
      </c>
      <c r="Q576">
        <v>9.1336779443490002E-2</v>
      </c>
    </row>
    <row r="577" spans="1:17" x14ac:dyDescent="0.3">
      <c r="A577" t="s">
        <v>1280</v>
      </c>
      <c r="B577" t="s">
        <v>1281</v>
      </c>
      <c r="C577" t="s">
        <v>10289</v>
      </c>
      <c r="D577" t="s">
        <v>119</v>
      </c>
      <c r="E577">
        <v>8975.2524450300007</v>
      </c>
      <c r="F577">
        <v>1525.95</v>
      </c>
      <c r="G577">
        <v>21.714543315245699</v>
      </c>
      <c r="H577">
        <v>0.53403502020657201</v>
      </c>
      <c r="I577">
        <v>25.747718645120401</v>
      </c>
      <c r="J577">
        <v>-2.6449865032031701</v>
      </c>
      <c r="K577">
        <v>1394.7501676495301</v>
      </c>
      <c r="L577">
        <v>1223.74935923722</v>
      </c>
      <c r="M577">
        <v>71.788951249439094</v>
      </c>
      <c r="N577">
        <v>0.99231170450699702</v>
      </c>
      <c r="O577">
        <v>2.6213178675579001</v>
      </c>
      <c r="P577">
        <v>66.225490196078397</v>
      </c>
      <c r="Q577">
        <v>0.15055572415509999</v>
      </c>
    </row>
    <row r="578" spans="1:17" x14ac:dyDescent="0.3">
      <c r="A578" t="s">
        <v>1282</v>
      </c>
      <c r="B578" t="s">
        <v>1283</v>
      </c>
      <c r="C578" t="s">
        <v>10287</v>
      </c>
      <c r="D578" t="s">
        <v>527</v>
      </c>
      <c r="E578">
        <v>8947.6959656700001</v>
      </c>
      <c r="F578">
        <v>270.89999999999998</v>
      </c>
      <c r="G578">
        <v>-7.6246646999782604</v>
      </c>
      <c r="H578">
        <v>7.5656161530216597</v>
      </c>
      <c r="I578">
        <v>3.79741341652608</v>
      </c>
      <c r="J578">
        <v>5.5327688636814303</v>
      </c>
      <c r="K578">
        <v>240.87810919492</v>
      </c>
      <c r="L578">
        <v>226.08512036622801</v>
      </c>
      <c r="M578">
        <v>82.126752888656995</v>
      </c>
      <c r="N578">
        <v>0.87340021956494196</v>
      </c>
      <c r="O578">
        <v>3.5806570690291601</v>
      </c>
      <c r="P578">
        <v>34.375</v>
      </c>
      <c r="Q578">
        <v>5.2916401549729999E-2</v>
      </c>
    </row>
    <row r="579" spans="1:17" hidden="1" x14ac:dyDescent="0.3">
      <c r="A579" t="s">
        <v>1284</v>
      </c>
      <c r="B579" t="s">
        <v>1285</v>
      </c>
      <c r="C579" t="s">
        <v>10301</v>
      </c>
      <c r="D579" t="s">
        <v>263</v>
      </c>
      <c r="E579">
        <v>8915.5193244999991</v>
      </c>
      <c r="F579">
        <v>4449.95</v>
      </c>
      <c r="G579">
        <v>490.38850118643899</v>
      </c>
      <c r="H579">
        <v>6.4506493159531404</v>
      </c>
      <c r="I579">
        <v>207.157111370801</v>
      </c>
      <c r="J579">
        <v>-4.4156703782360696</v>
      </c>
      <c r="K579">
        <v>3983.5235183587802</v>
      </c>
      <c r="L579">
        <v>2493.23499679318</v>
      </c>
      <c r="M579">
        <v>49.9076023646709</v>
      </c>
      <c r="N579">
        <v>0.34638519981966698</v>
      </c>
      <c r="O579">
        <v>14.0563377116596</v>
      </c>
      <c r="P579">
        <v>531.15381887809303</v>
      </c>
      <c r="Q579">
        <v>0.160383394001409</v>
      </c>
    </row>
    <row r="580" spans="1:17" hidden="1" x14ac:dyDescent="0.3">
      <c r="A580" t="s">
        <v>1286</v>
      </c>
      <c r="B580" t="s">
        <v>1287</v>
      </c>
      <c r="C580" t="s">
        <v>10295</v>
      </c>
      <c r="D580" t="s">
        <v>308</v>
      </c>
      <c r="E580">
        <v>8912.3329911199999</v>
      </c>
      <c r="F580">
        <v>400.55</v>
      </c>
      <c r="G580">
        <v>-28.1543502265006</v>
      </c>
      <c r="H580">
        <v>-5.3556765300928602</v>
      </c>
      <c r="I580">
        <v>-11.912345065891101</v>
      </c>
      <c r="J580">
        <v>-1.8778519440507599</v>
      </c>
      <c r="K580">
        <v>421.82010697061901</v>
      </c>
      <c r="M580">
        <v>49.2423594408178</v>
      </c>
      <c r="N580">
        <v>0.55864216661628197</v>
      </c>
      <c r="O580">
        <v>34.377730620396903</v>
      </c>
      <c r="P580">
        <v>9.7397260273972499</v>
      </c>
    </row>
    <row r="581" spans="1:17" x14ac:dyDescent="0.3">
      <c r="A581" t="s">
        <v>1288</v>
      </c>
      <c r="B581" t="s">
        <v>1289</v>
      </c>
      <c r="C581" t="s">
        <v>10299</v>
      </c>
      <c r="D581" t="s">
        <v>139</v>
      </c>
      <c r="E581">
        <v>8896.8526579649897</v>
      </c>
      <c r="F581">
        <v>607.35</v>
      </c>
      <c r="G581">
        <v>38.547933299491497</v>
      </c>
      <c r="H581">
        <v>4.7966882531403403</v>
      </c>
      <c r="I581">
        <v>13.848707028848599</v>
      </c>
      <c r="J581">
        <v>3.7137921570555199</v>
      </c>
      <c r="K581">
        <v>567.188577512395</v>
      </c>
      <c r="L581">
        <v>491.92610118820897</v>
      </c>
      <c r="M581">
        <v>58.963163808782703</v>
      </c>
      <c r="N581">
        <v>0.46853375790655599</v>
      </c>
      <c r="O581">
        <v>15.0901457149913</v>
      </c>
      <c r="P581">
        <v>72.911032028469705</v>
      </c>
      <c r="Q581">
        <v>4.7500901239816998E-2</v>
      </c>
    </row>
    <row r="582" spans="1:17" x14ac:dyDescent="0.3">
      <c r="A582" t="s">
        <v>1290</v>
      </c>
      <c r="B582" t="s">
        <v>1291</v>
      </c>
      <c r="C582" t="s">
        <v>10287</v>
      </c>
      <c r="D582" t="s">
        <v>21</v>
      </c>
      <c r="E582">
        <v>8896.2458474559899</v>
      </c>
      <c r="F582">
        <v>32.119999999999997</v>
      </c>
      <c r="G582">
        <v>99.078728906960805</v>
      </c>
      <c r="H582">
        <v>7.4427503176554399</v>
      </c>
      <c r="I582">
        <v>-19.904303792096499</v>
      </c>
      <c r="J582">
        <v>-3.3395227405716201</v>
      </c>
      <c r="K582">
        <v>31.168816796083298</v>
      </c>
      <c r="L582">
        <v>29.167744826952099</v>
      </c>
      <c r="M582">
        <v>59.657786203815903</v>
      </c>
      <c r="N582">
        <v>1.2106885415658499</v>
      </c>
      <c r="O582">
        <v>32.3163138231631</v>
      </c>
      <c r="P582">
        <v>131.91335740072199</v>
      </c>
      <c r="Q582">
        <v>4.3313264111267999E-2</v>
      </c>
    </row>
    <row r="583" spans="1:17" x14ac:dyDescent="0.3">
      <c r="A583" t="s">
        <v>1292</v>
      </c>
      <c r="B583" t="s">
        <v>1293</v>
      </c>
      <c r="C583" t="s">
        <v>10293</v>
      </c>
      <c r="D583" t="s">
        <v>63</v>
      </c>
      <c r="E583">
        <v>8892.8953041599998</v>
      </c>
      <c r="F583">
        <v>16.559999999999999</v>
      </c>
      <c r="G583">
        <v>203.282262475865</v>
      </c>
      <c r="H583">
        <v>7.51762713284214</v>
      </c>
      <c r="I583">
        <v>49.100966665601099</v>
      </c>
      <c r="J583">
        <v>2.0636364045506501</v>
      </c>
      <c r="K583">
        <v>15.9611800352081</v>
      </c>
      <c r="L583">
        <v>12.478355712620999</v>
      </c>
      <c r="M583">
        <v>62.342710756785003</v>
      </c>
      <c r="N583">
        <v>0.59736764127009601</v>
      </c>
      <c r="O583">
        <v>27.415458937198</v>
      </c>
      <c r="P583">
        <v>252.34042553191401</v>
      </c>
      <c r="Q583">
        <v>0.107817911968171</v>
      </c>
    </row>
    <row r="584" spans="1:17" x14ac:dyDescent="0.3">
      <c r="A584" t="s">
        <v>1294</v>
      </c>
      <c r="B584" t="s">
        <v>1295</v>
      </c>
      <c r="C584" t="s">
        <v>10287</v>
      </c>
      <c r="D584" t="s">
        <v>408</v>
      </c>
      <c r="E584">
        <v>8830.6281476460008</v>
      </c>
      <c r="F584">
        <v>98.22</v>
      </c>
      <c r="G584">
        <v>63.918199975865399</v>
      </c>
      <c r="H584">
        <v>64.076265122442507</v>
      </c>
      <c r="I584">
        <v>11.793783664130499</v>
      </c>
      <c r="J584">
        <v>14.8078376356583</v>
      </c>
      <c r="K584">
        <v>74.190546393600897</v>
      </c>
      <c r="L584">
        <v>69.201798699093303</v>
      </c>
      <c r="M584">
        <v>78.158158119612807</v>
      </c>
      <c r="N584">
        <v>2.9083163390465399</v>
      </c>
      <c r="O584">
        <v>3.3394420688250799</v>
      </c>
      <c r="P584">
        <v>97.031093279839496</v>
      </c>
      <c r="Q584">
        <v>7.9894648347819994E-2</v>
      </c>
    </row>
    <row r="585" spans="1:17" x14ac:dyDescent="0.3">
      <c r="A585" t="s">
        <v>1296</v>
      </c>
      <c r="B585" t="s">
        <v>1297</v>
      </c>
      <c r="C585" t="s">
        <v>10287</v>
      </c>
      <c r="D585" t="s">
        <v>527</v>
      </c>
      <c r="E585">
        <v>8824.4742537210004</v>
      </c>
      <c r="F585">
        <v>92.33</v>
      </c>
      <c r="G585">
        <v>-12.4330596004322</v>
      </c>
      <c r="H585">
        <v>-1.36258792440623</v>
      </c>
      <c r="I585">
        <v>-22.939547836855098</v>
      </c>
      <c r="J585">
        <v>-2.0042771910636001</v>
      </c>
      <c r="K585">
        <v>93.172598653111805</v>
      </c>
      <c r="L585">
        <v>88.301388676402198</v>
      </c>
      <c r="M585">
        <v>36.113362511269798</v>
      </c>
      <c r="N585">
        <v>0.64271170031719305</v>
      </c>
      <c r="O585">
        <v>24.390772230044298</v>
      </c>
      <c r="P585">
        <v>33.811594202898497</v>
      </c>
      <c r="Q585">
        <v>-2.4274145992928001E-2</v>
      </c>
    </row>
    <row r="586" spans="1:17" x14ac:dyDescent="0.3">
      <c r="A586" t="s">
        <v>1298</v>
      </c>
      <c r="B586" t="s">
        <v>1299</v>
      </c>
      <c r="C586" t="s">
        <v>10298</v>
      </c>
      <c r="D586" t="s">
        <v>354</v>
      </c>
      <c r="E586">
        <v>8813.9249234399995</v>
      </c>
      <c r="F586">
        <v>388.4</v>
      </c>
      <c r="G586">
        <v>145.41090427741301</v>
      </c>
      <c r="H586">
        <v>21.586106771246602</v>
      </c>
      <c r="I586">
        <v>64.990176210502597</v>
      </c>
      <c r="J586">
        <v>-6.9711532464097101E-2</v>
      </c>
      <c r="K586">
        <v>333.222649469082</v>
      </c>
      <c r="L586">
        <v>258.67785849638398</v>
      </c>
      <c r="M586">
        <v>71.907329683388397</v>
      </c>
      <c r="N586">
        <v>1.29330697098229</v>
      </c>
      <c r="O586">
        <v>3.7590113285272899</v>
      </c>
      <c r="P586">
        <v>182.370047255543</v>
      </c>
      <c r="Q586">
        <v>0.16401803606432799</v>
      </c>
    </row>
    <row r="587" spans="1:17" x14ac:dyDescent="0.3">
      <c r="A587" t="s">
        <v>1300</v>
      </c>
      <c r="B587" t="s">
        <v>1301</v>
      </c>
      <c r="C587" t="s">
        <v>10297</v>
      </c>
      <c r="D587" t="s">
        <v>89</v>
      </c>
      <c r="E587">
        <v>8807.6045769699995</v>
      </c>
      <c r="F587">
        <v>298.3</v>
      </c>
      <c r="G587">
        <v>-70.634972281695696</v>
      </c>
      <c r="H587">
        <v>-1.89221429158607</v>
      </c>
      <c r="I587">
        <v>-22.4711869089796</v>
      </c>
      <c r="J587">
        <v>-1.7519804151288101</v>
      </c>
      <c r="K587">
        <v>298.58196560995299</v>
      </c>
      <c r="L587">
        <v>343.52724458666103</v>
      </c>
      <c r="M587">
        <v>54.198319613481502</v>
      </c>
      <c r="N587">
        <v>0.438234575574941</v>
      </c>
      <c r="O587">
        <v>79.919544083137794</v>
      </c>
      <c r="P587">
        <v>14.2911877394636</v>
      </c>
      <c r="Q587">
        <v>-9.2546698975305E-2</v>
      </c>
    </row>
    <row r="588" spans="1:17" x14ac:dyDescent="0.3">
      <c r="A588" t="s">
        <v>1302</v>
      </c>
      <c r="B588" t="s">
        <v>1303</v>
      </c>
      <c r="C588" t="s">
        <v>10300</v>
      </c>
      <c r="D588" t="s">
        <v>571</v>
      </c>
      <c r="E588">
        <v>8794.46346816</v>
      </c>
      <c r="F588">
        <v>800.7</v>
      </c>
      <c r="G588">
        <v>-48.265909620627902</v>
      </c>
      <c r="H588">
        <v>3.3522843574813899</v>
      </c>
      <c r="I588">
        <v>-24.780078774073601</v>
      </c>
      <c r="J588">
        <v>0.58147388040382797</v>
      </c>
      <c r="K588">
        <v>787.21627536139295</v>
      </c>
      <c r="L588">
        <v>845.69013323180002</v>
      </c>
      <c r="M588">
        <v>61.637102603517199</v>
      </c>
      <c r="N588">
        <v>0.69263737795597902</v>
      </c>
      <c r="O588">
        <v>38.166604221306301</v>
      </c>
      <c r="P588">
        <v>11.146585230427499</v>
      </c>
      <c r="Q588">
        <v>-2.4906116541108001E-2</v>
      </c>
    </row>
    <row r="589" spans="1:17" hidden="1" x14ac:dyDescent="0.3">
      <c r="A589" t="s">
        <v>1304</v>
      </c>
      <c r="B589" t="s">
        <v>1305</v>
      </c>
      <c r="C589" t="s">
        <v>10301</v>
      </c>
      <c r="D589" t="s">
        <v>290</v>
      </c>
      <c r="E589">
        <v>8774.3600734499996</v>
      </c>
      <c r="F589">
        <v>522.04999999999995</v>
      </c>
      <c r="G589">
        <v>120.20488605000899</v>
      </c>
      <c r="H589">
        <v>34.467066746999102</v>
      </c>
      <c r="I589">
        <v>80.289702459052606</v>
      </c>
      <c r="J589">
        <v>-0.95057698301846005</v>
      </c>
      <c r="K589">
        <v>434.588847739725</v>
      </c>
      <c r="L589">
        <v>311.78670394682399</v>
      </c>
      <c r="M589">
        <v>53.792452421492797</v>
      </c>
      <c r="N589">
        <v>0.251517408550264</v>
      </c>
      <c r="O589">
        <v>11.866679436835501</v>
      </c>
      <c r="P589">
        <v>195.527879988678</v>
      </c>
      <c r="Q589">
        <v>8.7470412461786995E-2</v>
      </c>
    </row>
    <row r="590" spans="1:17" x14ac:dyDescent="0.3">
      <c r="A590" t="s">
        <v>1306</v>
      </c>
      <c r="B590" t="s">
        <v>1307</v>
      </c>
      <c r="C590" t="s">
        <v>10291</v>
      </c>
      <c r="D590" t="s">
        <v>281</v>
      </c>
      <c r="E590">
        <v>8732.4106400700002</v>
      </c>
      <c r="F590">
        <v>1331.85</v>
      </c>
      <c r="G590">
        <v>-2.4786040181303299</v>
      </c>
      <c r="H590">
        <v>1.0923735248509501</v>
      </c>
      <c r="I590">
        <v>-19.1861490301917</v>
      </c>
      <c r="J590">
        <v>-1.97726529974639</v>
      </c>
      <c r="K590">
        <v>1299.88632581509</v>
      </c>
      <c r="L590">
        <v>1204.9311162865799</v>
      </c>
      <c r="M590">
        <v>50.1065626776983</v>
      </c>
      <c r="N590">
        <v>0.57776526637338599</v>
      </c>
      <c r="O590">
        <v>24.1844051507301</v>
      </c>
      <c r="P590">
        <v>36.334322858020201</v>
      </c>
    </row>
    <row r="591" spans="1:17" x14ac:dyDescent="0.3">
      <c r="A591" t="s">
        <v>1308</v>
      </c>
      <c r="B591" t="s">
        <v>1309</v>
      </c>
      <c r="C591" t="s">
        <v>10290</v>
      </c>
      <c r="D591" t="s">
        <v>46</v>
      </c>
      <c r="E591">
        <v>8721.7803120000008</v>
      </c>
      <c r="F591">
        <v>1302</v>
      </c>
      <c r="G591">
        <v>51.396406533157801</v>
      </c>
      <c r="H591">
        <v>-4.1105151451992796</v>
      </c>
      <c r="I591">
        <v>-0.36989778348659402</v>
      </c>
      <c r="J591">
        <v>2.6017939055333899</v>
      </c>
      <c r="K591">
        <v>1312.80336858633</v>
      </c>
      <c r="L591">
        <v>1097.54508402592</v>
      </c>
      <c r="M591">
        <v>41.184824323534698</v>
      </c>
      <c r="N591">
        <v>0.44022782319500597</v>
      </c>
      <c r="O591">
        <v>18.467741935483801</v>
      </c>
      <c r="P591">
        <v>100.30769230769199</v>
      </c>
      <c r="Q591">
        <v>0.140451351297534</v>
      </c>
    </row>
    <row r="592" spans="1:17" hidden="1" x14ac:dyDescent="0.3">
      <c r="A592" t="s">
        <v>1310</v>
      </c>
      <c r="B592" t="s">
        <v>1311</v>
      </c>
      <c r="C592" t="s">
        <v>10301</v>
      </c>
      <c r="D592" t="s">
        <v>263</v>
      </c>
      <c r="E592">
        <v>8707.3013272699991</v>
      </c>
      <c r="F592">
        <v>3792.1</v>
      </c>
      <c r="G592">
        <v>65.305365071977604</v>
      </c>
      <c r="H592">
        <v>38.784024342741603</v>
      </c>
      <c r="I592">
        <v>72.572257335962306</v>
      </c>
      <c r="J592">
        <v>-0.49887199895614498</v>
      </c>
      <c r="K592">
        <v>3121.8957521475099</v>
      </c>
      <c r="L592">
        <v>2508.7016164656602</v>
      </c>
      <c r="M592">
        <v>71.9589587568843</v>
      </c>
      <c r="N592">
        <v>1.97526647155542</v>
      </c>
      <c r="O592">
        <v>1.9224176577621901</v>
      </c>
      <c r="P592">
        <v>147.44535073409401</v>
      </c>
      <c r="Q592">
        <v>0.153629382421889</v>
      </c>
    </row>
    <row r="593" spans="1:17" x14ac:dyDescent="0.3">
      <c r="A593" t="s">
        <v>1312</v>
      </c>
      <c r="B593" t="s">
        <v>1313</v>
      </c>
      <c r="C593" t="s">
        <v>10297</v>
      </c>
      <c r="D593" t="s">
        <v>471</v>
      </c>
      <c r="E593">
        <v>8699.6650916550007</v>
      </c>
      <c r="F593">
        <v>284.95</v>
      </c>
      <c r="G593">
        <v>-37.198221446452301</v>
      </c>
      <c r="H593">
        <v>-7.4906712196710801E-2</v>
      </c>
      <c r="I593">
        <v>1.13107682095632</v>
      </c>
      <c r="J593">
        <v>-2.1723578822488698</v>
      </c>
      <c r="K593">
        <v>289.17231243192299</v>
      </c>
      <c r="L593">
        <v>281.47031857299601</v>
      </c>
      <c r="M593">
        <v>40.065515856155201</v>
      </c>
      <c r="N593">
        <v>0.292481352236731</v>
      </c>
      <c r="O593">
        <v>13.5286892437269</v>
      </c>
      <c r="P593">
        <v>33.779342723004603</v>
      </c>
      <c r="Q593">
        <v>-7.5416585774897002E-2</v>
      </c>
    </row>
    <row r="594" spans="1:17" x14ac:dyDescent="0.3">
      <c r="A594" t="s">
        <v>1314</v>
      </c>
      <c r="B594" t="s">
        <v>1315</v>
      </c>
      <c r="C594" t="s">
        <v>10295</v>
      </c>
      <c r="D594" t="s">
        <v>75</v>
      </c>
      <c r="E594">
        <v>8698.7251753349992</v>
      </c>
      <c r="F594">
        <v>790.95</v>
      </c>
      <c r="G594">
        <v>-27.772131041480701</v>
      </c>
      <c r="H594">
        <v>3.3292357433698898</v>
      </c>
      <c r="I594">
        <v>-3.9535668885505899</v>
      </c>
      <c r="J594">
        <v>5.3859768731386097</v>
      </c>
      <c r="K594">
        <v>763.19541097700198</v>
      </c>
      <c r="L594">
        <v>739.67293068147103</v>
      </c>
      <c r="M594">
        <v>59.7815132224463</v>
      </c>
      <c r="N594">
        <v>0.84786562202891003</v>
      </c>
      <c r="O594">
        <v>16.315822744800499</v>
      </c>
      <c r="P594">
        <v>28.400974025974001</v>
      </c>
      <c r="Q594">
        <v>0.13939201002596299</v>
      </c>
    </row>
    <row r="595" spans="1:17" hidden="1" x14ac:dyDescent="0.3">
      <c r="A595" t="s">
        <v>1316</v>
      </c>
      <c r="B595" t="s">
        <v>1317</v>
      </c>
      <c r="C595" t="s">
        <v>10301</v>
      </c>
      <c r="D595" t="s">
        <v>51</v>
      </c>
      <c r="E595">
        <v>8696.3332328899996</v>
      </c>
      <c r="F595">
        <v>5238.95</v>
      </c>
      <c r="G595">
        <v>-30.1369112598681</v>
      </c>
      <c r="H595">
        <v>3.12690438539896</v>
      </c>
      <c r="I595">
        <v>-8.5660776729652195</v>
      </c>
      <c r="J595">
        <v>5.8875950814957303</v>
      </c>
      <c r="K595">
        <v>5144.84707171629</v>
      </c>
      <c r="L595">
        <v>5023.8611448471202</v>
      </c>
      <c r="M595">
        <v>49.264706482829197</v>
      </c>
      <c r="N595">
        <v>1.2228383707841699</v>
      </c>
      <c r="O595">
        <v>7.7095601217801404</v>
      </c>
      <c r="P595">
        <v>12.992418932180099</v>
      </c>
      <c r="Q595">
        <v>-7.1193207052717006E-2</v>
      </c>
    </row>
    <row r="596" spans="1:17" hidden="1" x14ac:dyDescent="0.3">
      <c r="A596" t="s">
        <v>1318</v>
      </c>
      <c r="B596" t="s">
        <v>1319</v>
      </c>
      <c r="C596" t="s">
        <v>10301</v>
      </c>
      <c r="D596" t="s">
        <v>127</v>
      </c>
      <c r="E596">
        <v>8694.5588530749992</v>
      </c>
      <c r="F596">
        <v>360.35</v>
      </c>
      <c r="G596">
        <v>273.81024463863002</v>
      </c>
      <c r="H596">
        <v>21.1644240979283</v>
      </c>
      <c r="I596">
        <v>50.242937598281202</v>
      </c>
      <c r="J596">
        <v>5.1038390977951202</v>
      </c>
      <c r="K596">
        <v>325.69399764759999</v>
      </c>
      <c r="L596">
        <v>246.03921624942399</v>
      </c>
      <c r="M596">
        <v>61.490045337371001</v>
      </c>
      <c r="N596">
        <v>2.8386304347578801</v>
      </c>
      <c r="O596">
        <v>6.7295684750936502</v>
      </c>
      <c r="P596">
        <v>357.587301587301</v>
      </c>
      <c r="Q596">
        <v>0.15414153582489701</v>
      </c>
    </row>
    <row r="597" spans="1:17" hidden="1" x14ac:dyDescent="0.3">
      <c r="A597" t="s">
        <v>1320</v>
      </c>
      <c r="B597" t="s">
        <v>1321</v>
      </c>
      <c r="C597" t="s">
        <v>10301</v>
      </c>
      <c r="D597" t="s">
        <v>263</v>
      </c>
      <c r="E597">
        <v>8680.5161205999993</v>
      </c>
      <c r="F597">
        <v>1323.1</v>
      </c>
      <c r="G597">
        <v>76.232856519994399</v>
      </c>
      <c r="H597">
        <v>5.9187921295021297</v>
      </c>
      <c r="I597">
        <v>75.084095429544206</v>
      </c>
      <c r="J597">
        <v>3.5063411633014501</v>
      </c>
      <c r="K597">
        <v>1280.13698726295</v>
      </c>
      <c r="L597">
        <v>994.46610898305403</v>
      </c>
      <c r="M597">
        <v>59.659647932206397</v>
      </c>
      <c r="N597">
        <v>0.443441818670195</v>
      </c>
      <c r="O597">
        <v>9.9501171491194995</v>
      </c>
      <c r="P597">
        <v>144.54301820534101</v>
      </c>
    </row>
    <row r="598" spans="1:17" x14ac:dyDescent="0.3">
      <c r="A598" t="s">
        <v>1322</v>
      </c>
      <c r="B598" t="s">
        <v>1323</v>
      </c>
      <c r="C598" t="s">
        <v>10305</v>
      </c>
      <c r="D598" t="s">
        <v>1324</v>
      </c>
      <c r="E598">
        <v>8665.9820727499991</v>
      </c>
      <c r="F598">
        <v>704.95</v>
      </c>
      <c r="G598">
        <v>25.816860665812001</v>
      </c>
      <c r="H598">
        <v>10.7044385231698</v>
      </c>
      <c r="I598">
        <v>28.348103171284698</v>
      </c>
      <c r="J598">
        <v>2.5378222429902699</v>
      </c>
      <c r="K598">
        <v>641.01409905453897</v>
      </c>
      <c r="L598">
        <v>559.61462946627796</v>
      </c>
      <c r="M598">
        <v>63.156138295568901</v>
      </c>
      <c r="N598">
        <v>0.60451382350181704</v>
      </c>
      <c r="O598">
        <v>9.00063834314488</v>
      </c>
      <c r="P598">
        <v>73.2276692468362</v>
      </c>
      <c r="Q598">
        <v>0.15124911042968001</v>
      </c>
    </row>
    <row r="599" spans="1:17" x14ac:dyDescent="0.3">
      <c r="A599" t="s">
        <v>1325</v>
      </c>
      <c r="B599" t="s">
        <v>1326</v>
      </c>
      <c r="C599" t="s">
        <v>10298</v>
      </c>
      <c r="D599" t="s">
        <v>444</v>
      </c>
      <c r="E599">
        <v>8657.0216754600006</v>
      </c>
      <c r="F599">
        <v>646.04999999999995</v>
      </c>
      <c r="G599">
        <v>5.9370226540483797</v>
      </c>
      <c r="H599">
        <v>-0.65144686420855702</v>
      </c>
      <c r="I599">
        <v>-44.917788679722399</v>
      </c>
      <c r="J599">
        <v>7.3754584534066003</v>
      </c>
      <c r="K599">
        <v>652.28697859706995</v>
      </c>
      <c r="L599">
        <v>728.11414827033798</v>
      </c>
      <c r="M599">
        <v>65.243268229664693</v>
      </c>
      <c r="N599">
        <v>1.3481318065421599</v>
      </c>
      <c r="O599">
        <v>69.801098986146599</v>
      </c>
      <c r="P599">
        <v>34.59375</v>
      </c>
      <c r="Q599">
        <v>0.15180338676972599</v>
      </c>
    </row>
    <row r="600" spans="1:17" x14ac:dyDescent="0.3">
      <c r="A600" t="s">
        <v>1327</v>
      </c>
      <c r="B600" t="s">
        <v>1328</v>
      </c>
      <c r="C600" t="s">
        <v>10291</v>
      </c>
      <c r="D600" t="s">
        <v>51</v>
      </c>
      <c r="E600">
        <v>8645.2154604000007</v>
      </c>
      <c r="F600">
        <v>531</v>
      </c>
      <c r="G600">
        <v>8.6563365499394997</v>
      </c>
      <c r="H600">
        <v>7.9400532706932996</v>
      </c>
      <c r="I600">
        <v>4.8866647388786202</v>
      </c>
      <c r="J600">
        <v>6.3507272054116299</v>
      </c>
      <c r="K600">
        <v>489.28102597825603</v>
      </c>
      <c r="L600">
        <v>444.22106907133502</v>
      </c>
      <c r="M600">
        <v>70.198078158822796</v>
      </c>
      <c r="N600">
        <v>0.93306776600776598</v>
      </c>
      <c r="O600">
        <v>3.0508474576271301</v>
      </c>
      <c r="P600">
        <v>54.675211185551902</v>
      </c>
      <c r="Q600">
        <v>2.9261217990731E-2</v>
      </c>
    </row>
    <row r="601" spans="1:17" hidden="1" x14ac:dyDescent="0.3">
      <c r="A601" t="s">
        <v>1329</v>
      </c>
      <c r="B601" t="s">
        <v>1330</v>
      </c>
      <c r="C601" t="s">
        <v>10301</v>
      </c>
      <c r="D601" t="s">
        <v>733</v>
      </c>
      <c r="E601">
        <v>8642.3479203879997</v>
      </c>
      <c r="F601">
        <v>523.75</v>
      </c>
      <c r="G601">
        <v>-10.8550880527325</v>
      </c>
      <c r="H601">
        <v>-3.3005074604085398</v>
      </c>
      <c r="I601">
        <v>-2.0082421001136899</v>
      </c>
      <c r="J601">
        <v>-1.53271152472953</v>
      </c>
      <c r="K601">
        <v>521.00925674112295</v>
      </c>
      <c r="L601">
        <v>495.21922056968702</v>
      </c>
      <c r="M601">
        <v>73.886051750125603</v>
      </c>
      <c r="N601">
        <v>0.40525068824764698</v>
      </c>
      <c r="O601">
        <v>5.4701670644391402</v>
      </c>
      <c r="P601">
        <v>22.049262461258799</v>
      </c>
      <c r="Q601">
        <v>-1.0545973830429E-2</v>
      </c>
    </row>
    <row r="602" spans="1:17" x14ac:dyDescent="0.3">
      <c r="A602" t="s">
        <v>1331</v>
      </c>
      <c r="B602" t="s">
        <v>1332</v>
      </c>
      <c r="C602" t="s">
        <v>10295</v>
      </c>
      <c r="D602" t="s">
        <v>335</v>
      </c>
      <c r="E602">
        <v>8613.3705348940002</v>
      </c>
      <c r="F602">
        <v>223.87</v>
      </c>
      <c r="G602">
        <v>33.0240309877274</v>
      </c>
      <c r="H602">
        <v>4.4877549712875897</v>
      </c>
      <c r="I602">
        <v>-2.0966819474702398</v>
      </c>
      <c r="J602">
        <v>-7.4395292214167998</v>
      </c>
      <c r="K602">
        <v>223.014506098975</v>
      </c>
      <c r="L602">
        <v>202.605592697736</v>
      </c>
      <c r="M602">
        <v>48.280672003217397</v>
      </c>
      <c r="N602">
        <v>4.2726404957203599</v>
      </c>
      <c r="O602">
        <v>17.032206191093</v>
      </c>
      <c r="P602">
        <v>79.815261044176694</v>
      </c>
    </row>
    <row r="603" spans="1:17" x14ac:dyDescent="0.3">
      <c r="A603" t="s">
        <v>1333</v>
      </c>
      <c r="B603" t="s">
        <v>1334</v>
      </c>
      <c r="C603" t="s">
        <v>10296</v>
      </c>
      <c r="D603" t="s">
        <v>397</v>
      </c>
      <c r="E603">
        <v>8602.7464477399899</v>
      </c>
      <c r="F603">
        <v>195.34</v>
      </c>
      <c r="G603">
        <v>-30.733657922144499</v>
      </c>
      <c r="H603">
        <v>1.23711615901767</v>
      </c>
      <c r="I603">
        <v>-7.6054073768441803</v>
      </c>
      <c r="J603">
        <v>-1.47608552762999</v>
      </c>
      <c r="K603">
        <v>186.03450793283099</v>
      </c>
      <c r="L603">
        <v>190.77280768322001</v>
      </c>
      <c r="M603">
        <v>65.427213298549603</v>
      </c>
      <c r="N603">
        <v>0.712739434541103</v>
      </c>
      <c r="O603">
        <v>32.0774035015869</v>
      </c>
      <c r="P603">
        <v>34.717241379310302</v>
      </c>
    </row>
    <row r="604" spans="1:17" x14ac:dyDescent="0.3">
      <c r="A604" t="s">
        <v>1335</v>
      </c>
      <c r="B604" t="s">
        <v>1336</v>
      </c>
      <c r="C604" t="s">
        <v>10286</v>
      </c>
      <c r="D604" t="s">
        <v>290</v>
      </c>
      <c r="E604">
        <v>8590.6032137999991</v>
      </c>
      <c r="F604">
        <v>729</v>
      </c>
      <c r="G604">
        <v>-1.0910151859299599</v>
      </c>
      <c r="H604">
        <v>-12.179069724884901</v>
      </c>
      <c r="I604">
        <v>-21.139219695864799</v>
      </c>
      <c r="J604">
        <v>-4.1915423477267604</v>
      </c>
      <c r="K604">
        <v>763.39741457225296</v>
      </c>
      <c r="L604">
        <v>712.10149351754399</v>
      </c>
      <c r="M604">
        <v>40.045296919937599</v>
      </c>
      <c r="N604">
        <v>1.0738558634128601</v>
      </c>
      <c r="O604">
        <v>26.433470507544499</v>
      </c>
      <c r="P604">
        <v>38.0551084177634</v>
      </c>
      <c r="Q604">
        <v>8.2279395497056998E-2</v>
      </c>
    </row>
    <row r="605" spans="1:17" x14ac:dyDescent="0.3">
      <c r="A605" t="s">
        <v>1337</v>
      </c>
      <c r="B605" t="s">
        <v>1338</v>
      </c>
      <c r="C605" t="s">
        <v>10287</v>
      </c>
      <c r="D605" t="s">
        <v>527</v>
      </c>
      <c r="E605">
        <v>8561.3342599999996</v>
      </c>
      <c r="F605">
        <v>429.4</v>
      </c>
      <c r="G605">
        <v>103.564742260231</v>
      </c>
      <c r="H605">
        <v>12.42915743481</v>
      </c>
      <c r="I605">
        <v>36.828504191896002</v>
      </c>
      <c r="J605">
        <v>5.8674588772251797</v>
      </c>
      <c r="K605">
        <v>384.98707117501903</v>
      </c>
      <c r="L605">
        <v>314.11895945768202</v>
      </c>
      <c r="M605">
        <v>79.570361932840598</v>
      </c>
      <c r="N605">
        <v>1.19705176853963</v>
      </c>
      <c r="O605">
        <v>5.0768514205868698</v>
      </c>
      <c r="P605">
        <v>137.86179199556801</v>
      </c>
      <c r="Q605">
        <v>0.33572269024609103</v>
      </c>
    </row>
    <row r="606" spans="1:17" x14ac:dyDescent="0.3">
      <c r="A606" t="s">
        <v>1339</v>
      </c>
      <c r="B606" t="s">
        <v>1340</v>
      </c>
      <c r="C606" t="s">
        <v>10297</v>
      </c>
      <c r="D606" t="s">
        <v>89</v>
      </c>
      <c r="E606">
        <v>8526.5411578399999</v>
      </c>
      <c r="F606">
        <v>1097.05</v>
      </c>
      <c r="G606">
        <v>137.422690580835</v>
      </c>
      <c r="H606">
        <v>14.1444852108636</v>
      </c>
      <c r="I606">
        <v>24.165030390313401</v>
      </c>
      <c r="J606">
        <v>-5.2662852786209999</v>
      </c>
      <c r="K606">
        <v>1010.1879181663199</v>
      </c>
      <c r="L606">
        <v>839.51804640324099</v>
      </c>
      <c r="M606">
        <v>68.861960967854301</v>
      </c>
      <c r="N606">
        <v>0.924798011027959</v>
      </c>
      <c r="O606">
        <v>7.2877261747413602</v>
      </c>
      <c r="P606">
        <v>188.697368421052</v>
      </c>
    </row>
    <row r="607" spans="1:17" x14ac:dyDescent="0.3">
      <c r="A607" t="s">
        <v>1341</v>
      </c>
      <c r="B607" t="s">
        <v>1342</v>
      </c>
      <c r="C607" t="s">
        <v>10303</v>
      </c>
      <c r="D607" t="s">
        <v>612</v>
      </c>
      <c r="E607">
        <v>8522.0843553600007</v>
      </c>
      <c r="F607">
        <v>49.71</v>
      </c>
      <c r="G607">
        <v>-23.484964414890801</v>
      </c>
      <c r="H607">
        <v>19.891486506030201</v>
      </c>
      <c r="I607">
        <v>-33.144926676321198</v>
      </c>
      <c r="J607">
        <v>4.0245304012057197</v>
      </c>
      <c r="K607">
        <v>45.203229373759299</v>
      </c>
      <c r="L607">
        <v>46.340375669443702</v>
      </c>
      <c r="M607">
        <v>74.170612819543706</v>
      </c>
      <c r="N607">
        <v>1.51778210444582</v>
      </c>
      <c r="O607">
        <v>38.201569100784504</v>
      </c>
      <c r="P607">
        <v>28.615782664941801</v>
      </c>
      <c r="Q607">
        <v>3.2875764680184001E-2</v>
      </c>
    </row>
    <row r="608" spans="1:17" x14ac:dyDescent="0.3">
      <c r="A608" t="s">
        <v>1343</v>
      </c>
      <c r="B608" t="s">
        <v>1344</v>
      </c>
      <c r="C608" t="s">
        <v>10287</v>
      </c>
      <c r="D608" t="s">
        <v>24</v>
      </c>
      <c r="E608">
        <v>8467.0050328159996</v>
      </c>
      <c r="F608">
        <v>43.78</v>
      </c>
      <c r="G608">
        <v>-41.224668217203799</v>
      </c>
      <c r="H608">
        <v>-1.04984779715384</v>
      </c>
      <c r="I608">
        <v>-30.148730501327599</v>
      </c>
      <c r="J608">
        <v>0.86158540245219795</v>
      </c>
      <c r="K608">
        <v>44.963532396357103</v>
      </c>
      <c r="L608">
        <v>48.198077504330399</v>
      </c>
      <c r="M608">
        <v>62.044617510565701</v>
      </c>
      <c r="N608">
        <v>0.88659532125291696</v>
      </c>
      <c r="O608">
        <v>43.901324805847402</v>
      </c>
      <c r="P608">
        <v>9.4499999999999993</v>
      </c>
      <c r="Q608">
        <v>7.8214397016584003E-2</v>
      </c>
    </row>
    <row r="609" spans="1:17" hidden="1" x14ac:dyDescent="0.3">
      <c r="A609" t="s">
        <v>1345</v>
      </c>
      <c r="B609" t="s">
        <v>1346</v>
      </c>
      <c r="C609" t="s">
        <v>10292</v>
      </c>
      <c r="D609" t="s">
        <v>198</v>
      </c>
      <c r="E609">
        <v>8377.5747869999996</v>
      </c>
      <c r="F609">
        <v>424.95</v>
      </c>
      <c r="G609">
        <v>9.1187023339756994</v>
      </c>
      <c r="H609">
        <v>12.7505319669005</v>
      </c>
      <c r="I609">
        <v>31.332849160957501</v>
      </c>
      <c r="J609">
        <v>0.19633018395340801</v>
      </c>
      <c r="K609">
        <v>382.78646529449099</v>
      </c>
      <c r="M609">
        <v>65.423746759914593</v>
      </c>
      <c r="N609">
        <v>0.61881042809156495</v>
      </c>
      <c r="O609">
        <v>2.08259795270031</v>
      </c>
      <c r="P609">
        <v>76.988754685547605</v>
      </c>
    </row>
    <row r="610" spans="1:17" hidden="1" x14ac:dyDescent="0.3">
      <c r="A610" t="s">
        <v>1347</v>
      </c>
      <c r="B610" t="s">
        <v>1348</v>
      </c>
      <c r="C610" t="s">
        <v>10301</v>
      </c>
      <c r="D610" t="s">
        <v>733</v>
      </c>
      <c r="E610">
        <v>8375.5088797930002</v>
      </c>
      <c r="F610">
        <v>261.49</v>
      </c>
      <c r="G610">
        <v>1.6738969292304899</v>
      </c>
      <c r="H610">
        <v>0.52806740166388</v>
      </c>
      <c r="I610">
        <v>0.85116323850609799</v>
      </c>
      <c r="J610">
        <v>-0.92525919352612296</v>
      </c>
      <c r="K610">
        <v>254.18735877907901</v>
      </c>
      <c r="L610">
        <v>235.799855208015</v>
      </c>
      <c r="M610">
        <v>59.785019392106697</v>
      </c>
      <c r="N610">
        <v>0.35643270529255</v>
      </c>
      <c r="O610">
        <v>1.2734712608512599</v>
      </c>
      <c r="P610">
        <v>32.803453529710502</v>
      </c>
      <c r="Q610">
        <v>1.1816369177710001E-3</v>
      </c>
    </row>
    <row r="611" spans="1:17" x14ac:dyDescent="0.3">
      <c r="A611" t="s">
        <v>1349</v>
      </c>
      <c r="B611" t="s">
        <v>1350</v>
      </c>
      <c r="C611" t="s">
        <v>10298</v>
      </c>
      <c r="D611" t="s">
        <v>962</v>
      </c>
      <c r="E611">
        <v>8371.3013553599994</v>
      </c>
      <c r="F611">
        <v>881.7</v>
      </c>
      <c r="G611">
        <v>116.01641657739999</v>
      </c>
      <c r="H611">
        <v>-1.86351908666085</v>
      </c>
      <c r="I611">
        <v>25.9823472617676</v>
      </c>
      <c r="J611">
        <v>2.3417207522414301</v>
      </c>
      <c r="K611">
        <v>867.71028195697102</v>
      </c>
      <c r="L611">
        <v>715.66297538075901</v>
      </c>
      <c r="M611">
        <v>58.510984366977802</v>
      </c>
      <c r="N611">
        <v>0.46652279972997601</v>
      </c>
      <c r="O611">
        <v>20.108880571622901</v>
      </c>
      <c r="P611">
        <v>150.48295454545399</v>
      </c>
      <c r="Q611">
        <v>0.177717363486775</v>
      </c>
    </row>
    <row r="612" spans="1:17" hidden="1" x14ac:dyDescent="0.3">
      <c r="A612" t="s">
        <v>1351</v>
      </c>
      <c r="B612" t="s">
        <v>1352</v>
      </c>
      <c r="C612" t="s">
        <v>10301</v>
      </c>
      <c r="D612" t="s">
        <v>1353</v>
      </c>
      <c r="E612">
        <v>8369.7008711939998</v>
      </c>
      <c r="F612">
        <v>1230.3900000000001</v>
      </c>
      <c r="K612">
        <v>1221.0284065276701</v>
      </c>
      <c r="L612">
        <v>1201.49851616978</v>
      </c>
      <c r="M612">
        <v>68.273684852772604</v>
      </c>
      <c r="N612">
        <v>1</v>
      </c>
      <c r="Q612">
        <v>-6.1080809493942997E-2</v>
      </c>
    </row>
    <row r="613" spans="1:17" x14ac:dyDescent="0.3">
      <c r="A613" t="s">
        <v>1354</v>
      </c>
      <c r="B613" t="s">
        <v>1355</v>
      </c>
      <c r="C613" t="s">
        <v>10300</v>
      </c>
      <c r="D613" t="s">
        <v>303</v>
      </c>
      <c r="E613">
        <v>8341.8174708699898</v>
      </c>
      <c r="F613">
        <v>2007.65</v>
      </c>
      <c r="G613">
        <v>97.306628641447602</v>
      </c>
      <c r="H613">
        <v>36.695363558073502</v>
      </c>
      <c r="I613">
        <v>49.225890557733202</v>
      </c>
      <c r="J613">
        <v>0.77314787504190097</v>
      </c>
      <c r="K613">
        <v>1638.7270591215799</v>
      </c>
      <c r="L613">
        <v>1318.4549076168801</v>
      </c>
      <c r="M613">
        <v>71.358520937836204</v>
      </c>
      <c r="N613">
        <v>1.3413078362861</v>
      </c>
      <c r="O613">
        <v>0.91400393494882604</v>
      </c>
      <c r="P613">
        <v>130.20869166380001</v>
      </c>
      <c r="Q613">
        <v>0.11896642417433299</v>
      </c>
    </row>
    <row r="614" spans="1:17" x14ac:dyDescent="0.3">
      <c r="A614" t="s">
        <v>1356</v>
      </c>
      <c r="B614" t="s">
        <v>1357</v>
      </c>
      <c r="C614" t="s">
        <v>10305</v>
      </c>
      <c r="D614" t="s">
        <v>1358</v>
      </c>
      <c r="E614">
        <v>8325.4325963600004</v>
      </c>
      <c r="F614">
        <v>1338.7</v>
      </c>
      <c r="G614">
        <v>149.217134642307</v>
      </c>
      <c r="H614">
        <v>10.576709484874</v>
      </c>
      <c r="I614">
        <v>69.584845796382794</v>
      </c>
      <c r="J614">
        <v>-0.33150314022837801</v>
      </c>
      <c r="K614">
        <v>1243.15846244163</v>
      </c>
      <c r="L614">
        <v>933.90863504373601</v>
      </c>
      <c r="M614">
        <v>54.029388679793598</v>
      </c>
      <c r="N614">
        <v>0.71261602799364099</v>
      </c>
      <c r="O614">
        <v>6.0730559498020504</v>
      </c>
      <c r="P614">
        <v>207.42909633712199</v>
      </c>
      <c r="Q614">
        <v>0.16074919213421399</v>
      </c>
    </row>
    <row r="615" spans="1:17" x14ac:dyDescent="0.3">
      <c r="A615" t="s">
        <v>1359</v>
      </c>
      <c r="B615" t="s">
        <v>1360</v>
      </c>
      <c r="C615" t="s">
        <v>10287</v>
      </c>
      <c r="D615" t="s">
        <v>24</v>
      </c>
      <c r="E615">
        <v>8323.8917895630002</v>
      </c>
      <c r="F615">
        <v>220.43</v>
      </c>
      <c r="G615">
        <v>-30.554663319187501</v>
      </c>
      <c r="H615">
        <v>-2.45124557592978</v>
      </c>
      <c r="I615">
        <v>-20.9264528246201</v>
      </c>
      <c r="J615">
        <v>-1.98447611959616</v>
      </c>
      <c r="K615">
        <v>223.277219282201</v>
      </c>
      <c r="L615">
        <v>221.911157346078</v>
      </c>
      <c r="M615">
        <v>48.962748319147998</v>
      </c>
      <c r="N615">
        <v>0.92661141873898301</v>
      </c>
      <c r="O615">
        <v>29.995917071179001</v>
      </c>
      <c r="P615">
        <v>14.8072916666666</v>
      </c>
      <c r="Q615">
        <v>0.12892849271100601</v>
      </c>
    </row>
    <row r="616" spans="1:17" hidden="1" x14ac:dyDescent="0.3">
      <c r="A616" t="s">
        <v>1361</v>
      </c>
      <c r="B616" t="s">
        <v>1362</v>
      </c>
      <c r="C616" t="s">
        <v>10301</v>
      </c>
      <c r="D616" t="s">
        <v>63</v>
      </c>
      <c r="E616">
        <v>8309.9707552500004</v>
      </c>
      <c r="F616">
        <v>116.25</v>
      </c>
      <c r="G616">
        <v>319.19764709125002</v>
      </c>
      <c r="H616">
        <v>27.533476592929699</v>
      </c>
      <c r="I616">
        <v>119.208080943326</v>
      </c>
      <c r="J616">
        <v>13.6900923255993</v>
      </c>
      <c r="K616">
        <v>94.491271701348793</v>
      </c>
      <c r="L616">
        <v>67.788729072539198</v>
      </c>
      <c r="M616">
        <v>69.2418922178949</v>
      </c>
      <c r="N616">
        <v>1.41902690147232</v>
      </c>
      <c r="O616">
        <v>5.2903225806451601</v>
      </c>
      <c r="P616">
        <v>389.47368421052602</v>
      </c>
      <c r="Q616">
        <v>0.10553747427847</v>
      </c>
    </row>
    <row r="617" spans="1:17" x14ac:dyDescent="0.3">
      <c r="A617" t="s">
        <v>1363</v>
      </c>
      <c r="B617" t="s">
        <v>1364</v>
      </c>
      <c r="C617" t="s">
        <v>10295</v>
      </c>
      <c r="D617" t="s">
        <v>308</v>
      </c>
      <c r="E617">
        <v>8265.8611820999995</v>
      </c>
      <c r="F617">
        <v>410.1</v>
      </c>
      <c r="G617">
        <v>-18.1038400813711</v>
      </c>
      <c r="H617">
        <v>-7.9350669478446596</v>
      </c>
      <c r="I617">
        <v>-12.581857771281401</v>
      </c>
      <c r="J617">
        <v>-3.5467854312876401</v>
      </c>
      <c r="K617">
        <v>430.75102187008599</v>
      </c>
      <c r="L617">
        <v>409.07264936001297</v>
      </c>
      <c r="M617">
        <v>41.007710190476402</v>
      </c>
      <c r="N617">
        <v>0.85517023607949705</v>
      </c>
      <c r="O617">
        <v>23.140697390880199</v>
      </c>
      <c r="P617">
        <v>17.929547088425601</v>
      </c>
      <c r="Q617">
        <v>6.9184565896042993E-2</v>
      </c>
    </row>
    <row r="618" spans="1:17" x14ac:dyDescent="0.3">
      <c r="A618" t="s">
        <v>1365</v>
      </c>
      <c r="B618" t="s">
        <v>1366</v>
      </c>
      <c r="C618" t="s">
        <v>10291</v>
      </c>
      <c r="D618" t="s">
        <v>51</v>
      </c>
      <c r="E618">
        <v>8250.8829401250005</v>
      </c>
      <c r="F618">
        <v>475.65</v>
      </c>
      <c r="G618">
        <v>-12.8596823717397</v>
      </c>
      <c r="H618">
        <v>14.349954594825901</v>
      </c>
      <c r="I618">
        <v>24.321408451342599</v>
      </c>
      <c r="J618">
        <v>0.321623277994185</v>
      </c>
      <c r="K618">
        <v>443.21456164068098</v>
      </c>
      <c r="L618">
        <v>387.42372976535199</v>
      </c>
      <c r="M618">
        <v>53.613243723157098</v>
      </c>
      <c r="N618">
        <v>0.71877019494958905</v>
      </c>
      <c r="O618">
        <v>13.213497319457501</v>
      </c>
      <c r="P618">
        <v>48.873239436619698</v>
      </c>
    </row>
    <row r="619" spans="1:17" hidden="1" x14ac:dyDescent="0.3">
      <c r="A619" t="s">
        <v>1367</v>
      </c>
      <c r="B619" t="s">
        <v>1368</v>
      </c>
      <c r="C619" t="s">
        <v>10287</v>
      </c>
      <c r="D619" t="s">
        <v>545</v>
      </c>
      <c r="E619">
        <v>8242.0265356050004</v>
      </c>
      <c r="F619">
        <v>768.45</v>
      </c>
      <c r="G619">
        <v>13.159919901971501</v>
      </c>
      <c r="H619">
        <v>-1.83348072179391</v>
      </c>
      <c r="I619">
        <v>8.2259683698186805</v>
      </c>
      <c r="J619">
        <v>-3.8114955070740901</v>
      </c>
      <c r="K619">
        <v>711.049562483665</v>
      </c>
      <c r="M619">
        <v>66.190834069459399</v>
      </c>
      <c r="N619">
        <v>1.1771261750995701</v>
      </c>
      <c r="O619">
        <v>3.1947426638037499</v>
      </c>
      <c r="P619">
        <v>48.020803236058903</v>
      </c>
    </row>
    <row r="620" spans="1:17" x14ac:dyDescent="0.3">
      <c r="A620" t="s">
        <v>1369</v>
      </c>
      <c r="B620" t="s">
        <v>1370</v>
      </c>
      <c r="C620" t="s">
        <v>10292</v>
      </c>
      <c r="D620" t="s">
        <v>198</v>
      </c>
      <c r="E620">
        <v>8219.0848960399999</v>
      </c>
      <c r="F620">
        <v>1522.1</v>
      </c>
      <c r="G620">
        <v>32.059139873521602</v>
      </c>
      <c r="H620">
        <v>10.8369833219292</v>
      </c>
      <c r="I620">
        <v>37.330630827860098</v>
      </c>
      <c r="J620">
        <v>2.1264156369523701</v>
      </c>
      <c r="K620">
        <v>1347.66616935262</v>
      </c>
      <c r="L620">
        <v>1128.08660243844</v>
      </c>
      <c r="M620">
        <v>79.924691873645898</v>
      </c>
      <c r="N620">
        <v>0.56363988009475796</v>
      </c>
      <c r="O620">
        <v>1.1398725445108799</v>
      </c>
      <c r="P620">
        <v>85.508836075563593</v>
      </c>
      <c r="Q620">
        <v>7.1133570830267001E-2</v>
      </c>
    </row>
    <row r="621" spans="1:17" x14ac:dyDescent="0.3">
      <c r="A621" t="s">
        <v>1371</v>
      </c>
      <c r="B621" t="s">
        <v>1372</v>
      </c>
      <c r="C621" t="s">
        <v>10290</v>
      </c>
      <c r="D621" t="s">
        <v>46</v>
      </c>
      <c r="E621">
        <v>8209.577391408</v>
      </c>
      <c r="F621">
        <v>48.87</v>
      </c>
      <c r="G621">
        <v>65.281495918059903</v>
      </c>
      <c r="H621">
        <v>8.8992424606279599</v>
      </c>
      <c r="I621">
        <v>1.94900606939751</v>
      </c>
      <c r="J621">
        <v>4.3173389158191497</v>
      </c>
      <c r="K621">
        <v>47.758136423778801</v>
      </c>
      <c r="L621">
        <v>39.092502071699997</v>
      </c>
      <c r="M621">
        <v>50.396545529585303</v>
      </c>
      <c r="N621">
        <v>0.50916476716669801</v>
      </c>
      <c r="O621">
        <v>17.659095559648001</v>
      </c>
      <c r="P621">
        <v>118.02140476239001</v>
      </c>
      <c r="Q621">
        <v>0.14061256083172999</v>
      </c>
    </row>
    <row r="622" spans="1:17" x14ac:dyDescent="0.3">
      <c r="A622" t="s">
        <v>1373</v>
      </c>
      <c r="B622" t="s">
        <v>1374</v>
      </c>
      <c r="C622" t="s">
        <v>10300</v>
      </c>
      <c r="D622" t="s">
        <v>378</v>
      </c>
      <c r="E622">
        <v>8181.7649412399996</v>
      </c>
      <c r="F622">
        <v>1795.1</v>
      </c>
      <c r="G622">
        <v>99.482819861221401</v>
      </c>
      <c r="H622">
        <v>5.9188174421793498</v>
      </c>
      <c r="I622">
        <v>44.685053316541101</v>
      </c>
      <c r="J622">
        <v>-3.0518372307072799</v>
      </c>
      <c r="K622">
        <v>1679.2624268945999</v>
      </c>
      <c r="L622">
        <v>1330.48540604136</v>
      </c>
      <c r="M622">
        <v>53.5100919672565</v>
      </c>
      <c r="N622">
        <v>0.66654248248356196</v>
      </c>
      <c r="O622">
        <v>7.2809314244331702</v>
      </c>
      <c r="P622">
        <v>134.77635364896599</v>
      </c>
      <c r="Q622">
        <v>7.3810818772272996E-2</v>
      </c>
    </row>
    <row r="623" spans="1:17" x14ac:dyDescent="0.3">
      <c r="A623" t="s">
        <v>1375</v>
      </c>
      <c r="B623" t="s">
        <v>1376</v>
      </c>
      <c r="C623" t="s">
        <v>10294</v>
      </c>
      <c r="D623" t="s">
        <v>1377</v>
      </c>
      <c r="E623">
        <v>8158.7395350449997</v>
      </c>
      <c r="F623">
        <v>400.95</v>
      </c>
      <c r="G623">
        <v>69.691922406865899</v>
      </c>
      <c r="H623">
        <v>-19.173201684293101</v>
      </c>
      <c r="I623">
        <v>34.389841406966703</v>
      </c>
      <c r="J623">
        <v>-5.6099644008461702</v>
      </c>
      <c r="K623">
        <v>461.62190539988899</v>
      </c>
      <c r="L623">
        <v>387.65586149522102</v>
      </c>
      <c r="M623">
        <v>19.218425357062799</v>
      </c>
      <c r="N623">
        <v>0.432708119782439</v>
      </c>
      <c r="O623">
        <v>46.651702207257699</v>
      </c>
      <c r="P623">
        <v>99.180327868852402</v>
      </c>
      <c r="Q623">
        <v>8.7132505568485993E-2</v>
      </c>
    </row>
    <row r="624" spans="1:17" x14ac:dyDescent="0.3">
      <c r="A624" t="s">
        <v>1378</v>
      </c>
      <c r="B624" t="s">
        <v>1379</v>
      </c>
      <c r="C624" t="s">
        <v>10297</v>
      </c>
      <c r="D624" t="s">
        <v>198</v>
      </c>
      <c r="E624">
        <v>8131.3119812799996</v>
      </c>
      <c r="F624">
        <v>2006.8</v>
      </c>
      <c r="G624">
        <v>97.400850024285106</v>
      </c>
      <c r="H624">
        <v>32.119808564892303</v>
      </c>
      <c r="I624">
        <v>35.170455255383096</v>
      </c>
      <c r="J624">
        <v>-2.36312775468891</v>
      </c>
      <c r="K624">
        <v>1785.1386930758199</v>
      </c>
      <c r="L624">
        <v>1435.0163724179599</v>
      </c>
      <c r="M624">
        <v>53.905363896813199</v>
      </c>
      <c r="N624">
        <v>0.42685351819485001</v>
      </c>
      <c r="O624">
        <v>8.2320111620490302</v>
      </c>
      <c r="P624">
        <v>136.094117647058</v>
      </c>
      <c r="Q624">
        <v>7.3890627578105994E-2</v>
      </c>
    </row>
    <row r="625" spans="1:17" x14ac:dyDescent="0.3">
      <c r="A625" t="s">
        <v>1380</v>
      </c>
      <c r="B625" t="s">
        <v>1381</v>
      </c>
      <c r="C625" t="s">
        <v>10285</v>
      </c>
      <c r="D625" t="s">
        <v>136</v>
      </c>
      <c r="E625">
        <v>8128.4826647699902</v>
      </c>
      <c r="F625">
        <v>500.1</v>
      </c>
      <c r="G625">
        <v>112.332072316131</v>
      </c>
      <c r="H625">
        <v>-3.4075448439768001</v>
      </c>
      <c r="I625">
        <v>10.0475242994906</v>
      </c>
      <c r="J625">
        <v>-5.0734184272884804</v>
      </c>
      <c r="K625">
        <v>537.58878746249002</v>
      </c>
      <c r="L625">
        <v>458.50633371740099</v>
      </c>
      <c r="M625">
        <v>34.389038379366397</v>
      </c>
      <c r="N625">
        <v>0.74194983171644502</v>
      </c>
      <c r="O625">
        <v>26.934613077384501</v>
      </c>
      <c r="P625">
        <v>143.96113663157001</v>
      </c>
    </row>
    <row r="626" spans="1:17" x14ac:dyDescent="0.3">
      <c r="A626" t="s">
        <v>1382</v>
      </c>
      <c r="B626" t="s">
        <v>1383</v>
      </c>
      <c r="C626" t="s">
        <v>6577</v>
      </c>
      <c r="D626" t="s">
        <v>80</v>
      </c>
      <c r="E626">
        <v>8124.1752011999997</v>
      </c>
      <c r="F626">
        <v>161.4</v>
      </c>
      <c r="G626">
        <v>-2.50981211620913</v>
      </c>
      <c r="H626">
        <v>2.6759005446763999</v>
      </c>
      <c r="I626">
        <v>-16.985207282856202</v>
      </c>
      <c r="J626">
        <v>2.8279468415010701E-2</v>
      </c>
      <c r="K626">
        <v>161.86905080386799</v>
      </c>
      <c r="L626">
        <v>159.93364526838499</v>
      </c>
      <c r="M626">
        <v>55.3465649854516</v>
      </c>
      <c r="N626">
        <v>0.68085423146735602</v>
      </c>
      <c r="O626">
        <v>23.296158612143699</v>
      </c>
      <c r="P626">
        <v>34.5</v>
      </c>
      <c r="Q626">
        <v>6.0207111500500002E-4</v>
      </c>
    </row>
    <row r="627" spans="1:17" x14ac:dyDescent="0.3">
      <c r="A627" t="s">
        <v>1384</v>
      </c>
      <c r="B627" t="s">
        <v>1385</v>
      </c>
      <c r="C627" t="s">
        <v>622</v>
      </c>
      <c r="D627" t="s">
        <v>622</v>
      </c>
      <c r="E627">
        <v>8101.4127777000003</v>
      </c>
      <c r="F627">
        <v>409.05</v>
      </c>
      <c r="G627">
        <v>37.9245491168546</v>
      </c>
      <c r="H627">
        <v>1.8963895616273001</v>
      </c>
      <c r="I627">
        <v>22.2852959646229</v>
      </c>
      <c r="J627">
        <v>2.5758039350486399</v>
      </c>
      <c r="K627">
        <v>385.54399646241501</v>
      </c>
      <c r="L627">
        <v>338.52877756968599</v>
      </c>
      <c r="M627">
        <v>68.368953690730393</v>
      </c>
      <c r="N627">
        <v>0.76093867861779996</v>
      </c>
      <c r="O627">
        <v>10.169905879476801</v>
      </c>
      <c r="P627">
        <v>90.078996282527896</v>
      </c>
      <c r="Q627">
        <v>5.6121036645718998E-2</v>
      </c>
    </row>
    <row r="628" spans="1:17" x14ac:dyDescent="0.3">
      <c r="A628" t="s">
        <v>1386</v>
      </c>
      <c r="B628" t="s">
        <v>1387</v>
      </c>
      <c r="C628" t="s">
        <v>10298</v>
      </c>
      <c r="D628" t="s">
        <v>1388</v>
      </c>
      <c r="E628">
        <v>8026.9328485100004</v>
      </c>
      <c r="F628">
        <v>252.1</v>
      </c>
      <c r="G628">
        <v>-4.7919743983714396</v>
      </c>
      <c r="H628">
        <v>14.1732107086371</v>
      </c>
      <c r="I628">
        <v>21.393679090684401</v>
      </c>
      <c r="J628">
        <v>-0.122805081944709</v>
      </c>
      <c r="K628">
        <v>220.408004924842</v>
      </c>
      <c r="L628">
        <v>201.84899900796199</v>
      </c>
      <c r="M628">
        <v>74.653700899569799</v>
      </c>
      <c r="N628">
        <v>2.81762112768113</v>
      </c>
      <c r="O628">
        <v>4.3236810789369198</v>
      </c>
      <c r="P628">
        <v>48.643867924528301</v>
      </c>
      <c r="Q628">
        <v>-2.2208526056685E-2</v>
      </c>
    </row>
    <row r="629" spans="1:17" x14ac:dyDescent="0.3">
      <c r="A629" t="s">
        <v>1389</v>
      </c>
      <c r="B629" t="s">
        <v>1390</v>
      </c>
      <c r="C629" t="s">
        <v>10287</v>
      </c>
      <c r="D629" t="s">
        <v>408</v>
      </c>
      <c r="E629">
        <v>8026.8200858419996</v>
      </c>
      <c r="F629">
        <v>260.14</v>
      </c>
      <c r="G629">
        <v>226.01423526498101</v>
      </c>
      <c r="H629">
        <v>38.525033887743803</v>
      </c>
      <c r="I629">
        <v>56.808723595024098</v>
      </c>
      <c r="J629">
        <v>17.573016369877202</v>
      </c>
      <c r="K629">
        <v>205.01052125440799</v>
      </c>
      <c r="L629">
        <v>163.13975484688399</v>
      </c>
      <c r="M629">
        <v>87.098860164205604</v>
      </c>
      <c r="N629">
        <v>1.2428759254883199</v>
      </c>
      <c r="O629">
        <v>1.4799723225955299</v>
      </c>
      <c r="P629">
        <v>271.62857142857098</v>
      </c>
      <c r="Q629">
        <v>0.10455471889263999</v>
      </c>
    </row>
    <row r="630" spans="1:17" x14ac:dyDescent="0.3">
      <c r="A630" t="s">
        <v>1391</v>
      </c>
      <c r="B630" t="s">
        <v>1392</v>
      </c>
      <c r="C630" t="s">
        <v>10304</v>
      </c>
      <c r="D630" t="s">
        <v>689</v>
      </c>
      <c r="E630">
        <v>7997.4846602399903</v>
      </c>
      <c r="F630">
        <v>472.1</v>
      </c>
      <c r="G630">
        <v>3.6230816455505899</v>
      </c>
      <c r="H630">
        <v>-13.7572221418362</v>
      </c>
      <c r="I630">
        <v>13.168906007491699</v>
      </c>
      <c r="J630">
        <v>-5.2838217460616503</v>
      </c>
      <c r="K630">
        <v>492.31709694123299</v>
      </c>
      <c r="L630">
        <v>430.772138246049</v>
      </c>
      <c r="M630">
        <v>37.413642622314498</v>
      </c>
      <c r="N630">
        <v>0.304527112355226</v>
      </c>
      <c r="O630">
        <v>35.299724634611302</v>
      </c>
      <c r="P630">
        <v>47.9473519272955</v>
      </c>
      <c r="Q630">
        <v>6.794588081446E-2</v>
      </c>
    </row>
    <row r="631" spans="1:17" x14ac:dyDescent="0.3">
      <c r="A631" t="s">
        <v>1393</v>
      </c>
      <c r="B631" t="s">
        <v>1394</v>
      </c>
      <c r="C631" t="s">
        <v>10298</v>
      </c>
      <c r="D631" t="s">
        <v>153</v>
      </c>
      <c r="E631">
        <v>7977.8738999999996</v>
      </c>
      <c r="F631">
        <v>425.85</v>
      </c>
      <c r="G631">
        <v>-20.066654834505499</v>
      </c>
      <c r="H631">
        <v>-10.7258082933308</v>
      </c>
      <c r="I631">
        <v>-15.2859632372235</v>
      </c>
      <c r="J631">
        <v>1.0412573915580601</v>
      </c>
      <c r="K631">
        <v>455.55746182471398</v>
      </c>
      <c r="L631">
        <v>425.10919923153699</v>
      </c>
      <c r="M631">
        <v>38.709982138719901</v>
      </c>
      <c r="N631">
        <v>0.37195558657126199</v>
      </c>
      <c r="O631">
        <v>28.566396618527602</v>
      </c>
      <c r="P631">
        <v>23.434782608695599</v>
      </c>
      <c r="Q631">
        <v>8.4498464426868994E-2</v>
      </c>
    </row>
    <row r="632" spans="1:17" x14ac:dyDescent="0.3">
      <c r="A632" t="s">
        <v>1395</v>
      </c>
      <c r="B632" t="s">
        <v>1396</v>
      </c>
      <c r="C632" t="s">
        <v>10287</v>
      </c>
      <c r="D632" t="s">
        <v>248</v>
      </c>
      <c r="E632">
        <v>7906.8188558399997</v>
      </c>
      <c r="F632">
        <v>7125.15</v>
      </c>
      <c r="G632">
        <v>34.482545103389697</v>
      </c>
      <c r="H632">
        <v>0.67535101757820304</v>
      </c>
      <c r="I632">
        <v>-6.2007719620625101</v>
      </c>
      <c r="J632">
        <v>2.8033857324802098</v>
      </c>
      <c r="K632">
        <v>6846.4909506939903</v>
      </c>
      <c r="L632">
        <v>6283.0400236729802</v>
      </c>
      <c r="M632">
        <v>72.928592352383106</v>
      </c>
      <c r="N632">
        <v>0.52888897770494803</v>
      </c>
      <c r="O632">
        <v>9.8222493561539004</v>
      </c>
      <c r="P632">
        <v>65.2361958210616</v>
      </c>
      <c r="Q632">
        <v>2.0103658260569E-2</v>
      </c>
    </row>
    <row r="633" spans="1:17" hidden="1" x14ac:dyDescent="0.3">
      <c r="A633" t="s">
        <v>1397</v>
      </c>
      <c r="B633" t="s">
        <v>1398</v>
      </c>
      <c r="C633" t="s">
        <v>10301</v>
      </c>
      <c r="D633" t="s">
        <v>1399</v>
      </c>
      <c r="E633">
        <v>7881.2718336199996</v>
      </c>
      <c r="F633">
        <v>1947.7</v>
      </c>
      <c r="G633">
        <v>92.659838919806504</v>
      </c>
      <c r="H633">
        <v>31.572950282056301</v>
      </c>
      <c r="I633">
        <v>50.456957222756401</v>
      </c>
      <c r="J633">
        <v>0.68198585336722795</v>
      </c>
      <c r="K633">
        <v>1630.3828762222499</v>
      </c>
      <c r="M633">
        <v>60.626531893363598</v>
      </c>
      <c r="N633">
        <v>1.23753239774154</v>
      </c>
      <c r="O633">
        <v>2.8392462904964701</v>
      </c>
      <c r="P633">
        <v>151.316129032258</v>
      </c>
    </row>
    <row r="634" spans="1:17" x14ac:dyDescent="0.3">
      <c r="A634" t="s">
        <v>1400</v>
      </c>
      <c r="B634" t="s">
        <v>1401</v>
      </c>
      <c r="C634" t="s">
        <v>10300</v>
      </c>
      <c r="D634" t="s">
        <v>444</v>
      </c>
      <c r="E634">
        <v>7877.0189766800004</v>
      </c>
      <c r="F634">
        <v>498.2</v>
      </c>
      <c r="G634">
        <v>-21.804851475146201</v>
      </c>
      <c r="H634">
        <v>-3.5560190676390202</v>
      </c>
      <c r="I634">
        <v>-5.0974887011012697</v>
      </c>
      <c r="J634">
        <v>-4.02011648587815</v>
      </c>
      <c r="K634">
        <v>520.523137902906</v>
      </c>
      <c r="L634">
        <v>495.60410869626401</v>
      </c>
      <c r="M634">
        <v>37.943706910906997</v>
      </c>
      <c r="N634">
        <v>1.7662507511698899</v>
      </c>
      <c r="O634">
        <v>27.2380570052187</v>
      </c>
      <c r="P634">
        <v>23.684210526315699</v>
      </c>
      <c r="Q634">
        <v>-1.8746794041560998E-2</v>
      </c>
    </row>
    <row r="635" spans="1:17" x14ac:dyDescent="0.3">
      <c r="A635" t="s">
        <v>1402</v>
      </c>
      <c r="B635" t="s">
        <v>1403</v>
      </c>
      <c r="C635" t="s">
        <v>10290</v>
      </c>
      <c r="D635" t="s">
        <v>46</v>
      </c>
      <c r="E635">
        <v>7872.0688536500002</v>
      </c>
      <c r="F635">
        <v>576.65</v>
      </c>
      <c r="G635">
        <v>55.2620591721805</v>
      </c>
      <c r="H635">
        <v>22.117156299520602</v>
      </c>
      <c r="I635">
        <v>65.700459577416098</v>
      </c>
      <c r="J635">
        <v>-3.50925306151359</v>
      </c>
      <c r="K635">
        <v>508.60092757553201</v>
      </c>
      <c r="L635">
        <v>395.72230032421197</v>
      </c>
      <c r="M635">
        <v>66.751274564719196</v>
      </c>
      <c r="N635">
        <v>0.801919672614955</v>
      </c>
      <c r="O635">
        <v>2.1503511662186598</v>
      </c>
      <c r="P635">
        <v>139.02590673575099</v>
      </c>
      <c r="Q635">
        <v>0.19804802829538601</v>
      </c>
    </row>
    <row r="636" spans="1:17" x14ac:dyDescent="0.3">
      <c r="A636" t="s">
        <v>1404</v>
      </c>
      <c r="B636" t="s">
        <v>1405</v>
      </c>
      <c r="C636" t="s">
        <v>10292</v>
      </c>
      <c r="D636" t="s">
        <v>198</v>
      </c>
      <c r="E636">
        <v>7841.6414971499999</v>
      </c>
      <c r="F636">
        <v>565.9</v>
      </c>
      <c r="G636">
        <v>18.007997390770001</v>
      </c>
      <c r="H636">
        <v>11.5433732926115</v>
      </c>
      <c r="I636">
        <v>30.689047510688699</v>
      </c>
      <c r="J636">
        <v>-1.72186647047335</v>
      </c>
      <c r="K636">
        <v>517.08227801539397</v>
      </c>
      <c r="L636">
        <v>452.21711990996198</v>
      </c>
      <c r="M636">
        <v>57.806188537886499</v>
      </c>
      <c r="N636">
        <v>2.26737653904887</v>
      </c>
      <c r="O636">
        <v>13.0235023855805</v>
      </c>
      <c r="P636">
        <v>59.971731448763201</v>
      </c>
      <c r="Q636">
        <v>4.9687855821617E-2</v>
      </c>
    </row>
    <row r="637" spans="1:17" x14ac:dyDescent="0.3">
      <c r="A637" t="s">
        <v>1406</v>
      </c>
      <c r="B637" t="s">
        <v>1407</v>
      </c>
      <c r="C637" t="s">
        <v>10298</v>
      </c>
      <c r="D637" t="s">
        <v>224</v>
      </c>
      <c r="E637">
        <v>7840.6770439000002</v>
      </c>
      <c r="F637">
        <v>2031.5</v>
      </c>
      <c r="G637">
        <v>-13.7307890670495</v>
      </c>
      <c r="H637">
        <v>-1.6081619202466799</v>
      </c>
      <c r="I637">
        <v>5.63334804646483</v>
      </c>
      <c r="J637">
        <v>-2.1419637433585401</v>
      </c>
      <c r="K637">
        <v>2122.3453646725202</v>
      </c>
      <c r="L637">
        <v>1996.1947790018901</v>
      </c>
      <c r="M637">
        <v>44.493182493455699</v>
      </c>
      <c r="N637">
        <v>0.57218992031452898</v>
      </c>
      <c r="O637">
        <v>35.023381737632199</v>
      </c>
      <c r="P637">
        <v>38.962993364799203</v>
      </c>
      <c r="Q637">
        <v>-2.8178760306257999E-2</v>
      </c>
    </row>
    <row r="638" spans="1:17" x14ac:dyDescent="0.3">
      <c r="A638" t="s">
        <v>1408</v>
      </c>
      <c r="B638" t="s">
        <v>1409</v>
      </c>
      <c r="C638" t="s">
        <v>10298</v>
      </c>
      <c r="D638" t="s">
        <v>724</v>
      </c>
      <c r="E638">
        <v>7834.3132443000004</v>
      </c>
      <c r="F638">
        <v>243.4</v>
      </c>
      <c r="G638">
        <v>72.659106315997306</v>
      </c>
      <c r="H638">
        <v>-8.8909498663788007</v>
      </c>
      <c r="I638">
        <v>15.992770127951401</v>
      </c>
      <c r="J638">
        <v>-4.3226123471410798</v>
      </c>
      <c r="K638">
        <v>245.00901391885699</v>
      </c>
      <c r="L638">
        <v>195.914960241426</v>
      </c>
      <c r="M638">
        <v>38.2716144759274</v>
      </c>
      <c r="N638">
        <v>0.447856433099522</v>
      </c>
      <c r="O638">
        <v>21.8118323746918</v>
      </c>
      <c r="P638">
        <v>119.873532068654</v>
      </c>
      <c r="Q638">
        <v>0.18452559354303999</v>
      </c>
    </row>
    <row r="639" spans="1:17" x14ac:dyDescent="0.3">
      <c r="A639" t="s">
        <v>1410</v>
      </c>
      <c r="B639" t="s">
        <v>1411</v>
      </c>
      <c r="C639" t="s">
        <v>10292</v>
      </c>
      <c r="D639" t="s">
        <v>198</v>
      </c>
      <c r="E639">
        <v>7827.3971938349996</v>
      </c>
      <c r="F639">
        <v>2726.95</v>
      </c>
      <c r="G639">
        <v>193.27778662191901</v>
      </c>
      <c r="H639">
        <v>5.4716114066105499</v>
      </c>
      <c r="I639">
        <v>74.744147319275001</v>
      </c>
      <c r="J639">
        <v>0.45487954074452502</v>
      </c>
      <c r="K639">
        <v>2331.8935353919201</v>
      </c>
      <c r="L639">
        <v>1723.2733203678899</v>
      </c>
      <c r="M639">
        <v>68.645746692475697</v>
      </c>
      <c r="N639">
        <v>0.58355873293155403</v>
      </c>
      <c r="O639">
        <v>8.2564770164469401</v>
      </c>
      <c r="P639">
        <v>238.75155279503099</v>
      </c>
      <c r="Q639">
        <v>0.14900941313135499</v>
      </c>
    </row>
    <row r="640" spans="1:17" x14ac:dyDescent="0.3">
      <c r="A640" t="s">
        <v>1412</v>
      </c>
      <c r="B640" t="s">
        <v>1413</v>
      </c>
      <c r="C640" t="s">
        <v>10300</v>
      </c>
      <c r="D640" t="s">
        <v>571</v>
      </c>
      <c r="E640">
        <v>7826.7612848999997</v>
      </c>
      <c r="F640">
        <v>283</v>
      </c>
      <c r="G640">
        <v>-17.521794477518601</v>
      </c>
      <c r="H640">
        <v>6.9012392257630699</v>
      </c>
      <c r="I640">
        <v>-6.7248701347099198</v>
      </c>
      <c r="J640">
        <v>-1.93115638665848</v>
      </c>
      <c r="K640">
        <v>261.64926234431402</v>
      </c>
      <c r="L640">
        <v>261.07426191269099</v>
      </c>
      <c r="M640">
        <v>69.941457382909803</v>
      </c>
      <c r="N640">
        <v>2.37294315050389</v>
      </c>
      <c r="O640">
        <v>13.409893992932799</v>
      </c>
      <c r="P640">
        <v>28.636363636363601</v>
      </c>
      <c r="Q640">
        <v>-8.0349783229888005E-2</v>
      </c>
    </row>
    <row r="641" spans="1:17" x14ac:dyDescent="0.3">
      <c r="A641" t="s">
        <v>1414</v>
      </c>
      <c r="B641" t="s">
        <v>1415</v>
      </c>
      <c r="C641" t="s">
        <v>10298</v>
      </c>
      <c r="D641" t="s">
        <v>133</v>
      </c>
      <c r="E641">
        <v>7798.64883211499</v>
      </c>
      <c r="F641">
        <v>439.15</v>
      </c>
      <c r="G641">
        <v>-35.794809057593703</v>
      </c>
      <c r="H641">
        <v>-2.0232755905881601</v>
      </c>
      <c r="I641">
        <v>-25.618511121118601</v>
      </c>
      <c r="J641">
        <v>4.3379658506730996</v>
      </c>
      <c r="K641">
        <v>456.74174012537401</v>
      </c>
      <c r="L641">
        <v>483.27194653072399</v>
      </c>
      <c r="M641">
        <v>55.646744164152402</v>
      </c>
      <c r="N641">
        <v>0.69742768638228203</v>
      </c>
      <c r="O641">
        <v>60.582944324262698</v>
      </c>
      <c r="P641">
        <v>13.7399637399637</v>
      </c>
      <c r="Q641">
        <v>3.2760086459456002E-2</v>
      </c>
    </row>
    <row r="642" spans="1:17" x14ac:dyDescent="0.3">
      <c r="A642" t="s">
        <v>1416</v>
      </c>
      <c r="B642" t="s">
        <v>1417</v>
      </c>
      <c r="C642" t="s">
        <v>10297</v>
      </c>
      <c r="D642" t="s">
        <v>89</v>
      </c>
      <c r="E642">
        <v>7741.4504898899904</v>
      </c>
      <c r="F642">
        <v>3162.3</v>
      </c>
      <c r="G642">
        <v>65.607552399674304</v>
      </c>
      <c r="H642">
        <v>17.0845993670513</v>
      </c>
      <c r="I642">
        <v>6.2655263777336803</v>
      </c>
      <c r="J642">
        <v>0.42958638040383101</v>
      </c>
      <c r="K642">
        <v>2964.92401877165</v>
      </c>
      <c r="L642">
        <v>2479.3475789337299</v>
      </c>
      <c r="M642">
        <v>47.615496641602697</v>
      </c>
      <c r="N642">
        <v>1.9688067608586399</v>
      </c>
      <c r="O642">
        <v>10.204597919236001</v>
      </c>
      <c r="P642">
        <v>103.88124173946601</v>
      </c>
      <c r="Q642">
        <v>0.19152381414639399</v>
      </c>
    </row>
    <row r="643" spans="1:17" x14ac:dyDescent="0.3">
      <c r="A643" t="s">
        <v>1418</v>
      </c>
      <c r="B643" t="s">
        <v>1419</v>
      </c>
      <c r="C643" t="s">
        <v>10298</v>
      </c>
      <c r="D643" t="s">
        <v>303</v>
      </c>
      <c r="E643">
        <v>7723.2608993899903</v>
      </c>
      <c r="F643">
        <v>3324.35</v>
      </c>
      <c r="G643">
        <v>190.44560283211899</v>
      </c>
      <c r="H643">
        <v>46.369014351724303</v>
      </c>
      <c r="I643">
        <v>48.994623596939803</v>
      </c>
      <c r="J643">
        <v>4.8858135886696399</v>
      </c>
      <c r="K643">
        <v>2552.0549888810001</v>
      </c>
      <c r="L643">
        <v>1931.52094860646</v>
      </c>
      <c r="M643">
        <v>78.546506900872501</v>
      </c>
      <c r="N643">
        <v>1.72260417094378</v>
      </c>
      <c r="O643">
        <v>6.7276309654519002</v>
      </c>
      <c r="P643">
        <v>248.172392124005</v>
      </c>
      <c r="Q643">
        <v>0.139690556710758</v>
      </c>
    </row>
    <row r="644" spans="1:17" x14ac:dyDescent="0.3">
      <c r="A644" t="s">
        <v>1420</v>
      </c>
      <c r="B644" t="s">
        <v>1421</v>
      </c>
      <c r="C644" t="s">
        <v>622</v>
      </c>
      <c r="D644" t="s">
        <v>622</v>
      </c>
      <c r="E644">
        <v>7682.8888556250004</v>
      </c>
      <c r="F644">
        <v>581.25</v>
      </c>
      <c r="G644">
        <v>47.052160127882203</v>
      </c>
      <c r="H644">
        <v>14.3936548356416</v>
      </c>
      <c r="I644">
        <v>-3.48587661666605</v>
      </c>
      <c r="J644">
        <v>1.7323884431619601</v>
      </c>
      <c r="K644">
        <v>538.31355470792403</v>
      </c>
      <c r="L644">
        <v>502.08449408073602</v>
      </c>
      <c r="M644">
        <v>66.812052234602206</v>
      </c>
      <c r="N644">
        <v>0.69643996548957798</v>
      </c>
      <c r="O644">
        <v>14.580645161290301</v>
      </c>
      <c r="P644">
        <v>83.968982433929398</v>
      </c>
      <c r="Q644">
        <v>8.0136485251799006E-2</v>
      </c>
    </row>
    <row r="645" spans="1:17" x14ac:dyDescent="0.3">
      <c r="A645" t="s">
        <v>1422</v>
      </c>
      <c r="B645" t="s">
        <v>1423</v>
      </c>
      <c r="C645" t="s">
        <v>10292</v>
      </c>
      <c r="D645" t="s">
        <v>198</v>
      </c>
      <c r="E645">
        <v>7682.7961309000002</v>
      </c>
      <c r="F645">
        <v>534.85</v>
      </c>
      <c r="G645">
        <v>86.193551507090405</v>
      </c>
      <c r="H645">
        <v>16.4486501487834</v>
      </c>
      <c r="I645">
        <v>36.8937120809193</v>
      </c>
      <c r="J645">
        <v>-0.40247092615230001</v>
      </c>
      <c r="K645">
        <v>475.89371060734499</v>
      </c>
      <c r="L645">
        <v>395.93684925050201</v>
      </c>
      <c r="M645">
        <v>66.693453751007297</v>
      </c>
      <c r="N645">
        <v>1.2300854499593801</v>
      </c>
      <c r="O645">
        <v>1.8883799196036199</v>
      </c>
      <c r="P645">
        <v>118.931641424478</v>
      </c>
      <c r="Q645">
        <v>0.15651951749870599</v>
      </c>
    </row>
    <row r="646" spans="1:17" hidden="1" x14ac:dyDescent="0.3">
      <c r="A646" t="s">
        <v>1424</v>
      </c>
      <c r="B646" t="s">
        <v>1425</v>
      </c>
      <c r="C646" t="s">
        <v>10301</v>
      </c>
      <c r="D646" t="s">
        <v>163</v>
      </c>
      <c r="E646">
        <v>7680.0192351960004</v>
      </c>
      <c r="F646">
        <v>210.84</v>
      </c>
      <c r="G646">
        <v>164.30679470039701</v>
      </c>
      <c r="H646">
        <v>23.639241109093899</v>
      </c>
      <c r="I646">
        <v>54.798803759648997</v>
      </c>
      <c r="J646">
        <v>2.51441152961343</v>
      </c>
      <c r="K646">
        <v>170.39095905415201</v>
      </c>
      <c r="L646">
        <v>134.25506678020801</v>
      </c>
      <c r="M646">
        <v>80.097960954756104</v>
      </c>
      <c r="N646">
        <v>2.1835866551273799</v>
      </c>
      <c r="O646">
        <v>1.40390817681654</v>
      </c>
      <c r="P646">
        <v>249.072847682119</v>
      </c>
    </row>
    <row r="647" spans="1:17" hidden="1" x14ac:dyDescent="0.3">
      <c r="A647" t="s">
        <v>1426</v>
      </c>
      <c r="B647" t="s">
        <v>1427</v>
      </c>
      <c r="C647" t="s">
        <v>10301</v>
      </c>
      <c r="D647" t="s">
        <v>224</v>
      </c>
      <c r="E647">
        <v>7675.59697443</v>
      </c>
      <c r="F647">
        <v>1456.55</v>
      </c>
      <c r="G647">
        <v>6123.3698161239299</v>
      </c>
      <c r="H647">
        <v>18.845938013503901</v>
      </c>
      <c r="I647">
        <v>318.74684446862602</v>
      </c>
      <c r="J647">
        <v>-0.95529692904674202</v>
      </c>
      <c r="K647">
        <v>1303.6678691228201</v>
      </c>
      <c r="L647">
        <v>693.39633270688898</v>
      </c>
      <c r="M647">
        <v>53.203160776440299</v>
      </c>
      <c r="N647">
        <v>0.45398500560667898</v>
      </c>
      <c r="O647">
        <v>12.9381071710549</v>
      </c>
    </row>
    <row r="648" spans="1:17" x14ac:dyDescent="0.3">
      <c r="A648" t="s">
        <v>1428</v>
      </c>
      <c r="B648" t="s">
        <v>1429</v>
      </c>
      <c r="C648" t="s">
        <v>10290</v>
      </c>
      <c r="D648" t="s">
        <v>46</v>
      </c>
      <c r="E648">
        <v>7622.9175130849999</v>
      </c>
      <c r="F648">
        <v>521.35</v>
      </c>
      <c r="G648">
        <v>41.654550652804701</v>
      </c>
      <c r="H648">
        <v>3.9251271225313902</v>
      </c>
      <c r="I648">
        <v>0.310090856322428</v>
      </c>
      <c r="J648">
        <v>-0.62818864014942299</v>
      </c>
      <c r="K648">
        <v>511.43643299057902</v>
      </c>
      <c r="L648">
        <v>442.60139450239302</v>
      </c>
      <c r="M648">
        <v>48.628917238798898</v>
      </c>
      <c r="N648">
        <v>0.896576126228255</v>
      </c>
      <c r="O648">
        <v>12.045650714491201</v>
      </c>
      <c r="P648">
        <v>82.131004366812206</v>
      </c>
      <c r="Q648">
        <v>-1.0687875131117E-2</v>
      </c>
    </row>
    <row r="649" spans="1:17" x14ac:dyDescent="0.3">
      <c r="A649" t="s">
        <v>1430</v>
      </c>
      <c r="B649" t="s">
        <v>1431</v>
      </c>
      <c r="C649" t="s">
        <v>10295</v>
      </c>
      <c r="D649" t="s">
        <v>130</v>
      </c>
      <c r="E649">
        <v>7585.3372550000004</v>
      </c>
      <c r="F649">
        <v>635</v>
      </c>
      <c r="G649">
        <v>-57.149878391180103</v>
      </c>
      <c r="H649">
        <v>-6.2406929004379998</v>
      </c>
      <c r="I649">
        <v>-19.700066083107899</v>
      </c>
      <c r="J649">
        <v>-4.06452842166492</v>
      </c>
      <c r="K649">
        <v>668.04840488055402</v>
      </c>
      <c r="L649">
        <v>703.84250291569106</v>
      </c>
      <c r="M649">
        <v>20.606839849897199</v>
      </c>
      <c r="N649">
        <v>0.83490857802378604</v>
      </c>
      <c r="O649">
        <v>44.881889763779498</v>
      </c>
      <c r="P649">
        <v>6.0808553291012304</v>
      </c>
      <c r="Q649">
        <v>-0.112798301426228</v>
      </c>
    </row>
    <row r="650" spans="1:17" hidden="1" x14ac:dyDescent="0.3">
      <c r="A650" t="s">
        <v>1432</v>
      </c>
      <c r="B650" t="s">
        <v>1433</v>
      </c>
      <c r="C650" t="s">
        <v>10301</v>
      </c>
      <c r="D650" t="s">
        <v>1434</v>
      </c>
      <c r="E650">
        <v>7486.6714459349996</v>
      </c>
      <c r="F650">
        <v>586.85</v>
      </c>
      <c r="G650">
        <v>-2.0787753712450998</v>
      </c>
      <c r="H650">
        <v>1.00786355807354</v>
      </c>
      <c r="I650">
        <v>1.0174985534216501</v>
      </c>
      <c r="J650">
        <v>-4.5076173157520101</v>
      </c>
      <c r="K650">
        <v>578.64231930441895</v>
      </c>
      <c r="L650">
        <v>544.97468638683597</v>
      </c>
      <c r="M650">
        <v>61.035849856789</v>
      </c>
      <c r="N650">
        <v>0.39022379611339297</v>
      </c>
      <c r="O650">
        <v>12.8056573229956</v>
      </c>
      <c r="P650">
        <v>51.172076249356003</v>
      </c>
      <c r="Q650">
        <v>7.0273496521317994E-2</v>
      </c>
    </row>
    <row r="651" spans="1:17" x14ac:dyDescent="0.3">
      <c r="A651" t="s">
        <v>1435</v>
      </c>
      <c r="B651" t="s">
        <v>1436</v>
      </c>
      <c r="C651" t="s">
        <v>10290</v>
      </c>
      <c r="D651" t="s">
        <v>46</v>
      </c>
      <c r="E651">
        <v>7449.1393763249998</v>
      </c>
      <c r="F651">
        <v>200.65</v>
      </c>
      <c r="G651">
        <v>19.6190271817478</v>
      </c>
      <c r="H651">
        <v>-0.88783895370038601</v>
      </c>
      <c r="I651">
        <v>-18.588281656032599</v>
      </c>
      <c r="J651">
        <v>-1.26781684102739</v>
      </c>
      <c r="K651">
        <v>195.377096907181</v>
      </c>
      <c r="L651">
        <v>189.70132960007899</v>
      </c>
      <c r="M651">
        <v>66.893106680524795</v>
      </c>
      <c r="N651">
        <v>0.79691452168549404</v>
      </c>
      <c r="O651">
        <v>24.246199850485901</v>
      </c>
      <c r="P651">
        <v>51.262721447418002</v>
      </c>
      <c r="Q651">
        <v>0.159735616327254</v>
      </c>
    </row>
    <row r="652" spans="1:17" x14ac:dyDescent="0.3">
      <c r="A652" t="s">
        <v>1437</v>
      </c>
      <c r="B652" t="s">
        <v>1438</v>
      </c>
      <c r="C652" t="s">
        <v>10298</v>
      </c>
      <c r="D652" t="s">
        <v>127</v>
      </c>
      <c r="E652">
        <v>7407.1841295199902</v>
      </c>
      <c r="F652">
        <v>682.7</v>
      </c>
      <c r="G652">
        <v>39.216113996766303</v>
      </c>
      <c r="H652">
        <v>19.622724332891899</v>
      </c>
      <c r="I652">
        <v>-2.1721635127751999</v>
      </c>
      <c r="J652">
        <v>4.6779565444586702</v>
      </c>
      <c r="K652">
        <v>622.23362570436996</v>
      </c>
      <c r="L652">
        <v>584.86204804470003</v>
      </c>
      <c r="M652">
        <v>64.653810223768303</v>
      </c>
      <c r="N652">
        <v>2.1415897928596901</v>
      </c>
      <c r="O652">
        <v>23.282554562765402</v>
      </c>
      <c r="P652">
        <v>68.328915736916699</v>
      </c>
      <c r="Q652">
        <v>8.7281912810100004E-2</v>
      </c>
    </row>
    <row r="653" spans="1:17" x14ac:dyDescent="0.3">
      <c r="A653" t="s">
        <v>1439</v>
      </c>
      <c r="B653" t="s">
        <v>1440</v>
      </c>
      <c r="C653" t="s">
        <v>10289</v>
      </c>
      <c r="D653" t="s">
        <v>119</v>
      </c>
      <c r="E653">
        <v>7387.4418510949999</v>
      </c>
      <c r="F653">
        <v>1224.55</v>
      </c>
      <c r="G653">
        <v>36.1870601172484</v>
      </c>
      <c r="H653">
        <v>4.2327957306339101</v>
      </c>
      <c r="I653">
        <v>10.200356215723501</v>
      </c>
      <c r="J653">
        <v>1.6483479859171699</v>
      </c>
      <c r="K653">
        <v>1136.8896087636499</v>
      </c>
      <c r="L653">
        <v>961.41969875340499</v>
      </c>
      <c r="M653">
        <v>58.110569888442903</v>
      </c>
      <c r="N653">
        <v>0.64676934571682199</v>
      </c>
      <c r="O653">
        <v>9.9260953003143992</v>
      </c>
      <c r="P653">
        <v>88.030710172744705</v>
      </c>
      <c r="Q653">
        <v>8.2959900693341998E-2</v>
      </c>
    </row>
    <row r="654" spans="1:17" hidden="1" x14ac:dyDescent="0.3">
      <c r="A654" t="s">
        <v>1441</v>
      </c>
      <c r="B654" t="s">
        <v>1442</v>
      </c>
      <c r="C654" t="s">
        <v>10301</v>
      </c>
      <c r="D654" t="s">
        <v>622</v>
      </c>
      <c r="E654">
        <v>7333.2642993749996</v>
      </c>
      <c r="F654">
        <v>3693.75</v>
      </c>
      <c r="G654">
        <v>-12.2078150556562</v>
      </c>
      <c r="H654">
        <v>-1.9041966117603299</v>
      </c>
      <c r="I654">
        <v>-6.2288946981287499</v>
      </c>
      <c r="J654">
        <v>-1.3091640964873701</v>
      </c>
      <c r="K654">
        <v>3741.8357364109902</v>
      </c>
      <c r="L654">
        <v>3526.8084698458501</v>
      </c>
      <c r="M654">
        <v>45.725920686177098</v>
      </c>
      <c r="N654">
        <v>0.89655738368094595</v>
      </c>
      <c r="O654">
        <v>16.109644670050699</v>
      </c>
      <c r="P654">
        <v>22.044902611884801</v>
      </c>
      <c r="Q654">
        <v>-2.2869338429144001E-2</v>
      </c>
    </row>
    <row r="655" spans="1:17" x14ac:dyDescent="0.3">
      <c r="A655" t="s">
        <v>1443</v>
      </c>
      <c r="B655" t="s">
        <v>1444</v>
      </c>
      <c r="C655" t="s">
        <v>622</v>
      </c>
      <c r="D655" t="s">
        <v>622</v>
      </c>
      <c r="E655">
        <v>7322.0024059999996</v>
      </c>
      <c r="F655">
        <v>365.15</v>
      </c>
      <c r="G655">
        <v>-37.174695774631502</v>
      </c>
      <c r="H655">
        <v>-3.0226815547084001</v>
      </c>
      <c r="I655">
        <v>-10.7079458295834</v>
      </c>
      <c r="J655">
        <v>5.1735363532888599</v>
      </c>
      <c r="K655">
        <v>357.52592995199598</v>
      </c>
      <c r="L655">
        <v>346.44399424617802</v>
      </c>
      <c r="M655">
        <v>52.449829173710199</v>
      </c>
      <c r="N655">
        <v>0.86103333603698595</v>
      </c>
      <c r="O655">
        <v>19.663152129261899</v>
      </c>
      <c r="P655">
        <v>36.377217553688098</v>
      </c>
      <c r="Q655">
        <v>0.14628698247695399</v>
      </c>
    </row>
    <row r="656" spans="1:17" x14ac:dyDescent="0.3">
      <c r="A656" t="s">
        <v>1445</v>
      </c>
      <c r="B656" t="s">
        <v>1446</v>
      </c>
      <c r="C656" t="s">
        <v>10287</v>
      </c>
      <c r="D656" t="s">
        <v>24</v>
      </c>
      <c r="E656">
        <v>7316.6289320699998</v>
      </c>
      <c r="F656">
        <v>462.05</v>
      </c>
      <c r="G656">
        <v>-42.739380071834802</v>
      </c>
      <c r="H656">
        <v>-2.4949354667450301</v>
      </c>
      <c r="I656">
        <v>-17.456727469560899</v>
      </c>
      <c r="J656">
        <v>-1.2579655874453901</v>
      </c>
      <c r="K656">
        <v>463.26219939108103</v>
      </c>
      <c r="L656">
        <v>479.15212853744401</v>
      </c>
      <c r="M656">
        <v>61.070529080765603</v>
      </c>
      <c r="N656">
        <v>0.59573073571323398</v>
      </c>
      <c r="O656">
        <v>32.312520290011904</v>
      </c>
      <c r="P656">
        <v>5.4788266179659901</v>
      </c>
    </row>
    <row r="657" spans="1:17" x14ac:dyDescent="0.3">
      <c r="A657" t="s">
        <v>1447</v>
      </c>
      <c r="B657" t="s">
        <v>1448</v>
      </c>
      <c r="C657" t="s">
        <v>10303</v>
      </c>
      <c r="D657" t="s">
        <v>1449</v>
      </c>
      <c r="E657">
        <v>7285.2332951999997</v>
      </c>
      <c r="F657">
        <v>951.8</v>
      </c>
      <c r="G657">
        <v>7.9178554543155402</v>
      </c>
      <c r="H657">
        <v>8.6577136156968706</v>
      </c>
      <c r="I657">
        <v>9.3953100584045899</v>
      </c>
      <c r="J657">
        <v>1.46425555946407</v>
      </c>
      <c r="K657">
        <v>886.89726267142498</v>
      </c>
      <c r="L657">
        <v>799.29082566047202</v>
      </c>
      <c r="M657">
        <v>57.055765293515897</v>
      </c>
      <c r="N657">
        <v>0.73977944943505802</v>
      </c>
      <c r="O657">
        <v>8.7308258037402897</v>
      </c>
      <c r="P657">
        <v>60.912933220625497</v>
      </c>
      <c r="Q657">
        <v>3.4586706691680002E-3</v>
      </c>
    </row>
    <row r="658" spans="1:17" x14ac:dyDescent="0.3">
      <c r="A658" t="s">
        <v>1450</v>
      </c>
      <c r="B658" t="s">
        <v>1451</v>
      </c>
      <c r="C658" t="s">
        <v>10299</v>
      </c>
      <c r="D658" t="s">
        <v>139</v>
      </c>
      <c r="E658">
        <v>7284.6961824</v>
      </c>
      <c r="F658">
        <v>873.6</v>
      </c>
      <c r="G658">
        <v>71.148002478144093</v>
      </c>
      <c r="H658">
        <v>-3.2442072594206999</v>
      </c>
      <c r="I658">
        <v>8.1185768582781606</v>
      </c>
      <c r="J658">
        <v>-0.43947017343071199</v>
      </c>
      <c r="K658">
        <v>901.31629861008696</v>
      </c>
      <c r="L658">
        <v>752.11178331786698</v>
      </c>
      <c r="M658">
        <v>44.769821924260803</v>
      </c>
      <c r="N658">
        <v>0.42423963912607299</v>
      </c>
      <c r="O658">
        <v>27.060439560439502</v>
      </c>
      <c r="P658">
        <v>141.45936981757799</v>
      </c>
      <c r="Q658">
        <v>0.161525921977729</v>
      </c>
    </row>
    <row r="659" spans="1:17" hidden="1" x14ac:dyDescent="0.3">
      <c r="A659" t="s">
        <v>1452</v>
      </c>
      <c r="B659" t="s">
        <v>1453</v>
      </c>
      <c r="C659" t="s">
        <v>10301</v>
      </c>
      <c r="D659" t="s">
        <v>46</v>
      </c>
      <c r="E659">
        <v>7276.1135226750002</v>
      </c>
      <c r="F659">
        <v>3368.25</v>
      </c>
      <c r="G659">
        <v>2123.2853101967498</v>
      </c>
      <c r="H659">
        <v>27.862308698702901</v>
      </c>
      <c r="I659">
        <v>254.51800540555499</v>
      </c>
      <c r="J659">
        <v>5.8638154206318296</v>
      </c>
      <c r="K659">
        <v>2702.71699893081</v>
      </c>
      <c r="L659">
        <v>1529.16632771886</v>
      </c>
      <c r="M659">
        <v>74.883233594335195</v>
      </c>
      <c r="N659">
        <v>0.74601769911504401</v>
      </c>
      <c r="O659">
        <v>0.91293698508127996</v>
      </c>
      <c r="P659">
        <v>2263.6842105263099</v>
      </c>
    </row>
    <row r="660" spans="1:17" x14ac:dyDescent="0.3">
      <c r="A660" t="s">
        <v>1454</v>
      </c>
      <c r="B660" t="s">
        <v>1455</v>
      </c>
      <c r="C660" t="s">
        <v>10300</v>
      </c>
      <c r="D660" t="s">
        <v>378</v>
      </c>
      <c r="E660">
        <v>7273.5289728420003</v>
      </c>
      <c r="F660">
        <v>89.27</v>
      </c>
      <c r="G660">
        <v>6.6263468767697304</v>
      </c>
      <c r="H660">
        <v>2.0103518484716698</v>
      </c>
      <c r="I660">
        <v>4.7127943639846999</v>
      </c>
      <c r="J660">
        <v>0.176480535395069</v>
      </c>
      <c r="K660">
        <v>83.822219290725798</v>
      </c>
      <c r="L660">
        <v>75.542006633850406</v>
      </c>
      <c r="M660">
        <v>62.3462363707458</v>
      </c>
      <c r="N660">
        <v>0.58451629826026796</v>
      </c>
      <c r="O660">
        <v>10.1713901646689</v>
      </c>
      <c r="P660">
        <v>52.208013640238697</v>
      </c>
      <c r="Q660">
        <v>7.7959637566703002E-2</v>
      </c>
    </row>
    <row r="661" spans="1:17" x14ac:dyDescent="0.3">
      <c r="A661" t="s">
        <v>1456</v>
      </c>
      <c r="B661" t="s">
        <v>1457</v>
      </c>
      <c r="C661" t="s">
        <v>10300</v>
      </c>
      <c r="D661" t="s">
        <v>166</v>
      </c>
      <c r="E661">
        <v>7246.3623937499997</v>
      </c>
      <c r="F661">
        <v>1046.75</v>
      </c>
      <c r="G661">
        <v>78.338420111333406</v>
      </c>
      <c r="H661">
        <v>15.0921746677559</v>
      </c>
      <c r="I661">
        <v>63.380710482866697</v>
      </c>
      <c r="J661">
        <v>3.1124100811206801</v>
      </c>
      <c r="K661">
        <v>912.26934511488798</v>
      </c>
      <c r="L661">
        <v>725.32769861173904</v>
      </c>
      <c r="M661">
        <v>78.093178602959199</v>
      </c>
      <c r="N661">
        <v>0.80919985314188803</v>
      </c>
      <c r="O661">
        <v>3.3675662765703298</v>
      </c>
      <c r="P661">
        <v>139.476092427362</v>
      </c>
      <c r="Q661">
        <v>2.3416535344053999E-2</v>
      </c>
    </row>
    <row r="662" spans="1:17" x14ac:dyDescent="0.3">
      <c r="A662" t="s">
        <v>1458</v>
      </c>
      <c r="B662" t="s">
        <v>1459</v>
      </c>
      <c r="C662" t="s">
        <v>10295</v>
      </c>
      <c r="D662" t="s">
        <v>75</v>
      </c>
      <c r="E662">
        <v>7205.4073887899904</v>
      </c>
      <c r="F662">
        <v>3643.35</v>
      </c>
      <c r="G662">
        <v>40.814461155962597</v>
      </c>
      <c r="H662">
        <v>16.1234262672169</v>
      </c>
      <c r="I662">
        <v>71.540681606453006</v>
      </c>
      <c r="J662">
        <v>-3.5526675135289798</v>
      </c>
      <c r="K662">
        <v>3229.0204988167102</v>
      </c>
      <c r="L662">
        <v>2569.9843276710599</v>
      </c>
      <c r="M662">
        <v>58.328093215286401</v>
      </c>
      <c r="N662">
        <v>0.71711468819356805</v>
      </c>
      <c r="O662">
        <v>4.8499320680143398</v>
      </c>
      <c r="P662">
        <v>128.42319749216301</v>
      </c>
      <c r="Q662">
        <v>-2.7207450838891999E-2</v>
      </c>
    </row>
    <row r="663" spans="1:17" hidden="1" x14ac:dyDescent="0.3">
      <c r="A663" t="s">
        <v>1460</v>
      </c>
      <c r="B663" t="s">
        <v>1461</v>
      </c>
      <c r="C663" t="s">
        <v>10301</v>
      </c>
      <c r="D663" t="s">
        <v>1462</v>
      </c>
      <c r="E663">
        <v>7175.4782400000004</v>
      </c>
      <c r="F663">
        <v>3444.45</v>
      </c>
      <c r="G663">
        <v>1043.4649534833</v>
      </c>
      <c r="H663">
        <v>9.7584077373705504</v>
      </c>
      <c r="I663">
        <v>177.77384746840701</v>
      </c>
      <c r="J663">
        <v>3.7073914947081001</v>
      </c>
      <c r="K663">
        <v>2995.09418752698</v>
      </c>
      <c r="L663">
        <v>1959.6362037495801</v>
      </c>
      <c r="M663">
        <v>72.899693357871499</v>
      </c>
      <c r="N663">
        <v>0.48441494935382401</v>
      </c>
      <c r="O663">
        <v>3.61596190973885</v>
      </c>
      <c r="P663">
        <v>1064.4523326572</v>
      </c>
    </row>
    <row r="664" spans="1:17" x14ac:dyDescent="0.3">
      <c r="A664" t="s">
        <v>1463</v>
      </c>
      <c r="B664" t="s">
        <v>1464</v>
      </c>
      <c r="C664" t="s">
        <v>10297</v>
      </c>
      <c r="D664" t="s">
        <v>1465</v>
      </c>
      <c r="E664">
        <v>7079.7898859199904</v>
      </c>
      <c r="F664">
        <v>265.55</v>
      </c>
      <c r="G664">
        <v>-11.7541329747032</v>
      </c>
      <c r="H664">
        <v>-5.30593514322514</v>
      </c>
      <c r="I664">
        <v>-23.526354770164001</v>
      </c>
      <c r="J664">
        <v>-7.1686976724136997</v>
      </c>
      <c r="K664">
        <v>288.28623906892699</v>
      </c>
      <c r="L664">
        <v>286.23511799302401</v>
      </c>
      <c r="M664">
        <v>38.514894291442701</v>
      </c>
      <c r="N664">
        <v>1.46009782260624</v>
      </c>
      <c r="O664">
        <v>37.431745434004803</v>
      </c>
      <c r="P664">
        <v>18.022222222222201</v>
      </c>
      <c r="Q664">
        <v>6.8481351645409E-2</v>
      </c>
    </row>
    <row r="665" spans="1:17" x14ac:dyDescent="0.3">
      <c r="A665" t="s">
        <v>1466</v>
      </c>
      <c r="B665" t="s">
        <v>1467</v>
      </c>
      <c r="C665" t="s">
        <v>10300</v>
      </c>
      <c r="D665" t="s">
        <v>571</v>
      </c>
      <c r="E665">
        <v>7071.8422600000004</v>
      </c>
      <c r="F665">
        <v>2182.6</v>
      </c>
      <c r="G665">
        <v>-22.460293028688401</v>
      </c>
      <c r="H665">
        <v>-4.54649480429969</v>
      </c>
      <c r="I665">
        <v>-15.4347993212162</v>
      </c>
      <c r="J665">
        <v>-3.1971605230105098</v>
      </c>
      <c r="K665">
        <v>2266.34581807825</v>
      </c>
      <c r="L665">
        <v>2263.6821843590801</v>
      </c>
      <c r="M665">
        <v>43.627599254798803</v>
      </c>
      <c r="N665">
        <v>1.10893951982146</v>
      </c>
      <c r="O665">
        <v>25.309264180335301</v>
      </c>
      <c r="P665">
        <v>11.357142857142801</v>
      </c>
      <c r="Q665">
        <v>-9.0774670505785998E-2</v>
      </c>
    </row>
    <row r="666" spans="1:17" x14ac:dyDescent="0.3">
      <c r="A666" t="s">
        <v>1468</v>
      </c>
      <c r="B666" t="s">
        <v>1469</v>
      </c>
      <c r="C666" t="s">
        <v>10287</v>
      </c>
      <c r="D666" t="s">
        <v>24</v>
      </c>
      <c r="E666">
        <v>7037.4859320599999</v>
      </c>
      <c r="F666">
        <v>26.9</v>
      </c>
      <c r="G666">
        <v>-3.57062868568278</v>
      </c>
      <c r="H666">
        <v>-5.7552666940272799</v>
      </c>
      <c r="I666">
        <v>-29.6385258981392</v>
      </c>
      <c r="J666">
        <v>4.4597074064153901</v>
      </c>
      <c r="K666">
        <v>26.393858496533198</v>
      </c>
      <c r="L666">
        <v>26.132859248091801</v>
      </c>
      <c r="M666">
        <v>71.205890290732995</v>
      </c>
      <c r="N666">
        <v>0.67155668310350003</v>
      </c>
      <c r="O666">
        <v>37.106784637120597</v>
      </c>
      <c r="P666">
        <v>31.612333175080401</v>
      </c>
      <c r="Q666">
        <v>0.105697809018915</v>
      </c>
    </row>
    <row r="667" spans="1:17" x14ac:dyDescent="0.3">
      <c r="A667" t="s">
        <v>1470</v>
      </c>
      <c r="B667" t="s">
        <v>1471</v>
      </c>
      <c r="C667" t="s">
        <v>10295</v>
      </c>
      <c r="D667" t="s">
        <v>858</v>
      </c>
      <c r="E667">
        <v>7035.00125346</v>
      </c>
      <c r="F667">
        <v>39.700000000000003</v>
      </c>
      <c r="G667">
        <v>-22.051070857467799</v>
      </c>
      <c r="H667">
        <v>-2.70563112979411</v>
      </c>
      <c r="I667">
        <v>-27.7433856404806</v>
      </c>
      <c r="J667">
        <v>-2.8416562638634399</v>
      </c>
      <c r="K667">
        <v>40.987639908766198</v>
      </c>
      <c r="L667">
        <v>42.954855104852903</v>
      </c>
      <c r="M667">
        <v>51.209927587999204</v>
      </c>
      <c r="N667">
        <v>0.92520464662007396</v>
      </c>
      <c r="O667">
        <v>36.020151133501201</v>
      </c>
      <c r="P667">
        <v>7.2972972972973098</v>
      </c>
      <c r="Q667">
        <v>3.3324088768789999E-2</v>
      </c>
    </row>
    <row r="668" spans="1:17" hidden="1" x14ac:dyDescent="0.3">
      <c r="A668" t="s">
        <v>1472</v>
      </c>
      <c r="B668" t="s">
        <v>1473</v>
      </c>
      <c r="C668" t="s">
        <v>10301</v>
      </c>
      <c r="D668" t="s">
        <v>408</v>
      </c>
      <c r="E668">
        <v>7022.41428516</v>
      </c>
      <c r="F668">
        <v>318.2</v>
      </c>
      <c r="G668">
        <v>132.26214800325701</v>
      </c>
      <c r="H668">
        <v>19.377479152402799</v>
      </c>
      <c r="I668">
        <v>33.389232304813198</v>
      </c>
      <c r="J668">
        <v>8.1698540102967492</v>
      </c>
      <c r="K668">
        <v>276.06003229710802</v>
      </c>
      <c r="L668">
        <v>223.96505295053501</v>
      </c>
      <c r="M668">
        <v>78.948278131392499</v>
      </c>
      <c r="N668">
        <v>0.973049754856392</v>
      </c>
      <c r="O668">
        <v>1.8227529855436799</v>
      </c>
      <c r="P668">
        <v>182.09219858156001</v>
      </c>
      <c r="Q668">
        <v>0.157406024584717</v>
      </c>
    </row>
    <row r="669" spans="1:17" x14ac:dyDescent="0.3">
      <c r="A669" t="s">
        <v>1474</v>
      </c>
      <c r="B669" t="s">
        <v>1475</v>
      </c>
      <c r="C669" t="s">
        <v>622</v>
      </c>
      <c r="D669" t="s">
        <v>471</v>
      </c>
      <c r="E669">
        <v>7020.0835710450001</v>
      </c>
      <c r="F669">
        <v>2334.4499999999998</v>
      </c>
      <c r="G669">
        <v>30.071569460164199</v>
      </c>
      <c r="H669">
        <v>31.178432223158001</v>
      </c>
      <c r="I669">
        <v>81.421583489074195</v>
      </c>
      <c r="J669">
        <v>1.4074279779016701</v>
      </c>
      <c r="K669">
        <v>1938.8882978515801</v>
      </c>
      <c r="L669">
        <v>1572.2072928693301</v>
      </c>
      <c r="M669">
        <v>62.666397484564897</v>
      </c>
      <c r="N669">
        <v>0.92737369304986905</v>
      </c>
      <c r="O669">
        <v>6.7917496626614504</v>
      </c>
      <c r="P669">
        <v>117.816655003498</v>
      </c>
      <c r="Q669">
        <v>-8.0862998227220997E-2</v>
      </c>
    </row>
    <row r="670" spans="1:17" x14ac:dyDescent="0.3">
      <c r="A670" t="s">
        <v>1476</v>
      </c>
      <c r="B670" t="s">
        <v>1477</v>
      </c>
      <c r="C670" t="s">
        <v>10300</v>
      </c>
      <c r="D670" t="s">
        <v>378</v>
      </c>
      <c r="E670">
        <v>7000.5537679999998</v>
      </c>
      <c r="F670">
        <v>142.69999999999999</v>
      </c>
      <c r="G670">
        <v>85.226399891847393</v>
      </c>
      <c r="H670">
        <v>-8.0009619221080897</v>
      </c>
      <c r="I670">
        <v>26.465603551286101</v>
      </c>
      <c r="J670">
        <v>-1.9307001660868099</v>
      </c>
      <c r="K670">
        <v>134.02963122348399</v>
      </c>
      <c r="L670">
        <v>110.151586856156</v>
      </c>
      <c r="M670">
        <v>63.666334314703001</v>
      </c>
      <c r="N670">
        <v>0.29474664230687903</v>
      </c>
      <c r="O670">
        <v>19.096005606166699</v>
      </c>
      <c r="P670">
        <v>119.369715603381</v>
      </c>
      <c r="Q670">
        <v>9.1798003679468998E-2</v>
      </c>
    </row>
    <row r="671" spans="1:17" x14ac:dyDescent="0.3">
      <c r="A671" t="s">
        <v>1478</v>
      </c>
      <c r="B671" t="s">
        <v>1479</v>
      </c>
      <c r="C671" t="s">
        <v>10297</v>
      </c>
      <c r="D671" t="s">
        <v>98</v>
      </c>
      <c r="E671">
        <v>7000.5231939349997</v>
      </c>
      <c r="F671">
        <v>1470.05</v>
      </c>
      <c r="G671">
        <v>-31.454598969719999</v>
      </c>
      <c r="H671">
        <v>-0.17409711089537699</v>
      </c>
      <c r="I671">
        <v>-10.3663357197154</v>
      </c>
      <c r="J671">
        <v>-1.1931817081770699</v>
      </c>
      <c r="K671">
        <v>1440.1310278160799</v>
      </c>
      <c r="L671">
        <v>1419.0459111394</v>
      </c>
      <c r="M671">
        <v>60.144219528784802</v>
      </c>
      <c r="N671">
        <v>0.45958189267035199</v>
      </c>
      <c r="O671">
        <v>9.1799598653106997</v>
      </c>
      <c r="P671">
        <v>17.603999999999999</v>
      </c>
      <c r="Q671">
        <v>-0.14062116520849999</v>
      </c>
    </row>
    <row r="672" spans="1:17" x14ac:dyDescent="0.3">
      <c r="A672" t="s">
        <v>1480</v>
      </c>
      <c r="B672" t="s">
        <v>1481</v>
      </c>
      <c r="C672" t="s">
        <v>10291</v>
      </c>
      <c r="D672" t="s">
        <v>51</v>
      </c>
      <c r="E672">
        <v>6995.9615583199902</v>
      </c>
      <c r="F672">
        <v>715.4</v>
      </c>
      <c r="G672">
        <v>66.537277425580001</v>
      </c>
      <c r="H672">
        <v>9.2095789887308097</v>
      </c>
      <c r="I672">
        <v>47.178492128536597</v>
      </c>
      <c r="J672">
        <v>-1.0928500877457801</v>
      </c>
      <c r="K672">
        <v>638.78738058859699</v>
      </c>
      <c r="L672">
        <v>506.49845510691199</v>
      </c>
      <c r="M672">
        <v>68.863478264547197</v>
      </c>
      <c r="N672">
        <v>0.57795755756038103</v>
      </c>
      <c r="O672">
        <v>3.35476656415991</v>
      </c>
      <c r="P672">
        <v>141.03773584905599</v>
      </c>
      <c r="Q672">
        <v>5.9973996472840003E-3</v>
      </c>
    </row>
    <row r="673" spans="1:17" hidden="1" x14ac:dyDescent="0.3">
      <c r="A673" t="s">
        <v>1482</v>
      </c>
      <c r="B673" t="s">
        <v>1483</v>
      </c>
      <c r="C673" t="s">
        <v>10301</v>
      </c>
      <c r="D673" t="s">
        <v>51</v>
      </c>
      <c r="E673">
        <v>6994.1645795000004</v>
      </c>
      <c r="F673">
        <v>1379</v>
      </c>
      <c r="G673">
        <v>109.55427900763701</v>
      </c>
      <c r="H673">
        <v>7.13348081717941</v>
      </c>
      <c r="I673">
        <v>8.3730183982055806</v>
      </c>
      <c r="J673">
        <v>-2.7836530494301601</v>
      </c>
      <c r="K673">
        <v>1289.13211028364</v>
      </c>
      <c r="L673">
        <v>1021.61952923757</v>
      </c>
      <c r="M673">
        <v>44.943027400081696</v>
      </c>
      <c r="N673">
        <v>1.1598077472983099</v>
      </c>
      <c r="O673">
        <v>15.300942712110199</v>
      </c>
      <c r="P673">
        <v>219.17602129383101</v>
      </c>
      <c r="Q673">
        <v>0.114079815156406</v>
      </c>
    </row>
    <row r="674" spans="1:17" x14ac:dyDescent="0.3">
      <c r="A674" t="s">
        <v>1484</v>
      </c>
      <c r="B674" t="s">
        <v>1485</v>
      </c>
      <c r="C674" t="s">
        <v>10291</v>
      </c>
      <c r="D674" t="s">
        <v>51</v>
      </c>
      <c r="E674">
        <v>6973.9689261200001</v>
      </c>
      <c r="F674">
        <v>214.9</v>
      </c>
      <c r="G674">
        <v>-32.151249110587301</v>
      </c>
      <c r="H674">
        <v>-4.3221158826361004</v>
      </c>
      <c r="I674">
        <v>-50.002608529402501</v>
      </c>
      <c r="J674">
        <v>-4.0665241268843202</v>
      </c>
      <c r="K674">
        <v>229.154497029075</v>
      </c>
      <c r="L674">
        <v>262.29039833928198</v>
      </c>
      <c r="M674">
        <v>40.620949791507698</v>
      </c>
      <c r="N674">
        <v>0.49477786908444099</v>
      </c>
      <c r="O674">
        <v>120.009306654257</v>
      </c>
      <c r="P674">
        <v>9.5869454360020399</v>
      </c>
      <c r="Q674">
        <v>-3.3241744843050001E-2</v>
      </c>
    </row>
    <row r="675" spans="1:17" hidden="1" x14ac:dyDescent="0.3">
      <c r="A675" t="s">
        <v>1486</v>
      </c>
      <c r="B675" t="s">
        <v>1487</v>
      </c>
      <c r="C675" t="s">
        <v>10301</v>
      </c>
      <c r="D675" t="s">
        <v>1002</v>
      </c>
      <c r="E675">
        <v>6948.0879720000003</v>
      </c>
      <c r="F675">
        <v>736.5</v>
      </c>
      <c r="G675">
        <v>637.03863970893497</v>
      </c>
      <c r="H675">
        <v>5.6436037237050298</v>
      </c>
      <c r="I675">
        <v>92.369149199018196</v>
      </c>
      <c r="J675">
        <v>-9.6944823510595306</v>
      </c>
      <c r="K675">
        <v>761.71982881525196</v>
      </c>
      <c r="L675">
        <v>540.00227464640398</v>
      </c>
      <c r="M675">
        <v>33.174928239160799</v>
      </c>
      <c r="N675">
        <v>1.63120109389322</v>
      </c>
      <c r="O675">
        <v>23.652410047522</v>
      </c>
      <c r="P675">
        <v>687.11125360692495</v>
      </c>
      <c r="Q675">
        <v>0.24625446648574201</v>
      </c>
    </row>
    <row r="676" spans="1:17" x14ac:dyDescent="0.3">
      <c r="A676" t="s">
        <v>1488</v>
      </c>
      <c r="B676" t="s">
        <v>1489</v>
      </c>
      <c r="C676" t="s">
        <v>10285</v>
      </c>
      <c r="D676" t="s">
        <v>303</v>
      </c>
      <c r="E676">
        <v>6947.1554592000002</v>
      </c>
      <c r="F676">
        <v>1411.95</v>
      </c>
      <c r="G676">
        <v>99.761049866012897</v>
      </c>
      <c r="H676">
        <v>16.996369224327399</v>
      </c>
      <c r="I676">
        <v>30.952683213019199</v>
      </c>
      <c r="J676">
        <v>-1.9481653625124999</v>
      </c>
      <c r="K676">
        <v>1196.0372593455299</v>
      </c>
      <c r="L676">
        <v>966.63101236414002</v>
      </c>
      <c r="M676">
        <v>78.665497782657596</v>
      </c>
      <c r="N676">
        <v>1.1064589908753499</v>
      </c>
      <c r="O676">
        <v>1.8414249796380799</v>
      </c>
      <c r="P676">
        <v>170.46259936787601</v>
      </c>
      <c r="Q676">
        <v>8.5001738031572002E-2</v>
      </c>
    </row>
    <row r="677" spans="1:17" hidden="1" x14ac:dyDescent="0.3">
      <c r="A677" t="s">
        <v>1490</v>
      </c>
      <c r="B677" t="s">
        <v>1491</v>
      </c>
      <c r="C677" t="s">
        <v>10301</v>
      </c>
      <c r="D677" t="s">
        <v>46</v>
      </c>
      <c r="E677">
        <v>6921.1591275299998</v>
      </c>
      <c r="F677">
        <v>397.3</v>
      </c>
      <c r="G677">
        <v>-25.189877149215299</v>
      </c>
      <c r="H677">
        <v>-3.7643799403233</v>
      </c>
      <c r="I677">
        <v>-8.9478719886058595</v>
      </c>
      <c r="J677">
        <v>-0.80928944292993699</v>
      </c>
      <c r="O677">
        <v>6.9217216209413497</v>
      </c>
      <c r="P677">
        <v>7.9033134166214003</v>
      </c>
    </row>
    <row r="678" spans="1:17" hidden="1" x14ac:dyDescent="0.3">
      <c r="A678" t="s">
        <v>1492</v>
      </c>
      <c r="B678" t="s">
        <v>1493</v>
      </c>
      <c r="C678" t="s">
        <v>10301</v>
      </c>
      <c r="D678" t="s">
        <v>43</v>
      </c>
      <c r="E678">
        <v>6902.3456550000001</v>
      </c>
      <c r="F678">
        <v>4486.5</v>
      </c>
      <c r="G678">
        <v>0.98985930381624199</v>
      </c>
      <c r="H678">
        <v>-4.7025510954596799</v>
      </c>
      <c r="I678">
        <v>11.8155490666782</v>
      </c>
      <c r="J678">
        <v>3.3254009787251699</v>
      </c>
      <c r="K678">
        <v>4173.9154118514098</v>
      </c>
      <c r="L678">
        <v>3865.8935599991801</v>
      </c>
      <c r="M678">
        <v>77.351770904806799</v>
      </c>
      <c r="N678">
        <v>0.99709311139578105</v>
      </c>
      <c r="O678">
        <v>8.0965117574946994</v>
      </c>
      <c r="P678">
        <v>42.022792022791997</v>
      </c>
      <c r="Q678">
        <v>-3.7586449522400002E-3</v>
      </c>
    </row>
    <row r="679" spans="1:17" x14ac:dyDescent="0.3">
      <c r="A679" t="s">
        <v>1494</v>
      </c>
      <c r="B679" t="s">
        <v>1495</v>
      </c>
      <c r="C679" t="s">
        <v>10296</v>
      </c>
      <c r="D679" t="s">
        <v>139</v>
      </c>
      <c r="E679">
        <v>6805.3752365999999</v>
      </c>
      <c r="F679">
        <v>965.85</v>
      </c>
      <c r="G679">
        <v>15.3196938862169</v>
      </c>
      <c r="H679">
        <v>0.48778156008151502</v>
      </c>
      <c r="I679">
        <v>-1.0779996256342901</v>
      </c>
      <c r="J679">
        <v>-0.37044982726105302</v>
      </c>
      <c r="K679">
        <v>906.86550021432095</v>
      </c>
      <c r="L679">
        <v>847.64517694077301</v>
      </c>
      <c r="M679">
        <v>71.520878962682005</v>
      </c>
      <c r="N679">
        <v>0.96087601703519598</v>
      </c>
      <c r="O679">
        <v>3.8463529533571301</v>
      </c>
      <c r="P679">
        <v>56.781105429754099</v>
      </c>
      <c r="Q679">
        <v>4.6087470537481003E-2</v>
      </c>
    </row>
    <row r="680" spans="1:17" hidden="1" x14ac:dyDescent="0.3">
      <c r="A680" t="s">
        <v>1496</v>
      </c>
      <c r="B680" t="s">
        <v>1497</v>
      </c>
      <c r="C680" t="s">
        <v>10301</v>
      </c>
      <c r="D680" t="s">
        <v>46</v>
      </c>
      <c r="E680">
        <v>6803.3833770000001</v>
      </c>
      <c r="F680">
        <v>648.29999999999995</v>
      </c>
      <c r="G680">
        <v>227.50989405481201</v>
      </c>
      <c r="H680">
        <v>55.962458158820098</v>
      </c>
      <c r="I680">
        <v>157.27261860100501</v>
      </c>
      <c r="J680">
        <v>5.5998274832157797</v>
      </c>
      <c r="K680">
        <v>453.61755726057203</v>
      </c>
      <c r="L680">
        <v>314.98256769266698</v>
      </c>
      <c r="M680">
        <v>86.895382455071299</v>
      </c>
      <c r="N680">
        <v>1.2290659960728301</v>
      </c>
      <c r="O680">
        <v>0.26222427888324901</v>
      </c>
      <c r="P680">
        <v>319.47589776771201</v>
      </c>
    </row>
    <row r="681" spans="1:17" x14ac:dyDescent="0.3">
      <c r="A681" t="s">
        <v>1498</v>
      </c>
      <c r="B681" t="s">
        <v>1499</v>
      </c>
      <c r="C681" t="s">
        <v>6577</v>
      </c>
      <c r="D681" t="s">
        <v>80</v>
      </c>
      <c r="E681">
        <v>6797.5454567999996</v>
      </c>
      <c r="F681">
        <v>331.8</v>
      </c>
      <c r="G681">
        <v>46.027216604305799</v>
      </c>
      <c r="H681">
        <v>1.0008180629500101</v>
      </c>
      <c r="I681">
        <v>17.404213172362802</v>
      </c>
      <c r="J681">
        <v>-3.9734555881952001</v>
      </c>
      <c r="K681">
        <v>307.93813367944102</v>
      </c>
      <c r="L681">
        <v>250.81094121350799</v>
      </c>
      <c r="M681">
        <v>47.4331949780643</v>
      </c>
      <c r="N681">
        <v>0.87580703308991803</v>
      </c>
      <c r="O681">
        <v>11.3924050632911</v>
      </c>
      <c r="P681">
        <v>106.15097856477099</v>
      </c>
      <c r="Q681">
        <v>7.8490062255725995E-2</v>
      </c>
    </row>
    <row r="682" spans="1:17" x14ac:dyDescent="0.3">
      <c r="A682" t="s">
        <v>1500</v>
      </c>
      <c r="B682" t="s">
        <v>1501</v>
      </c>
      <c r="C682" t="s">
        <v>10289</v>
      </c>
      <c r="D682" t="s">
        <v>359</v>
      </c>
      <c r="E682">
        <v>6787.7297472600003</v>
      </c>
      <c r="F682">
        <v>296.55</v>
      </c>
      <c r="G682">
        <v>-55.331762735246997</v>
      </c>
      <c r="H682">
        <v>-4.2111611446011796</v>
      </c>
      <c r="I682">
        <v>-26.177678449729399</v>
      </c>
      <c r="J682">
        <v>-8.4200784405485896E-2</v>
      </c>
      <c r="K682">
        <v>297.13904432582802</v>
      </c>
      <c r="L682">
        <v>317.13995128139601</v>
      </c>
      <c r="M682">
        <v>57.707015566801303</v>
      </c>
      <c r="N682">
        <v>0.39945031659445401</v>
      </c>
      <c r="O682">
        <v>58.7927836789748</v>
      </c>
      <c r="P682">
        <v>14.8750726321906</v>
      </c>
      <c r="Q682">
        <v>4.7596397520430003E-3</v>
      </c>
    </row>
    <row r="683" spans="1:17" x14ac:dyDescent="0.3">
      <c r="A683" t="s">
        <v>1502</v>
      </c>
      <c r="B683" t="s">
        <v>1503</v>
      </c>
      <c r="C683" t="s">
        <v>10300</v>
      </c>
      <c r="D683" t="s">
        <v>378</v>
      </c>
      <c r="E683">
        <v>6784.0472276500004</v>
      </c>
      <c r="F683">
        <v>348.85</v>
      </c>
      <c r="G683">
        <v>33.362891232222303</v>
      </c>
      <c r="H683">
        <v>6.2825783608281798</v>
      </c>
      <c r="I683">
        <v>33.1654550975503</v>
      </c>
      <c r="J683">
        <v>0.38143700097121702</v>
      </c>
      <c r="K683">
        <v>328.84103378024599</v>
      </c>
      <c r="L683">
        <v>283.68244501204703</v>
      </c>
      <c r="M683">
        <v>57.945751789039498</v>
      </c>
      <c r="N683">
        <v>0.48230512606206699</v>
      </c>
      <c r="O683">
        <v>6.9800773971620798</v>
      </c>
      <c r="P683">
        <v>70.087762067284203</v>
      </c>
      <c r="Q683">
        <v>-1.4214171682359999E-3</v>
      </c>
    </row>
    <row r="684" spans="1:17" x14ac:dyDescent="0.3">
      <c r="A684" t="s">
        <v>1504</v>
      </c>
      <c r="B684" t="s">
        <v>1505</v>
      </c>
      <c r="C684" t="s">
        <v>10295</v>
      </c>
      <c r="D684" t="s">
        <v>622</v>
      </c>
      <c r="E684">
        <v>6781.5439841099997</v>
      </c>
      <c r="F684">
        <v>509.1</v>
      </c>
      <c r="G684">
        <v>39.000295262750697</v>
      </c>
      <c r="H684">
        <v>4.5311233396931998</v>
      </c>
      <c r="I684">
        <v>-0.90549737657989404</v>
      </c>
      <c r="J684">
        <v>3.06601384216291</v>
      </c>
      <c r="K684">
        <v>488.73041799561298</v>
      </c>
      <c r="L684">
        <v>452.04853860535798</v>
      </c>
      <c r="M684">
        <v>69.413582622422894</v>
      </c>
      <c r="N684">
        <v>0.89164237819240799</v>
      </c>
      <c r="O684">
        <v>9.9587507365939807</v>
      </c>
      <c r="P684">
        <v>70.953660174613802</v>
      </c>
      <c r="Q684">
        <v>6.0478750255014001E-2</v>
      </c>
    </row>
    <row r="685" spans="1:17" hidden="1" x14ac:dyDescent="0.3">
      <c r="A685" t="s">
        <v>1506</v>
      </c>
      <c r="B685" t="s">
        <v>1507</v>
      </c>
      <c r="C685" t="s">
        <v>10301</v>
      </c>
      <c r="D685" t="s">
        <v>1053</v>
      </c>
      <c r="E685">
        <v>6746.8437323999997</v>
      </c>
      <c r="F685">
        <v>130</v>
      </c>
      <c r="G685">
        <v>-19.403547206939201</v>
      </c>
      <c r="H685">
        <v>-1.23320787049787</v>
      </c>
      <c r="I685">
        <v>-6.5402693631207001</v>
      </c>
      <c r="K685">
        <v>120.49628030235399</v>
      </c>
      <c r="M685">
        <v>1.05563603616817</v>
      </c>
      <c r="N685">
        <v>1.5714285714285701</v>
      </c>
      <c r="O685">
        <v>1.81538461538461</v>
      </c>
      <c r="P685">
        <v>9.7046413502109594</v>
      </c>
    </row>
    <row r="686" spans="1:17" hidden="1" x14ac:dyDescent="0.3">
      <c r="A686" t="s">
        <v>1508</v>
      </c>
      <c r="B686" t="s">
        <v>1509</v>
      </c>
      <c r="C686" t="s">
        <v>10301</v>
      </c>
      <c r="D686" t="s">
        <v>263</v>
      </c>
      <c r="E686">
        <v>6731.9349119999997</v>
      </c>
      <c r="F686">
        <v>3063</v>
      </c>
      <c r="G686">
        <v>-14.3874690101113</v>
      </c>
      <c r="H686">
        <v>-5.0893645569643899</v>
      </c>
      <c r="I686">
        <v>20.875764953421399</v>
      </c>
      <c r="J686">
        <v>-5.5165299259031997</v>
      </c>
      <c r="K686">
        <v>3198.2309718614201</v>
      </c>
      <c r="L686">
        <v>2873.2734862715702</v>
      </c>
      <c r="M686">
        <v>45.299450011918502</v>
      </c>
      <c r="N686">
        <v>0.84020762121787496</v>
      </c>
      <c r="O686">
        <v>26.999673522690099</v>
      </c>
      <c r="P686">
        <v>45.926631729394899</v>
      </c>
      <c r="Q686">
        <v>7.6599395986738997E-2</v>
      </c>
    </row>
    <row r="687" spans="1:17" x14ac:dyDescent="0.3">
      <c r="A687" t="s">
        <v>1510</v>
      </c>
      <c r="B687" t="s">
        <v>1511</v>
      </c>
      <c r="C687" t="s">
        <v>10298</v>
      </c>
      <c r="D687" t="s">
        <v>444</v>
      </c>
      <c r="E687">
        <v>6729.300073335</v>
      </c>
      <c r="F687">
        <v>608.65</v>
      </c>
      <c r="G687">
        <v>-39.987948445833503</v>
      </c>
      <c r="H687">
        <v>-10.5010277333072</v>
      </c>
      <c r="I687">
        <v>-7.7750836779668404</v>
      </c>
      <c r="J687">
        <v>0.791417953248711</v>
      </c>
      <c r="K687">
        <v>637.20286439713095</v>
      </c>
      <c r="L687">
        <v>643.72147796553202</v>
      </c>
      <c r="M687">
        <v>48.626712752188197</v>
      </c>
      <c r="N687">
        <v>0.63912948200411701</v>
      </c>
      <c r="O687">
        <v>27.495276431446602</v>
      </c>
      <c r="P687">
        <v>16.744988970940799</v>
      </c>
      <c r="Q687">
        <v>-5.8297697437577997E-2</v>
      </c>
    </row>
    <row r="688" spans="1:17" hidden="1" x14ac:dyDescent="0.3">
      <c r="A688" t="s">
        <v>1512</v>
      </c>
      <c r="B688" t="s">
        <v>1513</v>
      </c>
      <c r="C688" t="s">
        <v>10301</v>
      </c>
      <c r="D688" t="s">
        <v>21</v>
      </c>
      <c r="E688">
        <v>6714.6999287999997</v>
      </c>
      <c r="F688">
        <v>114.9</v>
      </c>
      <c r="G688">
        <v>27.226739926581001</v>
      </c>
      <c r="H688">
        <v>-9.6110051150626603</v>
      </c>
      <c r="I688">
        <v>-18.714567314981299</v>
      </c>
      <c r="J688">
        <v>-6.5700739456831201</v>
      </c>
      <c r="K688">
        <v>123.681768389735</v>
      </c>
      <c r="L688">
        <v>108.329208926766</v>
      </c>
      <c r="M688">
        <v>27.182397013250501</v>
      </c>
      <c r="N688">
        <v>3.3651527329207198</v>
      </c>
      <c r="O688">
        <v>24.630113141862399</v>
      </c>
      <c r="P688">
        <v>64.142857142857096</v>
      </c>
      <c r="Q688">
        <v>0.27239812803035102</v>
      </c>
    </row>
    <row r="689" spans="1:17" x14ac:dyDescent="0.3">
      <c r="A689" t="s">
        <v>1514</v>
      </c>
      <c r="B689" t="s">
        <v>1515</v>
      </c>
      <c r="C689" t="s">
        <v>10288</v>
      </c>
      <c r="D689" t="s">
        <v>645</v>
      </c>
      <c r="E689">
        <v>6714.5541485330004</v>
      </c>
      <c r="F689">
        <v>137.69</v>
      </c>
      <c r="G689">
        <v>-38.100385925961</v>
      </c>
      <c r="H689">
        <v>-0.72992559478671504</v>
      </c>
      <c r="I689">
        <v>-19.421125998365898</v>
      </c>
      <c r="J689">
        <v>-0.94042313408035505</v>
      </c>
      <c r="K689">
        <v>137.698023695637</v>
      </c>
      <c r="L689">
        <v>139.383805611936</v>
      </c>
      <c r="M689">
        <v>51.082368897113597</v>
      </c>
      <c r="N689">
        <v>0.56650205844825696</v>
      </c>
      <c r="O689">
        <v>30.038492265233401</v>
      </c>
      <c r="P689">
        <v>25.744292237442899</v>
      </c>
      <c r="Q689">
        <v>-8.9657772069132002E-2</v>
      </c>
    </row>
    <row r="690" spans="1:17" x14ac:dyDescent="0.3">
      <c r="A690" t="s">
        <v>1516</v>
      </c>
      <c r="B690" t="s">
        <v>1517</v>
      </c>
      <c r="C690" t="s">
        <v>10298</v>
      </c>
      <c r="D690" t="s">
        <v>622</v>
      </c>
      <c r="E690">
        <v>6683.82265155</v>
      </c>
      <c r="F690">
        <v>374.55</v>
      </c>
      <c r="G690">
        <v>31.295865026343598</v>
      </c>
      <c r="H690">
        <v>3.9692668201657901</v>
      </c>
      <c r="I690">
        <v>1.96201035492153</v>
      </c>
      <c r="J690">
        <v>4.5954447801024996</v>
      </c>
      <c r="K690">
        <v>360.42287945532001</v>
      </c>
      <c r="L690">
        <v>323.22640557784001</v>
      </c>
      <c r="M690">
        <v>62.170550221935301</v>
      </c>
      <c r="N690">
        <v>0.66178190474916299</v>
      </c>
      <c r="O690">
        <v>17.020424509411299</v>
      </c>
      <c r="P690">
        <v>84.461955183452304</v>
      </c>
      <c r="Q690">
        <v>0.108038103519964</v>
      </c>
    </row>
    <row r="691" spans="1:17" hidden="1" x14ac:dyDescent="0.3">
      <c r="A691" t="s">
        <v>1518</v>
      </c>
      <c r="B691" t="s">
        <v>1519</v>
      </c>
      <c r="C691" t="s">
        <v>10301</v>
      </c>
      <c r="D691" t="s">
        <v>119</v>
      </c>
      <c r="E691">
        <v>6659.5761431250003</v>
      </c>
      <c r="F691">
        <v>581.25</v>
      </c>
      <c r="G691">
        <v>-20.2688811485442</v>
      </c>
      <c r="H691">
        <v>0.10283884689726901</v>
      </c>
      <c r="I691">
        <v>-0.30382203587608397</v>
      </c>
      <c r="J691">
        <v>-1.0516941480153501</v>
      </c>
      <c r="K691">
        <v>555.481934755005</v>
      </c>
      <c r="L691">
        <v>535.39254957630305</v>
      </c>
      <c r="M691">
        <v>60.890159212873598</v>
      </c>
      <c r="N691">
        <v>0.34198715996679702</v>
      </c>
      <c r="O691">
        <v>8.3784946236559108</v>
      </c>
      <c r="P691">
        <v>24.4646680942184</v>
      </c>
      <c r="Q691">
        <v>4.0589213770441002E-2</v>
      </c>
    </row>
    <row r="692" spans="1:17" x14ac:dyDescent="0.3">
      <c r="A692" t="s">
        <v>1520</v>
      </c>
      <c r="B692" t="s">
        <v>1521</v>
      </c>
      <c r="C692" t="s">
        <v>10300</v>
      </c>
      <c r="D692" t="s">
        <v>303</v>
      </c>
      <c r="E692">
        <v>6657.8302705799997</v>
      </c>
      <c r="F692">
        <v>695.3</v>
      </c>
      <c r="G692">
        <v>8.9927675462602199</v>
      </c>
      <c r="H692">
        <v>35.191394543757703</v>
      </c>
      <c r="I692">
        <v>23.913191193417202</v>
      </c>
      <c r="J692">
        <v>11.0996185149792</v>
      </c>
      <c r="K692">
        <v>581.42490853021502</v>
      </c>
      <c r="L692">
        <v>545.20859710230297</v>
      </c>
      <c r="M692">
        <v>73.030919241882799</v>
      </c>
      <c r="N692">
        <v>1.3921038062509199</v>
      </c>
      <c r="O692">
        <v>2.8261182223500798</v>
      </c>
      <c r="P692">
        <v>59.857454879871199</v>
      </c>
      <c r="Q692">
        <v>7.5814635406425995E-2</v>
      </c>
    </row>
    <row r="693" spans="1:17" x14ac:dyDescent="0.3">
      <c r="A693" t="s">
        <v>1522</v>
      </c>
      <c r="B693" t="s">
        <v>1523</v>
      </c>
      <c r="C693" t="s">
        <v>10298</v>
      </c>
      <c r="D693" t="s">
        <v>163</v>
      </c>
      <c r="E693">
        <v>6656.7505551249997</v>
      </c>
      <c r="F693">
        <v>426.25</v>
      </c>
      <c r="G693">
        <v>37.744913078274998</v>
      </c>
      <c r="H693">
        <v>11.2122358538772</v>
      </c>
      <c r="I693">
        <v>47.372775099161501</v>
      </c>
      <c r="J693">
        <v>1.13259967778866</v>
      </c>
      <c r="K693">
        <v>389.19390500388602</v>
      </c>
      <c r="L693">
        <v>324.84039586276299</v>
      </c>
      <c r="M693">
        <v>62.629910287687103</v>
      </c>
      <c r="N693">
        <v>0.97068358168636804</v>
      </c>
      <c r="O693">
        <v>3.5190615835777002</v>
      </c>
      <c r="P693">
        <v>88.564476885644694</v>
      </c>
      <c r="Q693">
        <v>0.20009196585230599</v>
      </c>
    </row>
    <row r="694" spans="1:17" hidden="1" x14ac:dyDescent="0.3">
      <c r="A694" t="s">
        <v>1524</v>
      </c>
      <c r="B694" t="s">
        <v>1525</v>
      </c>
      <c r="C694" t="s">
        <v>10301</v>
      </c>
      <c r="D694" t="s">
        <v>858</v>
      </c>
      <c r="E694">
        <v>6653.561205</v>
      </c>
      <c r="F694">
        <v>775.75</v>
      </c>
      <c r="G694">
        <v>72.767814150939799</v>
      </c>
      <c r="H694">
        <v>1.88095590650933</v>
      </c>
      <c r="I694">
        <v>-15.4407739216444</v>
      </c>
      <c r="J694">
        <v>4.1558614893099204</v>
      </c>
      <c r="K694">
        <v>766.68348922035602</v>
      </c>
      <c r="L694">
        <v>657.45197073203497</v>
      </c>
      <c r="M694">
        <v>57.151307959869499</v>
      </c>
      <c r="N694">
        <v>0.32296476534063701</v>
      </c>
      <c r="O694">
        <v>19.987109249113701</v>
      </c>
      <c r="P694">
        <v>111.895656924337</v>
      </c>
      <c r="Q694">
        <v>6.5853966108617004E-2</v>
      </c>
    </row>
    <row r="695" spans="1:17" x14ac:dyDescent="0.3">
      <c r="A695" t="s">
        <v>1526</v>
      </c>
      <c r="B695" t="s">
        <v>1527</v>
      </c>
      <c r="C695" t="s">
        <v>10296</v>
      </c>
      <c r="D695" t="s">
        <v>397</v>
      </c>
      <c r="E695">
        <v>6649.5036615360004</v>
      </c>
      <c r="F695">
        <v>67.66</v>
      </c>
      <c r="G695">
        <v>-26.345209845395502</v>
      </c>
      <c r="H695">
        <v>5.2275997304522503</v>
      </c>
      <c r="I695">
        <v>-28.708227765119101</v>
      </c>
      <c r="J695">
        <v>7.6283625503545798</v>
      </c>
      <c r="K695">
        <v>64.088272094259494</v>
      </c>
      <c r="L695">
        <v>68.771704835880399</v>
      </c>
      <c r="M695">
        <v>80.738485574653495</v>
      </c>
      <c r="N695">
        <v>2.1849590450411802</v>
      </c>
      <c r="O695">
        <v>44.8418563405261</v>
      </c>
      <c r="P695">
        <v>15.4016714992324</v>
      </c>
      <c r="Q695">
        <v>4.1275600663414E-2</v>
      </c>
    </row>
    <row r="696" spans="1:17" hidden="1" x14ac:dyDescent="0.3">
      <c r="A696" t="s">
        <v>1528</v>
      </c>
      <c r="B696" t="s">
        <v>1529</v>
      </c>
      <c r="C696" t="s">
        <v>10301</v>
      </c>
      <c r="D696" t="s">
        <v>1353</v>
      </c>
      <c r="E696">
        <v>6636.6662775300001</v>
      </c>
      <c r="F696">
        <v>1388.58</v>
      </c>
      <c r="G696">
        <v>-19.873012619645699</v>
      </c>
      <c r="H696">
        <v>-0.20345381525578601</v>
      </c>
      <c r="I696">
        <v>-8.2772186547964601</v>
      </c>
      <c r="J696">
        <v>-2.6221536655072102</v>
      </c>
      <c r="K696">
        <v>1386.4866967443299</v>
      </c>
      <c r="L696">
        <v>1352.86644166817</v>
      </c>
      <c r="M696">
        <v>77.088001342421407</v>
      </c>
      <c r="N696">
        <v>1.18360613973632</v>
      </c>
      <c r="O696">
        <v>4.3620101110486997</v>
      </c>
      <c r="P696">
        <v>11.3849115629887</v>
      </c>
      <c r="Q696">
        <v>-5.5078309021881003E-2</v>
      </c>
    </row>
    <row r="697" spans="1:17" x14ac:dyDescent="0.3">
      <c r="A697" t="s">
        <v>1530</v>
      </c>
      <c r="B697" t="s">
        <v>1531</v>
      </c>
      <c r="C697" t="s">
        <v>622</v>
      </c>
      <c r="D697" t="s">
        <v>471</v>
      </c>
      <c r="E697">
        <v>6623.8179532800004</v>
      </c>
      <c r="F697">
        <v>927.6</v>
      </c>
      <c r="G697">
        <v>30.470378244669298</v>
      </c>
      <c r="H697">
        <v>3.1850293487775998</v>
      </c>
      <c r="I697">
        <v>-0.53266981859336004</v>
      </c>
      <c r="J697">
        <v>1.66429645376726</v>
      </c>
      <c r="K697">
        <v>918.02747135630602</v>
      </c>
      <c r="L697">
        <v>836.15306310295705</v>
      </c>
      <c r="M697">
        <v>50.129512324141899</v>
      </c>
      <c r="N697">
        <v>0.99959982250035995</v>
      </c>
      <c r="O697">
        <v>21.604139715394499</v>
      </c>
      <c r="P697">
        <v>61.223603024246003</v>
      </c>
      <c r="Q697">
        <v>0.15682561182848401</v>
      </c>
    </row>
    <row r="698" spans="1:17" x14ac:dyDescent="0.3">
      <c r="A698" t="s">
        <v>1532</v>
      </c>
      <c r="B698" t="s">
        <v>1533</v>
      </c>
      <c r="C698" t="s">
        <v>10297</v>
      </c>
      <c r="D698" t="s">
        <v>471</v>
      </c>
      <c r="E698">
        <v>6603.1862757400004</v>
      </c>
      <c r="F698">
        <v>465.1</v>
      </c>
      <c r="G698">
        <v>-61.838317193098099</v>
      </c>
      <c r="H698">
        <v>-1.64299973936447</v>
      </c>
      <c r="I698">
        <v>-26.873106782341701</v>
      </c>
      <c r="J698">
        <v>3.3836991677601498</v>
      </c>
      <c r="K698">
        <v>468.833618171024</v>
      </c>
      <c r="L698">
        <v>524.59979959494899</v>
      </c>
      <c r="M698">
        <v>65.613989940945402</v>
      </c>
      <c r="N698">
        <v>0.54866348117479602</v>
      </c>
      <c r="O698">
        <v>55.418189636637202</v>
      </c>
      <c r="P698">
        <v>8.5414235705951</v>
      </c>
      <c r="Q698">
        <v>-3.9825206059750998E-2</v>
      </c>
    </row>
    <row r="699" spans="1:17" x14ac:dyDescent="0.3">
      <c r="A699" t="s">
        <v>1534</v>
      </c>
      <c r="B699" t="s">
        <v>1535</v>
      </c>
      <c r="C699" t="s">
        <v>10290</v>
      </c>
      <c r="D699" t="s">
        <v>46</v>
      </c>
      <c r="E699">
        <v>6589.9775190749997</v>
      </c>
      <c r="F699">
        <v>234.75</v>
      </c>
      <c r="G699">
        <v>103.021760754271</v>
      </c>
      <c r="H699">
        <v>4.9219700419354897</v>
      </c>
      <c r="I699">
        <v>19.910590506430001</v>
      </c>
      <c r="J699">
        <v>-4.0578252511360997</v>
      </c>
      <c r="K699">
        <v>230.50448779984501</v>
      </c>
      <c r="L699">
        <v>186.26454130739799</v>
      </c>
      <c r="M699">
        <v>43.583159052461099</v>
      </c>
      <c r="N699">
        <v>0.38455968381232603</v>
      </c>
      <c r="O699">
        <v>15.825346112886001</v>
      </c>
      <c r="P699">
        <v>138.324873096446</v>
      </c>
      <c r="Q699">
        <v>8.8686703931347005E-2</v>
      </c>
    </row>
    <row r="700" spans="1:17" x14ac:dyDescent="0.3">
      <c r="A700" t="s">
        <v>1536</v>
      </c>
      <c r="B700" t="s">
        <v>1537</v>
      </c>
      <c r="C700" t="s">
        <v>10298</v>
      </c>
      <c r="D700" t="s">
        <v>1538</v>
      </c>
      <c r="E700">
        <v>6579.1048680000004</v>
      </c>
      <c r="F700">
        <v>504</v>
      </c>
      <c r="G700">
        <v>-15.342352221476499</v>
      </c>
      <c r="H700">
        <v>7.8103073970837897</v>
      </c>
      <c r="I700">
        <v>-21.393600702082999</v>
      </c>
      <c r="J700">
        <v>-2.4132341975360299</v>
      </c>
      <c r="K700">
        <v>512.26123982701199</v>
      </c>
      <c r="L700">
        <v>504.11395718392703</v>
      </c>
      <c r="M700">
        <v>43.490551027197696</v>
      </c>
      <c r="N700">
        <v>0.53137921101427799</v>
      </c>
      <c r="O700">
        <v>32.807539682539598</v>
      </c>
      <c r="P700">
        <v>28.883774453394601</v>
      </c>
      <c r="Q700">
        <v>4.3247812677346002E-2</v>
      </c>
    </row>
    <row r="701" spans="1:17" hidden="1" x14ac:dyDescent="0.3">
      <c r="A701" t="s">
        <v>1539</v>
      </c>
      <c r="B701" t="s">
        <v>1540</v>
      </c>
      <c r="C701" t="s">
        <v>10301</v>
      </c>
      <c r="D701" t="s">
        <v>263</v>
      </c>
      <c r="E701">
        <v>6572.6236846399997</v>
      </c>
      <c r="F701">
        <v>2413.4499999999998</v>
      </c>
      <c r="G701">
        <v>-17.163297617751098</v>
      </c>
      <c r="H701">
        <v>2.5316490383797401</v>
      </c>
      <c r="I701">
        <v>-1.06595670413781</v>
      </c>
      <c r="J701">
        <v>1.19240856785532</v>
      </c>
      <c r="K701">
        <v>2355.8939608435799</v>
      </c>
      <c r="L701">
        <v>2244.2157272286499</v>
      </c>
      <c r="M701">
        <v>62.588620889993003</v>
      </c>
      <c r="N701">
        <v>0.97189371220197396</v>
      </c>
      <c r="O701">
        <v>14.6532971472373</v>
      </c>
      <c r="P701">
        <v>40.3168604651162</v>
      </c>
      <c r="Q701">
        <v>8.7290374795972001E-2</v>
      </c>
    </row>
    <row r="702" spans="1:17" hidden="1" x14ac:dyDescent="0.3">
      <c r="A702" t="s">
        <v>1541</v>
      </c>
      <c r="B702" t="s">
        <v>1542</v>
      </c>
      <c r="C702" t="s">
        <v>10301</v>
      </c>
      <c r="D702" t="s">
        <v>1353</v>
      </c>
      <c r="E702">
        <v>6496.9056107910001</v>
      </c>
      <c r="F702">
        <v>1169.69</v>
      </c>
      <c r="G702">
        <v>-19.6532058691919</v>
      </c>
      <c r="H702">
        <v>1.6585026766729201</v>
      </c>
      <c r="I702">
        <v>-7.7328538934009998</v>
      </c>
      <c r="J702">
        <v>-3.2714990837322699</v>
      </c>
      <c r="K702">
        <v>1160.31036420387</v>
      </c>
      <c r="L702">
        <v>1133.0091535452</v>
      </c>
      <c r="M702">
        <v>63.340787818078198</v>
      </c>
      <c r="N702">
        <v>0.96129774986917804</v>
      </c>
      <c r="O702">
        <v>13.310364284554</v>
      </c>
      <c r="P702">
        <v>35.097769718529399</v>
      </c>
    </row>
    <row r="703" spans="1:17" x14ac:dyDescent="0.3">
      <c r="A703" t="s">
        <v>1543</v>
      </c>
      <c r="B703" t="s">
        <v>1544</v>
      </c>
      <c r="C703" t="s">
        <v>10290</v>
      </c>
      <c r="D703" t="s">
        <v>46</v>
      </c>
      <c r="E703">
        <v>6492.1004148000002</v>
      </c>
      <c r="F703">
        <v>858</v>
      </c>
      <c r="G703">
        <v>83.672891329132995</v>
      </c>
      <c r="H703">
        <v>4.3670396542545999</v>
      </c>
      <c r="I703">
        <v>18.049093762873401</v>
      </c>
      <c r="J703">
        <v>-3.2961527924802798</v>
      </c>
      <c r="K703">
        <v>821.90487837302805</v>
      </c>
      <c r="L703">
        <v>672.18364096664698</v>
      </c>
      <c r="M703">
        <v>56.282484961860199</v>
      </c>
      <c r="N703">
        <v>0.52015720861176096</v>
      </c>
      <c r="O703">
        <v>9.1841491841491791</v>
      </c>
      <c r="P703">
        <v>123.4375</v>
      </c>
      <c r="Q703">
        <v>0.16500280223265601</v>
      </c>
    </row>
    <row r="704" spans="1:17" x14ac:dyDescent="0.3">
      <c r="A704" t="s">
        <v>1545</v>
      </c>
      <c r="B704" t="s">
        <v>1546</v>
      </c>
      <c r="C704" t="s">
        <v>10298</v>
      </c>
      <c r="D704" t="s">
        <v>263</v>
      </c>
      <c r="E704">
        <v>6482.8791063799999</v>
      </c>
      <c r="F704">
        <v>817.45</v>
      </c>
      <c r="G704">
        <v>19.609784583788201</v>
      </c>
      <c r="H704">
        <v>-0.38833882519989399</v>
      </c>
      <c r="I704">
        <v>-9.07123882768974</v>
      </c>
      <c r="J704">
        <v>-3.42513713111985</v>
      </c>
      <c r="K704">
        <v>759.60218513822304</v>
      </c>
      <c r="L704">
        <v>699.96992586104295</v>
      </c>
      <c r="M704">
        <v>68.587978776606207</v>
      </c>
      <c r="N704">
        <v>0.83662419428671897</v>
      </c>
      <c r="O704">
        <v>8.1167043855893102</v>
      </c>
      <c r="P704">
        <v>49.922054103622202</v>
      </c>
    </row>
    <row r="705" spans="1:17" x14ac:dyDescent="0.3">
      <c r="A705" t="s">
        <v>1547</v>
      </c>
      <c r="B705" t="s">
        <v>1548</v>
      </c>
      <c r="C705" t="s">
        <v>6577</v>
      </c>
      <c r="D705" t="s">
        <v>405</v>
      </c>
      <c r="E705">
        <v>6473.2987459309998</v>
      </c>
      <c r="F705">
        <v>208.37</v>
      </c>
      <c r="G705">
        <v>110.491873459847</v>
      </c>
      <c r="H705">
        <v>0.75446167327524605</v>
      </c>
      <c r="I705">
        <v>10.3207547559128</v>
      </c>
      <c r="J705">
        <v>-0.29793622861500402</v>
      </c>
      <c r="K705">
        <v>204.89180453677301</v>
      </c>
      <c r="L705">
        <v>171.890046131297</v>
      </c>
      <c r="M705">
        <v>49.712037332746497</v>
      </c>
      <c r="N705">
        <v>0.45887460463890001</v>
      </c>
      <c r="O705">
        <v>6.6084369151029296</v>
      </c>
      <c r="P705">
        <v>192.24403927068701</v>
      </c>
      <c r="Q705">
        <v>0.118690334633286</v>
      </c>
    </row>
    <row r="706" spans="1:17" hidden="1" x14ac:dyDescent="0.3">
      <c r="A706" t="s">
        <v>1549</v>
      </c>
      <c r="B706" t="s">
        <v>1550</v>
      </c>
      <c r="C706" t="s">
        <v>10301</v>
      </c>
      <c r="D706" t="s">
        <v>130</v>
      </c>
      <c r="E706">
        <v>6460.2813597499999</v>
      </c>
      <c r="F706">
        <v>166.75</v>
      </c>
      <c r="G706">
        <v>-27.296207232075599</v>
      </c>
      <c r="H706">
        <v>-2.6880544019308399</v>
      </c>
      <c r="I706">
        <v>-11.054202071466101</v>
      </c>
      <c r="J706">
        <v>5.0017037083691598</v>
      </c>
      <c r="M706">
        <v>57.634372904589398</v>
      </c>
      <c r="O706">
        <v>18.440779610194902</v>
      </c>
      <c r="P706">
        <v>23.518518518518501</v>
      </c>
    </row>
    <row r="707" spans="1:17" x14ac:dyDescent="0.3">
      <c r="A707" t="s">
        <v>1551</v>
      </c>
      <c r="B707" t="s">
        <v>1552</v>
      </c>
      <c r="C707" t="s">
        <v>10292</v>
      </c>
      <c r="D707" t="s">
        <v>198</v>
      </c>
      <c r="E707">
        <v>6449.9688741600003</v>
      </c>
      <c r="F707">
        <v>529.20000000000005</v>
      </c>
      <c r="G707">
        <v>42.517045084561097</v>
      </c>
      <c r="H707">
        <v>8.4821581624818396</v>
      </c>
      <c r="I707">
        <v>20.080772055745399</v>
      </c>
      <c r="J707">
        <v>0.31301869982359898</v>
      </c>
      <c r="K707">
        <v>491.36960453759298</v>
      </c>
      <c r="L707">
        <v>420.73831700378503</v>
      </c>
      <c r="M707">
        <v>68.392330472317397</v>
      </c>
      <c r="N707">
        <v>0.78788028654319797</v>
      </c>
      <c r="O707">
        <v>2.5132275132275099</v>
      </c>
      <c r="P707">
        <v>83.082511676180502</v>
      </c>
      <c r="Q707">
        <v>0.21195951319488501</v>
      </c>
    </row>
    <row r="708" spans="1:17" hidden="1" x14ac:dyDescent="0.3">
      <c r="A708" t="s">
        <v>1553</v>
      </c>
      <c r="B708" t="s">
        <v>1554</v>
      </c>
      <c r="C708" t="s">
        <v>10301</v>
      </c>
      <c r="D708" t="s">
        <v>622</v>
      </c>
      <c r="E708">
        <v>6408.581185</v>
      </c>
      <c r="F708">
        <v>75.5</v>
      </c>
      <c r="G708">
        <v>191.72663165452701</v>
      </c>
      <c r="H708">
        <v>218.36679212950199</v>
      </c>
      <c r="I708">
        <v>207.96863681513699</v>
      </c>
      <c r="J708">
        <v>18.744919368744402</v>
      </c>
      <c r="M708">
        <v>100</v>
      </c>
      <c r="O708">
        <v>0</v>
      </c>
      <c r="P708">
        <v>235.555555555555</v>
      </c>
    </row>
    <row r="709" spans="1:17" x14ac:dyDescent="0.3">
      <c r="A709" t="s">
        <v>1555</v>
      </c>
      <c r="B709" t="s">
        <v>1556</v>
      </c>
      <c r="C709" t="s">
        <v>10286</v>
      </c>
      <c r="D709" t="s">
        <v>21</v>
      </c>
      <c r="E709">
        <v>6405.4855364499999</v>
      </c>
      <c r="F709">
        <v>773.5</v>
      </c>
      <c r="G709">
        <v>23.082750518813199</v>
      </c>
      <c r="H709">
        <v>-8.3086795686110797</v>
      </c>
      <c r="I709">
        <v>22.869405921394002</v>
      </c>
      <c r="J709">
        <v>-1.9210882900594299</v>
      </c>
      <c r="K709">
        <v>828.34569443799705</v>
      </c>
      <c r="L709">
        <v>690.98344784596998</v>
      </c>
      <c r="M709">
        <v>33.164737281971803</v>
      </c>
      <c r="N709">
        <v>0.85679244542069</v>
      </c>
      <c r="O709">
        <v>19.9353587588881</v>
      </c>
      <c r="P709">
        <v>86.385542168674604</v>
      </c>
      <c r="Q709">
        <v>0.119233436550091</v>
      </c>
    </row>
    <row r="710" spans="1:17" x14ac:dyDescent="0.3">
      <c r="A710" t="s">
        <v>1557</v>
      </c>
      <c r="B710" t="s">
        <v>1558</v>
      </c>
      <c r="C710" t="s">
        <v>10299</v>
      </c>
      <c r="D710" t="s">
        <v>139</v>
      </c>
      <c r="E710">
        <v>6385.8846893999998</v>
      </c>
      <c r="F710">
        <v>216.4</v>
      </c>
      <c r="G710">
        <v>111.198284575312</v>
      </c>
      <c r="H710">
        <v>14.8790915947427</v>
      </c>
      <c r="I710">
        <v>23.5742676364749</v>
      </c>
      <c r="J710">
        <v>-0.500277739792098</v>
      </c>
      <c r="K710">
        <v>203.903524908392</v>
      </c>
      <c r="L710">
        <v>162.529832121174</v>
      </c>
      <c r="M710">
        <v>51.003981215947398</v>
      </c>
      <c r="N710">
        <v>0.36603248117607301</v>
      </c>
      <c r="O710">
        <v>10.4297597042513</v>
      </c>
      <c r="P710">
        <v>160.09615384615299</v>
      </c>
      <c r="Q710">
        <v>0.165994957061258</v>
      </c>
    </row>
    <row r="711" spans="1:17" x14ac:dyDescent="0.3">
      <c r="A711" t="s">
        <v>1559</v>
      </c>
      <c r="B711" t="s">
        <v>1560</v>
      </c>
      <c r="C711" t="s">
        <v>10295</v>
      </c>
      <c r="D711" t="s">
        <v>1561</v>
      </c>
      <c r="E711">
        <v>6372.0248717100003</v>
      </c>
      <c r="F711">
        <v>468.1</v>
      </c>
      <c r="G711">
        <v>-4.8307009740425197</v>
      </c>
      <c r="H711">
        <v>0.10012546283545699</v>
      </c>
      <c r="I711">
        <v>-23.860330431248499</v>
      </c>
      <c r="J711">
        <v>-1.5194863258703299</v>
      </c>
      <c r="K711">
        <v>465.35345232454898</v>
      </c>
      <c r="L711">
        <v>449.104357205947</v>
      </c>
      <c r="M711">
        <v>52.614153374335402</v>
      </c>
      <c r="N711">
        <v>0.89127637129513404</v>
      </c>
      <c r="O711">
        <v>23.242896816919401</v>
      </c>
      <c r="P711">
        <v>36.751387671632997</v>
      </c>
    </row>
    <row r="712" spans="1:17" hidden="1" x14ac:dyDescent="0.3">
      <c r="A712" t="s">
        <v>1562</v>
      </c>
      <c r="B712" t="s">
        <v>1563</v>
      </c>
      <c r="C712" t="s">
        <v>10301</v>
      </c>
      <c r="D712" t="s">
        <v>46</v>
      </c>
      <c r="E712">
        <v>6347.84</v>
      </c>
      <c r="F712">
        <v>90</v>
      </c>
      <c r="G712">
        <v>-34.167737524134502</v>
      </c>
      <c r="H712">
        <v>-1.23320787049787</v>
      </c>
      <c r="I712">
        <v>-11.675732363525</v>
      </c>
      <c r="J712">
        <v>-2.76572611959616</v>
      </c>
      <c r="K712">
        <v>90.820987618748902</v>
      </c>
      <c r="L712">
        <v>92.4159128986105</v>
      </c>
      <c r="M712">
        <v>53.081674366169402</v>
      </c>
      <c r="N712">
        <v>1.5844155844155801</v>
      </c>
      <c r="O712">
        <v>9.44444444444445</v>
      </c>
      <c r="P712">
        <v>5.8823529411764701</v>
      </c>
    </row>
    <row r="713" spans="1:17" x14ac:dyDescent="0.3">
      <c r="A713" t="s">
        <v>1564</v>
      </c>
      <c r="B713" t="s">
        <v>1565</v>
      </c>
      <c r="C713" t="s">
        <v>10289</v>
      </c>
      <c r="D713" t="s">
        <v>955</v>
      </c>
      <c r="E713">
        <v>6339.7458625199997</v>
      </c>
      <c r="F713">
        <v>138.22</v>
      </c>
      <c r="G713">
        <v>-15.1771176220138</v>
      </c>
      <c r="H713">
        <v>3.8648907583938898</v>
      </c>
      <c r="I713">
        <v>-43.402084549249899</v>
      </c>
      <c r="J713">
        <v>5.1779446187528597</v>
      </c>
      <c r="K713">
        <v>138.27915071026399</v>
      </c>
      <c r="L713">
        <v>152.75679182523601</v>
      </c>
      <c r="M713">
        <v>68.959685049035997</v>
      </c>
      <c r="N713">
        <v>0.82662195960933404</v>
      </c>
      <c r="O713">
        <v>52.365793662277497</v>
      </c>
      <c r="P713">
        <v>13.597698787754201</v>
      </c>
      <c r="Q713">
        <v>4.4926859963224E-2</v>
      </c>
    </row>
    <row r="714" spans="1:17" hidden="1" x14ac:dyDescent="0.3">
      <c r="A714" t="s">
        <v>1566</v>
      </c>
      <c r="B714" t="s">
        <v>1567</v>
      </c>
      <c r="C714" t="s">
        <v>10301</v>
      </c>
      <c r="D714" t="s">
        <v>24</v>
      </c>
      <c r="E714">
        <v>6328.2345888749996</v>
      </c>
      <c r="F714">
        <v>605.04999999999995</v>
      </c>
      <c r="G714">
        <v>36.431033357299597</v>
      </c>
      <c r="H714">
        <v>-14.0987913269232</v>
      </c>
      <c r="I714">
        <v>20.8653410209218</v>
      </c>
      <c r="J714">
        <v>3.28371208265101</v>
      </c>
      <c r="K714">
        <v>621.76914497093003</v>
      </c>
      <c r="M714">
        <v>56.435364076759903</v>
      </c>
      <c r="N714">
        <v>1.22947386262772</v>
      </c>
      <c r="O714">
        <v>25.758201801504001</v>
      </c>
      <c r="P714">
        <v>65.767123287671197</v>
      </c>
    </row>
    <row r="715" spans="1:17" hidden="1" x14ac:dyDescent="0.3">
      <c r="A715" t="s">
        <v>1568</v>
      </c>
      <c r="B715" t="s">
        <v>1569</v>
      </c>
      <c r="C715" t="s">
        <v>10301</v>
      </c>
      <c r="D715" t="s">
        <v>1053</v>
      </c>
      <c r="E715">
        <v>6266.1528877000001</v>
      </c>
      <c r="F715">
        <v>115</v>
      </c>
      <c r="G715">
        <v>-27.917737524134498</v>
      </c>
      <c r="H715">
        <v>-1.23320787049787</v>
      </c>
      <c r="I715">
        <v>-11.675732363525</v>
      </c>
      <c r="M715">
        <v>50</v>
      </c>
      <c r="N715">
        <v>0.14285714285714199</v>
      </c>
      <c r="O715">
        <v>0</v>
      </c>
      <c r="P715">
        <v>0</v>
      </c>
    </row>
    <row r="716" spans="1:17" hidden="1" x14ac:dyDescent="0.3">
      <c r="A716" t="s">
        <v>1570</v>
      </c>
      <c r="B716" t="s">
        <v>1571</v>
      </c>
      <c r="C716" t="s">
        <v>10301</v>
      </c>
      <c r="D716" t="s">
        <v>281</v>
      </c>
      <c r="E716">
        <v>6230.7975393500001</v>
      </c>
      <c r="F716">
        <v>5694.25</v>
      </c>
      <c r="G716">
        <v>87.724540745955494</v>
      </c>
      <c r="H716">
        <v>30.217248608637899</v>
      </c>
      <c r="I716">
        <v>31.083813353124398</v>
      </c>
      <c r="J716">
        <v>6.3793932422199404</v>
      </c>
      <c r="K716">
        <v>4575.2289877743897</v>
      </c>
      <c r="L716">
        <v>3875.4114259220401</v>
      </c>
      <c r="M716">
        <v>86.900099986114498</v>
      </c>
      <c r="N716">
        <v>1.58113681554207</v>
      </c>
      <c r="O716">
        <v>1.3302893269526199</v>
      </c>
      <c r="P716">
        <v>139.536008749789</v>
      </c>
      <c r="Q716">
        <v>0.149187319289973</v>
      </c>
    </row>
    <row r="717" spans="1:17" x14ac:dyDescent="0.3">
      <c r="A717" t="s">
        <v>1572</v>
      </c>
      <c r="B717" t="s">
        <v>1573</v>
      </c>
      <c r="C717" t="s">
        <v>10287</v>
      </c>
      <c r="D717" t="s">
        <v>527</v>
      </c>
      <c r="E717">
        <v>6226.274789475</v>
      </c>
      <c r="F717">
        <v>297.05</v>
      </c>
      <c r="G717">
        <v>-14.279634999268399</v>
      </c>
      <c r="H717">
        <v>0.62709992588298202</v>
      </c>
      <c r="I717">
        <v>-37.247629835399898</v>
      </c>
      <c r="J717">
        <v>1.4744954103449801</v>
      </c>
      <c r="K717">
        <v>302.14890591569701</v>
      </c>
      <c r="L717">
        <v>314.479645884234</v>
      </c>
      <c r="M717">
        <v>53.806734001026797</v>
      </c>
      <c r="N717">
        <v>0.63398797593725498</v>
      </c>
      <c r="O717">
        <v>36.434943612186501</v>
      </c>
      <c r="P717">
        <v>16.696130426242298</v>
      </c>
      <c r="Q717">
        <v>0.108979937005099</v>
      </c>
    </row>
    <row r="718" spans="1:17" x14ac:dyDescent="0.3">
      <c r="A718" t="s">
        <v>1574</v>
      </c>
      <c r="B718" t="s">
        <v>1575</v>
      </c>
      <c r="C718" t="s">
        <v>10295</v>
      </c>
      <c r="D718" t="s">
        <v>471</v>
      </c>
      <c r="E718">
        <v>6220.4847321999996</v>
      </c>
      <c r="F718">
        <v>1151.75</v>
      </c>
      <c r="G718">
        <v>-35.840350147550602</v>
      </c>
      <c r="H718">
        <v>8.3872854881359107</v>
      </c>
      <c r="I718">
        <v>-12.481003227361001</v>
      </c>
      <c r="J718">
        <v>1.7906287964709899</v>
      </c>
      <c r="K718">
        <v>1096.32516104768</v>
      </c>
      <c r="L718">
        <v>1115.75682671493</v>
      </c>
      <c r="M718">
        <v>66.650999539482299</v>
      </c>
      <c r="N718">
        <v>0.27072382308176601</v>
      </c>
      <c r="O718">
        <v>21.962231387019699</v>
      </c>
      <c r="P718">
        <v>23.4061930783242</v>
      </c>
      <c r="Q718">
        <v>-5.2725454152756E-2</v>
      </c>
    </row>
    <row r="719" spans="1:17" x14ac:dyDescent="0.3">
      <c r="A719" t="s">
        <v>1576</v>
      </c>
      <c r="B719" t="s">
        <v>1577</v>
      </c>
      <c r="C719" t="s">
        <v>10298</v>
      </c>
      <c r="D719" t="s">
        <v>263</v>
      </c>
      <c r="E719">
        <v>6188.5866697199999</v>
      </c>
      <c r="F719">
        <v>1376.55</v>
      </c>
      <c r="G719">
        <v>-38.172977606280703</v>
      </c>
      <c r="H719">
        <v>-5.4508802064672501</v>
      </c>
      <c r="I719">
        <v>-9.7505907545509398</v>
      </c>
      <c r="J719">
        <v>1.1682890052030199</v>
      </c>
      <c r="K719">
        <v>1369.1054282272</v>
      </c>
      <c r="L719">
        <v>1419.01605787578</v>
      </c>
      <c r="M719">
        <v>60.707170968249201</v>
      </c>
      <c r="N719">
        <v>1.0746593487773</v>
      </c>
      <c r="O719">
        <v>37.877301950528498</v>
      </c>
      <c r="P719">
        <v>20.422535211267601</v>
      </c>
      <c r="Q719">
        <v>-4.9270411212337002E-2</v>
      </c>
    </row>
    <row r="720" spans="1:17" hidden="1" x14ac:dyDescent="0.3">
      <c r="A720" t="s">
        <v>1578</v>
      </c>
      <c r="B720" t="s">
        <v>1579</v>
      </c>
      <c r="C720" t="s">
        <v>10301</v>
      </c>
      <c r="D720" t="s">
        <v>248</v>
      </c>
      <c r="E720">
        <v>6186.6196874999996</v>
      </c>
      <c r="F720">
        <v>5587.5</v>
      </c>
      <c r="G720">
        <v>149.453257040138</v>
      </c>
      <c r="H720">
        <v>12.558068118087499</v>
      </c>
      <c r="I720">
        <v>64.416670844744502</v>
      </c>
      <c r="J720">
        <v>14.7626949330354</v>
      </c>
      <c r="K720">
        <v>4789.6702025225804</v>
      </c>
      <c r="L720">
        <v>3805.5463910189001</v>
      </c>
      <c r="M720">
        <v>81.331748892283301</v>
      </c>
      <c r="N720">
        <v>0.76889617552147604</v>
      </c>
      <c r="O720">
        <v>1.11856823266218</v>
      </c>
      <c r="P720">
        <v>184.73513899151499</v>
      </c>
      <c r="Q720">
        <v>0.13773664580404599</v>
      </c>
    </row>
    <row r="721" spans="1:17" hidden="1" x14ac:dyDescent="0.3">
      <c r="A721" t="s">
        <v>1580</v>
      </c>
      <c r="B721" t="s">
        <v>1581</v>
      </c>
      <c r="C721" t="s">
        <v>10301</v>
      </c>
      <c r="D721" t="s">
        <v>1582</v>
      </c>
      <c r="E721">
        <v>6172.8671498499998</v>
      </c>
      <c r="F721">
        <v>4797.7</v>
      </c>
      <c r="G721">
        <v>83.267225940959094</v>
      </c>
      <c r="H721">
        <v>2.5749190308493599</v>
      </c>
      <c r="I721">
        <v>25.0478822900136</v>
      </c>
      <c r="J721">
        <v>2.9771133155271099</v>
      </c>
      <c r="K721">
        <v>4358.6040974790403</v>
      </c>
      <c r="L721">
        <v>3631.40273932231</v>
      </c>
      <c r="M721">
        <v>69.847107696241807</v>
      </c>
      <c r="N721">
        <v>1.1514258711283201</v>
      </c>
      <c r="O721">
        <v>5.2577276611709802</v>
      </c>
      <c r="P721">
        <v>122.631090487238</v>
      </c>
      <c r="Q721">
        <v>0.16513656399499199</v>
      </c>
    </row>
    <row r="722" spans="1:17" x14ac:dyDescent="0.3">
      <c r="A722" t="s">
        <v>1583</v>
      </c>
      <c r="B722" t="s">
        <v>1584</v>
      </c>
      <c r="C722" t="s">
        <v>10293</v>
      </c>
      <c r="D722" t="s">
        <v>887</v>
      </c>
      <c r="E722">
        <v>6123.2281282059903</v>
      </c>
      <c r="F722">
        <v>206.86</v>
      </c>
      <c r="G722">
        <v>36.517874558536299</v>
      </c>
      <c r="H722">
        <v>-3.7176221256388402</v>
      </c>
      <c r="I722">
        <v>-5.6208746347375698</v>
      </c>
      <c r="J722">
        <v>-4.1582741060470498</v>
      </c>
      <c r="K722">
        <v>212.882293912271</v>
      </c>
      <c r="L722">
        <v>195.228739911459</v>
      </c>
      <c r="M722">
        <v>41.604595621327</v>
      </c>
      <c r="N722">
        <v>0.62977953689728305</v>
      </c>
      <c r="O722">
        <v>23.078410519191699</v>
      </c>
      <c r="P722">
        <v>65.620496397117606</v>
      </c>
      <c r="Q722">
        <v>7.3126368878875997E-2</v>
      </c>
    </row>
    <row r="723" spans="1:17" hidden="1" x14ac:dyDescent="0.3">
      <c r="A723" t="s">
        <v>1585</v>
      </c>
      <c r="B723" t="s">
        <v>1586</v>
      </c>
      <c r="C723" t="s">
        <v>10301</v>
      </c>
      <c r="D723" t="s">
        <v>568</v>
      </c>
      <c r="E723">
        <v>6058.7931663899999</v>
      </c>
      <c r="F723">
        <v>420.3</v>
      </c>
      <c r="G723">
        <v>-36.776026584093302</v>
      </c>
      <c r="H723">
        <v>-4.029279505391</v>
      </c>
      <c r="I723">
        <v>-15.298754606129901</v>
      </c>
      <c r="J723">
        <v>-2.59903960929732</v>
      </c>
      <c r="K723">
        <v>431.77528496072699</v>
      </c>
      <c r="L723">
        <v>438.79816502054598</v>
      </c>
      <c r="M723">
        <v>41.876673711203502</v>
      </c>
      <c r="N723">
        <v>0.95091766483309603</v>
      </c>
      <c r="O723">
        <v>34.320723292886001</v>
      </c>
      <c r="P723">
        <v>6.9465648854961799</v>
      </c>
      <c r="Q723">
        <v>-5.7320623502274001E-2</v>
      </c>
    </row>
    <row r="724" spans="1:17" x14ac:dyDescent="0.3">
      <c r="A724" t="s">
        <v>1587</v>
      </c>
      <c r="B724" t="s">
        <v>1588</v>
      </c>
      <c r="C724" t="s">
        <v>10303</v>
      </c>
      <c r="D724" t="s">
        <v>1589</v>
      </c>
      <c r="E724">
        <v>6040.4297662600002</v>
      </c>
      <c r="F724">
        <v>339.05</v>
      </c>
      <c r="G724">
        <v>18.1615386499283</v>
      </c>
      <c r="H724">
        <v>-5.4803669614069603</v>
      </c>
      <c r="I724">
        <v>1.09659426211938</v>
      </c>
      <c r="J724">
        <v>-4.2994684508845102</v>
      </c>
      <c r="K724">
        <v>334.67851062463899</v>
      </c>
      <c r="L724">
        <v>293.58945704197498</v>
      </c>
      <c r="M724">
        <v>49.047320879625097</v>
      </c>
      <c r="N724">
        <v>0.488159812363541</v>
      </c>
      <c r="O724">
        <v>19.126972422946402</v>
      </c>
      <c r="P724">
        <v>66.609336609336594</v>
      </c>
      <c r="Q724">
        <v>0.141272557175119</v>
      </c>
    </row>
    <row r="725" spans="1:17" x14ac:dyDescent="0.3">
      <c r="A725" t="s">
        <v>1590</v>
      </c>
      <c r="B725" t="s">
        <v>1591</v>
      </c>
      <c r="C725" t="s">
        <v>10291</v>
      </c>
      <c r="D725" t="s">
        <v>201</v>
      </c>
      <c r="E725">
        <v>6039.31717312</v>
      </c>
      <c r="F725">
        <v>666.4</v>
      </c>
      <c r="G725">
        <v>48.495234017890503</v>
      </c>
      <c r="H725">
        <v>11.4686690391485</v>
      </c>
      <c r="I725">
        <v>15.136827103649001</v>
      </c>
      <c r="J725">
        <v>8.0592373965854698</v>
      </c>
      <c r="K725">
        <v>601.48625259628295</v>
      </c>
      <c r="L725">
        <v>528.98409876902497</v>
      </c>
      <c r="M725">
        <v>74.8229628137818</v>
      </c>
      <c r="N725">
        <v>0.842264940132191</v>
      </c>
      <c r="O725">
        <v>3.3238295318127098</v>
      </c>
      <c r="P725">
        <v>81.5803814713896</v>
      </c>
    </row>
    <row r="726" spans="1:17" hidden="1" x14ac:dyDescent="0.3">
      <c r="A726" t="s">
        <v>1592</v>
      </c>
      <c r="B726" t="s">
        <v>1593</v>
      </c>
      <c r="C726" t="s">
        <v>10301</v>
      </c>
      <c r="D726" t="s">
        <v>571</v>
      </c>
      <c r="E726">
        <v>6039.0943476000002</v>
      </c>
      <c r="F726">
        <v>1546</v>
      </c>
      <c r="G726">
        <v>16.2314466250495</v>
      </c>
      <c r="H726">
        <v>0.93124981640920601</v>
      </c>
      <c r="I726">
        <v>11.678612166914499</v>
      </c>
      <c r="J726">
        <v>-2.1654495877106998</v>
      </c>
      <c r="K726">
        <v>1454.92908081781</v>
      </c>
      <c r="L726">
        <v>1292.2487755513901</v>
      </c>
      <c r="M726">
        <v>61.298203761085702</v>
      </c>
      <c r="N726">
        <v>0.43461923430456201</v>
      </c>
      <c r="O726">
        <v>11.254851228978</v>
      </c>
      <c r="P726">
        <v>58.564102564102498</v>
      </c>
      <c r="Q726">
        <v>-3.0482320418212E-2</v>
      </c>
    </row>
    <row r="727" spans="1:17" hidden="1" x14ac:dyDescent="0.3">
      <c r="A727" t="s">
        <v>1594</v>
      </c>
      <c r="B727" t="s">
        <v>1595</v>
      </c>
      <c r="C727" t="s">
        <v>10301</v>
      </c>
      <c r="D727" t="s">
        <v>568</v>
      </c>
      <c r="E727">
        <v>5981.8971000599904</v>
      </c>
      <c r="F727">
        <v>861.7</v>
      </c>
      <c r="G727">
        <v>76.397615172960798</v>
      </c>
      <c r="H727">
        <v>22.332622850505199</v>
      </c>
      <c r="I727">
        <v>92.639620333570306</v>
      </c>
      <c r="J727">
        <v>5.41266153048959</v>
      </c>
      <c r="K727">
        <v>611.36500949358697</v>
      </c>
      <c r="M727">
        <v>84.9317554986266</v>
      </c>
      <c r="O727">
        <v>9.7829871184866999</v>
      </c>
      <c r="P727">
        <v>132.01400107700499</v>
      </c>
    </row>
    <row r="728" spans="1:17" hidden="1" x14ac:dyDescent="0.3">
      <c r="A728" t="s">
        <v>1596</v>
      </c>
      <c r="B728" t="s">
        <v>1597</v>
      </c>
      <c r="C728" t="s">
        <v>10301</v>
      </c>
      <c r="D728" t="s">
        <v>527</v>
      </c>
      <c r="E728">
        <v>5929.2961587199998</v>
      </c>
      <c r="F728">
        <v>5966.95</v>
      </c>
      <c r="G728">
        <v>39.197972940639701</v>
      </c>
      <c r="H728">
        <v>5.0452589503275798</v>
      </c>
      <c r="I728">
        <v>30.823700451978699</v>
      </c>
      <c r="J728">
        <v>6.7492295639246001</v>
      </c>
      <c r="K728">
        <v>5779.6554430424703</v>
      </c>
      <c r="L728">
        <v>4881.3434501881502</v>
      </c>
      <c r="M728">
        <v>60.977935246188899</v>
      </c>
      <c r="N728">
        <v>1.19337991182878</v>
      </c>
      <c r="O728">
        <v>12.2667359371203</v>
      </c>
      <c r="P728">
        <v>108.80984042553099</v>
      </c>
      <c r="Q728">
        <v>0.16522603406463601</v>
      </c>
    </row>
    <row r="729" spans="1:17" x14ac:dyDescent="0.3">
      <c r="A729" t="s">
        <v>1598</v>
      </c>
      <c r="B729" t="s">
        <v>1599</v>
      </c>
      <c r="C729" t="s">
        <v>10298</v>
      </c>
      <c r="D729" t="s">
        <v>1388</v>
      </c>
      <c r="E729">
        <v>5899.4306864849996</v>
      </c>
      <c r="F729">
        <v>911.85</v>
      </c>
      <c r="G729">
        <v>-3.5604241930742</v>
      </c>
      <c r="H729">
        <v>12.451138998228201</v>
      </c>
      <c r="I729">
        <v>2.3197670739046199</v>
      </c>
      <c r="J729">
        <v>0.35964105229902799</v>
      </c>
      <c r="K729">
        <v>798.02494769847601</v>
      </c>
      <c r="L729">
        <v>768.26258213907795</v>
      </c>
      <c r="M729">
        <v>79.528423216865804</v>
      </c>
      <c r="N729">
        <v>1.0284920506492801</v>
      </c>
      <c r="O729">
        <v>19.427537423918402</v>
      </c>
      <c r="P729">
        <v>49.385648754914797</v>
      </c>
      <c r="Q729">
        <v>0.124180442808918</v>
      </c>
    </row>
    <row r="730" spans="1:17" hidden="1" x14ac:dyDescent="0.3">
      <c r="A730" t="s">
        <v>1600</v>
      </c>
      <c r="B730" t="s">
        <v>1601</v>
      </c>
      <c r="C730" t="s">
        <v>10301</v>
      </c>
      <c r="D730" t="s">
        <v>290</v>
      </c>
      <c r="E730">
        <v>5895.9611100000002</v>
      </c>
      <c r="F730">
        <v>3041.35</v>
      </c>
      <c r="G730">
        <v>537.10048405020905</v>
      </c>
      <c r="H730">
        <v>42.186545215921797</v>
      </c>
      <c r="I730">
        <v>153.134890187628</v>
      </c>
      <c r="J730">
        <v>-2.5379553398263499</v>
      </c>
      <c r="K730">
        <v>2341.8070517762899</v>
      </c>
      <c r="L730">
        <v>1499.0056984864</v>
      </c>
      <c r="M730">
        <v>66.116462346441395</v>
      </c>
      <c r="N730">
        <v>0.65097142857142798</v>
      </c>
      <c r="O730">
        <v>2.6846630608118001</v>
      </c>
      <c r="P730">
        <v>660.33749999999998</v>
      </c>
      <c r="Q730">
        <v>0.32402104362009498</v>
      </c>
    </row>
    <row r="731" spans="1:17" hidden="1" x14ac:dyDescent="0.3">
      <c r="A731" t="s">
        <v>1602</v>
      </c>
      <c r="B731" t="s">
        <v>1603</v>
      </c>
      <c r="C731" t="s">
        <v>10301</v>
      </c>
      <c r="D731" t="s">
        <v>21</v>
      </c>
      <c r="E731">
        <v>5850.6968724750004</v>
      </c>
      <c r="F731">
        <v>494.55</v>
      </c>
      <c r="G731">
        <v>-29.851110516401</v>
      </c>
      <c r="H731">
        <v>3.1971718763375598</v>
      </c>
      <c r="I731">
        <v>-3.2574489041366901</v>
      </c>
      <c r="J731">
        <v>2.3521332985393202</v>
      </c>
      <c r="K731">
        <v>479.204362283737</v>
      </c>
      <c r="L731">
        <v>467.38622916692799</v>
      </c>
      <c r="M731">
        <v>68.287623899513804</v>
      </c>
      <c r="N731">
        <v>0.95242325867538802</v>
      </c>
      <c r="O731">
        <v>21.120210292184801</v>
      </c>
      <c r="P731">
        <v>26.775185849782101</v>
      </c>
      <c r="Q731">
        <v>8.2624384449711999E-2</v>
      </c>
    </row>
    <row r="732" spans="1:17" x14ac:dyDescent="0.3">
      <c r="A732" t="s">
        <v>1604</v>
      </c>
      <c r="B732" t="s">
        <v>1605</v>
      </c>
      <c r="C732" t="s">
        <v>10297</v>
      </c>
      <c r="D732" t="s">
        <v>335</v>
      </c>
      <c r="E732">
        <v>5799.2851348199902</v>
      </c>
      <c r="F732">
        <v>271.8</v>
      </c>
      <c r="G732">
        <v>-14.265218184807701</v>
      </c>
      <c r="H732">
        <v>1.6918723333141601</v>
      </c>
      <c r="I732">
        <v>19.501873814081101</v>
      </c>
      <c r="J732">
        <v>-0.24692912711497</v>
      </c>
      <c r="K732">
        <v>262.27938136001302</v>
      </c>
      <c r="L732">
        <v>239.755864568269</v>
      </c>
      <c r="M732">
        <v>53.657417673662998</v>
      </c>
      <c r="N732">
        <v>0.54449144115983095</v>
      </c>
      <c r="O732">
        <v>9.3083149374540106</v>
      </c>
      <c r="P732">
        <v>43.809523809523803</v>
      </c>
      <c r="Q732">
        <v>-8.1091225712001003E-2</v>
      </c>
    </row>
    <row r="733" spans="1:17" x14ac:dyDescent="0.3">
      <c r="A733" t="s">
        <v>1606</v>
      </c>
      <c r="B733" t="s">
        <v>1607</v>
      </c>
      <c r="C733" t="s">
        <v>10296</v>
      </c>
      <c r="D733" t="s">
        <v>72</v>
      </c>
      <c r="E733">
        <v>5765.4080000000004</v>
      </c>
      <c r="F733">
        <v>818.95</v>
      </c>
      <c r="G733">
        <v>85.184005905477704</v>
      </c>
      <c r="H733">
        <v>-2.5960182884264</v>
      </c>
      <c r="I733">
        <v>-23.360192624497699</v>
      </c>
      <c r="J733">
        <v>-7.42587482283367</v>
      </c>
      <c r="K733">
        <v>871.27973640836103</v>
      </c>
      <c r="L733">
        <v>787.07281462666901</v>
      </c>
      <c r="M733">
        <v>33.955165165085397</v>
      </c>
      <c r="N733">
        <v>0.66025680324045</v>
      </c>
      <c r="O733">
        <v>42.255326943036799</v>
      </c>
      <c r="P733">
        <v>117.805851063829</v>
      </c>
      <c r="Q733">
        <v>0.108495561953388</v>
      </c>
    </row>
    <row r="734" spans="1:17" x14ac:dyDescent="0.3">
      <c r="A734" t="s">
        <v>1608</v>
      </c>
      <c r="B734" t="s">
        <v>1609</v>
      </c>
      <c r="C734" t="s">
        <v>10289</v>
      </c>
      <c r="D734" t="s">
        <v>1610</v>
      </c>
      <c r="E734">
        <v>5759.5823854800001</v>
      </c>
      <c r="F734">
        <v>1126.3</v>
      </c>
      <c r="G734">
        <v>79.829195981352797</v>
      </c>
      <c r="H734">
        <v>16.1445236591587</v>
      </c>
      <c r="I734">
        <v>52.939877107389798</v>
      </c>
      <c r="J734">
        <v>3.7397974381415402</v>
      </c>
      <c r="K734">
        <v>1015.93789621032</v>
      </c>
      <c r="L734">
        <v>822.28818339723398</v>
      </c>
      <c r="M734">
        <v>60.435649292662298</v>
      </c>
      <c r="N734">
        <v>0.92082441785695601</v>
      </c>
      <c r="O734">
        <v>4.7678238479978701</v>
      </c>
      <c r="P734">
        <v>110.52336448598101</v>
      </c>
      <c r="Q734">
        <v>6.4047025868848001E-2</v>
      </c>
    </row>
    <row r="735" spans="1:17" x14ac:dyDescent="0.3">
      <c r="A735" t="s">
        <v>1611</v>
      </c>
      <c r="B735" t="s">
        <v>1612</v>
      </c>
      <c r="C735" t="s">
        <v>10296</v>
      </c>
      <c r="D735" t="s">
        <v>139</v>
      </c>
      <c r="E735">
        <v>5749.3050000000003</v>
      </c>
      <c r="F735">
        <v>201.73</v>
      </c>
      <c r="G735">
        <v>39.493050857608097</v>
      </c>
      <c r="H735">
        <v>-6.3955961842122298</v>
      </c>
      <c r="I735">
        <v>-19.582602941018799</v>
      </c>
      <c r="J735">
        <v>-2.0073132617357801</v>
      </c>
      <c r="K735">
        <v>204.51386115040799</v>
      </c>
      <c r="L735">
        <v>186.65149191044199</v>
      </c>
      <c r="M735">
        <v>47.931265373367602</v>
      </c>
      <c r="N735">
        <v>0.339320046286607</v>
      </c>
      <c r="O735">
        <v>31.338918356218699</v>
      </c>
      <c r="P735">
        <v>84.0602189781021</v>
      </c>
      <c r="Q735">
        <v>3.8414380921176002E-2</v>
      </c>
    </row>
    <row r="736" spans="1:17" hidden="1" x14ac:dyDescent="0.3">
      <c r="A736" t="s">
        <v>1613</v>
      </c>
      <c r="B736" t="s">
        <v>1614</v>
      </c>
      <c r="C736" t="s">
        <v>10301</v>
      </c>
      <c r="D736" t="s">
        <v>553</v>
      </c>
      <c r="E736">
        <v>5709.5723339550004</v>
      </c>
      <c r="F736">
        <v>5935.55</v>
      </c>
      <c r="G736">
        <v>-30.295165526963402</v>
      </c>
      <c r="H736">
        <v>0.17704853975853699</v>
      </c>
      <c r="I736">
        <v>-9.0067593905520802</v>
      </c>
      <c r="J736">
        <v>-0.409770667944581</v>
      </c>
      <c r="K736">
        <v>5754.6444753857204</v>
      </c>
      <c r="L736">
        <v>5564.8709406281696</v>
      </c>
      <c r="M736">
        <v>70.173297232700804</v>
      </c>
      <c r="N736">
        <v>0.35732105772844602</v>
      </c>
      <c r="O736">
        <v>8.6672675657689595</v>
      </c>
      <c r="P736">
        <v>19.106433358751001</v>
      </c>
      <c r="Q736">
        <v>4.3073398393804002E-2</v>
      </c>
    </row>
    <row r="737" spans="1:17" x14ac:dyDescent="0.3">
      <c r="A737" t="s">
        <v>1615</v>
      </c>
      <c r="B737" t="s">
        <v>1616</v>
      </c>
      <c r="C737" t="s">
        <v>10300</v>
      </c>
      <c r="D737" t="s">
        <v>303</v>
      </c>
      <c r="E737">
        <v>5701.2759052800002</v>
      </c>
      <c r="F737">
        <v>776.35</v>
      </c>
      <c r="G737">
        <v>-7.2353187459595096</v>
      </c>
      <c r="H737">
        <v>1.42594853505623</v>
      </c>
      <c r="I737">
        <v>-17.217769107654501</v>
      </c>
      <c r="J737">
        <v>4.8853727815027304</v>
      </c>
      <c r="K737">
        <v>766.14928588924499</v>
      </c>
      <c r="L737">
        <v>760.69901979506596</v>
      </c>
      <c r="M737">
        <v>63.143573881652102</v>
      </c>
      <c r="N737">
        <v>0.93536099314638699</v>
      </c>
      <c r="O737">
        <v>11.908288787273699</v>
      </c>
      <c r="P737">
        <v>21.504030049299601</v>
      </c>
      <c r="Q737">
        <v>4.9985562691612001E-2</v>
      </c>
    </row>
    <row r="738" spans="1:17" x14ac:dyDescent="0.3">
      <c r="A738" t="s">
        <v>1617</v>
      </c>
      <c r="B738" t="s">
        <v>1618</v>
      </c>
      <c r="C738" t="s">
        <v>10287</v>
      </c>
      <c r="D738" t="s">
        <v>54</v>
      </c>
      <c r="E738">
        <v>5687.3125253400003</v>
      </c>
      <c r="F738">
        <v>63.33</v>
      </c>
      <c r="G738">
        <v>78.368907427005396</v>
      </c>
      <c r="H738">
        <v>-12.4571299845451</v>
      </c>
      <c r="I738">
        <v>-28.999492154647701</v>
      </c>
      <c r="J738">
        <v>1.5657547565071299</v>
      </c>
      <c r="K738">
        <v>68.046333390159703</v>
      </c>
      <c r="L738">
        <v>62.236093357766599</v>
      </c>
      <c r="M738">
        <v>40.584906852828503</v>
      </c>
      <c r="N738">
        <v>1.0265833026870801</v>
      </c>
      <c r="O738">
        <v>57.318806252960599</v>
      </c>
      <c r="P738">
        <v>124.973357015985</v>
      </c>
      <c r="Q738">
        <v>6.8839157237632995E-2</v>
      </c>
    </row>
    <row r="739" spans="1:17" x14ac:dyDescent="0.3">
      <c r="A739" t="s">
        <v>1619</v>
      </c>
      <c r="B739" t="s">
        <v>1620</v>
      </c>
      <c r="C739" t="s">
        <v>10297</v>
      </c>
      <c r="D739" t="s">
        <v>471</v>
      </c>
      <c r="E739">
        <v>5664.0263529499998</v>
      </c>
      <c r="F739">
        <v>341.35</v>
      </c>
      <c r="G739">
        <v>-34.281747947944702</v>
      </c>
      <c r="H739">
        <v>4.6821496158759697</v>
      </c>
      <c r="I739">
        <v>-35.336696245891098</v>
      </c>
      <c r="J739">
        <v>7.3509405470704996</v>
      </c>
      <c r="K739">
        <v>326.27892182368703</v>
      </c>
      <c r="L739">
        <v>364.64826239424502</v>
      </c>
      <c r="M739">
        <v>68.819496759713005</v>
      </c>
      <c r="N739">
        <v>2.3330197012656102</v>
      </c>
      <c r="O739">
        <v>58.8984912846052</v>
      </c>
      <c r="P739">
        <v>29.9638301922711</v>
      </c>
      <c r="Q739">
        <v>-0.100967222005934</v>
      </c>
    </row>
    <row r="740" spans="1:17" x14ac:dyDescent="0.3">
      <c r="A740" t="s">
        <v>1621</v>
      </c>
      <c r="B740" t="s">
        <v>1622</v>
      </c>
      <c r="C740" t="s">
        <v>10287</v>
      </c>
      <c r="D740" t="s">
        <v>24</v>
      </c>
      <c r="E740">
        <v>5590.7837869249997</v>
      </c>
      <c r="F740">
        <v>330.65</v>
      </c>
      <c r="G740">
        <v>-23.907042336968701</v>
      </c>
      <c r="H740">
        <v>-9.6860911335077198</v>
      </c>
      <c r="I740">
        <v>-19.841264928446599</v>
      </c>
      <c r="J740">
        <v>-0.29406365108232502</v>
      </c>
      <c r="K740">
        <v>342.73586914884203</v>
      </c>
      <c r="L740">
        <v>349.28369067183399</v>
      </c>
      <c r="M740">
        <v>55.574273579796603</v>
      </c>
      <c r="N740">
        <v>0.48645065459620401</v>
      </c>
      <c r="O740">
        <v>27.703009224255201</v>
      </c>
      <c r="P740">
        <v>6.0795636830285504</v>
      </c>
      <c r="Q740">
        <v>-2.4033271440173001E-2</v>
      </c>
    </row>
    <row r="741" spans="1:17" x14ac:dyDescent="0.3">
      <c r="A741" t="s">
        <v>1623</v>
      </c>
      <c r="B741" t="s">
        <v>1624</v>
      </c>
      <c r="C741" t="s">
        <v>10287</v>
      </c>
      <c r="D741" t="s">
        <v>408</v>
      </c>
      <c r="E741">
        <v>5589.3137491349999</v>
      </c>
      <c r="F741">
        <v>50.77</v>
      </c>
      <c r="G741">
        <v>-21.5931301942916</v>
      </c>
      <c r="H741">
        <v>-0.14843486929257099</v>
      </c>
      <c r="I741">
        <v>-19.7010946823656</v>
      </c>
      <c r="J741">
        <v>0.98685119999145998</v>
      </c>
      <c r="K741">
        <v>50.285012911820701</v>
      </c>
      <c r="L741">
        <v>51.757772395946198</v>
      </c>
      <c r="M741">
        <v>72.784688033403199</v>
      </c>
      <c r="N741">
        <v>0.53353457398207405</v>
      </c>
      <c r="O741">
        <v>34.528264723261699</v>
      </c>
      <c r="P741">
        <v>13.1995540691192</v>
      </c>
    </row>
    <row r="742" spans="1:17" hidden="1" x14ac:dyDescent="0.3">
      <c r="A742" t="s">
        <v>1625</v>
      </c>
      <c r="B742" t="s">
        <v>1626</v>
      </c>
      <c r="C742" t="s">
        <v>10301</v>
      </c>
      <c r="D742" t="s">
        <v>51</v>
      </c>
      <c r="E742">
        <v>5571.1166150299996</v>
      </c>
      <c r="F742">
        <v>1280.9000000000001</v>
      </c>
      <c r="G742">
        <v>-16.491527267947301</v>
      </c>
      <c r="H742">
        <v>16.9724893352446</v>
      </c>
      <c r="I742">
        <v>-1.07693255348318</v>
      </c>
      <c r="J742">
        <v>1.6340978874435499</v>
      </c>
      <c r="K742">
        <v>1171.8294824253601</v>
      </c>
      <c r="M742">
        <v>61.9190801095273</v>
      </c>
      <c r="N742">
        <v>1.1594073397540201</v>
      </c>
      <c r="O742">
        <v>3.5170583183698998</v>
      </c>
      <c r="P742">
        <v>32.051546391752503</v>
      </c>
    </row>
    <row r="743" spans="1:17" hidden="1" x14ac:dyDescent="0.3">
      <c r="A743" t="s">
        <v>1627</v>
      </c>
      <c r="B743" t="s">
        <v>1628</v>
      </c>
      <c r="C743" t="s">
        <v>10301</v>
      </c>
      <c r="D743" t="s">
        <v>127</v>
      </c>
      <c r="E743">
        <v>5517.8145282400001</v>
      </c>
      <c r="F743">
        <v>352.45</v>
      </c>
      <c r="G743">
        <v>-27.318336924733899</v>
      </c>
      <c r="H743">
        <v>2.35169778987949</v>
      </c>
      <c r="I743">
        <v>-11.076331764124401</v>
      </c>
      <c r="J743">
        <v>3.2975819499535501</v>
      </c>
      <c r="M743">
        <v>51.037521951188999</v>
      </c>
      <c r="O743">
        <v>9.5190807206695993</v>
      </c>
      <c r="P743">
        <v>8.4127960627499103</v>
      </c>
    </row>
    <row r="744" spans="1:17" x14ac:dyDescent="0.3">
      <c r="A744" t="s">
        <v>1629</v>
      </c>
      <c r="B744" t="s">
        <v>1630</v>
      </c>
      <c r="C744" t="s">
        <v>10300</v>
      </c>
      <c r="D744" t="s">
        <v>303</v>
      </c>
      <c r="E744">
        <v>5513.0420244890001</v>
      </c>
      <c r="F744">
        <v>163.91</v>
      </c>
      <c r="G744">
        <v>-24.012824687367502</v>
      </c>
      <c r="H744">
        <v>0.34363970090356299</v>
      </c>
      <c r="I744">
        <v>-33.919565380602798</v>
      </c>
      <c r="J744">
        <v>0.81838753878291504</v>
      </c>
      <c r="K744">
        <v>163.282798842039</v>
      </c>
      <c r="L744">
        <v>165.18178605304701</v>
      </c>
      <c r="M744">
        <v>63.567539150426498</v>
      </c>
      <c r="N744">
        <v>0.63639641524777302</v>
      </c>
      <c r="O744">
        <v>33.9759624184003</v>
      </c>
      <c r="P744">
        <v>26.036139946174501</v>
      </c>
      <c r="Q744">
        <v>-5.3940167023973001E-2</v>
      </c>
    </row>
    <row r="745" spans="1:17" x14ac:dyDescent="0.3">
      <c r="A745" t="s">
        <v>1631</v>
      </c>
      <c r="B745" t="s">
        <v>1632</v>
      </c>
      <c r="C745" t="s">
        <v>10298</v>
      </c>
      <c r="D745" t="s">
        <v>1388</v>
      </c>
      <c r="E745">
        <v>5469.6590070699904</v>
      </c>
      <c r="F745">
        <v>757.45</v>
      </c>
      <c r="G745">
        <v>74.042001177371901</v>
      </c>
      <c r="H745">
        <v>39.575650157089598</v>
      </c>
      <c r="I745">
        <v>64.189138776479595</v>
      </c>
      <c r="J745">
        <v>26.596342845921001</v>
      </c>
      <c r="K745">
        <v>573.81316590920096</v>
      </c>
      <c r="L745">
        <v>494.36307388033299</v>
      </c>
      <c r="M745">
        <v>77.705038833111999</v>
      </c>
      <c r="N745">
        <v>3.4871045350457401</v>
      </c>
      <c r="O745">
        <v>2.5546240675952099</v>
      </c>
      <c r="P745">
        <v>104.191939614503</v>
      </c>
      <c r="Q745">
        <v>3.7059380986955E-2</v>
      </c>
    </row>
    <row r="746" spans="1:17" x14ac:dyDescent="0.3">
      <c r="A746" t="s">
        <v>1633</v>
      </c>
      <c r="B746" t="s">
        <v>1634</v>
      </c>
      <c r="C746" t="s">
        <v>10295</v>
      </c>
      <c r="D746" t="s">
        <v>491</v>
      </c>
      <c r="E746">
        <v>5434.7249390719999</v>
      </c>
      <c r="F746">
        <v>109.12</v>
      </c>
      <c r="G746">
        <v>-33.929796094332602</v>
      </c>
      <c r="H746">
        <v>-0.54043122168944902</v>
      </c>
      <c r="I746">
        <v>-11.2893478189068</v>
      </c>
      <c r="J746">
        <v>-1.6057409674061101</v>
      </c>
      <c r="K746">
        <v>107.781098770673</v>
      </c>
      <c r="L746">
        <v>108.672328247059</v>
      </c>
      <c r="M746">
        <v>59.084321855743703</v>
      </c>
      <c r="N746">
        <v>0.80533515853281001</v>
      </c>
      <c r="O746">
        <v>26.191348973606999</v>
      </c>
      <c r="P746">
        <v>19.256830601092901</v>
      </c>
      <c r="Q746">
        <v>-0.10472011480700801</v>
      </c>
    </row>
    <row r="747" spans="1:17" x14ac:dyDescent="0.3">
      <c r="A747" t="s">
        <v>1635</v>
      </c>
      <c r="B747" t="s">
        <v>1636</v>
      </c>
      <c r="C747" t="s">
        <v>10291</v>
      </c>
      <c r="D747" t="s">
        <v>51</v>
      </c>
      <c r="E747">
        <v>5407.547390875</v>
      </c>
      <c r="F747">
        <v>1321.25</v>
      </c>
      <c r="G747">
        <v>-27.7471537485469</v>
      </c>
      <c r="H747">
        <v>-0.65687199263528095</v>
      </c>
      <c r="I747">
        <v>10.447384375545001</v>
      </c>
      <c r="J747">
        <v>3.8407954436370901</v>
      </c>
      <c r="K747">
        <v>1295.18677361389</v>
      </c>
      <c r="L747">
        <v>1221.8232568424501</v>
      </c>
      <c r="M747">
        <v>60.786563894393097</v>
      </c>
      <c r="N747">
        <v>0.66538988337319405</v>
      </c>
      <c r="O747">
        <v>11.182592242194801</v>
      </c>
      <c r="P747">
        <v>31.539648563890601</v>
      </c>
      <c r="Q747">
        <v>-8.1401928680099999E-3</v>
      </c>
    </row>
    <row r="748" spans="1:17" hidden="1" x14ac:dyDescent="0.3">
      <c r="A748" t="s">
        <v>1637</v>
      </c>
      <c r="B748" t="s">
        <v>1638</v>
      </c>
      <c r="C748" t="s">
        <v>10301</v>
      </c>
      <c r="D748" t="s">
        <v>281</v>
      </c>
      <c r="E748">
        <v>5407.5083067349997</v>
      </c>
      <c r="F748">
        <v>387.95</v>
      </c>
      <c r="G748">
        <v>-13.848346168650799</v>
      </c>
      <c r="H748">
        <v>2.6382207009307002</v>
      </c>
      <c r="I748">
        <v>-10.4889822331129</v>
      </c>
      <c r="J748">
        <v>-0.90245909802148805</v>
      </c>
      <c r="K748">
        <v>362.315240539672</v>
      </c>
      <c r="L748">
        <v>357.086742565149</v>
      </c>
      <c r="M748">
        <v>78.501177223042006</v>
      </c>
      <c r="N748">
        <v>1.1265178961233999</v>
      </c>
      <c r="O748">
        <v>3.3638355458177598</v>
      </c>
      <c r="P748">
        <v>23.550955414012702</v>
      </c>
      <c r="Q748">
        <v>4.0983030440309001E-2</v>
      </c>
    </row>
    <row r="749" spans="1:17" hidden="1" x14ac:dyDescent="0.3">
      <c r="A749" t="s">
        <v>1639</v>
      </c>
      <c r="B749" t="s">
        <v>1640</v>
      </c>
      <c r="C749" t="s">
        <v>10301</v>
      </c>
      <c r="D749" t="s">
        <v>163</v>
      </c>
      <c r="E749">
        <v>5401.8740791999999</v>
      </c>
      <c r="F749">
        <v>4779.1000000000004</v>
      </c>
      <c r="G749">
        <v>123.72641907223699</v>
      </c>
      <c r="H749">
        <v>5.41780758600824</v>
      </c>
      <c r="I749">
        <v>58.288312404472997</v>
      </c>
      <c r="J749">
        <v>-4.3057033051193399</v>
      </c>
      <c r="K749">
        <v>4682.1577952033904</v>
      </c>
      <c r="L749">
        <v>3582.7689138680298</v>
      </c>
      <c r="M749">
        <v>48.5619405609647</v>
      </c>
      <c r="N749">
        <v>0.408477520439537</v>
      </c>
      <c r="O749">
        <v>19.0527505178799</v>
      </c>
      <c r="P749">
        <v>179.071532846715</v>
      </c>
      <c r="Q749">
        <v>0.20940467905374299</v>
      </c>
    </row>
    <row r="750" spans="1:17" x14ac:dyDescent="0.3">
      <c r="A750" t="s">
        <v>1641</v>
      </c>
      <c r="B750" t="s">
        <v>1642</v>
      </c>
      <c r="C750" t="s">
        <v>10298</v>
      </c>
      <c r="D750" t="s">
        <v>263</v>
      </c>
      <c r="E750">
        <v>5399.5386041399997</v>
      </c>
      <c r="F750">
        <v>1755.4</v>
      </c>
      <c r="G750">
        <v>-45.023963765486997</v>
      </c>
      <c r="H750">
        <v>-8.32758750994644</v>
      </c>
      <c r="I750">
        <v>-24.626068333374501</v>
      </c>
      <c r="J750">
        <v>-1.6519861461412599</v>
      </c>
      <c r="K750">
        <v>1845.64263827842</v>
      </c>
      <c r="L750">
        <v>1939.58002918497</v>
      </c>
      <c r="M750">
        <v>39.082466837417698</v>
      </c>
      <c r="N750">
        <v>0.500517010397454</v>
      </c>
      <c r="O750">
        <v>66.363791728380903</v>
      </c>
      <c r="P750">
        <v>9.7125000000000092</v>
      </c>
      <c r="Q750">
        <v>2.0733425157462002E-2</v>
      </c>
    </row>
    <row r="751" spans="1:17" x14ac:dyDescent="0.3">
      <c r="A751" t="s">
        <v>1643</v>
      </c>
      <c r="B751" t="s">
        <v>1644</v>
      </c>
      <c r="C751" t="s">
        <v>10289</v>
      </c>
      <c r="D751" t="s">
        <v>1002</v>
      </c>
      <c r="E751">
        <v>5340.853217154</v>
      </c>
      <c r="F751">
        <v>41.87</v>
      </c>
      <c r="G751">
        <v>69.117556593512404</v>
      </c>
      <c r="H751">
        <v>5.91147842911802</v>
      </c>
      <c r="I751">
        <v>0.12667084074728199</v>
      </c>
      <c r="J751">
        <v>2.8908395369694899</v>
      </c>
      <c r="K751">
        <v>39.960676947157097</v>
      </c>
      <c r="L751">
        <v>33.916098140484202</v>
      </c>
      <c r="M751">
        <v>58.848371500876098</v>
      </c>
      <c r="N751">
        <v>0.695414331372053</v>
      </c>
      <c r="O751">
        <v>10.102698829711001</v>
      </c>
      <c r="P751">
        <v>101.298076923076</v>
      </c>
      <c r="Q751">
        <v>9.4130776867344002E-2</v>
      </c>
    </row>
    <row r="752" spans="1:17" hidden="1" x14ac:dyDescent="0.3">
      <c r="A752" t="s">
        <v>1645</v>
      </c>
      <c r="B752" t="s">
        <v>1646</v>
      </c>
      <c r="C752" t="s">
        <v>10301</v>
      </c>
      <c r="D752" t="s">
        <v>1449</v>
      </c>
      <c r="E752">
        <v>5320.6955451009999</v>
      </c>
      <c r="F752">
        <v>98.11</v>
      </c>
      <c r="G752">
        <v>41.529585446504399</v>
      </c>
      <c r="H752">
        <v>35.2736414445706</v>
      </c>
      <c r="I752">
        <v>6.6003375581144699</v>
      </c>
      <c r="J752">
        <v>3.4030358663403302</v>
      </c>
      <c r="K752">
        <v>84.073173217635599</v>
      </c>
      <c r="L752">
        <v>73.985146603264496</v>
      </c>
      <c r="M752">
        <v>66.799780871728103</v>
      </c>
      <c r="N752">
        <v>2.8858006062075598</v>
      </c>
      <c r="O752">
        <v>5.2390174294159699</v>
      </c>
      <c r="P752">
        <v>128.694638694638</v>
      </c>
      <c r="Q752">
        <v>0.18850680854318699</v>
      </c>
    </row>
    <row r="753" spans="1:17" x14ac:dyDescent="0.3">
      <c r="A753" t="s">
        <v>1647</v>
      </c>
      <c r="B753" t="s">
        <v>1648</v>
      </c>
      <c r="C753" t="s">
        <v>10296</v>
      </c>
      <c r="D753" t="s">
        <v>1146</v>
      </c>
      <c r="E753">
        <v>5317.3436485000002</v>
      </c>
      <c r="F753">
        <v>3172.1</v>
      </c>
      <c r="G753">
        <v>9.3966644498059608</v>
      </c>
      <c r="H753">
        <v>5.97066995063419</v>
      </c>
      <c r="I753">
        <v>-10.3339221977156</v>
      </c>
      <c r="J753">
        <v>-2.0340778921876201</v>
      </c>
      <c r="K753">
        <v>3089.37247739641</v>
      </c>
      <c r="L753">
        <v>2964.9454814761898</v>
      </c>
      <c r="M753">
        <v>56.546751034816403</v>
      </c>
      <c r="N753">
        <v>0.42374468438913998</v>
      </c>
      <c r="O753">
        <v>16.641972195075802</v>
      </c>
      <c r="P753">
        <v>43.8561483866578</v>
      </c>
      <c r="Q753">
        <v>-5.0202585142976999E-2</v>
      </c>
    </row>
    <row r="754" spans="1:17" hidden="1" x14ac:dyDescent="0.3">
      <c r="A754" t="s">
        <v>1649</v>
      </c>
      <c r="B754" t="s">
        <v>1650</v>
      </c>
      <c r="C754" t="s">
        <v>10301</v>
      </c>
      <c r="D754" t="s">
        <v>378</v>
      </c>
      <c r="E754">
        <v>5304.9651059999997</v>
      </c>
      <c r="F754">
        <v>588</v>
      </c>
      <c r="G754">
        <v>11.4517813191932</v>
      </c>
      <c r="H754">
        <v>17.622570345679001</v>
      </c>
      <c r="I754">
        <v>49.111798399395298</v>
      </c>
      <c r="J754">
        <v>-2.1416051631967101</v>
      </c>
      <c r="K754">
        <v>514.03926839479197</v>
      </c>
      <c r="L754">
        <v>447.95432764403301</v>
      </c>
      <c r="M754">
        <v>63.418411866983298</v>
      </c>
      <c r="N754">
        <v>0.77982516197895102</v>
      </c>
      <c r="O754">
        <v>3.2227891156462598</v>
      </c>
      <c r="P754">
        <v>84.8765917308599</v>
      </c>
      <c r="Q754">
        <v>5.4604707221513997E-2</v>
      </c>
    </row>
    <row r="755" spans="1:17" hidden="1" x14ac:dyDescent="0.3">
      <c r="A755" t="s">
        <v>1651</v>
      </c>
      <c r="B755" t="s">
        <v>1652</v>
      </c>
      <c r="C755" t="s">
        <v>10301</v>
      </c>
      <c r="D755" t="s">
        <v>359</v>
      </c>
      <c r="E755">
        <v>5265.2780722500002</v>
      </c>
      <c r="F755">
        <v>883.45</v>
      </c>
      <c r="G755">
        <v>107.374030127075</v>
      </c>
      <c r="H755">
        <v>36.703813674762898</v>
      </c>
      <c r="I755">
        <v>108.126223200876</v>
      </c>
      <c r="J755">
        <v>9.5318837493321098</v>
      </c>
      <c r="K755">
        <v>699.10094454648902</v>
      </c>
      <c r="L755">
        <v>544.74817789281997</v>
      </c>
      <c r="M755">
        <v>89.541148941642703</v>
      </c>
      <c r="N755">
        <v>1.5477253106114599</v>
      </c>
      <c r="O755">
        <v>3.09015790367308</v>
      </c>
      <c r="P755">
        <v>192.96965677333699</v>
      </c>
      <c r="Q755">
        <v>0.17365933650796</v>
      </c>
    </row>
    <row r="756" spans="1:17" hidden="1" x14ac:dyDescent="0.3">
      <c r="A756" t="s">
        <v>1653</v>
      </c>
      <c r="B756" t="s">
        <v>1654</v>
      </c>
      <c r="C756" t="s">
        <v>10301</v>
      </c>
      <c r="D756" t="s">
        <v>378</v>
      </c>
      <c r="E756">
        <v>5227.7984018999996</v>
      </c>
      <c r="F756">
        <v>12304.35</v>
      </c>
      <c r="G756">
        <v>11.660951920981001</v>
      </c>
      <c r="H756">
        <v>14.3442476647219</v>
      </c>
      <c r="I756">
        <v>28.017845139001</v>
      </c>
      <c r="J756">
        <v>-2.8849581678729699</v>
      </c>
      <c r="K756">
        <v>11292.6393464878</v>
      </c>
      <c r="L756">
        <v>10171.8173207216</v>
      </c>
      <c r="M756">
        <v>56.887639603716799</v>
      </c>
      <c r="N756">
        <v>1.6048803414541499</v>
      </c>
      <c r="O756">
        <v>8.0101752632199208</v>
      </c>
      <c r="P756">
        <v>47.662536377546402</v>
      </c>
      <c r="Q756">
        <v>-3.5826263014491003E-2</v>
      </c>
    </row>
    <row r="757" spans="1:17" x14ac:dyDescent="0.3">
      <c r="A757" t="s">
        <v>1655</v>
      </c>
      <c r="B757" t="s">
        <v>1656</v>
      </c>
      <c r="C757" t="s">
        <v>6577</v>
      </c>
      <c r="D757" t="s">
        <v>80</v>
      </c>
      <c r="E757">
        <v>5221.3928057559997</v>
      </c>
      <c r="F757">
        <v>230.41</v>
      </c>
      <c r="G757">
        <v>-3.4726929656684602</v>
      </c>
      <c r="H757">
        <v>-1.43313678466173</v>
      </c>
      <c r="I757">
        <v>-4.0075080644596399</v>
      </c>
      <c r="J757">
        <v>-0.19494986388840799</v>
      </c>
      <c r="K757">
        <v>222.43316072139399</v>
      </c>
      <c r="L757">
        <v>210.629129947411</v>
      </c>
      <c r="M757">
        <v>65.756157877831399</v>
      </c>
      <c r="N757">
        <v>0.64896993540828896</v>
      </c>
      <c r="O757">
        <v>7.2002083242914896</v>
      </c>
      <c r="P757">
        <v>30.8032926483111</v>
      </c>
      <c r="Q757">
        <v>-8.2944999456602997E-2</v>
      </c>
    </row>
    <row r="758" spans="1:17" x14ac:dyDescent="0.3">
      <c r="A758" t="s">
        <v>1657</v>
      </c>
      <c r="B758" t="s">
        <v>1658</v>
      </c>
      <c r="C758" t="s">
        <v>10291</v>
      </c>
      <c r="D758" t="s">
        <v>51</v>
      </c>
      <c r="E758">
        <v>5185.5936750000001</v>
      </c>
      <c r="F758">
        <v>564.04999999999995</v>
      </c>
      <c r="G758">
        <v>-29.548361870140798</v>
      </c>
      <c r="H758">
        <v>3.58571449676093</v>
      </c>
      <c r="I758">
        <v>-6.3737627938433699</v>
      </c>
      <c r="J758">
        <v>3.4923576531627498</v>
      </c>
      <c r="K758">
        <v>515.926776997351</v>
      </c>
      <c r="L758">
        <v>504.30685635833299</v>
      </c>
      <c r="M758">
        <v>80.739038324697503</v>
      </c>
      <c r="N758">
        <v>1.7166342462266699</v>
      </c>
      <c r="O758">
        <v>10.8057796294654</v>
      </c>
      <c r="P758">
        <v>30.8548892239879</v>
      </c>
      <c r="Q758">
        <v>-3.5521059973093003E-2</v>
      </c>
    </row>
    <row r="759" spans="1:17" hidden="1" x14ac:dyDescent="0.3">
      <c r="A759" t="s">
        <v>1659</v>
      </c>
      <c r="B759" t="s">
        <v>1660</v>
      </c>
      <c r="C759" t="s">
        <v>10301</v>
      </c>
      <c r="D759" t="s">
        <v>1661</v>
      </c>
      <c r="E759">
        <v>5168.879891351</v>
      </c>
      <c r="F759">
        <v>60.45</v>
      </c>
      <c r="G759">
        <v>-6.7754529549962701</v>
      </c>
      <c r="H759">
        <v>-4.2790558987120502</v>
      </c>
      <c r="I759">
        <v>2.9866348595401901</v>
      </c>
      <c r="J759">
        <v>-0.87893366676598395</v>
      </c>
      <c r="K759">
        <v>60.058781237734003</v>
      </c>
      <c r="L759">
        <v>57.363844480232501</v>
      </c>
      <c r="M759">
        <v>56.425916595309197</v>
      </c>
      <c r="N759">
        <v>1.07015057417465</v>
      </c>
      <c r="O759">
        <v>7.1960297766749202</v>
      </c>
      <c r="P759">
        <v>26.464435146443499</v>
      </c>
      <c r="Q759">
        <v>-3.0196124243903E-2</v>
      </c>
    </row>
    <row r="760" spans="1:17" hidden="1" x14ac:dyDescent="0.3">
      <c r="A760" t="s">
        <v>1662</v>
      </c>
      <c r="B760" t="s">
        <v>1663</v>
      </c>
      <c r="C760" t="s">
        <v>10301</v>
      </c>
      <c r="D760" t="s">
        <v>89</v>
      </c>
      <c r="E760">
        <v>5159.1116152799996</v>
      </c>
      <c r="F760">
        <v>1880.2</v>
      </c>
      <c r="G760">
        <v>23.1266069488731</v>
      </c>
      <c r="H760">
        <v>6.8216088289354504</v>
      </c>
      <c r="I760">
        <v>30.392347276808898</v>
      </c>
      <c r="J760">
        <v>2.8105450668445102</v>
      </c>
      <c r="K760">
        <v>1689.01632170169</v>
      </c>
      <c r="L760">
        <v>1424.8372665376301</v>
      </c>
      <c r="M760">
        <v>71.712840906596199</v>
      </c>
      <c r="N760">
        <v>0.635809556463096</v>
      </c>
      <c r="O760">
        <v>4.6298266141899802</v>
      </c>
      <c r="P760">
        <v>64.929824561403507</v>
      </c>
      <c r="Q760">
        <v>0.12926610558763399</v>
      </c>
    </row>
    <row r="761" spans="1:17" hidden="1" x14ac:dyDescent="0.3">
      <c r="A761" t="s">
        <v>1664</v>
      </c>
      <c r="B761" t="s">
        <v>1665</v>
      </c>
      <c r="C761" t="s">
        <v>10301</v>
      </c>
      <c r="D761" t="s">
        <v>156</v>
      </c>
      <c r="E761">
        <v>5133.5420289900003</v>
      </c>
      <c r="F761">
        <v>64.7</v>
      </c>
      <c r="G761">
        <v>75.669424212806902</v>
      </c>
      <c r="H761">
        <v>6.9810778437878396</v>
      </c>
      <c r="I761">
        <v>-15.0797335579114</v>
      </c>
      <c r="J761">
        <v>7.3560256521646803</v>
      </c>
      <c r="K761">
        <v>56.7040342455782</v>
      </c>
      <c r="L761">
        <v>55.054793871524403</v>
      </c>
      <c r="M761">
        <v>73.861254429099802</v>
      </c>
      <c r="N761">
        <v>2.0277456078656</v>
      </c>
      <c r="O761">
        <v>19.783616692426499</v>
      </c>
      <c r="P761">
        <v>112.68902038132801</v>
      </c>
      <c r="Q761">
        <v>-1.8954457688893998E-2</v>
      </c>
    </row>
    <row r="762" spans="1:17" hidden="1" x14ac:dyDescent="0.3">
      <c r="A762" t="s">
        <v>1666</v>
      </c>
      <c r="B762" t="s">
        <v>1667</v>
      </c>
      <c r="C762" t="s">
        <v>10301</v>
      </c>
      <c r="D762" t="s">
        <v>1538</v>
      </c>
      <c r="E762">
        <v>5100.0003207749996</v>
      </c>
      <c r="F762">
        <v>427.25</v>
      </c>
      <c r="G762">
        <v>-7.2368946275595896</v>
      </c>
      <c r="H762">
        <v>24.991863354573301</v>
      </c>
      <c r="I762">
        <v>-2.91920951765514</v>
      </c>
      <c r="J762">
        <v>1.39555282715356</v>
      </c>
      <c r="K762">
        <v>375.96518003543702</v>
      </c>
      <c r="L762">
        <v>357.02657150724298</v>
      </c>
      <c r="M762">
        <v>67.087368877400493</v>
      </c>
      <c r="N762">
        <v>1.4677638605314001</v>
      </c>
      <c r="O762">
        <v>4.5757753071971896</v>
      </c>
      <c r="P762">
        <v>49.780893952672997</v>
      </c>
      <c r="Q762">
        <v>8.6319383878408998E-2</v>
      </c>
    </row>
    <row r="763" spans="1:17" x14ac:dyDescent="0.3">
      <c r="A763" t="s">
        <v>1668</v>
      </c>
      <c r="B763" t="s">
        <v>1669</v>
      </c>
      <c r="C763" t="s">
        <v>10297</v>
      </c>
      <c r="D763" t="s">
        <v>335</v>
      </c>
      <c r="E763">
        <v>5098.9705221000004</v>
      </c>
      <c r="F763">
        <v>1875.25</v>
      </c>
      <c r="G763">
        <v>21.766968733847499</v>
      </c>
      <c r="H763">
        <v>-4.7661589388684398</v>
      </c>
      <c r="I763">
        <v>56.583576743697897</v>
      </c>
      <c r="J763">
        <v>-3.3539770006476002</v>
      </c>
      <c r="K763">
        <v>1881.9868531474499</v>
      </c>
      <c r="L763">
        <v>1514.75621392063</v>
      </c>
      <c r="M763">
        <v>39.065958984825102</v>
      </c>
      <c r="N763">
        <v>0.268063058830806</v>
      </c>
      <c r="O763">
        <v>20.999866684442001</v>
      </c>
      <c r="P763">
        <v>97.114626583276305</v>
      </c>
      <c r="Q763">
        <v>-3.4065547609664001E-2</v>
      </c>
    </row>
    <row r="764" spans="1:17" hidden="1" x14ac:dyDescent="0.3">
      <c r="A764" t="s">
        <v>1670</v>
      </c>
      <c r="B764" t="s">
        <v>1671</v>
      </c>
      <c r="C764" t="s">
        <v>10301</v>
      </c>
      <c r="D764" t="s">
        <v>1672</v>
      </c>
      <c r="E764">
        <v>5097.4113703470002</v>
      </c>
      <c r="F764">
        <v>40.07</v>
      </c>
      <c r="G764">
        <v>-2.5422681874637201</v>
      </c>
      <c r="H764">
        <v>2.48961821645866</v>
      </c>
      <c r="I764">
        <v>-9.4563446084230307</v>
      </c>
      <c r="J764">
        <v>4.1829990134943396</v>
      </c>
      <c r="K764">
        <v>36.198882843885201</v>
      </c>
      <c r="L764">
        <v>33.749585003174197</v>
      </c>
      <c r="M764">
        <v>73.041575566409193</v>
      </c>
      <c r="N764">
        <v>1.02969197876096</v>
      </c>
      <c r="O764">
        <v>19.166458697279701</v>
      </c>
      <c r="P764">
        <v>46.776556776556703</v>
      </c>
      <c r="Q764">
        <v>0.123796906070878</v>
      </c>
    </row>
    <row r="765" spans="1:17" hidden="1" x14ac:dyDescent="0.3">
      <c r="A765" t="s">
        <v>1673</v>
      </c>
      <c r="B765" t="s">
        <v>1674</v>
      </c>
      <c r="C765" t="s">
        <v>10301</v>
      </c>
      <c r="D765" t="s">
        <v>198</v>
      </c>
      <c r="E765">
        <v>5088.3188816749998</v>
      </c>
      <c r="F765">
        <v>7492.25</v>
      </c>
      <c r="G765">
        <v>67.218347903655498</v>
      </c>
      <c r="H765">
        <v>9.1592253639234897</v>
      </c>
      <c r="I765">
        <v>-5.1344404583737902</v>
      </c>
      <c r="J765">
        <v>7.2911479513004203</v>
      </c>
      <c r="K765">
        <v>7178.2747784916701</v>
      </c>
      <c r="L765">
        <v>6591.8637463148398</v>
      </c>
      <c r="M765">
        <v>68.7425187637443</v>
      </c>
      <c r="N765">
        <v>1.7775180480222801</v>
      </c>
      <c r="O765">
        <v>21.230604958457</v>
      </c>
      <c r="P765">
        <v>108.118055555555</v>
      </c>
      <c r="Q765">
        <v>0.113598298960852</v>
      </c>
    </row>
    <row r="766" spans="1:17" hidden="1" x14ac:dyDescent="0.3">
      <c r="A766" t="s">
        <v>1675</v>
      </c>
      <c r="B766" t="s">
        <v>1676</v>
      </c>
      <c r="C766" t="s">
        <v>10301</v>
      </c>
      <c r="D766" t="s">
        <v>378</v>
      </c>
      <c r="E766">
        <v>5083.1689329999999</v>
      </c>
      <c r="F766">
        <v>408.5</v>
      </c>
      <c r="G766">
        <v>216.343176010333</v>
      </c>
      <c r="H766">
        <v>44.8694537264603</v>
      </c>
      <c r="I766">
        <v>121.326777333029</v>
      </c>
      <c r="J766">
        <v>8.3534178942846804</v>
      </c>
      <c r="K766">
        <v>310.25252330926401</v>
      </c>
      <c r="L766">
        <v>221.80694237889301</v>
      </c>
      <c r="M766">
        <v>77.278874807470402</v>
      </c>
      <c r="N766">
        <v>0.55213576852162405</v>
      </c>
      <c r="O766">
        <v>2.9008567931456599</v>
      </c>
      <c r="P766">
        <v>259.92775012114998</v>
      </c>
      <c r="Q766">
        <v>0.19318457493500399</v>
      </c>
    </row>
    <row r="767" spans="1:17" x14ac:dyDescent="0.3">
      <c r="A767" t="s">
        <v>1677</v>
      </c>
      <c r="B767" t="s">
        <v>1678</v>
      </c>
      <c r="C767" t="s">
        <v>10291</v>
      </c>
      <c r="D767" t="s">
        <v>571</v>
      </c>
      <c r="E767">
        <v>5081.8450883750002</v>
      </c>
      <c r="F767">
        <v>454.45</v>
      </c>
      <c r="G767">
        <v>10.191972246417</v>
      </c>
      <c r="H767">
        <v>22.608918589429599</v>
      </c>
      <c r="I767">
        <v>1.85162212061182</v>
      </c>
      <c r="J767">
        <v>4.5266674603061396</v>
      </c>
      <c r="K767">
        <v>406.015453529144</v>
      </c>
      <c r="L767">
        <v>373.289973686922</v>
      </c>
      <c r="M767">
        <v>64.810802670103598</v>
      </c>
      <c r="N767">
        <v>1.5565641527173999</v>
      </c>
      <c r="O767">
        <v>3.9718340851578802</v>
      </c>
      <c r="P767">
        <v>56.11473720371</v>
      </c>
      <c r="Q767">
        <v>-9.2661519440770009E-3</v>
      </c>
    </row>
    <row r="768" spans="1:17" hidden="1" x14ac:dyDescent="0.3">
      <c r="A768" t="s">
        <v>1679</v>
      </c>
      <c r="B768" t="s">
        <v>1680</v>
      </c>
      <c r="C768" t="s">
        <v>10301</v>
      </c>
      <c r="D768" t="s">
        <v>622</v>
      </c>
      <c r="E768">
        <v>5070.7953433499997</v>
      </c>
      <c r="F768">
        <v>2003.65</v>
      </c>
      <c r="G768">
        <v>63.6174885536782</v>
      </c>
      <c r="H768">
        <v>33.336612182691702</v>
      </c>
      <c r="I768">
        <v>79.202613830625594</v>
      </c>
      <c r="J768">
        <v>16.8046283379763</v>
      </c>
      <c r="K768">
        <v>1526.4035575543201</v>
      </c>
      <c r="L768">
        <v>1221.60338159506</v>
      </c>
      <c r="M768">
        <v>91.659020601137797</v>
      </c>
      <c r="N768">
        <v>1.2620913426967799</v>
      </c>
      <c r="O768">
        <v>0.29196715993311501</v>
      </c>
      <c r="P768">
        <v>147.01349935277</v>
      </c>
      <c r="Q768">
        <v>0.15505203509881699</v>
      </c>
    </row>
    <row r="769" spans="1:17" x14ac:dyDescent="0.3">
      <c r="A769" t="s">
        <v>1681</v>
      </c>
      <c r="B769" t="s">
        <v>1682</v>
      </c>
      <c r="C769" t="s">
        <v>10296</v>
      </c>
      <c r="D769" t="s">
        <v>397</v>
      </c>
      <c r="E769">
        <v>5062.3913463519903</v>
      </c>
      <c r="F769">
        <v>101.32</v>
      </c>
      <c r="G769">
        <v>-7.3704442463237303</v>
      </c>
      <c r="H769">
        <v>-7.5864712205663203</v>
      </c>
      <c r="I769">
        <v>-16.090826703147702</v>
      </c>
      <c r="J769">
        <v>2.23939158767097</v>
      </c>
      <c r="K769">
        <v>104.55398079738001</v>
      </c>
      <c r="L769">
        <v>101.21470964026599</v>
      </c>
      <c r="M769">
        <v>44.545950079340997</v>
      </c>
      <c r="N769">
        <v>0.74933297991879999</v>
      </c>
      <c r="O769">
        <v>19.966442953020099</v>
      </c>
      <c r="P769">
        <v>25.3960396039603</v>
      </c>
      <c r="Q769">
        <v>2.1937578506191002E-2</v>
      </c>
    </row>
    <row r="770" spans="1:17" x14ac:dyDescent="0.3">
      <c r="A770" t="s">
        <v>1683</v>
      </c>
      <c r="B770" t="s">
        <v>1684</v>
      </c>
      <c r="C770" t="s">
        <v>10292</v>
      </c>
      <c r="D770" t="s">
        <v>198</v>
      </c>
      <c r="E770">
        <v>5062.2433682649998</v>
      </c>
      <c r="F770">
        <v>126.89</v>
      </c>
      <c r="G770">
        <v>-11.4514685934324</v>
      </c>
      <c r="H770">
        <v>1.33581974054653</v>
      </c>
      <c r="I770">
        <v>0.26956979792178698</v>
      </c>
      <c r="J770">
        <v>-1.6533000840932099</v>
      </c>
      <c r="K770">
        <v>129.097336220579</v>
      </c>
      <c r="L770">
        <v>123.89013488948601</v>
      </c>
      <c r="M770">
        <v>43.216865384905603</v>
      </c>
      <c r="N770">
        <v>0.52828089163957204</v>
      </c>
      <c r="O770">
        <v>17.944676491449201</v>
      </c>
      <c r="P770">
        <v>23.9765510503175</v>
      </c>
      <c r="Q770">
        <v>2.0193654250597999E-2</v>
      </c>
    </row>
    <row r="771" spans="1:17" hidden="1" x14ac:dyDescent="0.3">
      <c r="A771" t="s">
        <v>1685</v>
      </c>
      <c r="B771" t="s">
        <v>1686</v>
      </c>
      <c r="C771" t="s">
        <v>10301</v>
      </c>
      <c r="D771" t="s">
        <v>89</v>
      </c>
      <c r="E771">
        <v>5059.4057534160002</v>
      </c>
      <c r="F771">
        <v>108.71</v>
      </c>
      <c r="G771">
        <v>266.67391401851501</v>
      </c>
      <c r="H771">
        <v>49.042554103377299</v>
      </c>
      <c r="I771">
        <v>90.952413023240993</v>
      </c>
      <c r="J771">
        <v>5.8806537334993196</v>
      </c>
      <c r="K771">
        <v>78.029058275127994</v>
      </c>
      <c r="L771">
        <v>58.149744416196498</v>
      </c>
      <c r="M771">
        <v>85.646294126238203</v>
      </c>
      <c r="N771">
        <v>1.4026121298310901</v>
      </c>
      <c r="O771">
        <v>0</v>
      </c>
      <c r="P771">
        <v>327.15127701375201</v>
      </c>
      <c r="Q771">
        <v>0.11931733976431901</v>
      </c>
    </row>
    <row r="772" spans="1:17" x14ac:dyDescent="0.3">
      <c r="A772" t="s">
        <v>1687</v>
      </c>
      <c r="B772" t="s">
        <v>1688</v>
      </c>
      <c r="C772" t="s">
        <v>10289</v>
      </c>
      <c r="D772" t="s">
        <v>119</v>
      </c>
      <c r="E772">
        <v>5055.9900600000001</v>
      </c>
      <c r="F772">
        <v>544.85</v>
      </c>
      <c r="G772">
        <v>87.523148201448606</v>
      </c>
      <c r="H772">
        <v>2.4410345537445401</v>
      </c>
      <c r="I772">
        <v>58.430418120396197</v>
      </c>
      <c r="J772">
        <v>-3.7783843474442702</v>
      </c>
      <c r="K772">
        <v>534.28555264844294</v>
      </c>
      <c r="L772">
        <v>408.97671649513001</v>
      </c>
      <c r="M772">
        <v>43.861175625968301</v>
      </c>
      <c r="N772">
        <v>0.15895915615745901</v>
      </c>
      <c r="O772">
        <v>33.495457465357397</v>
      </c>
      <c r="P772">
        <v>160.32011466794</v>
      </c>
      <c r="Q772">
        <v>7.5325730760452E-2</v>
      </c>
    </row>
    <row r="773" spans="1:17" x14ac:dyDescent="0.3">
      <c r="A773" t="s">
        <v>1689</v>
      </c>
      <c r="B773" t="s">
        <v>1690</v>
      </c>
      <c r="C773" t="s">
        <v>10298</v>
      </c>
      <c r="D773" t="s">
        <v>92</v>
      </c>
      <c r="E773">
        <v>5048.7528967549997</v>
      </c>
      <c r="F773">
        <v>1294.55</v>
      </c>
      <c r="G773">
        <v>62.247521381484198</v>
      </c>
      <c r="H773">
        <v>-5.6556884906529001</v>
      </c>
      <c r="I773">
        <v>62.147698317911598</v>
      </c>
      <c r="J773">
        <v>-0.36124106976227699</v>
      </c>
      <c r="K773">
        <v>1226.3565577984</v>
      </c>
      <c r="L773">
        <v>956.00234378839002</v>
      </c>
      <c r="M773">
        <v>60.6038095384068</v>
      </c>
      <c r="N773">
        <v>5.59942329232219E-2</v>
      </c>
      <c r="O773">
        <v>23.031169132130799</v>
      </c>
      <c r="P773">
        <v>112.221311475409</v>
      </c>
      <c r="Q773">
        <v>8.1362751358166993E-2</v>
      </c>
    </row>
    <row r="774" spans="1:17" x14ac:dyDescent="0.3">
      <c r="A774" t="s">
        <v>1691</v>
      </c>
      <c r="B774" t="s">
        <v>1692</v>
      </c>
      <c r="C774" t="s">
        <v>10287</v>
      </c>
      <c r="D774" t="s">
        <v>408</v>
      </c>
      <c r="E774">
        <v>5035.33121175</v>
      </c>
      <c r="F774">
        <v>277.5</v>
      </c>
      <c r="G774">
        <v>-26.843252002371599</v>
      </c>
      <c r="H774">
        <v>-1.9484904943638901</v>
      </c>
      <c r="I774">
        <v>-29.660068110532599</v>
      </c>
      <c r="J774">
        <v>-0.81302099598456401</v>
      </c>
      <c r="K774">
        <v>288.06106232548302</v>
      </c>
      <c r="L774">
        <v>292.469923821191</v>
      </c>
      <c r="M774">
        <v>43.289837986900203</v>
      </c>
      <c r="N774">
        <v>1.13675267575633</v>
      </c>
      <c r="O774">
        <v>39.801801801801702</v>
      </c>
      <c r="P774">
        <v>4.6708996039479498</v>
      </c>
      <c r="Q774">
        <v>-1.0777244451272001E-2</v>
      </c>
    </row>
    <row r="775" spans="1:17" x14ac:dyDescent="0.3">
      <c r="A775" t="s">
        <v>1693</v>
      </c>
      <c r="B775" t="s">
        <v>1694</v>
      </c>
      <c r="C775" t="s">
        <v>10300</v>
      </c>
      <c r="D775" t="s">
        <v>571</v>
      </c>
      <c r="E775">
        <v>5014.7364262000001</v>
      </c>
      <c r="F775">
        <v>907</v>
      </c>
      <c r="G775">
        <v>-15.7693603989413</v>
      </c>
      <c r="H775">
        <v>8.7125752620322405</v>
      </c>
      <c r="I775">
        <v>5.7960977102995601</v>
      </c>
      <c r="J775">
        <v>-3.3052356563809102</v>
      </c>
      <c r="K775">
        <v>841.76540040423299</v>
      </c>
      <c r="L775">
        <v>786.09381764950899</v>
      </c>
      <c r="M775">
        <v>55.046561526872203</v>
      </c>
      <c r="N775">
        <v>0.850612240309642</v>
      </c>
      <c r="O775">
        <v>5.0937155457552397</v>
      </c>
      <c r="P775">
        <v>38.062257401628699</v>
      </c>
      <c r="Q775">
        <v>-0.118802313548051</v>
      </c>
    </row>
    <row r="776" spans="1:17" x14ac:dyDescent="0.3">
      <c r="A776" t="s">
        <v>1695</v>
      </c>
      <c r="B776" t="s">
        <v>1696</v>
      </c>
      <c r="C776" t="s">
        <v>10297</v>
      </c>
      <c r="D776" t="s">
        <v>902</v>
      </c>
      <c r="E776">
        <v>5005.5619027499997</v>
      </c>
      <c r="F776">
        <v>404.5</v>
      </c>
      <c r="G776">
        <v>112.070396560706</v>
      </c>
      <c r="H776">
        <v>30.150742951897801</v>
      </c>
      <c r="I776">
        <v>60.269007275157101</v>
      </c>
      <c r="J776">
        <v>5.87557076184358</v>
      </c>
      <c r="K776">
        <v>336.466471426564</v>
      </c>
      <c r="L776">
        <v>270.51757273837302</v>
      </c>
      <c r="M776">
        <v>74.463813719423499</v>
      </c>
      <c r="N776">
        <v>1.0477347237372501</v>
      </c>
      <c r="O776">
        <v>1.8417799752781201</v>
      </c>
      <c r="P776">
        <v>171.750083977158</v>
      </c>
      <c r="Q776">
        <v>8.2655813660751004E-2</v>
      </c>
    </row>
    <row r="777" spans="1:17" x14ac:dyDescent="0.3">
      <c r="A777" t="s">
        <v>1697</v>
      </c>
      <c r="B777" t="s">
        <v>1698</v>
      </c>
      <c r="C777" t="s">
        <v>10290</v>
      </c>
      <c r="D777" t="s">
        <v>46</v>
      </c>
      <c r="E777">
        <v>4971.1693054400002</v>
      </c>
      <c r="F777">
        <v>718.4</v>
      </c>
      <c r="G777">
        <v>7.2850478339156801</v>
      </c>
      <c r="H777">
        <v>7.1720309584697599</v>
      </c>
      <c r="I777">
        <v>0.69717550445554299</v>
      </c>
      <c r="J777">
        <v>-0.85365253373393502</v>
      </c>
      <c r="K777">
        <v>659.95841596055095</v>
      </c>
      <c r="L777">
        <v>604.47650176400305</v>
      </c>
      <c r="M777">
        <v>57.641916050880802</v>
      </c>
      <c r="N777">
        <v>0.62081474361387801</v>
      </c>
      <c r="O777">
        <v>40.457962138084604</v>
      </c>
      <c r="P777">
        <v>68.342120679554696</v>
      </c>
      <c r="Q777">
        <v>0.13168914682258101</v>
      </c>
    </row>
    <row r="778" spans="1:17" hidden="1" x14ac:dyDescent="0.3">
      <c r="A778" t="s">
        <v>1699</v>
      </c>
      <c r="B778" t="s">
        <v>1700</v>
      </c>
      <c r="C778" t="s">
        <v>10301</v>
      </c>
      <c r="D778" t="s">
        <v>101</v>
      </c>
      <c r="E778">
        <v>4951.2658094400003</v>
      </c>
      <c r="F778">
        <v>470.2</v>
      </c>
      <c r="G778">
        <v>22808.667628329498</v>
      </c>
      <c r="H778">
        <v>53.845947802325298</v>
      </c>
      <c r="I778">
        <v>1623.37961818998</v>
      </c>
      <c r="J778">
        <v>-2.76572611959616</v>
      </c>
      <c r="K778">
        <v>194.566155876925</v>
      </c>
      <c r="L778">
        <v>65.373101436347397</v>
      </c>
      <c r="M778">
        <v>99.987701960528398</v>
      </c>
      <c r="N778">
        <v>0.65996852681273399</v>
      </c>
      <c r="O778">
        <v>0</v>
      </c>
      <c r="P778">
        <v>23410</v>
      </c>
      <c r="Q778">
        <v>0.12819439697829299</v>
      </c>
    </row>
    <row r="779" spans="1:17" x14ac:dyDescent="0.3">
      <c r="A779" t="s">
        <v>1701</v>
      </c>
      <c r="B779" t="s">
        <v>1702</v>
      </c>
      <c r="C779" t="s">
        <v>10288</v>
      </c>
      <c r="D779" t="s">
        <v>921</v>
      </c>
      <c r="E779">
        <v>4945.3742015999997</v>
      </c>
      <c r="F779">
        <v>576</v>
      </c>
      <c r="G779">
        <v>101.38162553319</v>
      </c>
      <c r="H779">
        <v>52.686127517415798</v>
      </c>
      <c r="I779">
        <v>80.3882889769217</v>
      </c>
      <c r="J779">
        <v>13.570105357009</v>
      </c>
      <c r="K779">
        <v>424.89331803507798</v>
      </c>
      <c r="L779">
        <v>333.99715847396698</v>
      </c>
      <c r="M779">
        <v>78.302566084783507</v>
      </c>
      <c r="N779">
        <v>1.61981417029888</v>
      </c>
      <c r="O779">
        <v>2.3697916666666599</v>
      </c>
      <c r="P779">
        <v>166.913809082483</v>
      </c>
      <c r="Q779">
        <v>0.101585150298192</v>
      </c>
    </row>
    <row r="780" spans="1:17" x14ac:dyDescent="0.3">
      <c r="A780" t="s">
        <v>1703</v>
      </c>
      <c r="B780" t="s">
        <v>1704</v>
      </c>
      <c r="C780" t="s">
        <v>10300</v>
      </c>
      <c r="D780" t="s">
        <v>303</v>
      </c>
      <c r="E780">
        <v>4915.2665404500003</v>
      </c>
      <c r="F780">
        <v>294.89999999999998</v>
      </c>
      <c r="G780">
        <v>4.7706764241218904</v>
      </c>
      <c r="H780">
        <v>-1.3527433896235601</v>
      </c>
      <c r="I780">
        <v>-5.2136385007091803</v>
      </c>
      <c r="J780">
        <v>-0.15169103187687399</v>
      </c>
      <c r="K780">
        <v>290.54236604224599</v>
      </c>
      <c r="L780">
        <v>268.96708952245802</v>
      </c>
      <c r="M780">
        <v>51.714082134671798</v>
      </c>
      <c r="N780">
        <v>0.695736222193301</v>
      </c>
      <c r="O780">
        <v>13.936927772126101</v>
      </c>
      <c r="P780">
        <v>40.595947556614902</v>
      </c>
      <c r="Q780">
        <v>-2.8986104589353998E-2</v>
      </c>
    </row>
    <row r="781" spans="1:17" hidden="1" x14ac:dyDescent="0.3">
      <c r="A781" t="s">
        <v>1705</v>
      </c>
      <c r="B781" t="s">
        <v>1706</v>
      </c>
      <c r="C781" t="s">
        <v>10301</v>
      </c>
      <c r="D781" t="s">
        <v>263</v>
      </c>
      <c r="E781">
        <v>4904.0907158250002</v>
      </c>
      <c r="F781">
        <v>538.65</v>
      </c>
      <c r="G781">
        <v>-8.3505899103720793</v>
      </c>
      <c r="H781">
        <v>5.0941512739718702</v>
      </c>
      <c r="I781">
        <v>13.4607527102349</v>
      </c>
      <c r="J781">
        <v>1.08340347421427</v>
      </c>
      <c r="K781">
        <v>530.94485556055497</v>
      </c>
      <c r="L781">
        <v>470.32133475177602</v>
      </c>
      <c r="M781">
        <v>51.222332340727</v>
      </c>
      <c r="N781">
        <v>0.28900479455162797</v>
      </c>
      <c r="O781">
        <v>13.9608279959157</v>
      </c>
      <c r="P781">
        <v>49.583449041932703</v>
      </c>
    </row>
    <row r="782" spans="1:17" hidden="1" x14ac:dyDescent="0.3">
      <c r="A782" t="s">
        <v>1707</v>
      </c>
      <c r="B782" t="s">
        <v>1708</v>
      </c>
      <c r="C782" t="s">
        <v>10301</v>
      </c>
      <c r="D782" t="s">
        <v>204</v>
      </c>
      <c r="E782">
        <v>4889.7201756349996</v>
      </c>
      <c r="F782">
        <v>446.4</v>
      </c>
      <c r="G782">
        <v>99.692009719583297</v>
      </c>
      <c r="H782">
        <v>29.966908222957301</v>
      </c>
      <c r="I782">
        <v>20.551755788133601</v>
      </c>
      <c r="J782">
        <v>8.0444221828918803</v>
      </c>
      <c r="K782">
        <v>381.14173997242898</v>
      </c>
      <c r="L782">
        <v>311.56677907548101</v>
      </c>
      <c r="M782">
        <v>68.145613122597794</v>
      </c>
      <c r="N782">
        <v>0.92801404192969805</v>
      </c>
      <c r="O782">
        <v>3.7186379928315398</v>
      </c>
      <c r="P782">
        <v>143.629201595181</v>
      </c>
      <c r="Q782">
        <v>0.162611597058023</v>
      </c>
    </row>
    <row r="783" spans="1:17" hidden="1" x14ac:dyDescent="0.3">
      <c r="A783" t="s">
        <v>1709</v>
      </c>
      <c r="B783" t="s">
        <v>1710</v>
      </c>
      <c r="C783" t="s">
        <v>10301</v>
      </c>
      <c r="D783" t="s">
        <v>263</v>
      </c>
      <c r="E783">
        <v>4876.2348759199904</v>
      </c>
      <c r="F783">
        <v>1374.95</v>
      </c>
      <c r="G783">
        <v>111.18321021953901</v>
      </c>
      <c r="H783">
        <v>21.359368414121899</v>
      </c>
      <c r="I783">
        <v>77.450815091770593</v>
      </c>
      <c r="J783">
        <v>-0.78037813424819003</v>
      </c>
      <c r="K783">
        <v>1158.83733384537</v>
      </c>
      <c r="L783">
        <v>889.51229981379595</v>
      </c>
      <c r="M783">
        <v>71.141453087620405</v>
      </c>
      <c r="N783">
        <v>1.10917409927479</v>
      </c>
      <c r="O783">
        <v>2.5491836066765901</v>
      </c>
      <c r="P783">
        <v>163.12314611042001</v>
      </c>
      <c r="Q783">
        <v>0.23692594855288801</v>
      </c>
    </row>
    <row r="784" spans="1:17" hidden="1" x14ac:dyDescent="0.3">
      <c r="A784" t="s">
        <v>1711</v>
      </c>
      <c r="B784" t="s">
        <v>1712</v>
      </c>
      <c r="C784" t="s">
        <v>10301</v>
      </c>
      <c r="D784" t="s">
        <v>198</v>
      </c>
      <c r="E784">
        <v>4870.8272737500001</v>
      </c>
      <c r="F784">
        <v>746.65</v>
      </c>
      <c r="G784">
        <v>66.395860393887503</v>
      </c>
      <c r="H784">
        <v>5.2041243016481298</v>
      </c>
      <c r="I784">
        <v>10.947029994826</v>
      </c>
      <c r="J784">
        <v>2.1412838947099702</v>
      </c>
      <c r="K784">
        <v>679.66667593381703</v>
      </c>
      <c r="L784">
        <v>593.02675959141197</v>
      </c>
      <c r="M784">
        <v>64.740659775818401</v>
      </c>
      <c r="N784">
        <v>2.1879179095001602</v>
      </c>
      <c r="O784">
        <v>5.4041384852340402</v>
      </c>
      <c r="P784">
        <v>112.933124197918</v>
      </c>
      <c r="Q784">
        <v>8.4436779028777997E-2</v>
      </c>
    </row>
    <row r="785" spans="1:17" hidden="1" x14ac:dyDescent="0.3">
      <c r="A785" t="s">
        <v>1713</v>
      </c>
      <c r="B785" t="s">
        <v>1714</v>
      </c>
      <c r="C785" t="s">
        <v>10301</v>
      </c>
      <c r="D785" t="s">
        <v>133</v>
      </c>
      <c r="E785">
        <v>4832.3759174950001</v>
      </c>
      <c r="F785">
        <v>399.95</v>
      </c>
      <c r="G785">
        <v>49.877328045992101</v>
      </c>
      <c r="H785">
        <v>-6.9969310208558602</v>
      </c>
      <c r="I785">
        <v>66.119333206601596</v>
      </c>
      <c r="J785">
        <v>-5.9887653352824302</v>
      </c>
      <c r="K785">
        <v>402.689312241805</v>
      </c>
      <c r="M785">
        <v>42.440155260189002</v>
      </c>
      <c r="N785">
        <v>0.120644057338782</v>
      </c>
      <c r="O785">
        <v>32.516564570571298</v>
      </c>
      <c r="P785">
        <v>136.09799291617401</v>
      </c>
    </row>
    <row r="786" spans="1:17" x14ac:dyDescent="0.3">
      <c r="A786" t="s">
        <v>1715</v>
      </c>
      <c r="B786" t="s">
        <v>1716</v>
      </c>
      <c r="C786" t="s">
        <v>10292</v>
      </c>
      <c r="D786" t="s">
        <v>198</v>
      </c>
      <c r="E786">
        <v>4832.1575872499998</v>
      </c>
      <c r="F786">
        <v>675.65</v>
      </c>
      <c r="G786">
        <v>1.15858304134445</v>
      </c>
      <c r="H786">
        <v>-2.4458734891819098</v>
      </c>
      <c r="I786">
        <v>-9.5675262278140192</v>
      </c>
      <c r="J786">
        <v>-2.1481597883976198</v>
      </c>
      <c r="K786">
        <v>674.07716154570301</v>
      </c>
      <c r="L786">
        <v>607.48669592962096</v>
      </c>
      <c r="M786">
        <v>49.393799498438497</v>
      </c>
      <c r="N786">
        <v>0.55492558252166702</v>
      </c>
      <c r="O786">
        <v>18.278694590394402</v>
      </c>
      <c r="P786">
        <v>64.491783323189196</v>
      </c>
      <c r="Q786">
        <v>0.11816038846426601</v>
      </c>
    </row>
    <row r="787" spans="1:17" x14ac:dyDescent="0.3">
      <c r="A787" t="s">
        <v>1717</v>
      </c>
      <c r="B787" t="s">
        <v>1718</v>
      </c>
      <c r="C787" t="s">
        <v>10289</v>
      </c>
      <c r="D787" t="s">
        <v>266</v>
      </c>
      <c r="E787">
        <v>4728.3959448699998</v>
      </c>
      <c r="F787">
        <v>245.05</v>
      </c>
      <c r="G787">
        <v>-17.035384582957999</v>
      </c>
      <c r="H787">
        <v>0.72221685616317599</v>
      </c>
      <c r="I787">
        <v>-3.2944851277886502</v>
      </c>
      <c r="J787">
        <v>-1.15214690752576</v>
      </c>
      <c r="K787">
        <v>241.78506707250199</v>
      </c>
      <c r="L787">
        <v>228.35661599841001</v>
      </c>
      <c r="M787">
        <v>58.353070389612803</v>
      </c>
      <c r="N787">
        <v>1.0291273938329</v>
      </c>
      <c r="O787">
        <v>18.914507243419699</v>
      </c>
      <c r="P787">
        <v>38.446327683615799</v>
      </c>
      <c r="Q787">
        <v>0.172927065491913</v>
      </c>
    </row>
    <row r="788" spans="1:17" x14ac:dyDescent="0.3">
      <c r="A788" t="s">
        <v>1719</v>
      </c>
      <c r="B788" t="s">
        <v>1720</v>
      </c>
      <c r="C788" t="s">
        <v>10295</v>
      </c>
      <c r="D788" t="s">
        <v>1449</v>
      </c>
      <c r="E788">
        <v>4723.0235367149999</v>
      </c>
      <c r="F788">
        <v>834.85</v>
      </c>
      <c r="G788">
        <v>2.95700773374285</v>
      </c>
      <c r="H788">
        <v>-8.8311921930062702</v>
      </c>
      <c r="I788">
        <v>-24.064230631968702</v>
      </c>
      <c r="J788">
        <v>-0.79464356892885102</v>
      </c>
      <c r="K788">
        <v>861.44211474418398</v>
      </c>
      <c r="L788">
        <v>850.79735596291903</v>
      </c>
      <c r="M788">
        <v>59.853330375513004</v>
      </c>
      <c r="N788">
        <v>0.90302056497689898</v>
      </c>
      <c r="O788">
        <v>32.466910223393398</v>
      </c>
      <c r="P788">
        <v>38.783143545839899</v>
      </c>
      <c r="Q788">
        <v>0.14078176100647299</v>
      </c>
    </row>
    <row r="789" spans="1:17" hidden="1" x14ac:dyDescent="0.3">
      <c r="A789" t="s">
        <v>1721</v>
      </c>
      <c r="B789" t="s">
        <v>1722</v>
      </c>
      <c r="C789" t="s">
        <v>10301</v>
      </c>
      <c r="D789" t="s">
        <v>281</v>
      </c>
      <c r="E789">
        <v>4719.1100454400002</v>
      </c>
      <c r="F789">
        <v>891.2</v>
      </c>
      <c r="G789">
        <v>38.072204736994102</v>
      </c>
      <c r="H789">
        <v>41.204893375362403</v>
      </c>
      <c r="I789">
        <v>32.7885244041844</v>
      </c>
      <c r="J789">
        <v>1.7713109174408701</v>
      </c>
      <c r="K789">
        <v>748.35476106187502</v>
      </c>
      <c r="L789">
        <v>656.015324499342</v>
      </c>
      <c r="M789">
        <v>73.001172830948704</v>
      </c>
      <c r="N789">
        <v>1.0785840256383801</v>
      </c>
      <c r="O789">
        <v>4.5051615798922597</v>
      </c>
      <c r="P789">
        <v>75.848460931333804</v>
      </c>
      <c r="Q789">
        <v>-7.8443833926772996E-2</v>
      </c>
    </row>
    <row r="790" spans="1:17" hidden="1" x14ac:dyDescent="0.3">
      <c r="A790" t="s">
        <v>1723</v>
      </c>
      <c r="B790" t="s">
        <v>1724</v>
      </c>
      <c r="C790" t="s">
        <v>10301</v>
      </c>
      <c r="D790" t="s">
        <v>133</v>
      </c>
      <c r="E790">
        <v>4711.3031639999999</v>
      </c>
      <c r="F790">
        <v>6177.3</v>
      </c>
      <c r="G790">
        <v>291.69581193273598</v>
      </c>
      <c r="H790">
        <v>5.2349487648943001</v>
      </c>
      <c r="I790">
        <v>45.0846594549797</v>
      </c>
      <c r="J790">
        <v>-0.18687747099218099</v>
      </c>
      <c r="K790">
        <v>5997.6057283761902</v>
      </c>
      <c r="L790">
        <v>4560.1227188842404</v>
      </c>
      <c r="M790">
        <v>44.7718142753289</v>
      </c>
      <c r="N790">
        <v>0.69122267622939104</v>
      </c>
      <c r="O790">
        <v>14.1599080504427</v>
      </c>
      <c r="P790">
        <v>345.03440077806999</v>
      </c>
      <c r="Q790">
        <v>0.311367620723772</v>
      </c>
    </row>
    <row r="791" spans="1:17" x14ac:dyDescent="0.3">
      <c r="A791" t="s">
        <v>1725</v>
      </c>
      <c r="B791" t="s">
        <v>1726</v>
      </c>
      <c r="C791" t="s">
        <v>10302</v>
      </c>
      <c r="D791" t="s">
        <v>113</v>
      </c>
      <c r="E791">
        <v>4711.1559573000004</v>
      </c>
      <c r="F791">
        <v>275.5</v>
      </c>
      <c r="G791">
        <v>61.820554486884703</v>
      </c>
      <c r="H791">
        <v>1.4714975759637801</v>
      </c>
      <c r="I791">
        <v>-4.0795597409904003</v>
      </c>
      <c r="J791">
        <v>1.5428345577321401</v>
      </c>
      <c r="K791">
        <v>274.90212619579398</v>
      </c>
      <c r="L791">
        <v>244.42644671443401</v>
      </c>
      <c r="M791">
        <v>56.003104933479598</v>
      </c>
      <c r="N791">
        <v>0.33157279471484202</v>
      </c>
      <c r="O791">
        <v>16.315789473684202</v>
      </c>
      <c r="P791">
        <v>112.9057187017</v>
      </c>
      <c r="Q791">
        <v>8.0210225905747001E-2</v>
      </c>
    </row>
    <row r="792" spans="1:17" hidden="1" x14ac:dyDescent="0.3">
      <c r="A792" t="s">
        <v>1727</v>
      </c>
      <c r="B792" t="s">
        <v>1728</v>
      </c>
      <c r="C792" t="s">
        <v>10301</v>
      </c>
      <c r="D792" t="s">
        <v>303</v>
      </c>
      <c r="E792">
        <v>4693.5153843750004</v>
      </c>
      <c r="F792">
        <v>2668.95</v>
      </c>
      <c r="G792">
        <v>119.001496447555</v>
      </c>
      <c r="H792">
        <v>6.2132749978979298</v>
      </c>
      <c r="I792">
        <v>67.376327209801104</v>
      </c>
      <c r="J792">
        <v>1.49978934636287</v>
      </c>
      <c r="K792">
        <v>2392.6166348166798</v>
      </c>
      <c r="L792">
        <v>1837.1660317952001</v>
      </c>
      <c r="M792">
        <v>63.9653830181595</v>
      </c>
      <c r="N792">
        <v>0.40462100901779102</v>
      </c>
      <c r="O792">
        <v>2.3323779014219101</v>
      </c>
      <c r="P792">
        <v>161.64893877751001</v>
      </c>
      <c r="Q792">
        <v>8.5247213389540999E-2</v>
      </c>
    </row>
    <row r="793" spans="1:17" hidden="1" x14ac:dyDescent="0.3">
      <c r="A793" t="s">
        <v>1729</v>
      </c>
      <c r="B793" t="s">
        <v>1730</v>
      </c>
      <c r="C793" t="s">
        <v>10301</v>
      </c>
      <c r="D793" t="s">
        <v>198</v>
      </c>
      <c r="E793">
        <v>4689.6400938899997</v>
      </c>
      <c r="F793">
        <v>611.29999999999995</v>
      </c>
      <c r="G793">
        <v>4.4126012571188102</v>
      </c>
      <c r="H793">
        <v>-7.2370763424514397</v>
      </c>
      <c r="I793">
        <v>4.6737156760638099</v>
      </c>
      <c r="J793">
        <v>0.69165274440793001</v>
      </c>
      <c r="K793">
        <v>602.64569241551499</v>
      </c>
      <c r="L793">
        <v>551.06794870285898</v>
      </c>
      <c r="M793">
        <v>59.893527881197897</v>
      </c>
      <c r="N793">
        <v>0.48766305002777699</v>
      </c>
      <c r="O793">
        <v>15.0008179290037</v>
      </c>
      <c r="P793">
        <v>52.348909657320803</v>
      </c>
      <c r="Q793">
        <v>0.13061962089602899</v>
      </c>
    </row>
    <row r="794" spans="1:17" x14ac:dyDescent="0.3">
      <c r="A794" t="s">
        <v>1731</v>
      </c>
      <c r="B794" t="s">
        <v>1732</v>
      </c>
      <c r="C794" t="s">
        <v>10295</v>
      </c>
      <c r="D794" t="s">
        <v>308</v>
      </c>
      <c r="E794">
        <v>4662.0351462959998</v>
      </c>
      <c r="F794">
        <v>211.86</v>
      </c>
      <c r="G794">
        <v>19.822848249924</v>
      </c>
      <c r="H794">
        <v>17.518229241481801</v>
      </c>
      <c r="I794">
        <v>-12.675732363525</v>
      </c>
      <c r="J794">
        <v>5.4763488083577299</v>
      </c>
      <c r="K794">
        <v>189.491849953648</v>
      </c>
      <c r="L794">
        <v>184.38393273356499</v>
      </c>
      <c r="M794">
        <v>80.535518152205398</v>
      </c>
      <c r="N794">
        <v>1.5061722580902299</v>
      </c>
      <c r="O794">
        <v>12.267535164731401</v>
      </c>
      <c r="P794">
        <v>66.491159135559897</v>
      </c>
    </row>
    <row r="795" spans="1:17" hidden="1" x14ac:dyDescent="0.3">
      <c r="A795" t="s">
        <v>1733</v>
      </c>
      <c r="B795" t="s">
        <v>1734</v>
      </c>
      <c r="C795" t="s">
        <v>10301</v>
      </c>
      <c r="D795" t="s">
        <v>46</v>
      </c>
      <c r="E795">
        <v>4655.4252048449998</v>
      </c>
      <c r="F795">
        <v>838.35</v>
      </c>
      <c r="G795">
        <v>171.59994736332499</v>
      </c>
      <c r="H795">
        <v>22.9498464463381</v>
      </c>
      <c r="I795">
        <v>51.094872432125797</v>
      </c>
      <c r="J795">
        <v>-7.3760136308270701</v>
      </c>
      <c r="K795">
        <v>730.89274923611697</v>
      </c>
      <c r="L795">
        <v>533.64756929688303</v>
      </c>
      <c r="M795">
        <v>49.7124896320841</v>
      </c>
      <c r="N795">
        <v>0.98894356694465102</v>
      </c>
      <c r="O795">
        <v>11.5285978409972</v>
      </c>
      <c r="P795">
        <v>240.10141987829601</v>
      </c>
    </row>
    <row r="796" spans="1:17" hidden="1" x14ac:dyDescent="0.3">
      <c r="A796" t="s">
        <v>1735</v>
      </c>
      <c r="B796" t="s">
        <v>1736</v>
      </c>
      <c r="C796" t="s">
        <v>10301</v>
      </c>
      <c r="D796" t="s">
        <v>962</v>
      </c>
      <c r="E796">
        <v>4647.1787867399999</v>
      </c>
      <c r="F796">
        <v>191.03</v>
      </c>
      <c r="G796">
        <v>119.103814200003</v>
      </c>
      <c r="H796">
        <v>2.32767259759909</v>
      </c>
      <c r="I796">
        <v>56.706815014174303</v>
      </c>
      <c r="J796">
        <v>-1.3800196275067</v>
      </c>
      <c r="K796">
        <v>179.48655976031199</v>
      </c>
      <c r="L796">
        <v>135.60442626011601</v>
      </c>
      <c r="M796">
        <v>56.654728275048797</v>
      </c>
      <c r="N796">
        <v>0.47139987243956999</v>
      </c>
      <c r="O796">
        <v>17.154373658587598</v>
      </c>
      <c r="P796">
        <v>183.497402918624</v>
      </c>
    </row>
    <row r="797" spans="1:17" hidden="1" x14ac:dyDescent="0.3">
      <c r="A797" t="s">
        <v>1737</v>
      </c>
      <c r="B797" t="s">
        <v>1738</v>
      </c>
      <c r="C797" t="s">
        <v>10301</v>
      </c>
      <c r="D797" t="s">
        <v>290</v>
      </c>
      <c r="E797">
        <v>4646.3990400000002</v>
      </c>
      <c r="F797">
        <v>213</v>
      </c>
      <c r="G797">
        <v>189.04654819015099</v>
      </c>
      <c r="H797">
        <v>2.0378201668853002</v>
      </c>
      <c r="I797">
        <v>263.78698577502598</v>
      </c>
      <c r="J797">
        <v>-4.2369699894133799</v>
      </c>
      <c r="K797">
        <v>204.48373261095799</v>
      </c>
      <c r="L797">
        <v>126.182685680145</v>
      </c>
      <c r="M797">
        <v>32.6558597267057</v>
      </c>
      <c r="N797">
        <v>0.149466602939821</v>
      </c>
      <c r="O797">
        <v>22.5352112676056</v>
      </c>
      <c r="P797">
        <v>362.23958333333297</v>
      </c>
      <c r="Q797">
        <v>0.21555328706574201</v>
      </c>
    </row>
    <row r="798" spans="1:17" hidden="1" x14ac:dyDescent="0.3">
      <c r="A798" t="s">
        <v>1739</v>
      </c>
      <c r="B798" t="s">
        <v>1740</v>
      </c>
      <c r="C798" t="s">
        <v>10301</v>
      </c>
      <c r="D798" t="s">
        <v>290</v>
      </c>
      <c r="E798">
        <v>4641.9519071000004</v>
      </c>
      <c r="F798">
        <v>244.9</v>
      </c>
      <c r="G798">
        <v>125.91725418399101</v>
      </c>
      <c r="H798">
        <v>-6.5385513819482499</v>
      </c>
      <c r="I798">
        <v>137.71326967313399</v>
      </c>
      <c r="J798">
        <v>2.9887495837286302</v>
      </c>
      <c r="K798">
        <v>242.75929207671001</v>
      </c>
      <c r="L798">
        <v>168.86031588018</v>
      </c>
      <c r="M798">
        <v>45.740300852987403</v>
      </c>
      <c r="N798">
        <v>0.20797403710727699</v>
      </c>
      <c r="O798">
        <v>33.442221314822298</v>
      </c>
      <c r="P798">
        <v>218.05194805194799</v>
      </c>
      <c r="Q798">
        <v>0.13782819226346199</v>
      </c>
    </row>
    <row r="799" spans="1:17" hidden="1" x14ac:dyDescent="0.3">
      <c r="A799" t="s">
        <v>1741</v>
      </c>
      <c r="B799" t="s">
        <v>1742</v>
      </c>
      <c r="C799" t="s">
        <v>10301</v>
      </c>
      <c r="D799" t="s">
        <v>571</v>
      </c>
      <c r="E799">
        <v>4629.3314149999997</v>
      </c>
      <c r="F799">
        <v>102.1</v>
      </c>
      <c r="G799">
        <v>25.789451034390002</v>
      </c>
      <c r="H799">
        <v>18.120864796327101</v>
      </c>
      <c r="I799">
        <v>-2.5362347686560098</v>
      </c>
      <c r="J799">
        <v>3.8189414660256999</v>
      </c>
      <c r="K799">
        <v>90.226796493197298</v>
      </c>
      <c r="L799">
        <v>82.5032574499009</v>
      </c>
      <c r="M799">
        <v>74.403715426038204</v>
      </c>
      <c r="N799">
        <v>1.98025892047009</v>
      </c>
      <c r="O799">
        <v>3.5749265426052901</v>
      </c>
      <c r="P799">
        <v>82.158786797502202</v>
      </c>
      <c r="Q799">
        <v>0.132162031172324</v>
      </c>
    </row>
    <row r="800" spans="1:17" x14ac:dyDescent="0.3">
      <c r="A800" t="s">
        <v>1743</v>
      </c>
      <c r="B800" t="s">
        <v>1744</v>
      </c>
      <c r="C800" t="s">
        <v>10297</v>
      </c>
      <c r="D800" t="s">
        <v>902</v>
      </c>
      <c r="E800">
        <v>4624.2790654500004</v>
      </c>
      <c r="F800">
        <v>377.1</v>
      </c>
      <c r="G800">
        <v>-16.596704313802402</v>
      </c>
      <c r="H800">
        <v>12.1624307587856</v>
      </c>
      <c r="I800">
        <v>-7.8343445072672999</v>
      </c>
      <c r="J800">
        <v>0.65805566758951395</v>
      </c>
      <c r="K800">
        <v>338.75061920889499</v>
      </c>
      <c r="L800">
        <v>338.36503712295701</v>
      </c>
      <c r="M800">
        <v>72.2820410317278</v>
      </c>
      <c r="N800">
        <v>0.62454417948134899</v>
      </c>
      <c r="O800">
        <v>19.305224078493701</v>
      </c>
      <c r="P800">
        <v>40.735211793245</v>
      </c>
      <c r="Q800">
        <v>2.9039175821001999E-2</v>
      </c>
    </row>
    <row r="801" spans="1:17" x14ac:dyDescent="0.3">
      <c r="A801" t="s">
        <v>1745</v>
      </c>
      <c r="B801" t="s">
        <v>1746</v>
      </c>
      <c r="C801" t="s">
        <v>10296</v>
      </c>
      <c r="D801" t="s">
        <v>397</v>
      </c>
      <c r="E801">
        <v>4622.7099607500004</v>
      </c>
      <c r="F801">
        <v>528.5</v>
      </c>
      <c r="G801">
        <v>-50.8375945940682</v>
      </c>
      <c r="H801">
        <v>-6.4445878226382503</v>
      </c>
      <c r="I801">
        <v>-20.6178412539454</v>
      </c>
      <c r="J801">
        <v>-2.78442295048333</v>
      </c>
      <c r="K801">
        <v>556.94645509980398</v>
      </c>
      <c r="L801">
        <v>597.34685558127796</v>
      </c>
      <c r="M801">
        <v>38.0651339343855</v>
      </c>
      <c r="N801">
        <v>1.25208377418187</v>
      </c>
      <c r="O801">
        <v>51.1825922421949</v>
      </c>
      <c r="P801">
        <v>3.3740831295843599</v>
      </c>
      <c r="Q801">
        <v>4.5146400019400998E-2</v>
      </c>
    </row>
    <row r="802" spans="1:17" hidden="1" x14ac:dyDescent="0.3">
      <c r="A802" t="s">
        <v>1747</v>
      </c>
      <c r="B802" t="s">
        <v>1748</v>
      </c>
      <c r="C802" t="s">
        <v>10301</v>
      </c>
      <c r="D802" t="s">
        <v>1538</v>
      </c>
      <c r="E802">
        <v>4612.7196589499999</v>
      </c>
      <c r="F802">
        <v>8723.2999999999993</v>
      </c>
      <c r="G802">
        <v>-0.45958043878306698</v>
      </c>
      <c r="H802">
        <v>-1.02489891789401</v>
      </c>
      <c r="I802">
        <v>12.6471282608469</v>
      </c>
      <c r="J802">
        <v>0.28693269628752099</v>
      </c>
      <c r="K802">
        <v>8194.4493616617801</v>
      </c>
      <c r="L802">
        <v>7377.0621933287402</v>
      </c>
      <c r="M802">
        <v>60.648858014833102</v>
      </c>
      <c r="N802">
        <v>0.53208107719583997</v>
      </c>
      <c r="O802">
        <v>4.3068563502344404</v>
      </c>
      <c r="P802">
        <v>50.1415650467723</v>
      </c>
      <c r="Q802">
        <v>2.8633265342010001E-3</v>
      </c>
    </row>
    <row r="803" spans="1:17" hidden="1" x14ac:dyDescent="0.3">
      <c r="A803" t="s">
        <v>1749</v>
      </c>
      <c r="B803" t="s">
        <v>1750</v>
      </c>
      <c r="C803" t="s">
        <v>10301</v>
      </c>
      <c r="D803" t="s">
        <v>127</v>
      </c>
      <c r="E803">
        <v>4602.9547868999998</v>
      </c>
      <c r="F803">
        <v>2267.9</v>
      </c>
      <c r="G803">
        <v>24.9263115390815</v>
      </c>
      <c r="H803">
        <v>6.1726771847500803</v>
      </c>
      <c r="I803">
        <v>22.198710539576901</v>
      </c>
      <c r="J803">
        <v>7.0375169098679304</v>
      </c>
      <c r="K803">
        <v>2117.9956887742301</v>
      </c>
      <c r="L803">
        <v>1828.0695480339</v>
      </c>
      <c r="M803">
        <v>75.497334980277998</v>
      </c>
      <c r="N803">
        <v>0.73352778514621098</v>
      </c>
      <c r="O803">
        <v>4.9869923717976903</v>
      </c>
      <c r="P803">
        <v>88.520365752285898</v>
      </c>
      <c r="Q803">
        <v>0.30476882106375702</v>
      </c>
    </row>
    <row r="804" spans="1:17" hidden="1" x14ac:dyDescent="0.3">
      <c r="A804" t="s">
        <v>1751</v>
      </c>
      <c r="B804" t="s">
        <v>1752</v>
      </c>
      <c r="C804" t="s">
        <v>10301</v>
      </c>
      <c r="D804" t="s">
        <v>263</v>
      </c>
      <c r="E804">
        <v>4561.7147139999997</v>
      </c>
      <c r="F804">
        <v>467.05</v>
      </c>
      <c r="G804">
        <v>19.351607244737199</v>
      </c>
      <c r="H804">
        <v>4.5124061645898399</v>
      </c>
      <c r="I804">
        <v>22.885908709395402</v>
      </c>
      <c r="J804">
        <v>7.6280467741767204</v>
      </c>
      <c r="K804">
        <v>454.608760806578</v>
      </c>
      <c r="L804">
        <v>388.40247814217201</v>
      </c>
      <c r="M804">
        <v>48.590249510950997</v>
      </c>
      <c r="N804">
        <v>0.69342634298538997</v>
      </c>
      <c r="O804">
        <v>16.2616422224601</v>
      </c>
      <c r="P804">
        <v>69.343727338651107</v>
      </c>
      <c r="Q804">
        <v>0.14730022326867501</v>
      </c>
    </row>
    <row r="805" spans="1:17" hidden="1" x14ac:dyDescent="0.3">
      <c r="A805" t="s">
        <v>1753</v>
      </c>
      <c r="B805" t="s">
        <v>1754</v>
      </c>
      <c r="C805" t="s">
        <v>10301</v>
      </c>
      <c r="D805" t="s">
        <v>127</v>
      </c>
      <c r="E805">
        <v>4551.0687696280002</v>
      </c>
      <c r="F805">
        <v>46.87</v>
      </c>
      <c r="G805">
        <v>35.3923670054821</v>
      </c>
      <c r="H805">
        <v>0.87743420904001301</v>
      </c>
      <c r="I805">
        <v>-33.624108716564102</v>
      </c>
      <c r="J805">
        <v>-2.76572611959616</v>
      </c>
      <c r="K805">
        <v>47.617374747316099</v>
      </c>
      <c r="L805">
        <v>46.153109968773002</v>
      </c>
      <c r="M805">
        <v>49.816620298035303</v>
      </c>
      <c r="N805">
        <v>0.64088672380324596</v>
      </c>
      <c r="O805">
        <v>39.534883720930203</v>
      </c>
      <c r="P805">
        <v>77.202268431001798</v>
      </c>
      <c r="Q805">
        <v>7.3174133770875005E-2</v>
      </c>
    </row>
    <row r="806" spans="1:17" x14ac:dyDescent="0.3">
      <c r="A806" t="s">
        <v>1755</v>
      </c>
      <c r="B806" t="s">
        <v>1756</v>
      </c>
      <c r="C806" t="s">
        <v>622</v>
      </c>
      <c r="D806" t="s">
        <v>622</v>
      </c>
      <c r="E806">
        <v>4540.4632416000004</v>
      </c>
      <c r="F806">
        <v>219.84</v>
      </c>
      <c r="G806">
        <v>31.733678597869801</v>
      </c>
      <c r="H806">
        <v>6.9659425789736202</v>
      </c>
      <c r="I806">
        <v>11.380522884165901</v>
      </c>
      <c r="J806">
        <v>-0.99569127639059296</v>
      </c>
      <c r="K806">
        <v>209.21503605295601</v>
      </c>
      <c r="L806">
        <v>177.73719309205899</v>
      </c>
      <c r="M806">
        <v>56.609848082616097</v>
      </c>
      <c r="N806">
        <v>0.46497525448334298</v>
      </c>
      <c r="O806">
        <v>10.6259097525472</v>
      </c>
      <c r="P806">
        <v>73.307055577453696</v>
      </c>
      <c r="Q806">
        <v>8.9260172734929005E-2</v>
      </c>
    </row>
    <row r="807" spans="1:17" x14ac:dyDescent="0.3">
      <c r="A807" t="s">
        <v>1757</v>
      </c>
      <c r="B807" t="s">
        <v>1758</v>
      </c>
      <c r="C807" t="s">
        <v>10294</v>
      </c>
      <c r="D807" t="s">
        <v>136</v>
      </c>
      <c r="E807">
        <v>4515.99</v>
      </c>
      <c r="F807">
        <v>7526.65</v>
      </c>
      <c r="G807">
        <v>50.881659085954297</v>
      </c>
      <c r="H807">
        <v>6.2675775520594597</v>
      </c>
      <c r="I807">
        <v>-0.43513586036963903</v>
      </c>
      <c r="J807">
        <v>0.97510955649666897</v>
      </c>
      <c r="K807">
        <v>7197.1319059018697</v>
      </c>
      <c r="L807">
        <v>6516.43658847181</v>
      </c>
      <c r="M807">
        <v>56.182390397144303</v>
      </c>
      <c r="N807">
        <v>0.81681956643791898</v>
      </c>
      <c r="O807">
        <v>15.077757036663</v>
      </c>
      <c r="P807">
        <v>85.843209876543199</v>
      </c>
      <c r="Q807">
        <v>0.10187378067785299</v>
      </c>
    </row>
    <row r="808" spans="1:17" hidden="1" x14ac:dyDescent="0.3">
      <c r="A808" t="s">
        <v>1759</v>
      </c>
      <c r="B808" t="s">
        <v>1760</v>
      </c>
      <c r="C808" t="s">
        <v>10301</v>
      </c>
      <c r="D808" t="s">
        <v>290</v>
      </c>
      <c r="E808">
        <v>4508.8650332249999</v>
      </c>
      <c r="F808">
        <v>367.75</v>
      </c>
      <c r="G808">
        <v>104.320974190421</v>
      </c>
      <c r="H808">
        <v>20.6736582070004</v>
      </c>
      <c r="I808">
        <v>14.3091939811135</v>
      </c>
      <c r="J808">
        <v>-3.4166956486820399</v>
      </c>
      <c r="K808">
        <v>325.94008551090599</v>
      </c>
      <c r="L808">
        <v>278.91801194195602</v>
      </c>
      <c r="M808">
        <v>61.756807973254098</v>
      </c>
      <c r="N808">
        <v>1.35840580671077</v>
      </c>
      <c r="O808">
        <v>7.2603670972127796</v>
      </c>
      <c r="P808">
        <v>136.79974243399801</v>
      </c>
    </row>
    <row r="809" spans="1:17" x14ac:dyDescent="0.3">
      <c r="A809" t="s">
        <v>1761</v>
      </c>
      <c r="B809" t="s">
        <v>1762</v>
      </c>
      <c r="C809" t="s">
        <v>10298</v>
      </c>
      <c r="D809" t="s">
        <v>1763</v>
      </c>
      <c r="E809">
        <v>4507.275729944</v>
      </c>
      <c r="F809">
        <v>66.66</v>
      </c>
      <c r="G809">
        <v>-14.742864858599701</v>
      </c>
      <c r="H809">
        <v>-3.5868244032188801</v>
      </c>
      <c r="I809">
        <v>2.4681032529132798</v>
      </c>
      <c r="J809">
        <v>-2.3376818391533498</v>
      </c>
      <c r="K809">
        <v>69.613601935794406</v>
      </c>
      <c r="L809">
        <v>63.798933563685601</v>
      </c>
      <c r="M809">
        <v>39.871108059783602</v>
      </c>
      <c r="N809">
        <v>0.35573784292865701</v>
      </c>
      <c r="O809">
        <v>26.2976297629762</v>
      </c>
      <c r="P809">
        <v>52.889908256880702</v>
      </c>
      <c r="Q809">
        <v>6.9485735784644995E-2</v>
      </c>
    </row>
    <row r="810" spans="1:17" hidden="1" x14ac:dyDescent="0.3">
      <c r="A810" t="s">
        <v>1764</v>
      </c>
      <c r="B810" t="s">
        <v>1765</v>
      </c>
      <c r="C810" t="s">
        <v>10301</v>
      </c>
      <c r="D810" t="s">
        <v>127</v>
      </c>
      <c r="E810">
        <v>4505.9418158999997</v>
      </c>
      <c r="F810">
        <v>430.5</v>
      </c>
      <c r="G810">
        <v>-9.9725320446825005</v>
      </c>
      <c r="K810">
        <v>425.76520424318301</v>
      </c>
      <c r="L810">
        <v>384.46648021701702</v>
      </c>
      <c r="M810">
        <v>38.331602171758398</v>
      </c>
      <c r="N810">
        <v>1</v>
      </c>
      <c r="O810">
        <v>7.2938443670151001</v>
      </c>
      <c r="P810">
        <v>20.0836820083682</v>
      </c>
      <c r="Q810">
        <v>9.3594908740256E-2</v>
      </c>
    </row>
    <row r="811" spans="1:17" hidden="1" x14ac:dyDescent="0.3">
      <c r="A811" t="s">
        <v>1766</v>
      </c>
      <c r="B811" t="s">
        <v>1767</v>
      </c>
      <c r="C811" t="s">
        <v>10287</v>
      </c>
      <c r="D811" t="s">
        <v>408</v>
      </c>
      <c r="E811">
        <v>4500.1602835650001</v>
      </c>
      <c r="F811">
        <v>121.05</v>
      </c>
      <c r="G811">
        <v>-41.607577096326999</v>
      </c>
      <c r="H811">
        <v>-6.6461542990692903</v>
      </c>
      <c r="I811">
        <v>-17.8385230611994</v>
      </c>
      <c r="J811">
        <v>-2.8919887458587801</v>
      </c>
      <c r="K811">
        <v>122.44342281817499</v>
      </c>
      <c r="M811">
        <v>56.258305937806298</v>
      </c>
      <c r="N811">
        <v>1.4848270449502099</v>
      </c>
      <c r="O811">
        <v>26.889714993804201</v>
      </c>
      <c r="P811">
        <v>11.3103448275861</v>
      </c>
    </row>
    <row r="812" spans="1:17" hidden="1" x14ac:dyDescent="0.3">
      <c r="A812" t="s">
        <v>1768</v>
      </c>
      <c r="B812" t="s">
        <v>1769</v>
      </c>
      <c r="C812" t="s">
        <v>10301</v>
      </c>
      <c r="D812" t="s">
        <v>263</v>
      </c>
      <c r="E812">
        <v>4498.9147183499999</v>
      </c>
      <c r="F812">
        <v>980.85</v>
      </c>
      <c r="G812">
        <v>160.59301342447799</v>
      </c>
      <c r="H812">
        <v>12.304215013916</v>
      </c>
      <c r="I812">
        <v>82.532761844969102</v>
      </c>
      <c r="J812">
        <v>2.9686912245772699</v>
      </c>
      <c r="K812">
        <v>842.93971028566295</v>
      </c>
      <c r="L812">
        <v>622.48940887805497</v>
      </c>
      <c r="M812">
        <v>68.472897581247395</v>
      </c>
      <c r="N812">
        <v>1.6403515167123399</v>
      </c>
      <c r="O812">
        <v>4.3992455523270602</v>
      </c>
      <c r="P812">
        <v>216.70971908298301</v>
      </c>
      <c r="Q812">
        <v>9.8215938025843996E-2</v>
      </c>
    </row>
    <row r="813" spans="1:17" hidden="1" x14ac:dyDescent="0.3">
      <c r="A813" t="s">
        <v>1770</v>
      </c>
      <c r="B813" t="s">
        <v>1771</v>
      </c>
      <c r="C813" t="s">
        <v>10301</v>
      </c>
      <c r="D813" t="s">
        <v>471</v>
      </c>
      <c r="E813">
        <v>4498.2042122849998</v>
      </c>
      <c r="F813">
        <v>981.05</v>
      </c>
      <c r="G813">
        <v>149.548146658853</v>
      </c>
      <c r="H813">
        <v>19.222457154132599</v>
      </c>
      <c r="I813">
        <v>37.205062840966903</v>
      </c>
      <c r="J813">
        <v>-2.83213735842119</v>
      </c>
      <c r="K813">
        <v>851.86236370091001</v>
      </c>
      <c r="L813">
        <v>670.30761488148801</v>
      </c>
      <c r="M813">
        <v>57.621964292058998</v>
      </c>
      <c r="N813">
        <v>0.59842608117256102</v>
      </c>
      <c r="O813">
        <v>6.9313490647775202</v>
      </c>
      <c r="P813">
        <v>190.70301503815</v>
      </c>
      <c r="Q813">
        <v>0.16565325585579099</v>
      </c>
    </row>
    <row r="814" spans="1:17" hidden="1" x14ac:dyDescent="0.3">
      <c r="A814" t="s">
        <v>1772</v>
      </c>
      <c r="B814" t="s">
        <v>1773</v>
      </c>
      <c r="C814" t="s">
        <v>10301</v>
      </c>
      <c r="D814" t="s">
        <v>733</v>
      </c>
      <c r="E814">
        <v>4449.3999170859997</v>
      </c>
      <c r="F814">
        <v>276.48</v>
      </c>
      <c r="G814">
        <v>1.62356407357897</v>
      </c>
      <c r="H814">
        <v>0.43695362749720401</v>
      </c>
      <c r="I814">
        <v>0.81053640249472103</v>
      </c>
      <c r="J814">
        <v>-0.93448072534413196</v>
      </c>
      <c r="K814">
        <v>268.84616615459203</v>
      </c>
      <c r="L814">
        <v>249.413225228182</v>
      </c>
      <c r="M814">
        <v>58.987597709054498</v>
      </c>
      <c r="N814">
        <v>0.60359919380609806</v>
      </c>
      <c r="O814">
        <v>0.95124421296295303</v>
      </c>
      <c r="P814">
        <v>33.468501086169397</v>
      </c>
      <c r="Q814">
        <v>3.7892634135868998E-2</v>
      </c>
    </row>
    <row r="815" spans="1:17" x14ac:dyDescent="0.3">
      <c r="A815" t="s">
        <v>1774</v>
      </c>
      <c r="B815" t="s">
        <v>1775</v>
      </c>
      <c r="C815" t="s">
        <v>10287</v>
      </c>
      <c r="D815" t="s">
        <v>54</v>
      </c>
      <c r="E815">
        <v>4422.7015566</v>
      </c>
      <c r="F815">
        <v>620.25</v>
      </c>
      <c r="G815">
        <v>-49.741533843771499</v>
      </c>
      <c r="H815">
        <v>-14.544075604280501</v>
      </c>
      <c r="I815">
        <v>-46.931473490873699</v>
      </c>
      <c r="J815">
        <v>0.80749984920100504</v>
      </c>
      <c r="K815">
        <v>683.70206022664195</v>
      </c>
      <c r="L815">
        <v>792.00427705108996</v>
      </c>
      <c r="M815">
        <v>51.2034917573909</v>
      </c>
      <c r="N815">
        <v>0.950776373843918</v>
      </c>
      <c r="O815">
        <v>100.43530834340901</v>
      </c>
      <c r="P815">
        <v>5.7815298030186701</v>
      </c>
      <c r="Q815">
        <v>-1.2093634496949999E-2</v>
      </c>
    </row>
    <row r="816" spans="1:17" x14ac:dyDescent="0.3">
      <c r="A816" t="s">
        <v>1776</v>
      </c>
      <c r="B816" t="s">
        <v>1777</v>
      </c>
      <c r="C816" t="s">
        <v>10291</v>
      </c>
      <c r="D816" t="s">
        <v>51</v>
      </c>
      <c r="E816">
        <v>4404.4212299999999</v>
      </c>
      <c r="F816">
        <v>547.25</v>
      </c>
      <c r="G816">
        <v>75.520924185902601</v>
      </c>
      <c r="H816">
        <v>42.3920836558042</v>
      </c>
      <c r="I816">
        <v>39.812156909831302</v>
      </c>
      <c r="J816">
        <v>6.1456513612448598</v>
      </c>
      <c r="K816">
        <v>431.69511453601899</v>
      </c>
      <c r="L816">
        <v>365.05143742363202</v>
      </c>
      <c r="M816">
        <v>77.776210563282802</v>
      </c>
      <c r="N816">
        <v>3.03314250237477</v>
      </c>
      <c r="O816">
        <v>3.0516217450890801</v>
      </c>
      <c r="P816">
        <v>132.97147722435</v>
      </c>
      <c r="Q816">
        <v>-6.1139795177200004E-4</v>
      </c>
    </row>
    <row r="817" spans="1:17" x14ac:dyDescent="0.3">
      <c r="A817" t="s">
        <v>1778</v>
      </c>
      <c r="B817" t="s">
        <v>1779</v>
      </c>
      <c r="C817" t="s">
        <v>10290</v>
      </c>
      <c r="D817" t="s">
        <v>46</v>
      </c>
      <c r="E817">
        <v>4376.275055217</v>
      </c>
      <c r="F817">
        <v>54.21</v>
      </c>
      <c r="G817">
        <v>-30.065751964567699</v>
      </c>
      <c r="H817">
        <v>-8.7344835976623507</v>
      </c>
      <c r="I817">
        <v>-34.945371429342401</v>
      </c>
      <c r="J817">
        <v>0.57900972228905501</v>
      </c>
      <c r="K817">
        <v>58.7111498735905</v>
      </c>
      <c r="L817">
        <v>57.579247310380197</v>
      </c>
      <c r="M817">
        <v>45.2137551039512</v>
      </c>
      <c r="N817">
        <v>0.77468834933236996</v>
      </c>
      <c r="O817">
        <v>45.729570190001802</v>
      </c>
      <c r="P817">
        <v>28.917954815695602</v>
      </c>
      <c r="Q817">
        <v>0.11999968462211399</v>
      </c>
    </row>
    <row r="818" spans="1:17" hidden="1" x14ac:dyDescent="0.3">
      <c r="A818" t="s">
        <v>1780</v>
      </c>
      <c r="B818" t="s">
        <v>1781</v>
      </c>
      <c r="C818" t="s">
        <v>10301</v>
      </c>
      <c r="D818" t="s">
        <v>1782</v>
      </c>
      <c r="E818">
        <v>4365.6628000000001</v>
      </c>
      <c r="F818">
        <v>389.6</v>
      </c>
      <c r="G818">
        <v>98.435969192109894</v>
      </c>
      <c r="H818">
        <v>0.40308320306870299</v>
      </c>
      <c r="I818">
        <v>-44.705384275858499</v>
      </c>
      <c r="J818">
        <v>1.25061152506006</v>
      </c>
      <c r="K818">
        <v>401.54946416351402</v>
      </c>
      <c r="L818">
        <v>404.723159234739</v>
      </c>
      <c r="M818">
        <v>63.222231225236101</v>
      </c>
      <c r="N818">
        <v>0.51813272215459105</v>
      </c>
      <c r="O818">
        <v>63.886036960985599</v>
      </c>
      <c r="P818">
        <v>126.35370671624401</v>
      </c>
      <c r="Q818">
        <v>0.27158436960955301</v>
      </c>
    </row>
    <row r="819" spans="1:17" x14ac:dyDescent="0.3">
      <c r="A819" t="s">
        <v>1783</v>
      </c>
      <c r="B819" t="s">
        <v>1784</v>
      </c>
      <c r="C819" t="s">
        <v>10295</v>
      </c>
      <c r="D819" t="s">
        <v>130</v>
      </c>
      <c r="E819">
        <v>4349.4793161750003</v>
      </c>
      <c r="F819">
        <v>919.55</v>
      </c>
      <c r="G819">
        <v>52.953623608831599</v>
      </c>
      <c r="H819">
        <v>11.768200666460899</v>
      </c>
      <c r="I819">
        <v>21.303298728304199</v>
      </c>
      <c r="J819">
        <v>6.7221988789204197</v>
      </c>
      <c r="K819">
        <v>855.55429583066405</v>
      </c>
      <c r="L819">
        <v>768.28969546223402</v>
      </c>
      <c r="M819">
        <v>63.941322236571999</v>
      </c>
      <c r="N819">
        <v>0.71340754467390199</v>
      </c>
      <c r="O819">
        <v>5.8778750475776098</v>
      </c>
      <c r="P819">
        <v>83.140808603863704</v>
      </c>
      <c r="Q819">
        <v>-4.8828317700858E-2</v>
      </c>
    </row>
    <row r="820" spans="1:17" x14ac:dyDescent="0.3">
      <c r="A820" t="s">
        <v>1785</v>
      </c>
      <c r="B820" t="s">
        <v>1786</v>
      </c>
      <c r="C820" t="s">
        <v>10285</v>
      </c>
      <c r="D820" t="s">
        <v>303</v>
      </c>
      <c r="E820">
        <v>4336.4934518999999</v>
      </c>
      <c r="F820">
        <v>2551.65</v>
      </c>
      <c r="G820">
        <v>83.486570678019504</v>
      </c>
      <c r="H820">
        <v>12.703729066438999</v>
      </c>
      <c r="I820">
        <v>34.9539653723673</v>
      </c>
      <c r="J820">
        <v>2.49436543263021</v>
      </c>
      <c r="K820">
        <v>2317.00015660075</v>
      </c>
      <c r="L820">
        <v>1830.45386364928</v>
      </c>
      <c r="M820">
        <v>65.644286029852793</v>
      </c>
      <c r="N820">
        <v>0.483042652484591</v>
      </c>
      <c r="O820">
        <v>9.1019536378421808</v>
      </c>
      <c r="P820">
        <v>130.241371531694</v>
      </c>
      <c r="Q820">
        <v>2.0015703933442E-2</v>
      </c>
    </row>
    <row r="821" spans="1:17" hidden="1" x14ac:dyDescent="0.3">
      <c r="A821" t="s">
        <v>1787</v>
      </c>
      <c r="B821" t="s">
        <v>1788</v>
      </c>
      <c r="C821" t="s">
        <v>10301</v>
      </c>
      <c r="D821" t="s">
        <v>224</v>
      </c>
      <c r="E821">
        <v>4324.5291859299996</v>
      </c>
      <c r="F821">
        <v>672.55</v>
      </c>
      <c r="G821">
        <v>185.18747662856501</v>
      </c>
      <c r="H821">
        <v>11.7436192239762</v>
      </c>
      <c r="I821">
        <v>84.431571908234602</v>
      </c>
      <c r="J821">
        <v>0.53473839022373104</v>
      </c>
      <c r="K821">
        <v>547.76879640850802</v>
      </c>
      <c r="L821">
        <v>394.60758722877199</v>
      </c>
      <c r="M821">
        <v>77.781958474780595</v>
      </c>
      <c r="N821">
        <v>0.67079647499123096</v>
      </c>
      <c r="O821">
        <v>3.1893539513790898</v>
      </c>
      <c r="P821">
        <v>275.72625698323998</v>
      </c>
      <c r="Q821">
        <v>0.201854483682715</v>
      </c>
    </row>
    <row r="822" spans="1:17" x14ac:dyDescent="0.3">
      <c r="A822" t="s">
        <v>1789</v>
      </c>
      <c r="B822" t="s">
        <v>1790</v>
      </c>
      <c r="C822" t="s">
        <v>10292</v>
      </c>
      <c r="D822" t="s">
        <v>198</v>
      </c>
      <c r="E822">
        <v>4320.9882476189996</v>
      </c>
      <c r="F822">
        <v>169.93</v>
      </c>
      <c r="G822">
        <v>-1.48172561937265</v>
      </c>
      <c r="H822">
        <v>-15.6453254469825</v>
      </c>
      <c r="I822">
        <v>4.1987988332018302</v>
      </c>
      <c r="J822">
        <v>-3.2944270259405699</v>
      </c>
      <c r="K822">
        <v>189.21480477937899</v>
      </c>
      <c r="L822">
        <v>171.51596356958601</v>
      </c>
      <c r="M822">
        <v>19.904541499678</v>
      </c>
      <c r="N822">
        <v>0.59580452882555301</v>
      </c>
      <c r="O822">
        <v>32.819396221973697</v>
      </c>
      <c r="P822">
        <v>34.811582705275598</v>
      </c>
      <c r="Q822">
        <v>4.2889606905775E-2</v>
      </c>
    </row>
    <row r="823" spans="1:17" hidden="1" x14ac:dyDescent="0.3">
      <c r="A823" t="s">
        <v>1791</v>
      </c>
      <c r="B823" t="s">
        <v>1792</v>
      </c>
      <c r="C823" t="s">
        <v>10301</v>
      </c>
      <c r="D823" t="s">
        <v>51</v>
      </c>
      <c r="E823">
        <v>4309.1078889359997</v>
      </c>
      <c r="F823">
        <v>78.64</v>
      </c>
      <c r="G823">
        <v>80.676426932098806</v>
      </c>
      <c r="H823">
        <v>29.1276072351293</v>
      </c>
      <c r="I823">
        <v>36.143816508655298</v>
      </c>
      <c r="J823">
        <v>14.113254772123501</v>
      </c>
      <c r="K823">
        <v>58.443950501984503</v>
      </c>
      <c r="L823">
        <v>49.768956378611598</v>
      </c>
      <c r="M823">
        <v>83.319024826962107</v>
      </c>
      <c r="N823">
        <v>3.0526699432450402</v>
      </c>
      <c r="O823">
        <v>1.9837232960325499</v>
      </c>
      <c r="P823">
        <v>151.246006389776</v>
      </c>
      <c r="Q823">
        <v>3.6170325349012003E-2</v>
      </c>
    </row>
    <row r="824" spans="1:17" x14ac:dyDescent="0.3">
      <c r="A824" t="s">
        <v>1793</v>
      </c>
      <c r="B824" t="s">
        <v>1794</v>
      </c>
      <c r="C824" t="s">
        <v>10291</v>
      </c>
      <c r="D824" t="s">
        <v>281</v>
      </c>
      <c r="E824">
        <v>4299.8089198050002</v>
      </c>
      <c r="F824">
        <v>500.85</v>
      </c>
      <c r="G824">
        <v>5.1808540251612101</v>
      </c>
      <c r="H824">
        <v>12.2663325706785</v>
      </c>
      <c r="I824">
        <v>-3.1962001997823601</v>
      </c>
      <c r="J824">
        <v>6.3703763991841997</v>
      </c>
      <c r="K824">
        <v>446.28464121218099</v>
      </c>
      <c r="L824">
        <v>417.42258018278102</v>
      </c>
      <c r="M824">
        <v>77.812721641536001</v>
      </c>
      <c r="N824">
        <v>1.5175221268549799</v>
      </c>
      <c r="O824">
        <v>2.5057402415892902</v>
      </c>
      <c r="P824">
        <v>45.553618134263203</v>
      </c>
    </row>
    <row r="825" spans="1:17" hidden="1" x14ac:dyDescent="0.3">
      <c r="A825" t="s">
        <v>1795</v>
      </c>
      <c r="B825" t="s">
        <v>1796</v>
      </c>
      <c r="C825" t="s">
        <v>10301</v>
      </c>
      <c r="D825" t="s">
        <v>1797</v>
      </c>
      <c r="E825">
        <v>4296.1674311999996</v>
      </c>
      <c r="F825">
        <v>143.25</v>
      </c>
      <c r="G825">
        <v>29.499844893447801</v>
      </c>
      <c r="H825">
        <v>14.2387921295021</v>
      </c>
      <c r="I825">
        <v>5.55012688361077</v>
      </c>
      <c r="J825">
        <v>2.0868091121341799</v>
      </c>
      <c r="K825">
        <v>132.25013424954801</v>
      </c>
      <c r="L825">
        <v>115.10617603087501</v>
      </c>
      <c r="M825">
        <v>57.8118566119646</v>
      </c>
      <c r="N825">
        <v>0.24111451822941801</v>
      </c>
      <c r="O825">
        <v>10.2966841186736</v>
      </c>
      <c r="P825">
        <v>80.871212121212096</v>
      </c>
      <c r="Q825">
        <v>6.8671158321342005E-2</v>
      </c>
    </row>
    <row r="826" spans="1:17" x14ac:dyDescent="0.3">
      <c r="A826" t="s">
        <v>1798</v>
      </c>
      <c r="B826" t="s">
        <v>1799</v>
      </c>
      <c r="C826" t="s">
        <v>10298</v>
      </c>
      <c r="D826" t="s">
        <v>127</v>
      </c>
      <c r="E826">
        <v>4255.5074101740001</v>
      </c>
      <c r="F826">
        <v>222.06</v>
      </c>
      <c r="G826">
        <v>-13.0690175861981</v>
      </c>
      <c r="H826">
        <v>0.63667384014816097</v>
      </c>
      <c r="I826">
        <v>-24.814789668434099</v>
      </c>
      <c r="J826">
        <v>2.9419502093623802</v>
      </c>
      <c r="K826">
        <v>216.01210039817801</v>
      </c>
      <c r="L826">
        <v>216.59118735094401</v>
      </c>
      <c r="M826">
        <v>64.596177139688606</v>
      </c>
      <c r="N826">
        <v>1.3877398384352599</v>
      </c>
      <c r="O826">
        <v>25.1913897144915</v>
      </c>
      <c r="P826">
        <v>33.049730377471498</v>
      </c>
      <c r="Q826">
        <v>6.8047814568994003E-2</v>
      </c>
    </row>
    <row r="827" spans="1:17" x14ac:dyDescent="0.3">
      <c r="A827" t="s">
        <v>1800</v>
      </c>
      <c r="B827" t="s">
        <v>1801</v>
      </c>
      <c r="C827" t="s">
        <v>10300</v>
      </c>
      <c r="D827" t="s">
        <v>571</v>
      </c>
      <c r="E827">
        <v>4254.9611615100002</v>
      </c>
      <c r="F827">
        <v>371.45</v>
      </c>
      <c r="G827">
        <v>4.6482867442451603</v>
      </c>
      <c r="H827">
        <v>0.262429852809141</v>
      </c>
      <c r="I827">
        <v>-29.0945851870021</v>
      </c>
      <c r="J827">
        <v>2.5297723321079098E-2</v>
      </c>
      <c r="K827">
        <v>370.43661044543597</v>
      </c>
      <c r="L827">
        <v>358.18834891992901</v>
      </c>
      <c r="M827">
        <v>54.642210279674799</v>
      </c>
      <c r="N827">
        <v>0.96545728928361696</v>
      </c>
      <c r="O827">
        <v>23.529411764705799</v>
      </c>
      <c r="P827">
        <v>33.831742028463303</v>
      </c>
      <c r="Q827">
        <v>0.13214144728598501</v>
      </c>
    </row>
    <row r="828" spans="1:17" hidden="1" x14ac:dyDescent="0.3">
      <c r="A828" t="s">
        <v>1802</v>
      </c>
      <c r="B828" t="s">
        <v>1803</v>
      </c>
      <c r="C828" t="s">
        <v>10301</v>
      </c>
      <c r="D828" t="s">
        <v>46</v>
      </c>
      <c r="E828">
        <v>4250.9600730000002</v>
      </c>
      <c r="F828">
        <v>2216.0500000000002</v>
      </c>
      <c r="G828">
        <v>576.37274396323198</v>
      </c>
      <c r="H828">
        <v>5.61613914442749</v>
      </c>
      <c r="I828">
        <v>153.30692936073601</v>
      </c>
      <c r="J828">
        <v>7.7965325676625099</v>
      </c>
      <c r="K828">
        <v>2169.91590664559</v>
      </c>
      <c r="L828">
        <v>1412.03649422178</v>
      </c>
      <c r="M828">
        <v>55.361489298727903</v>
      </c>
      <c r="N828">
        <v>0.75305783918773495</v>
      </c>
      <c r="O828">
        <v>34.654001489136</v>
      </c>
      <c r="P828">
        <v>688.62989323843397</v>
      </c>
    </row>
    <row r="829" spans="1:17" hidden="1" x14ac:dyDescent="0.3">
      <c r="A829" t="s">
        <v>1804</v>
      </c>
      <c r="B829" t="s">
        <v>1805</v>
      </c>
      <c r="C829" t="s">
        <v>10301</v>
      </c>
      <c r="D829" t="s">
        <v>46</v>
      </c>
      <c r="E829">
        <v>4239.98235045</v>
      </c>
      <c r="F829">
        <v>762.3</v>
      </c>
      <c r="G829">
        <v>-18.163220210766099</v>
      </c>
      <c r="H829">
        <v>7.7245386083753598</v>
      </c>
      <c r="I829">
        <v>-1.92121505015669</v>
      </c>
      <c r="J829">
        <v>4.2624974553900001</v>
      </c>
      <c r="K829">
        <v>732.83573296947395</v>
      </c>
      <c r="M829">
        <v>57.324103050505897</v>
      </c>
      <c r="N829">
        <v>0.16496249955856199</v>
      </c>
      <c r="O829">
        <v>17.7030040666404</v>
      </c>
      <c r="P829">
        <v>38.599999999999902</v>
      </c>
    </row>
    <row r="830" spans="1:17" hidden="1" x14ac:dyDescent="0.3">
      <c r="A830" t="s">
        <v>1806</v>
      </c>
      <c r="B830" t="s">
        <v>1807</v>
      </c>
      <c r="C830" t="s">
        <v>10301</v>
      </c>
      <c r="D830" t="s">
        <v>119</v>
      </c>
      <c r="E830">
        <v>4232.8104488999998</v>
      </c>
      <c r="F830">
        <v>339.7</v>
      </c>
      <c r="G830">
        <v>-34.259066446108598</v>
      </c>
      <c r="H830">
        <v>3.8898996382955202</v>
      </c>
      <c r="I830">
        <v>-18.0170612854991</v>
      </c>
      <c r="J830">
        <v>-1.5137007844952699</v>
      </c>
      <c r="K830">
        <v>338.05240980762102</v>
      </c>
      <c r="M830">
        <v>46.1167040876851</v>
      </c>
      <c r="N830">
        <v>0.87846331518024501</v>
      </c>
      <c r="O830">
        <v>15.6461583750368</v>
      </c>
      <c r="P830">
        <v>12.838398937053601</v>
      </c>
    </row>
    <row r="831" spans="1:17" hidden="1" x14ac:dyDescent="0.3">
      <c r="A831" t="s">
        <v>1808</v>
      </c>
      <c r="B831" t="s">
        <v>1809</v>
      </c>
      <c r="C831" t="s">
        <v>10301</v>
      </c>
      <c r="D831" t="s">
        <v>51</v>
      </c>
      <c r="E831">
        <v>4209.1677245760002</v>
      </c>
      <c r="F831">
        <v>163.92</v>
      </c>
      <c r="G831">
        <v>76.216758117210304</v>
      </c>
      <c r="H831">
        <v>7.3485055924250799</v>
      </c>
      <c r="I831">
        <v>48.558871742046698</v>
      </c>
      <c r="J831">
        <v>3.2067303166039398</v>
      </c>
      <c r="K831">
        <v>134.15803395966799</v>
      </c>
      <c r="L831">
        <v>107.290857500413</v>
      </c>
      <c r="M831">
        <v>77.988166737608395</v>
      </c>
      <c r="N831">
        <v>0.87924461948815702</v>
      </c>
      <c r="O831">
        <v>0.65885797950220304</v>
      </c>
      <c r="P831">
        <v>121.065407956844</v>
      </c>
      <c r="Q831">
        <v>3.7614558479452997E-2</v>
      </c>
    </row>
    <row r="832" spans="1:17" hidden="1" x14ac:dyDescent="0.3">
      <c r="A832" t="s">
        <v>1810</v>
      </c>
      <c r="B832" t="s">
        <v>1811</v>
      </c>
      <c r="C832" t="s">
        <v>10301</v>
      </c>
      <c r="D832" t="s">
        <v>303</v>
      </c>
      <c r="E832">
        <v>4181.9571157999999</v>
      </c>
      <c r="F832">
        <v>605.20000000000005</v>
      </c>
      <c r="G832">
        <v>57.073856545863897</v>
      </c>
      <c r="H832">
        <v>3.6714715055853002</v>
      </c>
      <c r="I832">
        <v>21.7310790549693</v>
      </c>
      <c r="J832">
        <v>0.72204956855564795</v>
      </c>
      <c r="K832">
        <v>578.44318935127103</v>
      </c>
      <c r="L832">
        <v>485.09035254928102</v>
      </c>
      <c r="M832">
        <v>61.705045000851598</v>
      </c>
      <c r="N832">
        <v>0.50435936722104102</v>
      </c>
      <c r="O832">
        <v>8.2286847323198806</v>
      </c>
      <c r="P832">
        <v>105.256910293369</v>
      </c>
      <c r="Q832">
        <v>5.8637386539959001E-2</v>
      </c>
    </row>
    <row r="833" spans="1:17" hidden="1" x14ac:dyDescent="0.3">
      <c r="A833" t="s">
        <v>1812</v>
      </c>
      <c r="B833" t="s">
        <v>1813</v>
      </c>
      <c r="C833" t="s">
        <v>10301</v>
      </c>
      <c r="D833" t="s">
        <v>258</v>
      </c>
      <c r="E833">
        <v>4163.8671632850001</v>
      </c>
      <c r="F833">
        <v>986.55</v>
      </c>
      <c r="G833">
        <v>677.75804851098098</v>
      </c>
      <c r="H833">
        <v>76.037012717737397</v>
      </c>
      <c r="I833">
        <v>124.312785756317</v>
      </c>
      <c r="J833">
        <v>21.6665319449199</v>
      </c>
      <c r="K833">
        <v>681.41567624998299</v>
      </c>
      <c r="L833">
        <v>492.192996283887</v>
      </c>
      <c r="M833">
        <v>88.918177289737201</v>
      </c>
      <c r="N833">
        <v>2.2754319830380298</v>
      </c>
      <c r="O833">
        <v>1.26197354416908</v>
      </c>
      <c r="P833">
        <v>775.76564580559204</v>
      </c>
      <c r="Q833">
        <v>0.20450853276868999</v>
      </c>
    </row>
    <row r="834" spans="1:17" x14ac:dyDescent="0.3">
      <c r="A834" t="s">
        <v>1814</v>
      </c>
      <c r="B834" t="s">
        <v>1815</v>
      </c>
      <c r="C834" t="s">
        <v>10292</v>
      </c>
      <c r="D834" t="s">
        <v>263</v>
      </c>
      <c r="E834">
        <v>4162.6343616000004</v>
      </c>
      <c r="F834">
        <v>1326</v>
      </c>
      <c r="G834">
        <v>4.80170997861791</v>
      </c>
      <c r="H834">
        <v>-7.3764335869751001</v>
      </c>
      <c r="I834">
        <v>2.0268915431804699</v>
      </c>
      <c r="J834">
        <v>1.5753591517216601</v>
      </c>
      <c r="K834">
        <v>1343.84998876899</v>
      </c>
      <c r="L834">
        <v>1246.5970592374099</v>
      </c>
      <c r="M834">
        <v>49.569580734984598</v>
      </c>
      <c r="N834">
        <v>0.781153138499317</v>
      </c>
      <c r="O834">
        <v>15.128205128205099</v>
      </c>
      <c r="P834">
        <v>37.566137566137499</v>
      </c>
      <c r="Q834">
        <v>0.136824306457552</v>
      </c>
    </row>
    <row r="835" spans="1:17" hidden="1" x14ac:dyDescent="0.3">
      <c r="A835" t="s">
        <v>1816</v>
      </c>
      <c r="B835" t="s">
        <v>1817</v>
      </c>
      <c r="C835" t="s">
        <v>10301</v>
      </c>
      <c r="D835" t="s">
        <v>139</v>
      </c>
      <c r="E835">
        <v>4162.3799533599904</v>
      </c>
      <c r="F835">
        <v>89.36</v>
      </c>
      <c r="G835">
        <v>73.343523737126702</v>
      </c>
      <c r="H835">
        <v>-3.0977065154843202</v>
      </c>
      <c r="I835">
        <v>89.585528897736197</v>
      </c>
      <c r="J835">
        <v>-4.7258734013808796</v>
      </c>
      <c r="K835">
        <v>87.810793925933993</v>
      </c>
      <c r="M835">
        <v>40.054233437412996</v>
      </c>
      <c r="N835">
        <v>0.30887823380967</v>
      </c>
      <c r="O835">
        <v>21.474932855863901</v>
      </c>
      <c r="P835">
        <v>148.222222222222</v>
      </c>
    </row>
    <row r="836" spans="1:17" x14ac:dyDescent="0.3">
      <c r="A836" t="s">
        <v>1818</v>
      </c>
      <c r="B836" t="s">
        <v>1819</v>
      </c>
      <c r="C836" t="s">
        <v>10291</v>
      </c>
      <c r="D836" t="s">
        <v>51</v>
      </c>
      <c r="E836">
        <v>4138.7094644500003</v>
      </c>
      <c r="F836">
        <v>166.1</v>
      </c>
      <c r="G836">
        <v>59.448308725160402</v>
      </c>
      <c r="H836">
        <v>19.0421544483427</v>
      </c>
      <c r="I836">
        <v>0.44036618524306798</v>
      </c>
      <c r="J836">
        <v>8.9301016058412408</v>
      </c>
      <c r="K836">
        <v>137.536546938225</v>
      </c>
      <c r="L836">
        <v>123.475960691373</v>
      </c>
      <c r="M836">
        <v>79.378127040704399</v>
      </c>
      <c r="N836">
        <v>2.2454154156514199</v>
      </c>
      <c r="O836">
        <v>5.3582179409993902</v>
      </c>
      <c r="P836">
        <v>92.245370370370296</v>
      </c>
      <c r="Q836">
        <v>-3.7727424133520003E-2</v>
      </c>
    </row>
    <row r="837" spans="1:17" hidden="1" x14ac:dyDescent="0.3">
      <c r="A837" t="s">
        <v>1820</v>
      </c>
      <c r="B837" t="s">
        <v>1821</v>
      </c>
      <c r="C837" t="s">
        <v>10301</v>
      </c>
      <c r="D837" t="s">
        <v>51</v>
      </c>
      <c r="E837">
        <v>4122.2566624999999</v>
      </c>
      <c r="F837">
        <v>585.5</v>
      </c>
      <c r="G837">
        <v>16.223079807229301</v>
      </c>
      <c r="H837">
        <v>11.928770790995801</v>
      </c>
      <c r="I837">
        <v>-4.0173706829146001</v>
      </c>
      <c r="J837">
        <v>0.136020220146298</v>
      </c>
      <c r="K837">
        <v>551.98040102542404</v>
      </c>
      <c r="L837">
        <v>508.263275036339</v>
      </c>
      <c r="M837">
        <v>63.880257223016798</v>
      </c>
      <c r="N837">
        <v>2.2103423096588601</v>
      </c>
      <c r="O837">
        <v>7.7711357813834399</v>
      </c>
      <c r="P837">
        <v>48.227848101265799</v>
      </c>
      <c r="Q837">
        <v>6.5143015738501994E-2</v>
      </c>
    </row>
    <row r="838" spans="1:17" hidden="1" x14ac:dyDescent="0.3">
      <c r="A838" t="s">
        <v>1822</v>
      </c>
      <c r="B838" t="s">
        <v>1823</v>
      </c>
      <c r="C838" t="s">
        <v>10301</v>
      </c>
      <c r="D838" t="s">
        <v>397</v>
      </c>
      <c r="E838">
        <v>4120.9571403</v>
      </c>
      <c r="F838">
        <v>1074.1500000000001</v>
      </c>
      <c r="G838">
        <v>-51.569027594502003</v>
      </c>
      <c r="H838">
        <v>-9.4301388167894409</v>
      </c>
      <c r="I838">
        <v>-22.697104132908699</v>
      </c>
      <c r="J838">
        <v>-1.0753724673935201</v>
      </c>
      <c r="K838">
        <v>1144.4475625243499</v>
      </c>
      <c r="L838">
        <v>1212.6073652771599</v>
      </c>
      <c r="M838">
        <v>33.114438311661303</v>
      </c>
      <c r="N838">
        <v>0.94257696878629205</v>
      </c>
      <c r="O838">
        <v>44.7563189498673</v>
      </c>
      <c r="P838">
        <v>7.6464398456681897</v>
      </c>
      <c r="Q838">
        <v>-7.1660533202367996E-2</v>
      </c>
    </row>
    <row r="839" spans="1:17" hidden="1" x14ac:dyDescent="0.3">
      <c r="A839" t="s">
        <v>1824</v>
      </c>
      <c r="B839" t="s">
        <v>1825</v>
      </c>
      <c r="C839" t="s">
        <v>10301</v>
      </c>
      <c r="D839" t="s">
        <v>571</v>
      </c>
      <c r="E839">
        <v>4113.0348849699903</v>
      </c>
      <c r="F839">
        <v>1559.05</v>
      </c>
      <c r="G839">
        <v>-29.2093263683524</v>
      </c>
      <c r="H839">
        <v>1.73544549365043</v>
      </c>
      <c r="I839">
        <v>5.6563466581118096</v>
      </c>
      <c r="J839">
        <v>-5.4783203068943296</v>
      </c>
      <c r="K839">
        <v>1594.3541952226001</v>
      </c>
      <c r="L839">
        <v>1518.4333551432401</v>
      </c>
      <c r="M839">
        <v>37.994987989970497</v>
      </c>
      <c r="N839">
        <v>1.02291790233293</v>
      </c>
      <c r="O839">
        <v>19.2585228183829</v>
      </c>
      <c r="P839">
        <v>32.572278911564602</v>
      </c>
      <c r="Q839">
        <v>4.1064219792403003E-2</v>
      </c>
    </row>
    <row r="840" spans="1:17" x14ac:dyDescent="0.3">
      <c r="A840" t="s">
        <v>1826</v>
      </c>
      <c r="B840" t="s">
        <v>1827</v>
      </c>
      <c r="C840" t="s">
        <v>10291</v>
      </c>
      <c r="D840" t="s">
        <v>51</v>
      </c>
      <c r="E840">
        <v>4107.7644862500001</v>
      </c>
      <c r="F840">
        <v>333.15</v>
      </c>
      <c r="G840">
        <v>-11.309407107613699</v>
      </c>
      <c r="H840">
        <v>-2.9159001781901801</v>
      </c>
      <c r="I840">
        <v>5.26003457224187</v>
      </c>
      <c r="J840">
        <v>0.32186052186571201</v>
      </c>
      <c r="K840">
        <v>327.75198106468599</v>
      </c>
      <c r="L840">
        <v>309.45305062447301</v>
      </c>
      <c r="M840">
        <v>59.1854304032409</v>
      </c>
      <c r="N840">
        <v>0.39009699984519802</v>
      </c>
      <c r="O840">
        <v>13.4473960678373</v>
      </c>
      <c r="P840">
        <v>33.206717313074698</v>
      </c>
      <c r="Q840">
        <v>-8.7074270904825002E-2</v>
      </c>
    </row>
    <row r="841" spans="1:17" x14ac:dyDescent="0.3">
      <c r="A841" t="s">
        <v>1828</v>
      </c>
      <c r="B841" t="s">
        <v>1829</v>
      </c>
      <c r="C841" t="s">
        <v>10298</v>
      </c>
      <c r="D841" t="s">
        <v>303</v>
      </c>
      <c r="E841">
        <v>4104.7213688100001</v>
      </c>
      <c r="F841">
        <v>1307.55</v>
      </c>
      <c r="G841">
        <v>-10.895318407474599</v>
      </c>
      <c r="H841">
        <v>27.996414395903699</v>
      </c>
      <c r="I841">
        <v>33.438301263909601</v>
      </c>
      <c r="J841">
        <v>9.4468516055374804E-2</v>
      </c>
      <c r="K841">
        <v>1092.9146066025601</v>
      </c>
      <c r="L841">
        <v>1037.17213981758</v>
      </c>
      <c r="M841">
        <v>72.921497347228595</v>
      </c>
      <c r="N841">
        <v>1.7991696875779799</v>
      </c>
      <c r="O841">
        <v>4.0916217353064797</v>
      </c>
      <c r="P841">
        <v>73.957293953302695</v>
      </c>
      <c r="Q841">
        <v>-2.4914670219011E-2</v>
      </c>
    </row>
    <row r="842" spans="1:17" x14ac:dyDescent="0.3">
      <c r="A842" t="s">
        <v>1830</v>
      </c>
      <c r="B842" t="s">
        <v>1831</v>
      </c>
      <c r="C842" t="s">
        <v>10294</v>
      </c>
      <c r="D842" t="s">
        <v>127</v>
      </c>
      <c r="E842">
        <v>4099.0913447599996</v>
      </c>
      <c r="F842">
        <v>227.45</v>
      </c>
      <c r="G842">
        <v>-12.343550532264601</v>
      </c>
      <c r="H842">
        <v>-11.1110082778298</v>
      </c>
      <c r="I842">
        <v>-3.5207157206339601</v>
      </c>
      <c r="J842">
        <v>-1.1583782435915699</v>
      </c>
      <c r="K842">
        <v>231.91422237459</v>
      </c>
      <c r="L842">
        <v>213.75225554669299</v>
      </c>
      <c r="M842">
        <v>48.226863267968902</v>
      </c>
      <c r="N842">
        <v>0.38337362811065601</v>
      </c>
      <c r="O842">
        <v>20.883710705649602</v>
      </c>
      <c r="P842">
        <v>43.005344231373698</v>
      </c>
      <c r="Q842">
        <v>9.0735204289733001E-2</v>
      </c>
    </row>
    <row r="843" spans="1:17" x14ac:dyDescent="0.3">
      <c r="A843" t="s">
        <v>1832</v>
      </c>
      <c r="B843" t="s">
        <v>1833</v>
      </c>
      <c r="C843" t="s">
        <v>10300</v>
      </c>
      <c r="D843" t="s">
        <v>303</v>
      </c>
      <c r="E843">
        <v>4090.98422394</v>
      </c>
      <c r="F843">
        <v>164.39</v>
      </c>
      <c r="G843">
        <v>61.362630927218298</v>
      </c>
      <c r="H843">
        <v>13.0503896995125</v>
      </c>
      <c r="I843">
        <v>54.626746139256902</v>
      </c>
      <c r="J843">
        <v>6.6385291995527602</v>
      </c>
      <c r="K843">
        <v>137.401659006664</v>
      </c>
      <c r="L843">
        <v>113.008020312735</v>
      </c>
      <c r="M843">
        <v>74.312602032352999</v>
      </c>
      <c r="N843">
        <v>1.0817311347706799</v>
      </c>
      <c r="O843">
        <v>1.13145568465236</v>
      </c>
      <c r="P843">
        <v>101.458333333333</v>
      </c>
      <c r="Q843">
        <v>3.1550403623241997E-2</v>
      </c>
    </row>
    <row r="844" spans="1:17" x14ac:dyDescent="0.3">
      <c r="A844" t="s">
        <v>1834</v>
      </c>
      <c r="B844" t="s">
        <v>1835</v>
      </c>
      <c r="C844" t="s">
        <v>10289</v>
      </c>
      <c r="D844" t="s">
        <v>266</v>
      </c>
      <c r="E844">
        <v>4079.0340695699902</v>
      </c>
      <c r="F844">
        <v>483.3</v>
      </c>
      <c r="G844">
        <v>-32.639275227436599</v>
      </c>
      <c r="H844">
        <v>-2.03140680623263</v>
      </c>
      <c r="I844">
        <v>-25.702237744651001</v>
      </c>
      <c r="J844">
        <v>-1.3958631058975299</v>
      </c>
      <c r="K844">
        <v>494.44462920205501</v>
      </c>
      <c r="L844">
        <v>505.48658251041599</v>
      </c>
      <c r="M844">
        <v>48.547476537073997</v>
      </c>
      <c r="N844">
        <v>0.72983460859136096</v>
      </c>
      <c r="O844">
        <v>44.630664183736798</v>
      </c>
      <c r="P844">
        <v>8.1208053691275097</v>
      </c>
    </row>
    <row r="845" spans="1:17" hidden="1" x14ac:dyDescent="0.3">
      <c r="A845" t="s">
        <v>1836</v>
      </c>
      <c r="B845" t="s">
        <v>1837</v>
      </c>
      <c r="C845" t="s">
        <v>10301</v>
      </c>
      <c r="D845" t="s">
        <v>1053</v>
      </c>
      <c r="E845">
        <v>4060.8879999999999</v>
      </c>
      <c r="F845">
        <v>118</v>
      </c>
      <c r="G845">
        <v>-26.1935995931</v>
      </c>
      <c r="I845">
        <v>-8.1669604337005008</v>
      </c>
      <c r="K845">
        <v>104.378999999999</v>
      </c>
      <c r="M845">
        <v>99.990560428137201</v>
      </c>
      <c r="N845">
        <v>1</v>
      </c>
      <c r="O845">
        <v>0</v>
      </c>
      <c r="P845">
        <v>5.3571428571428603</v>
      </c>
    </row>
    <row r="846" spans="1:17" x14ac:dyDescent="0.3">
      <c r="A846" t="s">
        <v>1838</v>
      </c>
      <c r="B846" t="s">
        <v>1839</v>
      </c>
      <c r="C846" t="s">
        <v>10304</v>
      </c>
      <c r="D846" t="s">
        <v>689</v>
      </c>
      <c r="E846">
        <v>4051.7702612599901</v>
      </c>
      <c r="F846">
        <v>613.45000000000005</v>
      </c>
      <c r="G846">
        <v>-18.294792563448301</v>
      </c>
      <c r="H846">
        <v>-7.6126104222588902</v>
      </c>
      <c r="I846">
        <v>-18.594782511465201</v>
      </c>
      <c r="J846">
        <v>2.9542290180106101</v>
      </c>
      <c r="K846">
        <v>629.31685288122799</v>
      </c>
      <c r="L846">
        <v>638.06161827935796</v>
      </c>
      <c r="M846">
        <v>58.949225559786299</v>
      </c>
      <c r="N846">
        <v>0.42911885938571198</v>
      </c>
      <c r="O846">
        <v>32.855163420001603</v>
      </c>
      <c r="P846">
        <v>11.212835387962199</v>
      </c>
      <c r="Q846">
        <v>0.105846856214101</v>
      </c>
    </row>
    <row r="847" spans="1:17" x14ac:dyDescent="0.3">
      <c r="A847" t="s">
        <v>1840</v>
      </c>
      <c r="B847" t="s">
        <v>1841</v>
      </c>
      <c r="C847" t="s">
        <v>10298</v>
      </c>
      <c r="D847" t="s">
        <v>263</v>
      </c>
      <c r="E847">
        <v>4049.59674653399</v>
      </c>
      <c r="F847">
        <v>174.19</v>
      </c>
      <c r="G847">
        <v>1.1118921054950599</v>
      </c>
      <c r="H847">
        <v>14.815195224126199</v>
      </c>
      <c r="I847">
        <v>-3.9182315902494702</v>
      </c>
      <c r="J847">
        <v>4.3771310232609597</v>
      </c>
      <c r="K847">
        <v>157.31967036720101</v>
      </c>
      <c r="L847">
        <v>146.16043936233399</v>
      </c>
      <c r="M847">
        <v>63.723433383419398</v>
      </c>
      <c r="N847">
        <v>1.2280348766241</v>
      </c>
      <c r="O847">
        <v>4.1391583902634999</v>
      </c>
      <c r="P847">
        <v>55.457385095939301</v>
      </c>
      <c r="Q847">
        <v>2.0866323398096999E-2</v>
      </c>
    </row>
    <row r="848" spans="1:17" hidden="1" x14ac:dyDescent="0.3">
      <c r="A848" t="s">
        <v>1842</v>
      </c>
      <c r="B848" t="s">
        <v>1843</v>
      </c>
      <c r="C848" t="s">
        <v>10301</v>
      </c>
      <c r="D848" t="s">
        <v>27</v>
      </c>
      <c r="E848">
        <v>4043.34</v>
      </c>
      <c r="F848">
        <v>64.180000000000007</v>
      </c>
      <c r="G848">
        <v>176.252878589609</v>
      </c>
      <c r="H848">
        <v>-10.6082078704978</v>
      </c>
      <c r="I848">
        <v>29.069881671562602</v>
      </c>
      <c r="J848">
        <v>1.3741515658358401</v>
      </c>
      <c r="K848">
        <v>59.858025843327503</v>
      </c>
      <c r="L848">
        <v>44.054468833276502</v>
      </c>
      <c r="M848">
        <v>46.035889943858301</v>
      </c>
      <c r="N848">
        <v>1.0127665774647701</v>
      </c>
      <c r="O848">
        <v>58.8189467123714</v>
      </c>
      <c r="P848">
        <v>214.60784313725401</v>
      </c>
      <c r="Q848">
        <v>0.10698132579677801</v>
      </c>
    </row>
    <row r="849" spans="1:17" hidden="1" x14ac:dyDescent="0.3">
      <c r="A849" t="s">
        <v>1844</v>
      </c>
      <c r="B849" t="s">
        <v>1845</v>
      </c>
      <c r="C849" t="s">
        <v>10301</v>
      </c>
      <c r="D849" t="s">
        <v>89</v>
      </c>
      <c r="E849">
        <v>4033.880080335</v>
      </c>
      <c r="F849">
        <v>3217.55</v>
      </c>
      <c r="G849">
        <v>37.131378893316501</v>
      </c>
      <c r="H849">
        <v>-6.6437244756639098</v>
      </c>
      <c r="I849">
        <v>11.5359548540593</v>
      </c>
      <c r="J849">
        <v>-12.5973226547938</v>
      </c>
      <c r="K849">
        <v>3178.9604550495701</v>
      </c>
      <c r="L849">
        <v>2698.8052765550301</v>
      </c>
      <c r="M849">
        <v>42.703753033021798</v>
      </c>
      <c r="N849">
        <v>1.40267233226206</v>
      </c>
      <c r="O849">
        <v>12.5079641342014</v>
      </c>
      <c r="P849">
        <v>84.752088656656397</v>
      </c>
      <c r="Q849">
        <v>0.195731766515052</v>
      </c>
    </row>
    <row r="850" spans="1:17" hidden="1" x14ac:dyDescent="0.3">
      <c r="A850" t="s">
        <v>1846</v>
      </c>
      <c r="B850" t="s">
        <v>1847</v>
      </c>
      <c r="C850" t="s">
        <v>10301</v>
      </c>
      <c r="D850" t="s">
        <v>755</v>
      </c>
      <c r="E850">
        <v>4021.4460368250002</v>
      </c>
      <c r="F850">
        <v>864.45</v>
      </c>
      <c r="G850">
        <v>-42.3752111770958</v>
      </c>
      <c r="H850">
        <v>1.6232781344449201</v>
      </c>
      <c r="I850">
        <v>-16.905135422232501</v>
      </c>
      <c r="J850">
        <v>17.6568564791522</v>
      </c>
      <c r="K850">
        <v>817.225785029539</v>
      </c>
      <c r="L850">
        <v>885.72042500100997</v>
      </c>
      <c r="M850">
        <v>69.712720360028797</v>
      </c>
      <c r="N850">
        <v>3.5838799033701298</v>
      </c>
      <c r="O850">
        <v>23.199722366822801</v>
      </c>
      <c r="P850">
        <v>20.262938230383899</v>
      </c>
      <c r="Q850">
        <v>-8.4718294345415002E-2</v>
      </c>
    </row>
    <row r="851" spans="1:17" x14ac:dyDescent="0.3">
      <c r="A851" t="s">
        <v>1848</v>
      </c>
      <c r="B851" t="s">
        <v>1849</v>
      </c>
      <c r="C851" t="s">
        <v>10300</v>
      </c>
      <c r="D851" t="s">
        <v>303</v>
      </c>
      <c r="E851">
        <v>4003.9411799999998</v>
      </c>
      <c r="F851">
        <v>1293.2</v>
      </c>
      <c r="G851">
        <v>43.185729001401299</v>
      </c>
      <c r="H851">
        <v>24.817821413352501</v>
      </c>
      <c r="I851">
        <v>36.4316947681247</v>
      </c>
      <c r="J851">
        <v>-2.8231973839639801</v>
      </c>
      <c r="K851">
        <v>1088.65139542675</v>
      </c>
      <c r="L851">
        <v>897.59355702064204</v>
      </c>
      <c r="M851">
        <v>63.631370755880702</v>
      </c>
      <c r="N851">
        <v>0.84329486608621096</v>
      </c>
      <c r="O851">
        <v>3.99010207237859</v>
      </c>
      <c r="P851">
        <v>108.09397377101899</v>
      </c>
      <c r="Q851">
        <v>5.1608140735416003E-2</v>
      </c>
    </row>
    <row r="852" spans="1:17" hidden="1" x14ac:dyDescent="0.3">
      <c r="A852" t="s">
        <v>1850</v>
      </c>
      <c r="B852" t="s">
        <v>1851</v>
      </c>
      <c r="C852" t="s">
        <v>10301</v>
      </c>
      <c r="D852" t="s">
        <v>303</v>
      </c>
      <c r="E852">
        <v>3993.9694854949998</v>
      </c>
      <c r="F852">
        <v>3297.95</v>
      </c>
      <c r="G852">
        <v>11.6543984105219</v>
      </c>
      <c r="H852">
        <v>35.196532176766198</v>
      </c>
      <c r="I852">
        <v>51.698304740479998</v>
      </c>
      <c r="J852">
        <v>11.787221441627601</v>
      </c>
      <c r="K852">
        <v>2645.8598618423398</v>
      </c>
      <c r="L852">
        <v>2232.6514549695298</v>
      </c>
      <c r="M852">
        <v>64.607568021608699</v>
      </c>
      <c r="N852">
        <v>1.7242681726861899</v>
      </c>
      <c r="O852">
        <v>8.3309328522263897</v>
      </c>
      <c r="P852">
        <v>118.60272428992801</v>
      </c>
      <c r="Q852">
        <v>0.104029267828984</v>
      </c>
    </row>
    <row r="853" spans="1:17" hidden="1" x14ac:dyDescent="0.3">
      <c r="A853" t="s">
        <v>1852</v>
      </c>
      <c r="B853" t="s">
        <v>1853</v>
      </c>
      <c r="C853" t="s">
        <v>10301</v>
      </c>
      <c r="D853" t="s">
        <v>37</v>
      </c>
      <c r="E853">
        <v>3979.8371504000002</v>
      </c>
      <c r="F853">
        <v>566</v>
      </c>
      <c r="G853">
        <v>-5.9612626264831903</v>
      </c>
      <c r="H853">
        <v>-2.4133880506780399</v>
      </c>
      <c r="I853">
        <v>-0.92335979723996697</v>
      </c>
      <c r="J853">
        <v>-2.9113792830007998</v>
      </c>
      <c r="K853">
        <v>547.365304619727</v>
      </c>
      <c r="M853">
        <v>58.275082620536203</v>
      </c>
      <c r="N853">
        <v>0.70372059265477105</v>
      </c>
      <c r="O853">
        <v>9.7173144876325104</v>
      </c>
      <c r="P853">
        <v>31.459760771106701</v>
      </c>
    </row>
    <row r="854" spans="1:17" hidden="1" x14ac:dyDescent="0.3">
      <c r="A854" t="s">
        <v>1854</v>
      </c>
      <c r="B854" t="s">
        <v>1855</v>
      </c>
      <c r="C854" t="s">
        <v>10301</v>
      </c>
      <c r="D854" t="s">
        <v>1002</v>
      </c>
      <c r="E854">
        <v>3979.5991920000001</v>
      </c>
      <c r="F854">
        <v>3173.6</v>
      </c>
      <c r="G854">
        <v>-13.0446061671287</v>
      </c>
      <c r="H854">
        <v>0.66320157271501601</v>
      </c>
      <c r="I854">
        <v>5.1102250597945904</v>
      </c>
      <c r="J854">
        <v>-0.41553839713285301</v>
      </c>
      <c r="K854">
        <v>3056.2227231994498</v>
      </c>
      <c r="L854">
        <v>2780.5368367849701</v>
      </c>
      <c r="M854">
        <v>57.318754757315602</v>
      </c>
      <c r="N854">
        <v>0.54897248638447704</v>
      </c>
      <c r="O854">
        <v>9.96659944542475</v>
      </c>
      <c r="P854">
        <v>44.966197697789099</v>
      </c>
      <c r="Q854">
        <v>4.9024873525199998E-2</v>
      </c>
    </row>
    <row r="855" spans="1:17" hidden="1" x14ac:dyDescent="0.3">
      <c r="A855" t="s">
        <v>1856</v>
      </c>
      <c r="B855" t="s">
        <v>1857</v>
      </c>
      <c r="C855" t="s">
        <v>10301</v>
      </c>
      <c r="D855" t="s">
        <v>1589</v>
      </c>
      <c r="E855">
        <v>3968.7211024550002</v>
      </c>
      <c r="F855">
        <v>2339.9499999999998</v>
      </c>
      <c r="G855">
        <v>21.370893329508299</v>
      </c>
      <c r="H855">
        <v>9.20008607978302</v>
      </c>
      <c r="I855">
        <v>41.157290725204803</v>
      </c>
      <c r="J855">
        <v>4.2811360984709097</v>
      </c>
      <c r="K855">
        <v>2051.4965409914298</v>
      </c>
      <c r="L855">
        <v>1762.9754870357301</v>
      </c>
      <c r="M855">
        <v>75.157991261977202</v>
      </c>
      <c r="N855">
        <v>1.4367540902604601</v>
      </c>
      <c r="O855">
        <v>1.0705356952071601</v>
      </c>
      <c r="P855">
        <v>65.244871296917395</v>
      </c>
      <c r="Q855">
        <v>0.10949519964429601</v>
      </c>
    </row>
    <row r="856" spans="1:17" hidden="1" x14ac:dyDescent="0.3">
      <c r="A856" t="s">
        <v>1858</v>
      </c>
      <c r="B856" t="s">
        <v>1859</v>
      </c>
      <c r="C856" t="s">
        <v>10301</v>
      </c>
      <c r="D856" t="s">
        <v>139</v>
      </c>
      <c r="E856">
        <v>3961.1384481999999</v>
      </c>
      <c r="F856">
        <v>439.55</v>
      </c>
      <c r="G856">
        <v>-21.295542254274</v>
      </c>
      <c r="H856">
        <v>0.71507409903808095</v>
      </c>
      <c r="I856">
        <v>-15.209146167980199</v>
      </c>
      <c r="J856">
        <v>-0.82948054698696205</v>
      </c>
      <c r="K856">
        <v>425.80465531292901</v>
      </c>
      <c r="L856">
        <v>422.36793289203598</v>
      </c>
      <c r="M856">
        <v>79.978110195671505</v>
      </c>
      <c r="N856">
        <v>1.2881375215131301</v>
      </c>
      <c r="O856">
        <v>8.0764418154931192</v>
      </c>
      <c r="P856">
        <v>15.3674540682414</v>
      </c>
      <c r="Q856">
        <v>1.7918202876871001E-2</v>
      </c>
    </row>
    <row r="857" spans="1:17" hidden="1" x14ac:dyDescent="0.3">
      <c r="A857" t="s">
        <v>1860</v>
      </c>
      <c r="B857" t="s">
        <v>1861</v>
      </c>
      <c r="C857" t="s">
        <v>10301</v>
      </c>
      <c r="D857" t="s">
        <v>622</v>
      </c>
      <c r="E857">
        <v>3954.6043682099998</v>
      </c>
      <c r="F857">
        <v>1984.35</v>
      </c>
      <c r="G857">
        <v>51.110591598925602</v>
      </c>
      <c r="H857">
        <v>11.661077843787799</v>
      </c>
      <c r="I857">
        <v>30.124324803832302</v>
      </c>
      <c r="J857">
        <v>0.81515835362584999</v>
      </c>
      <c r="K857">
        <v>1819.66593672565</v>
      </c>
      <c r="L857">
        <v>1580.50233464959</v>
      </c>
      <c r="M857">
        <v>82.840471491035402</v>
      </c>
      <c r="N857">
        <v>1.07845025771209</v>
      </c>
      <c r="O857">
        <v>10.1116234535238</v>
      </c>
      <c r="P857">
        <v>105.898832684824</v>
      </c>
      <c r="Q857">
        <v>0.16997496296004999</v>
      </c>
    </row>
    <row r="858" spans="1:17" x14ac:dyDescent="0.3">
      <c r="A858" t="s">
        <v>1862</v>
      </c>
      <c r="B858" t="s">
        <v>1863</v>
      </c>
      <c r="C858" t="s">
        <v>10292</v>
      </c>
      <c r="D858" t="s">
        <v>198</v>
      </c>
      <c r="E858">
        <v>3946.1066237999999</v>
      </c>
      <c r="F858">
        <v>1499.3</v>
      </c>
      <c r="G858">
        <v>35.868585394807901</v>
      </c>
      <c r="H858">
        <v>10.2167921295021</v>
      </c>
      <c r="I858">
        <v>10.1413267372078</v>
      </c>
      <c r="J858">
        <v>7.4297408715811901</v>
      </c>
      <c r="K858">
        <v>1322.06314341145</v>
      </c>
      <c r="L858">
        <v>1181.4638405822</v>
      </c>
      <c r="M858">
        <v>82.202465899566803</v>
      </c>
      <c r="N858">
        <v>1.0165583727218901</v>
      </c>
      <c r="O858">
        <v>1.18055092376443</v>
      </c>
      <c r="P858">
        <v>82.396593673965896</v>
      </c>
      <c r="Q858">
        <v>0.12444601430178399</v>
      </c>
    </row>
    <row r="859" spans="1:17" x14ac:dyDescent="0.3">
      <c r="A859" t="s">
        <v>1864</v>
      </c>
      <c r="B859" t="s">
        <v>1865</v>
      </c>
      <c r="C859" t="s">
        <v>10291</v>
      </c>
      <c r="D859" t="s">
        <v>51</v>
      </c>
      <c r="E859">
        <v>3942.91153591999</v>
      </c>
      <c r="F859">
        <v>393.2</v>
      </c>
      <c r="G859">
        <v>14.830492644680101</v>
      </c>
      <c r="H859">
        <v>5.8288975472087801</v>
      </c>
      <c r="I859">
        <v>13.607046033798399</v>
      </c>
      <c r="J859">
        <v>3.0534583238808302</v>
      </c>
      <c r="K859">
        <v>350.81408061089797</v>
      </c>
      <c r="L859">
        <v>323.07833026229702</v>
      </c>
      <c r="M859">
        <v>81.0871250940816</v>
      </c>
      <c r="N859">
        <v>1.3565024323066599</v>
      </c>
      <c r="O859">
        <v>1.1444557477110899</v>
      </c>
      <c r="P859">
        <v>65.662523699178394</v>
      </c>
      <c r="Q859">
        <v>7.4855927815496007E-2</v>
      </c>
    </row>
    <row r="860" spans="1:17" x14ac:dyDescent="0.3">
      <c r="A860" t="s">
        <v>1866</v>
      </c>
      <c r="B860" t="s">
        <v>1867</v>
      </c>
      <c r="C860" t="s">
        <v>10289</v>
      </c>
      <c r="D860" t="s">
        <v>186</v>
      </c>
      <c r="E860">
        <v>3915.40607826</v>
      </c>
      <c r="F860">
        <v>274.2</v>
      </c>
      <c r="G860">
        <v>-14.4243600406908</v>
      </c>
      <c r="H860">
        <v>3.2918482252388501</v>
      </c>
      <c r="I860">
        <v>2.0530108965329998</v>
      </c>
      <c r="J860">
        <v>-1.16630772628465</v>
      </c>
      <c r="K860">
        <v>266.551660807693</v>
      </c>
      <c r="L860">
        <v>242.07675778117701</v>
      </c>
      <c r="M860">
        <v>49.982124398936698</v>
      </c>
      <c r="N860">
        <v>0.99813805605917305</v>
      </c>
      <c r="O860">
        <v>4.6316557257476099</v>
      </c>
      <c r="P860">
        <v>37.271589486858502</v>
      </c>
      <c r="Q860">
        <v>-2.9186178836384E-2</v>
      </c>
    </row>
    <row r="861" spans="1:17" hidden="1" x14ac:dyDescent="0.3">
      <c r="A861" t="s">
        <v>1868</v>
      </c>
      <c r="B861" t="s">
        <v>1869</v>
      </c>
      <c r="C861" t="s">
        <v>10301</v>
      </c>
      <c r="E861">
        <v>3913.1455433839901</v>
      </c>
      <c r="F861">
        <v>73.040000000000006</v>
      </c>
      <c r="G861">
        <v>9980.1352065629508</v>
      </c>
      <c r="H861">
        <v>8.7579373479200608</v>
      </c>
      <c r="I861">
        <v>350.96917414612102</v>
      </c>
      <c r="J861">
        <v>-10.514209842829199</v>
      </c>
      <c r="K861">
        <v>65.638847588519297</v>
      </c>
      <c r="L861">
        <v>36.467714668748002</v>
      </c>
      <c r="M861">
        <v>26.748686943668201</v>
      </c>
      <c r="N861">
        <v>2.0072005783750901</v>
      </c>
      <c r="O861">
        <v>22.289156626505999</v>
      </c>
      <c r="P861">
        <v>10008.052944087</v>
      </c>
      <c r="Q861">
        <v>0.343795630490627</v>
      </c>
    </row>
    <row r="862" spans="1:17" hidden="1" x14ac:dyDescent="0.3">
      <c r="A862" t="s">
        <v>1870</v>
      </c>
      <c r="B862" t="s">
        <v>1871</v>
      </c>
      <c r="C862" t="s">
        <v>10301</v>
      </c>
      <c r="D862" t="s">
        <v>471</v>
      </c>
      <c r="E862">
        <v>3893.171062375</v>
      </c>
      <c r="F862">
        <v>631.75</v>
      </c>
      <c r="G862">
        <v>-39.985383150134901</v>
      </c>
      <c r="H862">
        <v>-6.0682903292684802</v>
      </c>
      <c r="I862">
        <v>-28.578067121828202</v>
      </c>
      <c r="J862">
        <v>-1.59422468510461</v>
      </c>
      <c r="K862">
        <v>668.14806589752197</v>
      </c>
      <c r="L862">
        <v>685.26409624026098</v>
      </c>
      <c r="M862">
        <v>41.198772798407802</v>
      </c>
      <c r="N862">
        <v>0.53372378268285403</v>
      </c>
      <c r="O862">
        <v>30.977443609022501</v>
      </c>
      <c r="P862">
        <v>5.9716514300092296</v>
      </c>
      <c r="Q862">
        <v>0.14191250923902499</v>
      </c>
    </row>
    <row r="863" spans="1:17" hidden="1" x14ac:dyDescent="0.3">
      <c r="A863" t="s">
        <v>1872</v>
      </c>
      <c r="B863" t="s">
        <v>1873</v>
      </c>
      <c r="C863" t="s">
        <v>10301</v>
      </c>
      <c r="D863" t="s">
        <v>51</v>
      </c>
      <c r="E863">
        <v>3869.5496989799999</v>
      </c>
      <c r="F863">
        <v>676.2</v>
      </c>
      <c r="G863">
        <v>-3.0193259984603702</v>
      </c>
      <c r="H863">
        <v>19.459209359833199</v>
      </c>
      <c r="I863">
        <v>17.3577568073555</v>
      </c>
      <c r="J863">
        <v>1.78288231460319</v>
      </c>
      <c r="K863">
        <v>583.295159660536</v>
      </c>
      <c r="M863">
        <v>64.631244784032504</v>
      </c>
      <c r="N863">
        <v>1.4477606828326299</v>
      </c>
      <c r="O863">
        <v>7.2167997633835999</v>
      </c>
      <c r="P863">
        <v>60.484158063367701</v>
      </c>
    </row>
    <row r="864" spans="1:17" x14ac:dyDescent="0.3">
      <c r="A864" t="s">
        <v>1874</v>
      </c>
      <c r="B864" t="s">
        <v>1875</v>
      </c>
      <c r="C864" t="s">
        <v>10287</v>
      </c>
      <c r="D864" t="s">
        <v>24</v>
      </c>
      <c r="E864">
        <v>3869.1411593600001</v>
      </c>
      <c r="F864">
        <v>123.52</v>
      </c>
      <c r="G864">
        <v>-21.343104219561599</v>
      </c>
      <c r="H864">
        <v>-7.5347660739808999</v>
      </c>
      <c r="I864">
        <v>-20.009684126048199</v>
      </c>
      <c r="J864">
        <v>0.95457488657615297</v>
      </c>
      <c r="K864">
        <v>127.13269619093001</v>
      </c>
      <c r="L864">
        <v>127.86884742657099</v>
      </c>
      <c r="M864">
        <v>59.156434811951698</v>
      </c>
      <c r="N864">
        <v>0.56296966223927603</v>
      </c>
      <c r="O864">
        <v>32.326748704663203</v>
      </c>
      <c r="P864">
        <v>12.393084622383901</v>
      </c>
      <c r="Q864">
        <v>2.1525607437930999E-2</v>
      </c>
    </row>
    <row r="865" spans="1:17" hidden="1" x14ac:dyDescent="0.3">
      <c r="A865" t="s">
        <v>1876</v>
      </c>
      <c r="B865" t="s">
        <v>1877</v>
      </c>
      <c r="C865" t="s">
        <v>10301</v>
      </c>
      <c r="D865" t="s">
        <v>1388</v>
      </c>
      <c r="E865">
        <v>3863.2752189900002</v>
      </c>
      <c r="F865">
        <v>882.3</v>
      </c>
      <c r="G865">
        <v>9.0853680659275398</v>
      </c>
      <c r="H865">
        <v>15.5975531726101</v>
      </c>
      <c r="I865">
        <v>37.638872476549302</v>
      </c>
      <c r="J865">
        <v>7.6871040690830696</v>
      </c>
      <c r="K865">
        <v>755.61517181820602</v>
      </c>
      <c r="L865">
        <v>660.24026707930705</v>
      </c>
      <c r="M865">
        <v>64.915332352591804</v>
      </c>
      <c r="N865">
        <v>1.8328029426235399</v>
      </c>
      <c r="O865">
        <v>4.5109373229060301</v>
      </c>
      <c r="P865">
        <v>96.415850400712301</v>
      </c>
      <c r="Q865">
        <v>-2.4668976204242E-2</v>
      </c>
    </row>
    <row r="866" spans="1:17" x14ac:dyDescent="0.3">
      <c r="A866" t="s">
        <v>1878</v>
      </c>
      <c r="B866" t="s">
        <v>1879</v>
      </c>
      <c r="C866" t="s">
        <v>10298</v>
      </c>
      <c r="D866" t="s">
        <v>497</v>
      </c>
      <c r="E866">
        <v>3852.8565099299999</v>
      </c>
      <c r="F866">
        <v>345.9</v>
      </c>
      <c r="G866">
        <v>-5.3885132945915304</v>
      </c>
      <c r="H866">
        <v>-9.6416959341583404</v>
      </c>
      <c r="I866">
        <v>-4.4032870231622203</v>
      </c>
      <c r="J866">
        <v>3.1545192791768399</v>
      </c>
      <c r="K866">
        <v>362.22487257806301</v>
      </c>
      <c r="L866">
        <v>332.52991941739998</v>
      </c>
      <c r="M866">
        <v>44.7679391047892</v>
      </c>
      <c r="N866">
        <v>0.49485374517208702</v>
      </c>
      <c r="O866">
        <v>30.644694998554399</v>
      </c>
      <c r="P866">
        <v>47.003824904377304</v>
      </c>
    </row>
    <row r="867" spans="1:17" hidden="1" x14ac:dyDescent="0.3">
      <c r="A867" t="s">
        <v>1880</v>
      </c>
      <c r="B867" t="s">
        <v>1881</v>
      </c>
      <c r="C867" t="s">
        <v>10301</v>
      </c>
      <c r="D867" t="s">
        <v>116</v>
      </c>
      <c r="E867">
        <v>3852.56080058</v>
      </c>
      <c r="F867">
        <v>1113.8</v>
      </c>
      <c r="G867">
        <v>639.955409666489</v>
      </c>
      <c r="H867">
        <v>45.627210740353902</v>
      </c>
      <c r="I867">
        <v>191.11072950952101</v>
      </c>
      <c r="J867">
        <v>9.7572565157460005</v>
      </c>
      <c r="K867">
        <v>827.12966041862501</v>
      </c>
      <c r="L867">
        <v>536.80309144404498</v>
      </c>
      <c r="M867">
        <v>80.847987864424894</v>
      </c>
      <c r="N867">
        <v>0.88393689182428303</v>
      </c>
      <c r="O867">
        <v>3.8471898006823699</v>
      </c>
      <c r="P867">
        <v>724.12134665186795</v>
      </c>
      <c r="Q867">
        <v>0.194699606720731</v>
      </c>
    </row>
    <row r="868" spans="1:17" hidden="1" x14ac:dyDescent="0.3">
      <c r="A868" t="s">
        <v>1882</v>
      </c>
      <c r="B868" t="s">
        <v>1883</v>
      </c>
      <c r="C868" t="s">
        <v>10301</v>
      </c>
      <c r="D868" t="s">
        <v>308</v>
      </c>
      <c r="E868">
        <v>3849.6981463319999</v>
      </c>
      <c r="F868">
        <v>180.42</v>
      </c>
      <c r="G868">
        <v>-39.281038924281901</v>
      </c>
      <c r="H868">
        <v>-1.05397632574598</v>
      </c>
      <c r="I868">
        <v>-32.195556152071298</v>
      </c>
      <c r="J868">
        <v>-0.61838174495309595</v>
      </c>
      <c r="K868">
        <v>184.026763708316</v>
      </c>
      <c r="M868">
        <v>47.775465777337303</v>
      </c>
      <c r="N868">
        <v>0.599289505759656</v>
      </c>
      <c r="O868">
        <v>30.251635073716798</v>
      </c>
      <c r="P868">
        <v>23.153583617747401</v>
      </c>
    </row>
    <row r="869" spans="1:17" hidden="1" x14ac:dyDescent="0.3">
      <c r="A869" t="s">
        <v>1884</v>
      </c>
      <c r="B869" t="s">
        <v>1885</v>
      </c>
      <c r="C869" t="s">
        <v>10301</v>
      </c>
      <c r="D869" t="s">
        <v>198</v>
      </c>
      <c r="E869">
        <v>3847.6910088999998</v>
      </c>
      <c r="F869">
        <v>639.25</v>
      </c>
      <c r="G869">
        <v>47.748654341762602</v>
      </c>
      <c r="H869">
        <v>11.6428983241923</v>
      </c>
      <c r="I869">
        <v>5.6716747039370699</v>
      </c>
      <c r="J869">
        <v>-4.17254377438476</v>
      </c>
      <c r="K869">
        <v>605.14987156562904</v>
      </c>
      <c r="L869">
        <v>519.852601227999</v>
      </c>
      <c r="M869">
        <v>52.010506666808197</v>
      </c>
      <c r="N869">
        <v>0.51582824778854797</v>
      </c>
      <c r="O869">
        <v>9.1122409073132609</v>
      </c>
      <c r="P869">
        <v>85.128873443382503</v>
      </c>
      <c r="Q869">
        <v>9.9033933220875003E-2</v>
      </c>
    </row>
    <row r="870" spans="1:17" x14ac:dyDescent="0.3">
      <c r="A870" t="s">
        <v>1886</v>
      </c>
      <c r="B870" t="s">
        <v>1887</v>
      </c>
      <c r="C870" t="s">
        <v>10303</v>
      </c>
      <c r="D870" t="s">
        <v>1888</v>
      </c>
      <c r="E870">
        <v>3821.6556154999998</v>
      </c>
      <c r="F870">
        <v>21.59</v>
      </c>
      <c r="G870">
        <v>-0.917737524134562</v>
      </c>
      <c r="H870">
        <v>-7.1104008529540099</v>
      </c>
      <c r="I870">
        <v>-22.276146442200002</v>
      </c>
      <c r="J870">
        <v>-1.15587763474768</v>
      </c>
      <c r="K870">
        <v>22.161138495852601</v>
      </c>
      <c r="L870">
        <v>21.3544550605985</v>
      </c>
      <c r="M870">
        <v>49.120235346313898</v>
      </c>
      <c r="N870">
        <v>0.69020849855586697</v>
      </c>
      <c r="O870">
        <v>29.458082445576601</v>
      </c>
      <c r="P870">
        <v>32.4539877300613</v>
      </c>
      <c r="Q870">
        <v>-4.2710179907038001E-2</v>
      </c>
    </row>
    <row r="871" spans="1:17" x14ac:dyDescent="0.3">
      <c r="A871" t="s">
        <v>1889</v>
      </c>
      <c r="B871" t="s">
        <v>1890</v>
      </c>
      <c r="C871" t="s">
        <v>10286</v>
      </c>
      <c r="D871" t="s">
        <v>290</v>
      </c>
      <c r="E871">
        <v>3813.0568040799999</v>
      </c>
      <c r="F871">
        <v>1424.2</v>
      </c>
      <c r="G871">
        <v>10.4548638846582</v>
      </c>
      <c r="H871">
        <v>0.81908715109641195</v>
      </c>
      <c r="I871">
        <v>-11.0184420956616</v>
      </c>
      <c r="J871">
        <v>26.0024388009851</v>
      </c>
      <c r="K871">
        <v>1356.2379626867601</v>
      </c>
      <c r="L871">
        <v>1311.82108004765</v>
      </c>
      <c r="M871">
        <v>60.382054755733201</v>
      </c>
      <c r="N871">
        <v>2.6218847986918901</v>
      </c>
      <c r="O871">
        <v>27.9981744137059</v>
      </c>
      <c r="P871">
        <v>48.045738045737998</v>
      </c>
      <c r="Q871">
        <v>8.4726004372316005E-2</v>
      </c>
    </row>
    <row r="872" spans="1:17" hidden="1" x14ac:dyDescent="0.3">
      <c r="A872" t="s">
        <v>1891</v>
      </c>
      <c r="B872" t="s">
        <v>1892</v>
      </c>
      <c r="C872" t="s">
        <v>10301</v>
      </c>
      <c r="D872" t="s">
        <v>1893</v>
      </c>
      <c r="E872">
        <v>3811.9702499999999</v>
      </c>
      <c r="F872">
        <v>1499.3</v>
      </c>
      <c r="G872">
        <v>95.6414960552287</v>
      </c>
      <c r="H872">
        <v>2.3402968998745202</v>
      </c>
      <c r="I872">
        <v>20.4677543278199</v>
      </c>
      <c r="J872">
        <v>0.42666936948428003</v>
      </c>
      <c r="K872">
        <v>1410.46979094466</v>
      </c>
      <c r="L872">
        <v>1158.79091677167</v>
      </c>
      <c r="M872">
        <v>49.233133495352902</v>
      </c>
      <c r="N872">
        <v>0.83925258704696604</v>
      </c>
      <c r="O872">
        <v>8.0504235309811296</v>
      </c>
      <c r="P872">
        <v>147.00164744645701</v>
      </c>
      <c r="Q872">
        <v>6.7254902257208996E-2</v>
      </c>
    </row>
    <row r="873" spans="1:17" hidden="1" x14ac:dyDescent="0.3">
      <c r="A873" t="s">
        <v>1894</v>
      </c>
      <c r="B873" t="s">
        <v>1895</v>
      </c>
      <c r="C873" t="s">
        <v>10301</v>
      </c>
      <c r="D873" t="s">
        <v>54</v>
      </c>
      <c r="E873">
        <v>3804.7770882</v>
      </c>
      <c r="F873">
        <v>279.60000000000002</v>
      </c>
      <c r="G873">
        <v>28.1525945997839</v>
      </c>
      <c r="H873">
        <v>16.342970546298101</v>
      </c>
      <c r="I873">
        <v>34.750033543780503</v>
      </c>
      <c r="J873">
        <v>15.739831723137399</v>
      </c>
      <c r="K873">
        <v>247.21317208487301</v>
      </c>
      <c r="L873">
        <v>219.90029477172399</v>
      </c>
      <c r="M873">
        <v>67.950639788297195</v>
      </c>
      <c r="N873">
        <v>1.4791250991020399</v>
      </c>
      <c r="O873">
        <v>6.1158798283261699</v>
      </c>
      <c r="P873">
        <v>77.523809523809504</v>
      </c>
      <c r="Q873">
        <v>-4.9482649925259997E-3</v>
      </c>
    </row>
    <row r="874" spans="1:17" hidden="1" x14ac:dyDescent="0.3">
      <c r="A874" t="s">
        <v>1896</v>
      </c>
      <c r="B874" t="s">
        <v>1897</v>
      </c>
      <c r="C874" t="s">
        <v>10287</v>
      </c>
      <c r="D874" t="s">
        <v>1898</v>
      </c>
      <c r="E874">
        <v>3785.0042687599998</v>
      </c>
      <c r="F874">
        <v>225.94</v>
      </c>
      <c r="G874">
        <v>-43.025759316356897</v>
      </c>
      <c r="H874">
        <v>-7.7879002912411002</v>
      </c>
      <c r="I874">
        <v>-16.842573916515601</v>
      </c>
      <c r="J874">
        <v>0.20484578490132599</v>
      </c>
      <c r="K874">
        <v>231.752467031984</v>
      </c>
      <c r="M874">
        <v>52.658402319594799</v>
      </c>
      <c r="N874">
        <v>1.1371540036957799</v>
      </c>
      <c r="O874">
        <v>24.369301584491399</v>
      </c>
      <c r="P874">
        <v>14.923702950152499</v>
      </c>
    </row>
    <row r="875" spans="1:17" hidden="1" x14ac:dyDescent="0.3">
      <c r="A875" t="s">
        <v>1899</v>
      </c>
      <c r="B875" t="s">
        <v>1900</v>
      </c>
      <c r="C875" t="s">
        <v>10301</v>
      </c>
      <c r="D875" t="s">
        <v>359</v>
      </c>
      <c r="E875">
        <v>3775.5995699999999</v>
      </c>
      <c r="F875">
        <v>14713.95</v>
      </c>
      <c r="G875">
        <v>-43.999625545487703</v>
      </c>
      <c r="H875">
        <v>39.6412086732254</v>
      </c>
      <c r="I875">
        <v>-3.67630487840677</v>
      </c>
      <c r="J875">
        <v>39.021090419783398</v>
      </c>
      <c r="K875">
        <v>10768.8117089107</v>
      </c>
      <c r="L875">
        <v>11921.4376145694</v>
      </c>
      <c r="M875">
        <v>91.581168831509203</v>
      </c>
      <c r="N875">
        <v>4.6014657432932102</v>
      </c>
      <c r="O875">
        <v>25.050377362978601</v>
      </c>
      <c r="P875">
        <v>61.691758241758201</v>
      </c>
      <c r="Q875">
        <v>-4.0702844882541001E-2</v>
      </c>
    </row>
    <row r="876" spans="1:17" x14ac:dyDescent="0.3">
      <c r="A876" t="s">
        <v>1901</v>
      </c>
      <c r="B876" t="s">
        <v>1902</v>
      </c>
      <c r="C876" t="s">
        <v>10294</v>
      </c>
      <c r="D876" t="s">
        <v>127</v>
      </c>
      <c r="E876">
        <v>3766.2663693300001</v>
      </c>
      <c r="F876">
        <v>698.05</v>
      </c>
      <c r="G876">
        <v>67.286401178326201</v>
      </c>
      <c r="H876">
        <v>-3.21625141123647</v>
      </c>
      <c r="I876">
        <v>-1.34698256109106</v>
      </c>
      <c r="J876">
        <v>-2.5232395298393899</v>
      </c>
      <c r="K876">
        <v>708.21135940743397</v>
      </c>
      <c r="L876">
        <v>630.69065911877794</v>
      </c>
      <c r="M876">
        <v>57.5973429844259</v>
      </c>
      <c r="N876">
        <v>0.20861725539308301</v>
      </c>
      <c r="O876">
        <v>26.065468089678401</v>
      </c>
      <c r="P876">
        <v>101.42836531525001</v>
      </c>
      <c r="Q876">
        <v>7.0253736664819003E-2</v>
      </c>
    </row>
    <row r="877" spans="1:17" hidden="1" x14ac:dyDescent="0.3">
      <c r="A877" t="s">
        <v>1903</v>
      </c>
      <c r="B877" t="s">
        <v>1904</v>
      </c>
      <c r="C877" t="s">
        <v>10301</v>
      </c>
      <c r="D877" t="s">
        <v>51</v>
      </c>
      <c r="E877">
        <v>3749.49476865</v>
      </c>
      <c r="F877">
        <v>344.1</v>
      </c>
      <c r="G877">
        <v>193.783953597476</v>
      </c>
      <c r="H877">
        <v>11.455921864452201</v>
      </c>
      <c r="I877">
        <v>40.043844356051601</v>
      </c>
      <c r="J877">
        <v>-3.6154641170469501</v>
      </c>
      <c r="K877">
        <v>324.85027186456199</v>
      </c>
      <c r="L877">
        <v>254.49709786806301</v>
      </c>
      <c r="M877">
        <v>48.186813792376398</v>
      </c>
      <c r="N877">
        <v>0.37854100051651002</v>
      </c>
      <c r="O877">
        <v>8.6893344957861007</v>
      </c>
      <c r="P877">
        <v>234.90137555151799</v>
      </c>
      <c r="Q877">
        <v>0.16358189849921301</v>
      </c>
    </row>
    <row r="878" spans="1:17" hidden="1" x14ac:dyDescent="0.3">
      <c r="A878" t="s">
        <v>1905</v>
      </c>
      <c r="B878" t="s">
        <v>1906</v>
      </c>
      <c r="C878" t="s">
        <v>10301</v>
      </c>
      <c r="D878" t="s">
        <v>1053</v>
      </c>
      <c r="E878">
        <v>3730.8735000000001</v>
      </c>
      <c r="F878">
        <v>62.99</v>
      </c>
      <c r="G878">
        <v>-37.297682855741499</v>
      </c>
      <c r="H878">
        <v>-6.1470655484004899</v>
      </c>
      <c r="I878">
        <v>-19.2472657457701</v>
      </c>
      <c r="J878">
        <v>-4.0104748359490499</v>
      </c>
      <c r="K878">
        <v>65.256071441488402</v>
      </c>
      <c r="L878">
        <v>66.962011513457298</v>
      </c>
      <c r="M878">
        <v>80.428401478298795</v>
      </c>
      <c r="N878">
        <v>0.84476155847780399</v>
      </c>
      <c r="O878">
        <v>18.574376885219799</v>
      </c>
      <c r="P878">
        <v>0.27061445399554301</v>
      </c>
      <c r="Q878">
        <v>-6.679688381315E-3</v>
      </c>
    </row>
    <row r="879" spans="1:17" hidden="1" x14ac:dyDescent="0.3">
      <c r="A879" t="s">
        <v>1907</v>
      </c>
      <c r="B879" t="s">
        <v>1908</v>
      </c>
      <c r="C879" t="s">
        <v>10301</v>
      </c>
      <c r="D879" t="s">
        <v>733</v>
      </c>
      <c r="E879">
        <v>3724.7253936799998</v>
      </c>
      <c r="F879">
        <v>161.38</v>
      </c>
      <c r="G879">
        <v>5.4321220032162802</v>
      </c>
      <c r="H879">
        <v>-1.9369984619289</v>
      </c>
      <c r="I879">
        <v>0.38593002103156698</v>
      </c>
      <c r="J879">
        <v>-0.71636376949148595</v>
      </c>
      <c r="K879">
        <v>157.046558979336</v>
      </c>
      <c r="L879">
        <v>145.94995468565699</v>
      </c>
      <c r="M879">
        <v>58.331342908403499</v>
      </c>
      <c r="N879">
        <v>0.95251517316984102</v>
      </c>
      <c r="O879">
        <v>8.4397075226174199</v>
      </c>
      <c r="P879">
        <v>43.003987594151504</v>
      </c>
      <c r="Q879">
        <v>8.2626113561340003E-3</v>
      </c>
    </row>
    <row r="880" spans="1:17" x14ac:dyDescent="0.3">
      <c r="A880" t="s">
        <v>1909</v>
      </c>
      <c r="B880" t="s">
        <v>1910</v>
      </c>
      <c r="C880" t="s">
        <v>10286</v>
      </c>
      <c r="D880" t="s">
        <v>290</v>
      </c>
      <c r="E880">
        <v>3722.6394542399998</v>
      </c>
      <c r="F880">
        <v>1363.6</v>
      </c>
      <c r="G880">
        <v>48.0079494839934</v>
      </c>
      <c r="H880">
        <v>1.0254959924840601</v>
      </c>
      <c r="I880">
        <v>12.905145622861999</v>
      </c>
      <c r="J880">
        <v>-2.0845773714371099</v>
      </c>
      <c r="K880">
        <v>1349.1670519469101</v>
      </c>
      <c r="L880">
        <v>1205.6378163694101</v>
      </c>
      <c r="M880">
        <v>55.469346266394297</v>
      </c>
      <c r="N880">
        <v>0.36207420996912798</v>
      </c>
      <c r="O880">
        <v>3.7694338515693802</v>
      </c>
      <c r="P880">
        <v>77.864736189917096</v>
      </c>
      <c r="Q880">
        <v>0.101939396248533</v>
      </c>
    </row>
    <row r="881" spans="1:17" hidden="1" x14ac:dyDescent="0.3">
      <c r="A881" t="s">
        <v>1911</v>
      </c>
      <c r="B881" t="s">
        <v>1912</v>
      </c>
      <c r="C881" t="s">
        <v>10301</v>
      </c>
      <c r="D881" t="s">
        <v>124</v>
      </c>
      <c r="E881">
        <v>3705.97484295</v>
      </c>
      <c r="F881">
        <v>57.7</v>
      </c>
      <c r="G881">
        <v>80.762190143134902</v>
      </c>
      <c r="H881">
        <v>12.383306619379001</v>
      </c>
      <c r="I881">
        <v>19.759347363126398</v>
      </c>
      <c r="J881">
        <v>2.2617968161836499</v>
      </c>
      <c r="K881">
        <v>51.700745569220203</v>
      </c>
      <c r="L881">
        <v>43.0590467617616</v>
      </c>
      <c r="M881">
        <v>64.501953914179694</v>
      </c>
      <c r="N881">
        <v>0.74902161063194905</v>
      </c>
      <c r="O881">
        <v>17.764298093587499</v>
      </c>
      <c r="P881">
        <v>133.603238866396</v>
      </c>
      <c r="Q881">
        <v>0.11659954157079</v>
      </c>
    </row>
    <row r="882" spans="1:17" hidden="1" x14ac:dyDescent="0.3">
      <c r="A882" t="s">
        <v>1913</v>
      </c>
      <c r="B882" t="s">
        <v>1914</v>
      </c>
      <c r="C882" t="s">
        <v>10301</v>
      </c>
      <c r="D882" t="s">
        <v>508</v>
      </c>
      <c r="E882">
        <v>3702.6655328249999</v>
      </c>
      <c r="F882">
        <v>3048.15</v>
      </c>
      <c r="G882">
        <v>24.455478502259499</v>
      </c>
      <c r="H882">
        <v>0.39746421494866202</v>
      </c>
      <c r="I882">
        <v>19.498016964070398</v>
      </c>
      <c r="J882">
        <v>0.64678242449131895</v>
      </c>
      <c r="K882">
        <v>2895.5476658041098</v>
      </c>
      <c r="L882">
        <v>2538.0426461235502</v>
      </c>
      <c r="M882">
        <v>62.280638754449697</v>
      </c>
      <c r="N882">
        <v>0.299287950302499</v>
      </c>
      <c r="O882">
        <v>4.9817102176730099</v>
      </c>
      <c r="P882">
        <v>58.898503883646903</v>
      </c>
      <c r="Q882">
        <v>6.1998838669684003E-2</v>
      </c>
    </row>
    <row r="883" spans="1:17" x14ac:dyDescent="0.3">
      <c r="A883" t="s">
        <v>1915</v>
      </c>
      <c r="B883" t="s">
        <v>1916</v>
      </c>
      <c r="C883" t="s">
        <v>10296</v>
      </c>
      <c r="D883" t="s">
        <v>397</v>
      </c>
      <c r="E883">
        <v>3691.1389694300001</v>
      </c>
      <c r="F883">
        <v>512.29999999999995</v>
      </c>
      <c r="G883">
        <v>7.1112556229397601</v>
      </c>
      <c r="H883">
        <v>-4.32468436747466</v>
      </c>
      <c r="I883">
        <v>19.7000850489637</v>
      </c>
      <c r="J883">
        <v>0.54023084058680904</v>
      </c>
      <c r="K883">
        <v>494.940288902227</v>
      </c>
      <c r="L883">
        <v>452.34612670733799</v>
      </c>
      <c r="M883">
        <v>62.3633074293543</v>
      </c>
      <c r="N883">
        <v>0.35437858255502502</v>
      </c>
      <c r="O883">
        <v>8.2764005465547594</v>
      </c>
      <c r="P883">
        <v>47.191495474787999</v>
      </c>
      <c r="Q883">
        <v>-8.9700406166813004E-2</v>
      </c>
    </row>
    <row r="884" spans="1:17" hidden="1" x14ac:dyDescent="0.3">
      <c r="A884" t="s">
        <v>1917</v>
      </c>
      <c r="B884" t="s">
        <v>1918</v>
      </c>
      <c r="C884" t="s">
        <v>10301</v>
      </c>
      <c r="D884" t="s">
        <v>568</v>
      </c>
      <c r="E884">
        <v>3682.9242212499998</v>
      </c>
      <c r="F884">
        <v>267.64999999999998</v>
      </c>
      <c r="G884">
        <v>88.802910249144702</v>
      </c>
      <c r="H884">
        <v>21.140064018903001</v>
      </c>
      <c r="I884">
        <v>34.6210700415036</v>
      </c>
      <c r="J884">
        <v>6.6266528711350396</v>
      </c>
      <c r="K884">
        <v>225.75048532091799</v>
      </c>
      <c r="L884">
        <v>185.41733855851601</v>
      </c>
      <c r="M884">
        <v>72.714661407537605</v>
      </c>
      <c r="N884">
        <v>0.83695022731889301</v>
      </c>
      <c r="O884">
        <v>2.5593125350271002</v>
      </c>
      <c r="P884">
        <v>124.162479061976</v>
      </c>
      <c r="Q884">
        <v>0.24175091810570701</v>
      </c>
    </row>
    <row r="885" spans="1:17" hidden="1" x14ac:dyDescent="0.3">
      <c r="A885" t="s">
        <v>1919</v>
      </c>
      <c r="B885" t="s">
        <v>1920</v>
      </c>
      <c r="C885" t="s">
        <v>10301</v>
      </c>
      <c r="D885" t="s">
        <v>263</v>
      </c>
      <c r="E885">
        <v>3682.2897804849999</v>
      </c>
      <c r="F885">
        <v>3630.35</v>
      </c>
      <c r="G885">
        <v>26.6606193343525</v>
      </c>
      <c r="H885">
        <v>-9.1924954023044894</v>
      </c>
      <c r="I885">
        <v>37.7828925850134</v>
      </c>
      <c r="J885">
        <v>-2.95611821694447</v>
      </c>
      <c r="K885">
        <v>3662.2021618274998</v>
      </c>
      <c r="L885">
        <v>2983.5780367034399</v>
      </c>
      <c r="M885">
        <v>32.919825276085497</v>
      </c>
      <c r="N885">
        <v>0.206200748805482</v>
      </c>
      <c r="O885">
        <v>16.9308744335945</v>
      </c>
      <c r="P885">
        <v>68.383580705009194</v>
      </c>
      <c r="Q885">
        <v>0.10233704666464299</v>
      </c>
    </row>
    <row r="886" spans="1:17" hidden="1" x14ac:dyDescent="0.3">
      <c r="A886" t="s">
        <v>1921</v>
      </c>
      <c r="B886" t="s">
        <v>1922</v>
      </c>
      <c r="C886" t="s">
        <v>10301</v>
      </c>
      <c r="D886" t="s">
        <v>198</v>
      </c>
      <c r="E886">
        <v>3669.9516257250002</v>
      </c>
      <c r="F886">
        <v>538.45000000000005</v>
      </c>
      <c r="G886">
        <v>13.7609889592228</v>
      </c>
      <c r="H886">
        <v>-2.7424671297571201</v>
      </c>
      <c r="I886">
        <v>2.29399988327354</v>
      </c>
      <c r="J886">
        <v>-1.9888431257543799</v>
      </c>
      <c r="K886">
        <v>540.90766383253595</v>
      </c>
      <c r="L886">
        <v>472.95044066167901</v>
      </c>
      <c r="M886">
        <v>48.351652366942503</v>
      </c>
      <c r="N886">
        <v>0.42221416762050101</v>
      </c>
      <c r="O886">
        <v>13.278855975485101</v>
      </c>
      <c r="P886">
        <v>62.012938167594399</v>
      </c>
      <c r="Q886">
        <v>0.143852563792427</v>
      </c>
    </row>
    <row r="887" spans="1:17" hidden="1" x14ac:dyDescent="0.3">
      <c r="A887" t="s">
        <v>1923</v>
      </c>
      <c r="B887" t="s">
        <v>1924</v>
      </c>
      <c r="C887" t="s">
        <v>10301</v>
      </c>
      <c r="D887" t="s">
        <v>231</v>
      </c>
      <c r="E887">
        <v>3662.807990842</v>
      </c>
      <c r="F887">
        <v>2.86</v>
      </c>
      <c r="G887">
        <v>253.41559580919801</v>
      </c>
      <c r="H887">
        <v>6.9699171295021198</v>
      </c>
      <c r="I887">
        <v>15.435378747586</v>
      </c>
      <c r="J887">
        <v>-0.55170397937476401</v>
      </c>
      <c r="K887">
        <v>2.7241827870830799</v>
      </c>
      <c r="L887">
        <v>2.0622890090567298</v>
      </c>
      <c r="M887">
        <v>55.612069541265697</v>
      </c>
      <c r="N887">
        <v>0.82469521483257802</v>
      </c>
      <c r="O887">
        <v>51.3986013986014</v>
      </c>
      <c r="P887">
        <v>308.57142857142799</v>
      </c>
      <c r="Q887">
        <v>5.3006923601224998E-2</v>
      </c>
    </row>
    <row r="888" spans="1:17" hidden="1" x14ac:dyDescent="0.3">
      <c r="A888" t="s">
        <v>1925</v>
      </c>
      <c r="B888" t="s">
        <v>1926</v>
      </c>
      <c r="C888" t="s">
        <v>10301</v>
      </c>
      <c r="D888" t="s">
        <v>139</v>
      </c>
      <c r="E888">
        <v>3657.0942976599999</v>
      </c>
      <c r="F888">
        <v>363.8</v>
      </c>
      <c r="G888">
        <v>48.8128915747238</v>
      </c>
      <c r="H888">
        <v>-11.333096882706499</v>
      </c>
      <c r="I888">
        <v>7.1743166400685201</v>
      </c>
      <c r="J888">
        <v>1.3176548055894399</v>
      </c>
      <c r="K888">
        <v>383.29803602917002</v>
      </c>
      <c r="L888">
        <v>333.65869712846302</v>
      </c>
      <c r="M888">
        <v>46.381891115856803</v>
      </c>
      <c r="N888">
        <v>0.673945328787808</v>
      </c>
      <c r="O888">
        <v>28.916987355689901</v>
      </c>
      <c r="P888">
        <v>86.325224071702905</v>
      </c>
      <c r="Q888">
        <v>8.7744714602581E-2</v>
      </c>
    </row>
    <row r="889" spans="1:17" hidden="1" x14ac:dyDescent="0.3">
      <c r="A889" t="s">
        <v>1927</v>
      </c>
      <c r="B889" t="s">
        <v>1928</v>
      </c>
      <c r="C889" t="s">
        <v>10301</v>
      </c>
      <c r="D889" t="s">
        <v>127</v>
      </c>
      <c r="E889">
        <v>3654.7021703119999</v>
      </c>
      <c r="F889">
        <v>204.08</v>
      </c>
      <c r="G889">
        <v>81.825325168568398</v>
      </c>
      <c r="H889">
        <v>12.158901944802601</v>
      </c>
      <c r="I889">
        <v>-0.79282011141965802</v>
      </c>
      <c r="J889">
        <v>9.4615892832867008</v>
      </c>
      <c r="K889">
        <v>185.95565597292401</v>
      </c>
      <c r="L889">
        <v>167.64676467643201</v>
      </c>
      <c r="M889">
        <v>71.051029962100003</v>
      </c>
      <c r="N889">
        <v>1.3337600727276</v>
      </c>
      <c r="O889">
        <v>9.5648765190121399</v>
      </c>
      <c r="P889">
        <v>111.48186528497401</v>
      </c>
      <c r="Q889">
        <v>0.110286964273031</v>
      </c>
    </row>
    <row r="890" spans="1:17" hidden="1" x14ac:dyDescent="0.3">
      <c r="A890" t="s">
        <v>1929</v>
      </c>
      <c r="B890" t="s">
        <v>1930</v>
      </c>
      <c r="C890" t="s">
        <v>10301</v>
      </c>
      <c r="D890" t="s">
        <v>405</v>
      </c>
      <c r="E890">
        <v>3645.5597902499999</v>
      </c>
      <c r="F890">
        <v>4761.05</v>
      </c>
      <c r="G890">
        <v>42.350841261360003</v>
      </c>
      <c r="H890">
        <v>9.08379904326085</v>
      </c>
      <c r="I890">
        <v>-2.6498787831820101</v>
      </c>
      <c r="J890">
        <v>5.5248799964997799</v>
      </c>
      <c r="K890">
        <v>4340.6167452705304</v>
      </c>
      <c r="L890">
        <v>4132.7286233299401</v>
      </c>
      <c r="M890">
        <v>74.999896131835001</v>
      </c>
      <c r="N890">
        <v>1.7033725711641701</v>
      </c>
      <c r="O890">
        <v>7.0562165908780496</v>
      </c>
      <c r="P890">
        <v>72.814882032667796</v>
      </c>
      <c r="Q890">
        <v>8.5121291090099999E-2</v>
      </c>
    </row>
    <row r="891" spans="1:17" x14ac:dyDescent="0.3">
      <c r="A891" t="s">
        <v>1931</v>
      </c>
      <c r="B891" t="s">
        <v>1932</v>
      </c>
      <c r="C891" t="s">
        <v>10303</v>
      </c>
      <c r="D891" t="s">
        <v>1589</v>
      </c>
      <c r="E891">
        <v>3635.0196054889998</v>
      </c>
      <c r="F891">
        <v>160.69</v>
      </c>
      <c r="G891">
        <v>-24.9443315645062</v>
      </c>
      <c r="H891">
        <v>2.8859974275153699</v>
      </c>
      <c r="I891">
        <v>-11.681955138882801</v>
      </c>
      <c r="J891">
        <v>-2.46588560922934</v>
      </c>
      <c r="K891">
        <v>157.33603428882699</v>
      </c>
      <c r="L891">
        <v>150.36545073309901</v>
      </c>
      <c r="M891">
        <v>51.586288191688702</v>
      </c>
      <c r="N891">
        <v>2.0124201638093702</v>
      </c>
      <c r="O891">
        <v>11.4506192046798</v>
      </c>
      <c r="P891">
        <v>24.565891472868199</v>
      </c>
      <c r="Q891">
        <v>3.5795259140305999E-2</v>
      </c>
    </row>
    <row r="892" spans="1:17" hidden="1" x14ac:dyDescent="0.3">
      <c r="A892" t="s">
        <v>1933</v>
      </c>
      <c r="B892" t="s">
        <v>1934</v>
      </c>
      <c r="C892" t="s">
        <v>10301</v>
      </c>
      <c r="D892" t="s">
        <v>290</v>
      </c>
      <c r="E892">
        <v>3629.6802567999998</v>
      </c>
      <c r="F892">
        <v>2504.9</v>
      </c>
      <c r="G892">
        <v>589.71583932731903</v>
      </c>
      <c r="H892">
        <v>28.562766014159301</v>
      </c>
      <c r="I892">
        <v>146.28214828113701</v>
      </c>
      <c r="J892">
        <v>21.164144010273901</v>
      </c>
      <c r="K892">
        <v>1748.3795920560899</v>
      </c>
      <c r="L892">
        <v>1199.8715203423301</v>
      </c>
      <c r="M892">
        <v>91.958957717057402</v>
      </c>
      <c r="N892">
        <v>0.64719111474816304</v>
      </c>
      <c r="O892">
        <v>0</v>
      </c>
      <c r="P892">
        <v>679.85678704856798</v>
      </c>
      <c r="Q892">
        <v>0.27927592496544401</v>
      </c>
    </row>
    <row r="893" spans="1:17" x14ac:dyDescent="0.3">
      <c r="A893" t="s">
        <v>1935</v>
      </c>
      <c r="B893" t="s">
        <v>1936</v>
      </c>
      <c r="C893" t="s">
        <v>10292</v>
      </c>
      <c r="D893" t="s">
        <v>198</v>
      </c>
      <c r="E893">
        <v>3620.5164570749998</v>
      </c>
      <c r="F893">
        <v>230.71</v>
      </c>
      <c r="G893">
        <v>-27.412400996144999</v>
      </c>
      <c r="H893">
        <v>-4.9329049713200197</v>
      </c>
      <c r="I893">
        <v>-22.3225178011702</v>
      </c>
      <c r="J893">
        <v>0.98718763331758896</v>
      </c>
      <c r="K893">
        <v>224.498832871253</v>
      </c>
      <c r="L893">
        <v>231.293490751826</v>
      </c>
      <c r="M893">
        <v>63.582806894830298</v>
      </c>
      <c r="N893">
        <v>0.42627412273281001</v>
      </c>
      <c r="O893">
        <v>29.599930648866501</v>
      </c>
      <c r="P893">
        <v>21.075833114668001</v>
      </c>
      <c r="Q893">
        <v>1.134843339795E-3</v>
      </c>
    </row>
    <row r="894" spans="1:17" x14ac:dyDescent="0.3">
      <c r="A894" t="s">
        <v>1937</v>
      </c>
      <c r="B894" t="s">
        <v>1938</v>
      </c>
      <c r="C894" t="s">
        <v>10298</v>
      </c>
      <c r="D894" t="s">
        <v>568</v>
      </c>
      <c r="E894">
        <v>3617.1452800000002</v>
      </c>
      <c r="F894">
        <v>835.6</v>
      </c>
      <c r="G894">
        <v>-2.2068905254885598</v>
      </c>
      <c r="H894">
        <v>-22.007479376748702</v>
      </c>
      <c r="I894">
        <v>-40.324011758965199</v>
      </c>
      <c r="J894">
        <v>1.0401440545604499</v>
      </c>
      <c r="K894">
        <v>1019.07389134088</v>
      </c>
      <c r="L894">
        <v>991.703693676483</v>
      </c>
      <c r="M894">
        <v>30.994018801052</v>
      </c>
      <c r="N894">
        <v>1.70352115699377</v>
      </c>
      <c r="O894">
        <v>78.907371948300593</v>
      </c>
      <c r="P894">
        <v>36.379957564876698</v>
      </c>
      <c r="Q894">
        <v>0.15422404128497599</v>
      </c>
    </row>
    <row r="895" spans="1:17" hidden="1" x14ac:dyDescent="0.3">
      <c r="A895" t="s">
        <v>1939</v>
      </c>
      <c r="B895" t="s">
        <v>1940</v>
      </c>
      <c r="C895" t="s">
        <v>10301</v>
      </c>
      <c r="D895" t="s">
        <v>303</v>
      </c>
      <c r="E895">
        <v>3608.0420757500001</v>
      </c>
      <c r="F895">
        <v>298.89999999999998</v>
      </c>
      <c r="G895">
        <v>82.886973668474198</v>
      </c>
      <c r="H895">
        <v>32.271256415216399</v>
      </c>
      <c r="I895">
        <v>132.88325961814701</v>
      </c>
      <c r="J895">
        <v>6.71624349416917</v>
      </c>
      <c r="K895">
        <v>233.537626383982</v>
      </c>
      <c r="L895">
        <v>169.13805437997601</v>
      </c>
      <c r="M895">
        <v>72.755688605789203</v>
      </c>
      <c r="N895">
        <v>0.87529702162487</v>
      </c>
      <c r="O895">
        <v>4.6336567413850904</v>
      </c>
      <c r="P895">
        <v>191.83753173208299</v>
      </c>
      <c r="Q895">
        <v>0.194504256466276</v>
      </c>
    </row>
    <row r="896" spans="1:17" x14ac:dyDescent="0.3">
      <c r="A896" t="s">
        <v>1941</v>
      </c>
      <c r="B896" t="s">
        <v>1942</v>
      </c>
      <c r="C896" t="s">
        <v>10297</v>
      </c>
      <c r="D896" t="s">
        <v>1538</v>
      </c>
      <c r="E896">
        <v>3578.64</v>
      </c>
      <c r="F896">
        <v>322.39999999999998</v>
      </c>
      <c r="G896">
        <v>-53.0019712873505</v>
      </c>
      <c r="H896">
        <v>0.39191046336139901</v>
      </c>
      <c r="I896">
        <v>-20.175803315703298</v>
      </c>
      <c r="J896">
        <v>1.9830135128644</v>
      </c>
      <c r="K896">
        <v>319.70019574241297</v>
      </c>
      <c r="L896">
        <v>341.84393714267799</v>
      </c>
      <c r="M896">
        <v>65.947054720823104</v>
      </c>
      <c r="N896">
        <v>0.59571711891725498</v>
      </c>
      <c r="O896">
        <v>44.758064516128997</v>
      </c>
      <c r="P896">
        <v>11.0192837465564</v>
      </c>
      <c r="Q896">
        <v>-9.8010448687870007E-3</v>
      </c>
    </row>
    <row r="897" spans="1:17" hidden="1" x14ac:dyDescent="0.3">
      <c r="A897" t="s">
        <v>1943</v>
      </c>
      <c r="B897" t="s">
        <v>1944</v>
      </c>
      <c r="C897" t="s">
        <v>10301</v>
      </c>
      <c r="D897" t="s">
        <v>303</v>
      </c>
      <c r="E897">
        <v>3570.4622913199901</v>
      </c>
      <c r="F897">
        <v>345.05</v>
      </c>
      <c r="G897">
        <v>28.816307445204501</v>
      </c>
      <c r="H897">
        <v>-12.563957224503</v>
      </c>
      <c r="I897">
        <v>57.632412876906699</v>
      </c>
      <c r="J897">
        <v>5.1940033125258802</v>
      </c>
      <c r="K897">
        <v>368.03035795096002</v>
      </c>
      <c r="L897">
        <v>281.00354015972499</v>
      </c>
      <c r="M897">
        <v>38.760337705409597</v>
      </c>
      <c r="N897">
        <v>0.96115955242930795</v>
      </c>
      <c r="O897">
        <v>32.879292856107803</v>
      </c>
      <c r="P897">
        <v>115.65625</v>
      </c>
      <c r="Q897">
        <v>0.22851007775967</v>
      </c>
    </row>
    <row r="898" spans="1:17" hidden="1" x14ac:dyDescent="0.3">
      <c r="A898" t="s">
        <v>1945</v>
      </c>
      <c r="B898" t="s">
        <v>1946</v>
      </c>
      <c r="C898" t="s">
        <v>10301</v>
      </c>
      <c r="D898" t="s">
        <v>46</v>
      </c>
      <c r="E898">
        <v>3557.7878710800001</v>
      </c>
      <c r="F898">
        <v>936.2</v>
      </c>
      <c r="G898">
        <v>33.598163332728902</v>
      </c>
      <c r="H898">
        <v>-0.21716508974921001</v>
      </c>
      <c r="I898">
        <v>-37.8458360660604</v>
      </c>
      <c r="J898">
        <v>-4.8900784512023803</v>
      </c>
      <c r="K898">
        <v>972.93649110364902</v>
      </c>
      <c r="L898">
        <v>899.04392504070802</v>
      </c>
      <c r="M898">
        <v>41.8326163927659</v>
      </c>
      <c r="N898">
        <v>1.2514292286467901</v>
      </c>
      <c r="O898">
        <v>46.977141636402401</v>
      </c>
      <c r="P898">
        <v>69.187675070028007</v>
      </c>
    </row>
    <row r="899" spans="1:17" x14ac:dyDescent="0.3">
      <c r="A899" t="s">
        <v>1947</v>
      </c>
      <c r="B899" t="s">
        <v>1948</v>
      </c>
      <c r="C899" t="s">
        <v>622</v>
      </c>
      <c r="D899" t="s">
        <v>471</v>
      </c>
      <c r="E899">
        <v>3548.4121691699902</v>
      </c>
      <c r="F899">
        <v>560.45000000000005</v>
      </c>
      <c r="G899">
        <v>0.84734001750818</v>
      </c>
      <c r="H899">
        <v>2.6905178354060402</v>
      </c>
      <c r="I899">
        <v>35.115781518088298</v>
      </c>
      <c r="J899">
        <v>7.3791253169861903E-2</v>
      </c>
      <c r="K899">
        <v>548.78442152464299</v>
      </c>
      <c r="L899">
        <v>475.02803109596601</v>
      </c>
      <c r="M899">
        <v>43.801166432097403</v>
      </c>
      <c r="N899">
        <v>0.606149325978667</v>
      </c>
      <c r="O899">
        <v>10.4291194575787</v>
      </c>
      <c r="P899">
        <v>70.349544072948305</v>
      </c>
      <c r="Q899">
        <v>-2.4122313682297E-2</v>
      </c>
    </row>
    <row r="900" spans="1:17" x14ac:dyDescent="0.3">
      <c r="A900" t="s">
        <v>1949</v>
      </c>
      <c r="B900" t="s">
        <v>1950</v>
      </c>
      <c r="C900" t="s">
        <v>10289</v>
      </c>
      <c r="D900" t="s">
        <v>1002</v>
      </c>
      <c r="E900">
        <v>3530.9770933750001</v>
      </c>
      <c r="F900">
        <v>436.25</v>
      </c>
      <c r="G900">
        <v>-6.4334713030262396</v>
      </c>
      <c r="H900">
        <v>7.33318164827259</v>
      </c>
      <c r="I900">
        <v>-3.8398653507948701</v>
      </c>
      <c r="J900">
        <v>8.3339258076952891</v>
      </c>
      <c r="K900">
        <v>403.59006434576497</v>
      </c>
      <c r="L900">
        <v>397.45377573958399</v>
      </c>
      <c r="M900">
        <v>75.491603037932293</v>
      </c>
      <c r="N900">
        <v>1.1273941753008101</v>
      </c>
      <c r="O900">
        <v>12.320916905444101</v>
      </c>
      <c r="P900">
        <v>29.048957254843899</v>
      </c>
      <c r="Q900">
        <v>-2.0014902432959999E-2</v>
      </c>
    </row>
    <row r="901" spans="1:17" hidden="1" x14ac:dyDescent="0.3">
      <c r="A901" t="s">
        <v>1951</v>
      </c>
      <c r="B901" t="s">
        <v>1952</v>
      </c>
      <c r="C901" t="s">
        <v>10301</v>
      </c>
      <c r="D901" t="s">
        <v>1953</v>
      </c>
      <c r="E901">
        <v>3528.9263800499998</v>
      </c>
      <c r="F901">
        <v>795.5</v>
      </c>
      <c r="G901">
        <v>109.899900741934</v>
      </c>
      <c r="H901">
        <v>37.819889474634799</v>
      </c>
      <c r="I901">
        <v>117.27807393953999</v>
      </c>
      <c r="J901">
        <v>-5.4052948661108298</v>
      </c>
      <c r="K901">
        <v>629.42333625032995</v>
      </c>
      <c r="M901">
        <v>68.290845103570504</v>
      </c>
      <c r="N901">
        <v>0.50079806537938298</v>
      </c>
      <c r="O901">
        <v>6.4739157762413599</v>
      </c>
      <c r="P901">
        <v>210.98514464425301</v>
      </c>
    </row>
    <row r="902" spans="1:17" hidden="1" x14ac:dyDescent="0.3">
      <c r="A902" t="s">
        <v>1954</v>
      </c>
      <c r="B902" t="s">
        <v>1955</v>
      </c>
      <c r="C902" t="s">
        <v>10301</v>
      </c>
      <c r="D902" t="s">
        <v>51</v>
      </c>
      <c r="E902">
        <v>3523.5544506750002</v>
      </c>
      <c r="F902">
        <v>2130.4499999999998</v>
      </c>
      <c r="G902">
        <v>51.081590319925198</v>
      </c>
      <c r="H902">
        <v>17.130630177200398</v>
      </c>
      <c r="I902">
        <v>16.552622386843499</v>
      </c>
      <c r="J902">
        <v>-1.88173254864033</v>
      </c>
      <c r="K902">
        <v>1853.1836173750801</v>
      </c>
      <c r="L902">
        <v>1560.97244767182</v>
      </c>
      <c r="M902">
        <v>62.889436129719201</v>
      </c>
      <c r="N902">
        <v>1.2926313917509</v>
      </c>
      <c r="O902">
        <v>7.7706587810087102</v>
      </c>
      <c r="P902">
        <v>87.119581924377499</v>
      </c>
      <c r="Q902">
        <v>0.164171402115662</v>
      </c>
    </row>
    <row r="903" spans="1:17" hidden="1" x14ac:dyDescent="0.3">
      <c r="A903" t="s">
        <v>1956</v>
      </c>
      <c r="B903" t="s">
        <v>1957</v>
      </c>
      <c r="C903" t="s">
        <v>10298</v>
      </c>
      <c r="D903" t="s">
        <v>198</v>
      </c>
      <c r="E903">
        <v>3520.58841704</v>
      </c>
      <c r="F903">
        <v>1740.1</v>
      </c>
      <c r="G903">
        <v>-12.8127267750027</v>
      </c>
      <c r="H903">
        <v>1.9455800082900001</v>
      </c>
      <c r="I903">
        <v>3.1861442660666599</v>
      </c>
      <c r="J903">
        <v>-5.1397835213222196</v>
      </c>
      <c r="K903">
        <v>1729.0624280212201</v>
      </c>
      <c r="M903">
        <v>44.112008133907601</v>
      </c>
      <c r="N903">
        <v>0.751486915556422</v>
      </c>
      <c r="O903">
        <v>18.2288374231366</v>
      </c>
      <c r="P903">
        <v>44.538582938782199</v>
      </c>
    </row>
    <row r="904" spans="1:17" x14ac:dyDescent="0.3">
      <c r="A904" t="s">
        <v>1958</v>
      </c>
      <c r="B904" t="s">
        <v>1959</v>
      </c>
      <c r="C904" t="s">
        <v>10285</v>
      </c>
      <c r="D904" t="s">
        <v>57</v>
      </c>
      <c r="E904">
        <v>3509.73689006</v>
      </c>
      <c r="F904">
        <v>265.39999999999998</v>
      </c>
      <c r="G904">
        <v>30.0114502176089</v>
      </c>
      <c r="H904">
        <v>10.2007386177964</v>
      </c>
      <c r="I904">
        <v>22.297008676353698</v>
      </c>
      <c r="J904">
        <v>2.5483789772035199</v>
      </c>
      <c r="K904">
        <v>239.83977829136199</v>
      </c>
      <c r="L904">
        <v>204.227082486483</v>
      </c>
      <c r="M904">
        <v>55.674247338653899</v>
      </c>
      <c r="N904">
        <v>0.92649138119558905</v>
      </c>
      <c r="O904">
        <v>10.6066314996232</v>
      </c>
      <c r="P904">
        <v>71.557853910795004</v>
      </c>
      <c r="Q904">
        <v>4.434678415216E-2</v>
      </c>
    </row>
    <row r="905" spans="1:17" x14ac:dyDescent="0.3">
      <c r="A905" t="s">
        <v>1960</v>
      </c>
      <c r="B905" t="s">
        <v>1961</v>
      </c>
      <c r="C905" t="s">
        <v>10289</v>
      </c>
      <c r="D905" t="s">
        <v>484</v>
      </c>
      <c r="E905">
        <v>3500.6184416000001</v>
      </c>
      <c r="F905">
        <v>481.6</v>
      </c>
      <c r="G905">
        <v>-13.032241340928399</v>
      </c>
      <c r="H905">
        <v>21.282400870397002</v>
      </c>
      <c r="I905">
        <v>27.053923404874698</v>
      </c>
      <c r="J905">
        <v>1.11648409326364</v>
      </c>
      <c r="K905">
        <v>406.96157176244799</v>
      </c>
      <c r="L905">
        <v>366.35875012222402</v>
      </c>
      <c r="M905">
        <v>73.797450036372794</v>
      </c>
      <c r="N905">
        <v>1.8357172119788101</v>
      </c>
      <c r="O905">
        <v>4.85880398671096</v>
      </c>
      <c r="P905">
        <v>63.226571767496999</v>
      </c>
      <c r="Q905">
        <v>2.0320402734206999E-2</v>
      </c>
    </row>
    <row r="906" spans="1:17" hidden="1" x14ac:dyDescent="0.3">
      <c r="A906" t="s">
        <v>1962</v>
      </c>
      <c r="B906" t="s">
        <v>1963</v>
      </c>
      <c r="C906" t="s">
        <v>10301</v>
      </c>
      <c r="D906" t="s">
        <v>359</v>
      </c>
      <c r="E906">
        <v>3491.3184803539998</v>
      </c>
      <c r="F906">
        <v>236.63</v>
      </c>
      <c r="G906">
        <v>81.304189973654999</v>
      </c>
      <c r="H906">
        <v>44.642491545902999</v>
      </c>
      <c r="I906">
        <v>101.121030226402</v>
      </c>
      <c r="J906">
        <v>15.455542591701301</v>
      </c>
      <c r="K906">
        <v>187.233778319127</v>
      </c>
      <c r="L906">
        <v>147.993184956715</v>
      </c>
      <c r="M906">
        <v>74.715981894690302</v>
      </c>
      <c r="N906">
        <v>1.02545014155069</v>
      </c>
      <c r="O906">
        <v>4.80074377720491</v>
      </c>
      <c r="P906">
        <v>149.08421052631499</v>
      </c>
      <c r="Q906">
        <v>0.15014526743277301</v>
      </c>
    </row>
    <row r="907" spans="1:17" x14ac:dyDescent="0.3">
      <c r="A907" t="s">
        <v>1964</v>
      </c>
      <c r="B907" t="s">
        <v>1965</v>
      </c>
      <c r="C907" t="s">
        <v>10300</v>
      </c>
      <c r="D907" t="s">
        <v>303</v>
      </c>
      <c r="E907">
        <v>3489.3871296000002</v>
      </c>
      <c r="F907">
        <v>340.8</v>
      </c>
      <c r="G907">
        <v>38.204611976231</v>
      </c>
      <c r="H907">
        <v>12.9936670222428</v>
      </c>
      <c r="I907">
        <v>16.4445683883546</v>
      </c>
      <c r="J907">
        <v>1.4459538553529401</v>
      </c>
      <c r="K907">
        <v>312.68078779196202</v>
      </c>
      <c r="L907">
        <v>267.94863138438302</v>
      </c>
      <c r="M907">
        <v>65.577470894362804</v>
      </c>
      <c r="N907">
        <v>0.81427206972987598</v>
      </c>
      <c r="O907">
        <v>5.3403755868544502</v>
      </c>
      <c r="P907">
        <v>80.652001060164295</v>
      </c>
      <c r="Q907">
        <v>4.6475661263494998E-2</v>
      </c>
    </row>
    <row r="908" spans="1:17" hidden="1" x14ac:dyDescent="0.3">
      <c r="A908" t="s">
        <v>1966</v>
      </c>
      <c r="B908" t="s">
        <v>1967</v>
      </c>
      <c r="C908" t="s">
        <v>10301</v>
      </c>
      <c r="D908" t="s">
        <v>89</v>
      </c>
      <c r="E908">
        <v>3487.6272050050002</v>
      </c>
      <c r="F908">
        <v>2554.15</v>
      </c>
      <c r="G908">
        <v>765.14170303530602</v>
      </c>
      <c r="H908">
        <v>30.830619824230599</v>
      </c>
      <c r="I908">
        <v>119.66795678098801</v>
      </c>
      <c r="J908">
        <v>6.4070381080461098</v>
      </c>
      <c r="K908">
        <v>2012.28523831759</v>
      </c>
      <c r="L908">
        <v>1357.4215376207401</v>
      </c>
      <c r="M908">
        <v>63.293928373567503</v>
      </c>
      <c r="N908">
        <v>1.7640149895208199</v>
      </c>
      <c r="O908">
        <v>7.66791300432629</v>
      </c>
      <c r="P908">
        <v>815.95840057378496</v>
      </c>
    </row>
    <row r="909" spans="1:17" x14ac:dyDescent="0.3">
      <c r="A909" t="s">
        <v>1968</v>
      </c>
      <c r="B909" t="s">
        <v>1969</v>
      </c>
      <c r="C909" t="s">
        <v>10298</v>
      </c>
      <c r="D909" t="s">
        <v>127</v>
      </c>
      <c r="E909">
        <v>3477.2775329999999</v>
      </c>
      <c r="F909">
        <v>603.65</v>
      </c>
      <c r="G909">
        <v>-11.540255357178699</v>
      </c>
      <c r="H909">
        <v>-9.0252116408222598</v>
      </c>
      <c r="I909">
        <v>-0.96504919066857997</v>
      </c>
      <c r="J909">
        <v>1.04573479303207</v>
      </c>
      <c r="K909">
        <v>594.06306870025196</v>
      </c>
      <c r="L909">
        <v>565.24254245165503</v>
      </c>
      <c r="M909">
        <v>55.097459191215002</v>
      </c>
      <c r="N909">
        <v>0.74406221093507197</v>
      </c>
      <c r="O909">
        <v>14.6276816035782</v>
      </c>
      <c r="P909">
        <v>31.228260869565201</v>
      </c>
      <c r="Q909">
        <v>0.16461542515792099</v>
      </c>
    </row>
    <row r="910" spans="1:17" hidden="1" x14ac:dyDescent="0.3">
      <c r="A910" t="s">
        <v>1970</v>
      </c>
      <c r="B910" t="s">
        <v>1971</v>
      </c>
      <c r="C910" t="s">
        <v>10301</v>
      </c>
      <c r="D910" t="s">
        <v>51</v>
      </c>
      <c r="E910">
        <v>3475.1998093399998</v>
      </c>
      <c r="F910">
        <v>1397.9</v>
      </c>
      <c r="G910">
        <v>118.45649139978499</v>
      </c>
      <c r="H910">
        <v>32.488852382174599</v>
      </c>
      <c r="I910">
        <v>47.993028344641701</v>
      </c>
      <c r="J910">
        <v>8.2915781580470895</v>
      </c>
      <c r="K910">
        <v>1161.87615994373</v>
      </c>
      <c r="L910">
        <v>926.92362889972003</v>
      </c>
      <c r="M910">
        <v>75.704670334766803</v>
      </c>
      <c r="N910">
        <v>0.77505728768835502</v>
      </c>
      <c r="O910">
        <v>2.9401244724229101</v>
      </c>
      <c r="P910">
        <v>183.21458720243101</v>
      </c>
      <c r="Q910">
        <v>0.23575338591030201</v>
      </c>
    </row>
    <row r="911" spans="1:17" x14ac:dyDescent="0.3">
      <c r="A911" t="s">
        <v>1972</v>
      </c>
      <c r="B911" t="s">
        <v>1973</v>
      </c>
      <c r="C911" t="s">
        <v>10295</v>
      </c>
      <c r="D911" t="s">
        <v>1449</v>
      </c>
      <c r="E911">
        <v>3449.9628137479999</v>
      </c>
      <c r="F911">
        <v>128.84</v>
      </c>
      <c r="G911">
        <v>-56.892379199989001</v>
      </c>
      <c r="H911">
        <v>-3.9941958564690601</v>
      </c>
      <c r="I911">
        <v>-21.451642727670698</v>
      </c>
      <c r="J911">
        <v>-0.54577004805553597</v>
      </c>
      <c r="K911">
        <v>130.56749718723901</v>
      </c>
      <c r="L911">
        <v>138.634609006858</v>
      </c>
      <c r="M911">
        <v>49.457600334941198</v>
      </c>
      <c r="N911">
        <v>0.41335713404438901</v>
      </c>
      <c r="O911">
        <v>48.0906550760633</v>
      </c>
      <c r="P911">
        <v>23.350885591191901</v>
      </c>
      <c r="Q911">
        <v>-4.4687275215323001E-2</v>
      </c>
    </row>
    <row r="912" spans="1:17" hidden="1" x14ac:dyDescent="0.3">
      <c r="A912" t="s">
        <v>1974</v>
      </c>
      <c r="B912" t="s">
        <v>1975</v>
      </c>
      <c r="C912" t="s">
        <v>10301</v>
      </c>
      <c r="D912" t="s">
        <v>127</v>
      </c>
      <c r="E912">
        <v>3438.6120804000002</v>
      </c>
      <c r="F912">
        <v>785.8</v>
      </c>
      <c r="G912">
        <v>24.753721578255099</v>
      </c>
      <c r="H912">
        <v>-17.142051555910601</v>
      </c>
      <c r="I912">
        <v>-15.7938459624513</v>
      </c>
      <c r="J912">
        <v>-3.7519573075564598</v>
      </c>
      <c r="K912">
        <v>860.91704255623995</v>
      </c>
      <c r="L912">
        <v>765.78445710244205</v>
      </c>
      <c r="M912">
        <v>39.346686853789301</v>
      </c>
      <c r="N912">
        <v>0.70761770572867599</v>
      </c>
      <c r="O912">
        <v>37.821328582336399</v>
      </c>
      <c r="P912">
        <v>85.548996458087302</v>
      </c>
      <c r="Q912">
        <v>6.8408165128808998E-2</v>
      </c>
    </row>
    <row r="913" spans="1:17" hidden="1" x14ac:dyDescent="0.3">
      <c r="A913" t="s">
        <v>1976</v>
      </c>
      <c r="B913" t="s">
        <v>1977</v>
      </c>
      <c r="C913" t="s">
        <v>10301</v>
      </c>
      <c r="D913" t="s">
        <v>281</v>
      </c>
      <c r="E913">
        <v>3415.277615</v>
      </c>
      <c r="F913">
        <v>372.55</v>
      </c>
      <c r="G913">
        <v>93.970291064310899</v>
      </c>
      <c r="H913">
        <v>51.292002036257102</v>
      </c>
      <c r="I913">
        <v>78.984451873936493</v>
      </c>
      <c r="J913">
        <v>7.8862481687417603</v>
      </c>
      <c r="K913">
        <v>281.32762516181498</v>
      </c>
      <c r="L913">
        <v>224.92378410351</v>
      </c>
      <c r="M913">
        <v>89.251889263113597</v>
      </c>
      <c r="N913">
        <v>1.4176220226576399</v>
      </c>
      <c r="O913">
        <v>1.65078512951282</v>
      </c>
      <c r="P913">
        <v>150.03355704697901</v>
      </c>
      <c r="Q913">
        <v>0.15644922840986</v>
      </c>
    </row>
    <row r="914" spans="1:17" hidden="1" x14ac:dyDescent="0.3">
      <c r="A914" t="s">
        <v>1978</v>
      </c>
      <c r="B914" t="s">
        <v>1979</v>
      </c>
      <c r="C914" t="s">
        <v>10301</v>
      </c>
      <c r="E914">
        <v>3402.0650000000001</v>
      </c>
      <c r="F914">
        <v>635.9</v>
      </c>
      <c r="G914">
        <v>562.52743077119601</v>
      </c>
      <c r="H914">
        <v>-2.7494591810874498</v>
      </c>
      <c r="I914">
        <v>48.379641409442399</v>
      </c>
      <c r="J914">
        <v>-14.6187543445294</v>
      </c>
      <c r="K914">
        <v>621.44786263477101</v>
      </c>
      <c r="L914">
        <v>473.402146980071</v>
      </c>
      <c r="M914">
        <v>50.2285669548382</v>
      </c>
      <c r="N914">
        <v>1.04726495682592</v>
      </c>
      <c r="O914">
        <v>24.6501022173297</v>
      </c>
      <c r="P914">
        <v>851.94610778443098</v>
      </c>
      <c r="Q914">
        <v>0.172530556265131</v>
      </c>
    </row>
    <row r="915" spans="1:17" hidden="1" x14ac:dyDescent="0.3">
      <c r="A915" t="s">
        <v>1980</v>
      </c>
      <c r="B915" t="s">
        <v>1981</v>
      </c>
      <c r="C915" t="s">
        <v>10301</v>
      </c>
      <c r="D915" t="s">
        <v>224</v>
      </c>
      <c r="E915">
        <v>3394.9037475</v>
      </c>
      <c r="F915">
        <v>255.9</v>
      </c>
      <c r="G915">
        <v>247.02731742092001</v>
      </c>
      <c r="H915">
        <v>8.06374232204254E-2</v>
      </c>
      <c r="I915">
        <v>110.17082160266401</v>
      </c>
      <c r="J915">
        <v>-7.7113986561266996</v>
      </c>
      <c r="K915">
        <v>226.177971670787</v>
      </c>
      <c r="L915">
        <v>144.13818659898701</v>
      </c>
      <c r="M915">
        <v>41.082868945867702</v>
      </c>
      <c r="N915">
        <v>0.60214050098670402</v>
      </c>
      <c r="O915">
        <v>20.359515435717</v>
      </c>
      <c r="P915">
        <v>364.42831215970898</v>
      </c>
      <c r="Q915">
        <v>0.145060896645236</v>
      </c>
    </row>
    <row r="916" spans="1:17" hidden="1" x14ac:dyDescent="0.3">
      <c r="A916" t="s">
        <v>1982</v>
      </c>
      <c r="B916" t="s">
        <v>1983</v>
      </c>
      <c r="C916" t="s">
        <v>10301</v>
      </c>
      <c r="D916" t="s">
        <v>63</v>
      </c>
      <c r="E916">
        <v>3388.7828671399998</v>
      </c>
      <c r="F916">
        <v>224.05</v>
      </c>
      <c r="G916">
        <v>65.562400645122693</v>
      </c>
      <c r="H916">
        <v>-5.5943663032065603</v>
      </c>
      <c r="I916">
        <v>1.3381390110020499</v>
      </c>
      <c r="J916">
        <v>3.0091207951471102</v>
      </c>
      <c r="K916">
        <v>225.35535209513199</v>
      </c>
      <c r="L916">
        <v>194.73461566869699</v>
      </c>
      <c r="M916">
        <v>54.339954704505601</v>
      </c>
      <c r="N916">
        <v>0.50238697119586995</v>
      </c>
      <c r="O916">
        <v>20.4641821022093</v>
      </c>
      <c r="P916">
        <v>97.0536499560246</v>
      </c>
      <c r="Q916">
        <v>0.112088837849983</v>
      </c>
    </row>
    <row r="917" spans="1:17" hidden="1" x14ac:dyDescent="0.3">
      <c r="A917" t="s">
        <v>1984</v>
      </c>
      <c r="B917" t="s">
        <v>1985</v>
      </c>
      <c r="C917" t="s">
        <v>10301</v>
      </c>
      <c r="D917" t="s">
        <v>46</v>
      </c>
      <c r="E917">
        <v>3380.6324573319998</v>
      </c>
      <c r="F917">
        <v>21.62</v>
      </c>
      <c r="G917">
        <v>29.367761676312899</v>
      </c>
      <c r="H917">
        <v>24.980920164822201</v>
      </c>
      <c r="I917">
        <v>-13.9667371113617</v>
      </c>
      <c r="J917">
        <v>20.922754140003601</v>
      </c>
      <c r="K917">
        <v>19.287697059400799</v>
      </c>
      <c r="L917">
        <v>18.522060377215201</v>
      </c>
      <c r="M917">
        <v>65.362564580751794</v>
      </c>
      <c r="N917">
        <v>1.97388299136083</v>
      </c>
      <c r="O917">
        <v>23.527181345485101</v>
      </c>
      <c r="P917">
        <v>81.920577388469397</v>
      </c>
      <c r="Q917">
        <v>0.12655341526855099</v>
      </c>
    </row>
    <row r="918" spans="1:17" x14ac:dyDescent="0.3">
      <c r="A918" t="s">
        <v>1986</v>
      </c>
      <c r="B918" t="s">
        <v>1987</v>
      </c>
      <c r="C918" t="s">
        <v>10298</v>
      </c>
      <c r="D918" t="s">
        <v>133</v>
      </c>
      <c r="E918">
        <v>3380.3849080199998</v>
      </c>
      <c r="F918">
        <v>513.4</v>
      </c>
      <c r="G918">
        <v>-22.225509011525201</v>
      </c>
      <c r="H918">
        <v>1.5925534874651699</v>
      </c>
      <c r="I918">
        <v>-9.3130566582115399</v>
      </c>
      <c r="J918">
        <v>6.9158161106732896</v>
      </c>
      <c r="K918">
        <v>508.59132254593601</v>
      </c>
      <c r="L918">
        <v>511.11311206819198</v>
      </c>
      <c r="M918">
        <v>61.002799218197303</v>
      </c>
      <c r="N918">
        <v>1.4953729558915601</v>
      </c>
      <c r="O918">
        <v>20.763537202960599</v>
      </c>
      <c r="P918">
        <v>20.799999999999901</v>
      </c>
    </row>
    <row r="919" spans="1:17" x14ac:dyDescent="0.3">
      <c r="A919" t="s">
        <v>1988</v>
      </c>
      <c r="B919" t="s">
        <v>1989</v>
      </c>
      <c r="C919" t="s">
        <v>10298</v>
      </c>
      <c r="D919" t="s">
        <v>508</v>
      </c>
      <c r="E919">
        <v>3353.6487814000002</v>
      </c>
      <c r="F919">
        <v>3881.75</v>
      </c>
      <c r="G919">
        <v>-1.8398188207225701</v>
      </c>
      <c r="H919">
        <v>-5.2615531995678797</v>
      </c>
      <c r="I919">
        <v>7.1103196278454099</v>
      </c>
      <c r="J919">
        <v>0.91673650227454295</v>
      </c>
      <c r="K919">
        <v>3942.8721594835101</v>
      </c>
      <c r="L919">
        <v>3607.4536430581202</v>
      </c>
      <c r="M919">
        <v>44.095908361139401</v>
      </c>
      <c r="N919">
        <v>0.67740409830973403</v>
      </c>
      <c r="O919">
        <v>13.144844464481199</v>
      </c>
      <c r="P919">
        <v>29.547123214523999</v>
      </c>
      <c r="Q919">
        <v>2.7650869104735E-2</v>
      </c>
    </row>
    <row r="920" spans="1:17" x14ac:dyDescent="0.3">
      <c r="A920" t="s">
        <v>1990</v>
      </c>
      <c r="B920" t="s">
        <v>1991</v>
      </c>
      <c r="C920" t="s">
        <v>10291</v>
      </c>
      <c r="D920" t="s">
        <v>51</v>
      </c>
      <c r="E920">
        <v>3325.9339564000002</v>
      </c>
      <c r="F920">
        <v>360.8</v>
      </c>
      <c r="G920">
        <v>-20.392778501634101</v>
      </c>
      <c r="H920">
        <v>6.4979617559565002</v>
      </c>
      <c r="I920">
        <v>-15.871165183493201</v>
      </c>
      <c r="J920">
        <v>3.34102900706245</v>
      </c>
      <c r="K920">
        <v>330.29518774304501</v>
      </c>
      <c r="L920">
        <v>337.69688459599001</v>
      </c>
      <c r="M920">
        <v>82.066161838834901</v>
      </c>
      <c r="N920">
        <v>1.1761962011551801</v>
      </c>
      <c r="O920">
        <v>15.022172949002201</v>
      </c>
      <c r="P920">
        <v>25.889741800418602</v>
      </c>
      <c r="Q920">
        <v>-7.6422194836188007E-2</v>
      </c>
    </row>
    <row r="921" spans="1:17" x14ac:dyDescent="0.3">
      <c r="A921" t="s">
        <v>1992</v>
      </c>
      <c r="B921" t="s">
        <v>1993</v>
      </c>
      <c r="C921" t="s">
        <v>10286</v>
      </c>
      <c r="D921" t="s">
        <v>21</v>
      </c>
      <c r="E921">
        <v>3325.24692985</v>
      </c>
      <c r="F921">
        <v>563.29999999999995</v>
      </c>
      <c r="G921">
        <v>-26.5592130077153</v>
      </c>
      <c r="H921">
        <v>-15.274591393442</v>
      </c>
      <c r="I921">
        <v>-16.724194226146199</v>
      </c>
      <c r="J921">
        <v>-3.1109505154534798</v>
      </c>
      <c r="K921">
        <v>596.86600661480304</v>
      </c>
      <c r="L921">
        <v>593.35942437221001</v>
      </c>
      <c r="M921">
        <v>40.695388708559101</v>
      </c>
      <c r="N921">
        <v>0.38236869026405201</v>
      </c>
      <c r="O921">
        <v>40.511272856382</v>
      </c>
      <c r="P921">
        <v>25.177777777777699</v>
      </c>
      <c r="Q921">
        <v>5.5805808175388001E-2</v>
      </c>
    </row>
    <row r="922" spans="1:17" x14ac:dyDescent="0.3">
      <c r="A922" t="s">
        <v>1994</v>
      </c>
      <c r="B922" t="s">
        <v>1995</v>
      </c>
      <c r="C922" t="s">
        <v>10297</v>
      </c>
      <c r="D922" t="s">
        <v>46</v>
      </c>
      <c r="E922">
        <v>3307.2444283999998</v>
      </c>
      <c r="F922">
        <v>1951.4</v>
      </c>
      <c r="G922">
        <v>-5.8865950064683599</v>
      </c>
      <c r="H922">
        <v>1.11064546671542</v>
      </c>
      <c r="I922">
        <v>11.963626440251099</v>
      </c>
      <c r="J922">
        <v>0.28144645585064199</v>
      </c>
      <c r="K922">
        <v>1865.7392495689701</v>
      </c>
      <c r="L922">
        <v>1714.78284229326</v>
      </c>
      <c r="M922">
        <v>61.783157256635299</v>
      </c>
      <c r="N922">
        <v>0.23211701228676401</v>
      </c>
      <c r="O922">
        <v>7.10259301014655</v>
      </c>
      <c r="P922">
        <v>38.005657708628</v>
      </c>
      <c r="Q922">
        <v>5.2919361400035003E-2</v>
      </c>
    </row>
    <row r="923" spans="1:17" hidden="1" x14ac:dyDescent="0.3">
      <c r="A923" t="s">
        <v>1996</v>
      </c>
      <c r="B923" t="s">
        <v>1997</v>
      </c>
      <c r="C923" t="s">
        <v>10301</v>
      </c>
      <c r="D923" t="s">
        <v>1388</v>
      </c>
      <c r="E923">
        <v>3287.0921773499999</v>
      </c>
      <c r="F923">
        <v>435.25</v>
      </c>
      <c r="G923">
        <v>40.164903912436202</v>
      </c>
      <c r="H923">
        <v>18.059570885768199</v>
      </c>
      <c r="I923">
        <v>11.3979280351742</v>
      </c>
      <c r="J923">
        <v>9.6423413114111498E-2</v>
      </c>
      <c r="K923">
        <v>389.89011128402097</v>
      </c>
      <c r="L923">
        <v>336.10563466526798</v>
      </c>
      <c r="M923">
        <v>62.113822876633101</v>
      </c>
      <c r="N923">
        <v>0.99680644359159698</v>
      </c>
      <c r="O923">
        <v>3.8139000574382602</v>
      </c>
      <c r="P923">
        <v>75.539423270820706</v>
      </c>
      <c r="Q923">
        <v>3.9667482549179997E-2</v>
      </c>
    </row>
    <row r="924" spans="1:17" hidden="1" x14ac:dyDescent="0.3">
      <c r="A924" t="s">
        <v>1998</v>
      </c>
      <c r="B924" t="s">
        <v>1999</v>
      </c>
      <c r="C924" t="s">
        <v>10301</v>
      </c>
      <c r="D924" t="s">
        <v>46</v>
      </c>
      <c r="E924">
        <v>3285.6158399999999</v>
      </c>
      <c r="F924">
        <v>263.60000000000002</v>
      </c>
      <c r="G924">
        <v>53.0019604854742</v>
      </c>
      <c r="H924">
        <v>24.7707321204098</v>
      </c>
      <c r="I924">
        <v>32.6440048387744</v>
      </c>
      <c r="J924">
        <v>0.16392108486019299</v>
      </c>
      <c r="K924">
        <v>227.23270910999901</v>
      </c>
      <c r="L924">
        <v>201.147276022597</v>
      </c>
      <c r="M924">
        <v>58.894769795464597</v>
      </c>
      <c r="N924">
        <v>1.385270037725</v>
      </c>
      <c r="O924">
        <v>12.670713201820901</v>
      </c>
      <c r="P924">
        <v>86.950354609929093</v>
      </c>
    </row>
    <row r="925" spans="1:17" hidden="1" x14ac:dyDescent="0.3">
      <c r="A925" t="s">
        <v>2000</v>
      </c>
      <c r="B925" t="s">
        <v>2001</v>
      </c>
      <c r="C925" t="s">
        <v>10301</v>
      </c>
      <c r="D925" t="s">
        <v>21</v>
      </c>
      <c r="E925">
        <v>3284.5411872</v>
      </c>
      <c r="F925">
        <v>610.75</v>
      </c>
      <c r="G925">
        <v>197.641963968402</v>
      </c>
      <c r="H925">
        <v>-2.9971379727069101</v>
      </c>
      <c r="I925">
        <v>-1.1046377603141901E-2</v>
      </c>
      <c r="J925">
        <v>0.51878726977898104</v>
      </c>
      <c r="K925">
        <v>552.78469519853604</v>
      </c>
      <c r="L925">
        <v>461.61883595950502</v>
      </c>
      <c r="M925">
        <v>63.720293665775799</v>
      </c>
      <c r="N925">
        <v>0.65562379544207094</v>
      </c>
      <c r="O925">
        <v>8.3913221449038105</v>
      </c>
      <c r="P925">
        <v>235.48475693490701</v>
      </c>
      <c r="Q925">
        <v>0.102765992130012</v>
      </c>
    </row>
    <row r="926" spans="1:17" hidden="1" x14ac:dyDescent="0.3">
      <c r="A926" t="s">
        <v>2002</v>
      </c>
      <c r="B926" t="s">
        <v>2003</v>
      </c>
      <c r="C926" t="s">
        <v>10301</v>
      </c>
      <c r="D926" t="s">
        <v>46</v>
      </c>
      <c r="E926">
        <v>3282.6368683999999</v>
      </c>
      <c r="F926">
        <v>388</v>
      </c>
      <c r="G926">
        <v>59.160372408363003</v>
      </c>
      <c r="H926">
        <v>37.110462322862197</v>
      </c>
      <c r="I926">
        <v>36.585635615076399</v>
      </c>
      <c r="J926">
        <v>4.8087419655102099</v>
      </c>
      <c r="K926">
        <v>320.81562833560298</v>
      </c>
      <c r="L926">
        <v>282.10885569667602</v>
      </c>
      <c r="M926">
        <v>85.787739899772205</v>
      </c>
      <c r="N926">
        <v>2.5879186397782599</v>
      </c>
      <c r="O926">
        <v>0.51546391752577103</v>
      </c>
      <c r="P926">
        <v>107.154297917778</v>
      </c>
      <c r="Q926">
        <v>8.9647266519640001E-2</v>
      </c>
    </row>
    <row r="927" spans="1:17" hidden="1" x14ac:dyDescent="0.3">
      <c r="A927" t="s">
        <v>2004</v>
      </c>
      <c r="B927" t="s">
        <v>2005</v>
      </c>
      <c r="C927" t="s">
        <v>10301</v>
      </c>
      <c r="D927" t="s">
        <v>139</v>
      </c>
      <c r="E927">
        <v>3282.4279843449999</v>
      </c>
      <c r="F927">
        <v>720.55</v>
      </c>
      <c r="G927">
        <v>74.483947869123796</v>
      </c>
      <c r="H927">
        <v>1.7730642079391501</v>
      </c>
      <c r="I927">
        <v>12.1301095608735</v>
      </c>
      <c r="J927">
        <v>-9.2544170760293198E-2</v>
      </c>
      <c r="K927">
        <v>710.13745815501295</v>
      </c>
      <c r="L927">
        <v>605.43221250283295</v>
      </c>
      <c r="M927">
        <v>52.465406510974702</v>
      </c>
      <c r="N927">
        <v>0.26789673067817699</v>
      </c>
      <c r="O927">
        <v>14.634654083686</v>
      </c>
      <c r="P927">
        <v>133.187702265372</v>
      </c>
      <c r="Q927">
        <v>0.18274699726334401</v>
      </c>
    </row>
    <row r="928" spans="1:17" hidden="1" x14ac:dyDescent="0.3">
      <c r="A928" t="s">
        <v>2006</v>
      </c>
      <c r="B928" t="s">
        <v>2007</v>
      </c>
      <c r="C928" t="s">
        <v>10301</v>
      </c>
      <c r="D928" t="s">
        <v>127</v>
      </c>
      <c r="E928">
        <v>3280.8635509999999</v>
      </c>
      <c r="F928">
        <v>19</v>
      </c>
      <c r="G928">
        <v>51.496804496639697</v>
      </c>
      <c r="H928">
        <v>8.3096492723592803</v>
      </c>
      <c r="I928">
        <v>-33.646984930260103</v>
      </c>
      <c r="J928">
        <v>12.162331434360601</v>
      </c>
      <c r="K928">
        <v>18.522984166938599</v>
      </c>
      <c r="L928">
        <v>17.890130910738499</v>
      </c>
      <c r="M928">
        <v>66.626192731011599</v>
      </c>
      <c r="N928">
        <v>1.21776649099128</v>
      </c>
      <c r="O928">
        <v>78.684210526315795</v>
      </c>
      <c r="P928">
        <v>117.64032073310401</v>
      </c>
      <c r="Q928">
        <v>9.7955719283085996E-2</v>
      </c>
    </row>
    <row r="929" spans="1:17" hidden="1" x14ac:dyDescent="0.3">
      <c r="A929" t="s">
        <v>2008</v>
      </c>
      <c r="B929" t="s">
        <v>2009</v>
      </c>
      <c r="C929" t="s">
        <v>10301</v>
      </c>
      <c r="D929" t="s">
        <v>24</v>
      </c>
      <c r="E929">
        <v>3262.8327814200002</v>
      </c>
      <c r="F929">
        <v>392.1</v>
      </c>
      <c r="G929">
        <v>-20.020104062384402</v>
      </c>
      <c r="H929">
        <v>23.013367471967801</v>
      </c>
      <c r="I929">
        <v>13.1769980934085</v>
      </c>
      <c r="J929">
        <v>0.156259696006671</v>
      </c>
      <c r="K929">
        <v>323.937477167748</v>
      </c>
      <c r="L929">
        <v>301.527609423537</v>
      </c>
      <c r="M929">
        <v>79.219097338172602</v>
      </c>
      <c r="N929">
        <v>0.87688342689075305</v>
      </c>
      <c r="O929">
        <v>1.24968120377453</v>
      </c>
      <c r="P929">
        <v>57.217321571772203</v>
      </c>
      <c r="Q929">
        <v>-3.8948345585084997E-2</v>
      </c>
    </row>
    <row r="930" spans="1:17" x14ac:dyDescent="0.3">
      <c r="A930" t="s">
        <v>2010</v>
      </c>
      <c r="B930" t="s">
        <v>2011</v>
      </c>
      <c r="C930" t="s">
        <v>10287</v>
      </c>
      <c r="D930" t="s">
        <v>527</v>
      </c>
      <c r="E930">
        <v>3260.1115500239998</v>
      </c>
      <c r="F930">
        <v>56.84</v>
      </c>
      <c r="G930">
        <v>8.2259750507157499</v>
      </c>
      <c r="H930">
        <v>4.8420809852606101</v>
      </c>
      <c r="I930">
        <v>25.618953626813099</v>
      </c>
      <c r="J930">
        <v>8.7109679657935608</v>
      </c>
      <c r="K930">
        <v>52.663174385964403</v>
      </c>
      <c r="L930">
        <v>46.952427487591898</v>
      </c>
      <c r="M930">
        <v>68.110643480122206</v>
      </c>
      <c r="N930">
        <v>0.56730117564287597</v>
      </c>
      <c r="O930">
        <v>9.5355383532723401</v>
      </c>
      <c r="P930">
        <v>70.947368421052602</v>
      </c>
      <c r="Q930">
        <v>-4.9958938752383997E-2</v>
      </c>
    </row>
    <row r="931" spans="1:17" hidden="1" x14ac:dyDescent="0.3">
      <c r="A931" t="s">
        <v>2012</v>
      </c>
      <c r="B931" t="s">
        <v>2013</v>
      </c>
      <c r="C931" t="s">
        <v>10301</v>
      </c>
      <c r="D931" t="s">
        <v>133</v>
      </c>
      <c r="E931">
        <v>3248.7893359999998</v>
      </c>
      <c r="F931">
        <v>106</v>
      </c>
      <c r="G931">
        <v>58.701980785724501</v>
      </c>
      <c r="H931">
        <v>-11.825318690668499</v>
      </c>
      <c r="I931">
        <v>-29.9486699117131</v>
      </c>
      <c r="J931">
        <v>-5.9221762568331302</v>
      </c>
      <c r="K931">
        <v>110.454917657557</v>
      </c>
      <c r="L931">
        <v>103.46371246200199</v>
      </c>
      <c r="M931">
        <v>34.283116394683503</v>
      </c>
      <c r="N931">
        <v>1.5781056599890499</v>
      </c>
      <c r="O931">
        <v>52.5471698113207</v>
      </c>
      <c r="P931">
        <v>101.520912547528</v>
      </c>
      <c r="Q931">
        <v>0.187423498847268</v>
      </c>
    </row>
    <row r="932" spans="1:17" hidden="1" x14ac:dyDescent="0.3">
      <c r="A932" t="s">
        <v>2014</v>
      </c>
      <c r="B932" t="s">
        <v>2015</v>
      </c>
      <c r="C932" t="s">
        <v>10301</v>
      </c>
      <c r="D932" t="s">
        <v>51</v>
      </c>
      <c r="E932">
        <v>3236.432033997</v>
      </c>
      <c r="F932">
        <v>148.41</v>
      </c>
      <c r="G932">
        <v>98.317018573426395</v>
      </c>
      <c r="H932">
        <v>16.566792129502101</v>
      </c>
      <c r="I932">
        <v>29.1307192493781</v>
      </c>
      <c r="J932">
        <v>8.7704047696630205</v>
      </c>
      <c r="K932">
        <v>128.20899733590801</v>
      </c>
      <c r="L932">
        <v>106.539682489508</v>
      </c>
      <c r="M932">
        <v>66.367215010374196</v>
      </c>
      <c r="N932">
        <v>1.5208986485012701</v>
      </c>
      <c r="O932">
        <v>3.6587831008692202</v>
      </c>
      <c r="P932">
        <v>144.29629629629599</v>
      </c>
      <c r="Q932">
        <v>6.1226465718940998E-2</v>
      </c>
    </row>
    <row r="933" spans="1:17" x14ac:dyDescent="0.3">
      <c r="A933" t="s">
        <v>2016</v>
      </c>
      <c r="B933" t="s">
        <v>2017</v>
      </c>
      <c r="C933" t="s">
        <v>10294</v>
      </c>
      <c r="D933" t="s">
        <v>127</v>
      </c>
      <c r="E933">
        <v>3236.1854557500001</v>
      </c>
      <c r="F933">
        <v>1111.6500000000001</v>
      </c>
      <c r="G933">
        <v>-20.042919474643998</v>
      </c>
      <c r="H933">
        <v>-6.7978630429116604</v>
      </c>
      <c r="I933">
        <v>-11.891162550680001</v>
      </c>
      <c r="J933">
        <v>-1.05263419759059</v>
      </c>
      <c r="K933">
        <v>1124.84817652575</v>
      </c>
      <c r="L933">
        <v>1125.41918428342</v>
      </c>
      <c r="M933">
        <v>65.325319507271601</v>
      </c>
      <c r="N933">
        <v>1.05114161826196</v>
      </c>
      <c r="O933">
        <v>22.250708406422799</v>
      </c>
      <c r="P933">
        <v>16.403141361256498</v>
      </c>
      <c r="Q933">
        <v>1.7543175601260001E-3</v>
      </c>
    </row>
    <row r="934" spans="1:17" hidden="1" x14ac:dyDescent="0.3">
      <c r="A934" t="s">
        <v>2018</v>
      </c>
      <c r="B934" t="s">
        <v>2019</v>
      </c>
      <c r="C934" t="s">
        <v>10301</v>
      </c>
      <c r="D934" t="s">
        <v>2020</v>
      </c>
      <c r="E934">
        <v>3220.8681596000001</v>
      </c>
      <c r="F934">
        <v>279.25</v>
      </c>
      <c r="G934">
        <v>19.0559466863917</v>
      </c>
      <c r="H934">
        <v>4.7581795101424502</v>
      </c>
      <c r="I934">
        <v>13.436274804933699</v>
      </c>
      <c r="J934">
        <v>1.6807683453484801</v>
      </c>
      <c r="K934">
        <v>279.37871712499702</v>
      </c>
      <c r="M934">
        <v>52.182800058960801</v>
      </c>
      <c r="N934">
        <v>0.62733915560146003</v>
      </c>
      <c r="O934">
        <v>18.173679498657101</v>
      </c>
      <c r="P934">
        <v>157.96766743648899</v>
      </c>
    </row>
    <row r="935" spans="1:17" hidden="1" x14ac:dyDescent="0.3">
      <c r="A935" t="s">
        <v>2021</v>
      </c>
      <c r="B935" t="s">
        <v>2022</v>
      </c>
      <c r="C935" t="s">
        <v>10301</v>
      </c>
      <c r="D935" t="s">
        <v>153</v>
      </c>
      <c r="E935">
        <v>3212.0650452499999</v>
      </c>
      <c r="F935">
        <v>336.25</v>
      </c>
      <c r="G935">
        <v>20.7010470062521</v>
      </c>
      <c r="H935">
        <v>-3.0903507276407298</v>
      </c>
      <c r="I935">
        <v>-30.347881353729399</v>
      </c>
      <c r="J935">
        <v>-3.4452114456045599</v>
      </c>
      <c r="K935">
        <v>361.97832606248602</v>
      </c>
      <c r="L935">
        <v>346.46747209138499</v>
      </c>
      <c r="M935">
        <v>42.579004426442403</v>
      </c>
      <c r="N935">
        <v>0.87362757661971002</v>
      </c>
      <c r="O935">
        <v>43.702602230483201</v>
      </c>
      <c r="P935">
        <v>55.563266250289097</v>
      </c>
      <c r="Q935">
        <v>9.0528348587555998E-2</v>
      </c>
    </row>
    <row r="936" spans="1:17" x14ac:dyDescent="0.3">
      <c r="A936" t="s">
        <v>2023</v>
      </c>
      <c r="B936" t="s">
        <v>2024</v>
      </c>
      <c r="C936" t="s">
        <v>10289</v>
      </c>
      <c r="D936" t="s">
        <v>359</v>
      </c>
      <c r="E936">
        <v>3209.4473241999999</v>
      </c>
      <c r="F936">
        <v>2278.25</v>
      </c>
      <c r="G936">
        <v>-3.2221900569059598</v>
      </c>
      <c r="H936">
        <v>28.583151795814199</v>
      </c>
      <c r="I936">
        <v>13.3174096785004</v>
      </c>
      <c r="J936">
        <v>-0.29075208472555197</v>
      </c>
      <c r="K936">
        <v>2032.0051550477599</v>
      </c>
      <c r="L936">
        <v>1907.83307204372</v>
      </c>
      <c r="M936">
        <v>59.1717286697126</v>
      </c>
      <c r="N936">
        <v>2.3294727353515601</v>
      </c>
      <c r="O936">
        <v>10.611214748161901</v>
      </c>
      <c r="P936">
        <v>48.807968647942502</v>
      </c>
      <c r="Q936">
        <v>-5.6969253868135998E-2</v>
      </c>
    </row>
    <row r="937" spans="1:17" hidden="1" x14ac:dyDescent="0.3">
      <c r="A937" t="s">
        <v>2025</v>
      </c>
      <c r="B937" t="s">
        <v>2026</v>
      </c>
      <c r="C937" t="s">
        <v>10301</v>
      </c>
      <c r="D937" t="s">
        <v>444</v>
      </c>
      <c r="E937">
        <v>3208.74242</v>
      </c>
      <c r="F937">
        <v>182.2</v>
      </c>
      <c r="G937">
        <v>111.66148667047401</v>
      </c>
      <c r="H937">
        <v>28.681735771020598</v>
      </c>
      <c r="I937">
        <v>5.0443188856741603</v>
      </c>
      <c r="J937">
        <v>5.70425078571561</v>
      </c>
      <c r="K937">
        <v>150.41635761424601</v>
      </c>
      <c r="L937">
        <v>130.136015442267</v>
      </c>
      <c r="M937">
        <v>72.807091627509607</v>
      </c>
      <c r="N937">
        <v>2.3001086995623399</v>
      </c>
      <c r="O937">
        <v>5.8122941822173297</v>
      </c>
      <c r="P937">
        <v>142.933333333333</v>
      </c>
      <c r="Q937">
        <v>0.11322316097062</v>
      </c>
    </row>
    <row r="938" spans="1:17" hidden="1" x14ac:dyDescent="0.3">
      <c r="A938" t="s">
        <v>2027</v>
      </c>
      <c r="B938" t="s">
        <v>2028</v>
      </c>
      <c r="C938" t="s">
        <v>10301</v>
      </c>
      <c r="D938" t="s">
        <v>224</v>
      </c>
      <c r="E938">
        <v>3199.35095</v>
      </c>
      <c r="F938">
        <v>2050</v>
      </c>
      <c r="G938">
        <v>79.152969546572507</v>
      </c>
      <c r="H938">
        <v>1.3256056755477099</v>
      </c>
      <c r="I938">
        <v>5.1333844455917399</v>
      </c>
      <c r="J938">
        <v>3.3937333398632901</v>
      </c>
      <c r="K938">
        <v>1923.9892136567501</v>
      </c>
      <c r="L938">
        <v>1550.2465477165499</v>
      </c>
      <c r="M938">
        <v>70.1582164567143</v>
      </c>
      <c r="N938">
        <v>0.36317313259988399</v>
      </c>
      <c r="O938">
        <v>22.9268292682926</v>
      </c>
      <c r="P938">
        <v>127.777777777777</v>
      </c>
    </row>
    <row r="939" spans="1:17" hidden="1" x14ac:dyDescent="0.3">
      <c r="A939" t="s">
        <v>2029</v>
      </c>
      <c r="B939" t="s">
        <v>2030</v>
      </c>
      <c r="C939" t="s">
        <v>10301</v>
      </c>
      <c r="D939" t="s">
        <v>263</v>
      </c>
      <c r="E939">
        <v>3183.47675024</v>
      </c>
      <c r="F939">
        <v>258.8</v>
      </c>
      <c r="G939">
        <v>742.14445780281096</v>
      </c>
      <c r="H939">
        <v>29.6021729648829</v>
      </c>
      <c r="I939">
        <v>136.15764087085299</v>
      </c>
      <c r="J939">
        <v>-4.4640831437793</v>
      </c>
      <c r="K939">
        <v>210.32451961710001</v>
      </c>
      <c r="L939">
        <v>136.40707805253399</v>
      </c>
      <c r="M939">
        <v>50.789821614056002</v>
      </c>
      <c r="N939">
        <v>1.0797433539474599</v>
      </c>
      <c r="O939">
        <v>15.765069551777399</v>
      </c>
      <c r="P939">
        <v>807.91089282582004</v>
      </c>
      <c r="Q939">
        <v>0.27940643854811198</v>
      </c>
    </row>
    <row r="940" spans="1:17" hidden="1" x14ac:dyDescent="0.3">
      <c r="A940" t="s">
        <v>2031</v>
      </c>
      <c r="B940" t="s">
        <v>2032</v>
      </c>
      <c r="C940" t="s">
        <v>10301</v>
      </c>
      <c r="D940" t="s">
        <v>1388</v>
      </c>
      <c r="E940">
        <v>3181.04884128</v>
      </c>
      <c r="F940">
        <v>216.2</v>
      </c>
      <c r="K940">
        <v>198.53034696656701</v>
      </c>
      <c r="L940">
        <v>172.215069946667</v>
      </c>
      <c r="M940">
        <v>81.1750791682543</v>
      </c>
      <c r="N940">
        <v>1</v>
      </c>
      <c r="Q940">
        <v>0.14788253940821999</v>
      </c>
    </row>
    <row r="941" spans="1:17" hidden="1" x14ac:dyDescent="0.3">
      <c r="A941" t="s">
        <v>2033</v>
      </c>
      <c r="B941" t="s">
        <v>2034</v>
      </c>
      <c r="C941" t="s">
        <v>10289</v>
      </c>
      <c r="D941" t="s">
        <v>530</v>
      </c>
      <c r="E941">
        <v>3177.1436698099901</v>
      </c>
      <c r="F941">
        <v>301.45</v>
      </c>
      <c r="G941">
        <v>-61.062558992309299</v>
      </c>
      <c r="H941">
        <v>-6.2567812731966104</v>
      </c>
      <c r="I941">
        <v>-3.8802737545495498</v>
      </c>
      <c r="J941">
        <v>-2.7314795442536899</v>
      </c>
      <c r="K941">
        <v>303.689163714058</v>
      </c>
      <c r="M941">
        <v>52.473363028670903</v>
      </c>
      <c r="N941">
        <v>0.58944926681578902</v>
      </c>
      <c r="O941">
        <v>70.641897495438698</v>
      </c>
      <c r="P941">
        <v>22.490857375050702</v>
      </c>
    </row>
    <row r="942" spans="1:17" hidden="1" x14ac:dyDescent="0.3">
      <c r="A942" t="s">
        <v>2035</v>
      </c>
      <c r="B942" t="s">
        <v>2036</v>
      </c>
      <c r="C942" t="s">
        <v>10301</v>
      </c>
      <c r="D942" t="s">
        <v>359</v>
      </c>
      <c r="E942">
        <v>3166.7002053900001</v>
      </c>
      <c r="F942">
        <v>957.1</v>
      </c>
      <c r="G942">
        <v>26.303983391108702</v>
      </c>
      <c r="H942">
        <v>30.902506415216401</v>
      </c>
      <c r="I942">
        <v>28.415017050994798</v>
      </c>
      <c r="J942">
        <v>19.1547905877128</v>
      </c>
      <c r="K942">
        <v>769.45141648978301</v>
      </c>
      <c r="L942">
        <v>696.69091203482196</v>
      </c>
      <c r="M942">
        <v>77.986741518767104</v>
      </c>
      <c r="N942">
        <v>2.5453396716806198</v>
      </c>
      <c r="O942">
        <v>4.3778079615505101</v>
      </c>
      <c r="P942">
        <v>87.043189368770697</v>
      </c>
      <c r="Q942">
        <v>2.2145627480375001E-2</v>
      </c>
    </row>
    <row r="943" spans="1:17" hidden="1" x14ac:dyDescent="0.3">
      <c r="A943" t="s">
        <v>2037</v>
      </c>
      <c r="B943" t="s">
        <v>2038</v>
      </c>
      <c r="C943" t="s">
        <v>10301</v>
      </c>
      <c r="D943" t="s">
        <v>571</v>
      </c>
      <c r="E943">
        <v>3159.870045228</v>
      </c>
      <c r="F943">
        <v>228.28</v>
      </c>
      <c r="G943">
        <v>21.1387430504655</v>
      </c>
      <c r="H943">
        <v>22.7006569697825</v>
      </c>
      <c r="I943">
        <v>0.418547037407906</v>
      </c>
      <c r="J943">
        <v>6.4014511439189397</v>
      </c>
      <c r="K943">
        <v>199.21256487149299</v>
      </c>
      <c r="L943">
        <v>185.242487423049</v>
      </c>
      <c r="M943">
        <v>73.772256534768104</v>
      </c>
      <c r="N943">
        <v>2.4413337267420698</v>
      </c>
      <c r="O943">
        <v>4.3674434904503201</v>
      </c>
      <c r="P943">
        <v>77.51166407465</v>
      </c>
      <c r="Q943">
        <v>2.9536215299186999E-2</v>
      </c>
    </row>
    <row r="944" spans="1:17" hidden="1" x14ac:dyDescent="0.3">
      <c r="A944" t="s">
        <v>2039</v>
      </c>
      <c r="B944" t="s">
        <v>2040</v>
      </c>
      <c r="C944" t="s">
        <v>10301</v>
      </c>
      <c r="D944" t="s">
        <v>198</v>
      </c>
      <c r="E944">
        <v>3136.0698201599998</v>
      </c>
      <c r="F944">
        <v>1010.4</v>
      </c>
      <c r="G944">
        <v>29.649513937853701</v>
      </c>
      <c r="H944">
        <v>29.3878711759262</v>
      </c>
      <c r="I944">
        <v>47.592867888681702</v>
      </c>
      <c r="J944">
        <v>1.8624145839214099</v>
      </c>
      <c r="K944">
        <v>874.87716235171001</v>
      </c>
      <c r="L944">
        <v>722.03971464334495</v>
      </c>
      <c r="M944">
        <v>58.647989506371601</v>
      </c>
      <c r="N944">
        <v>1.38265265525201</v>
      </c>
      <c r="O944">
        <v>12.5989707046714</v>
      </c>
      <c r="P944">
        <v>83.026899737342603</v>
      </c>
      <c r="Q944">
        <v>9.0060940159502001E-2</v>
      </c>
    </row>
    <row r="945" spans="1:17" hidden="1" x14ac:dyDescent="0.3">
      <c r="A945" t="s">
        <v>2041</v>
      </c>
      <c r="B945" t="s">
        <v>2042</v>
      </c>
      <c r="C945" t="s">
        <v>10301</v>
      </c>
      <c r="D945" t="s">
        <v>46</v>
      </c>
      <c r="E945">
        <v>3125.7412641450001</v>
      </c>
      <c r="F945">
        <v>464.95</v>
      </c>
      <c r="G945">
        <v>156.80363418437699</v>
      </c>
      <c r="H945">
        <v>-0.40057717909820001</v>
      </c>
      <c r="I945">
        <v>46.820943961683703</v>
      </c>
      <c r="J945">
        <v>6.2723408965880196</v>
      </c>
      <c r="K945">
        <v>445.716000764238</v>
      </c>
      <c r="L945">
        <v>339.662340396746</v>
      </c>
      <c r="M945">
        <v>52.507628407665898</v>
      </c>
      <c r="N945">
        <v>0.12076780980693699</v>
      </c>
      <c r="O945">
        <v>38.939670932358297</v>
      </c>
      <c r="P945">
        <v>194.73851030110899</v>
      </c>
      <c r="Q945">
        <v>3.7654654730568997E-2</v>
      </c>
    </row>
    <row r="946" spans="1:17" hidden="1" x14ac:dyDescent="0.3">
      <c r="A946" t="s">
        <v>2043</v>
      </c>
      <c r="B946" t="s">
        <v>2044</v>
      </c>
      <c r="C946" t="s">
        <v>10301</v>
      </c>
      <c r="D946" t="s">
        <v>571</v>
      </c>
      <c r="E946">
        <v>3112.6962520099901</v>
      </c>
      <c r="F946">
        <v>4873.8999999999996</v>
      </c>
      <c r="G946">
        <v>2.0789284757320701</v>
      </c>
      <c r="H946">
        <v>15.804842070049</v>
      </c>
      <c r="I946">
        <v>17.195235378410398</v>
      </c>
      <c r="J946">
        <v>-5.1924438054908801</v>
      </c>
      <c r="K946">
        <v>4503.0378296073804</v>
      </c>
      <c r="L946">
        <v>3811.6238990454899</v>
      </c>
      <c r="M946">
        <v>48.344790566788902</v>
      </c>
      <c r="N946">
        <v>0.50201699547523004</v>
      </c>
      <c r="O946">
        <v>11.3276841954081</v>
      </c>
      <c r="P946">
        <v>70.891113409652604</v>
      </c>
      <c r="Q946">
        <v>0.13046571156400899</v>
      </c>
    </row>
    <row r="947" spans="1:17" hidden="1" x14ac:dyDescent="0.3">
      <c r="A947" t="s">
        <v>2045</v>
      </c>
      <c r="B947" t="s">
        <v>2046</v>
      </c>
      <c r="C947" t="s">
        <v>10301</v>
      </c>
      <c r="D947" t="s">
        <v>80</v>
      </c>
      <c r="E947">
        <v>3101.3274249599999</v>
      </c>
      <c r="F947">
        <v>240.56</v>
      </c>
      <c r="G947">
        <v>75.946669255526402</v>
      </c>
      <c r="H947">
        <v>2.5243678870778798</v>
      </c>
      <c r="I947">
        <v>5.4706031611888397</v>
      </c>
      <c r="J947">
        <v>8.71334364784569</v>
      </c>
      <c r="K947">
        <v>230.87747679683901</v>
      </c>
      <c r="L947">
        <v>194.33449531437799</v>
      </c>
      <c r="M947">
        <v>64.481093031984798</v>
      </c>
      <c r="N947">
        <v>0.34930660313768003</v>
      </c>
      <c r="O947">
        <v>17.1391752577319</v>
      </c>
      <c r="P947">
        <v>114.689870593485</v>
      </c>
      <c r="Q947">
        <v>4.9110048634082998E-2</v>
      </c>
    </row>
    <row r="948" spans="1:17" x14ac:dyDescent="0.3">
      <c r="A948" t="s">
        <v>2047</v>
      </c>
      <c r="B948" t="s">
        <v>2048</v>
      </c>
      <c r="C948" t="s">
        <v>10299</v>
      </c>
      <c r="D948" t="s">
        <v>139</v>
      </c>
      <c r="E948">
        <v>3100.5998651549999</v>
      </c>
      <c r="F948">
        <v>407.95</v>
      </c>
      <c r="G948">
        <v>-38.435394905139098</v>
      </c>
      <c r="H948">
        <v>-4.13515896953467</v>
      </c>
      <c r="I948">
        <v>-28.851653589796499</v>
      </c>
      <c r="J948">
        <v>4.9908861868311103</v>
      </c>
      <c r="K948">
        <v>407.73324179652701</v>
      </c>
      <c r="L948">
        <v>445.96685664616302</v>
      </c>
      <c r="M948">
        <v>73.872423136571101</v>
      </c>
      <c r="N948">
        <v>1.85500673460038</v>
      </c>
      <c r="O948">
        <v>43.399926461576101</v>
      </c>
      <c r="P948">
        <v>18.2463768115942</v>
      </c>
      <c r="Q948">
        <v>4.6590685414210999E-2</v>
      </c>
    </row>
    <row r="949" spans="1:17" hidden="1" x14ac:dyDescent="0.3">
      <c r="A949" t="s">
        <v>2049</v>
      </c>
      <c r="B949" t="s">
        <v>2050</v>
      </c>
      <c r="C949" t="s">
        <v>10301</v>
      </c>
      <c r="D949" t="s">
        <v>303</v>
      </c>
      <c r="E949">
        <v>3099.6016977250001</v>
      </c>
      <c r="F949">
        <v>576.54999999999995</v>
      </c>
      <c r="G949">
        <v>125.633430073385</v>
      </c>
      <c r="H949">
        <v>-5.0611543282190601</v>
      </c>
      <c r="I949">
        <v>76.936541910225202</v>
      </c>
      <c r="J949">
        <v>3.6174447001943699</v>
      </c>
      <c r="K949">
        <v>625.428656228769</v>
      </c>
      <c r="L949">
        <v>466.02532766401401</v>
      </c>
      <c r="M949">
        <v>40.019447540983798</v>
      </c>
      <c r="N949">
        <v>0.27565007217901</v>
      </c>
      <c r="O949">
        <v>57.627265631775202</v>
      </c>
      <c r="P949">
        <v>197.190721649484</v>
      </c>
      <c r="Q949">
        <v>0.18918629849596499</v>
      </c>
    </row>
    <row r="950" spans="1:17" x14ac:dyDescent="0.3">
      <c r="A950" t="s">
        <v>2051</v>
      </c>
      <c r="B950" t="s">
        <v>2052</v>
      </c>
      <c r="C950" t="s">
        <v>6577</v>
      </c>
      <c r="D950" t="s">
        <v>80</v>
      </c>
      <c r="E950">
        <v>3094.2397838040001</v>
      </c>
      <c r="F950">
        <v>236.73</v>
      </c>
      <c r="G950">
        <v>-26.664529654160201</v>
      </c>
      <c r="H950">
        <v>-2.9264851814222399</v>
      </c>
      <c r="I950">
        <v>-14.356102353247501</v>
      </c>
      <c r="J950">
        <v>0.38200566191420698</v>
      </c>
      <c r="K950">
        <v>236.014832403957</v>
      </c>
      <c r="L950">
        <v>236.027239390354</v>
      </c>
      <c r="M950">
        <v>58.793077268725803</v>
      </c>
      <c r="N950">
        <v>0.32761203229596197</v>
      </c>
      <c r="O950">
        <v>28.838761458201301</v>
      </c>
      <c r="P950">
        <v>22.025773195876202</v>
      </c>
      <c r="Q950">
        <v>-6.0004836668501003E-2</v>
      </c>
    </row>
    <row r="951" spans="1:17" hidden="1" x14ac:dyDescent="0.3">
      <c r="A951" t="s">
        <v>2053</v>
      </c>
      <c r="B951" t="s">
        <v>2054</v>
      </c>
      <c r="C951" t="s">
        <v>10301</v>
      </c>
      <c r="D951" t="s">
        <v>46</v>
      </c>
      <c r="E951">
        <v>3094.1815843700001</v>
      </c>
      <c r="F951">
        <v>2853.7</v>
      </c>
      <c r="G951">
        <v>52.925101512620799</v>
      </c>
      <c r="H951">
        <v>-10.604208793828899</v>
      </c>
      <c r="I951">
        <v>22.688747237200001</v>
      </c>
      <c r="J951">
        <v>-5.4648565543787697</v>
      </c>
      <c r="K951">
        <v>2975.8666271914199</v>
      </c>
      <c r="L951">
        <v>2559.7418389940299</v>
      </c>
      <c r="M951">
        <v>46.546873181375702</v>
      </c>
      <c r="N951">
        <v>0.78719476535460597</v>
      </c>
      <c r="O951">
        <v>29.933069348564999</v>
      </c>
      <c r="P951">
        <v>88.102300441631996</v>
      </c>
      <c r="Q951">
        <v>0.106520928801007</v>
      </c>
    </row>
    <row r="952" spans="1:17" hidden="1" x14ac:dyDescent="0.3">
      <c r="A952" t="s">
        <v>2055</v>
      </c>
      <c r="B952" t="s">
        <v>2056</v>
      </c>
      <c r="C952" t="s">
        <v>10301</v>
      </c>
      <c r="D952" t="s">
        <v>89</v>
      </c>
      <c r="E952">
        <v>3088.7647265999999</v>
      </c>
      <c r="F952">
        <v>1366.05</v>
      </c>
      <c r="G952">
        <v>197.56474996693001</v>
      </c>
      <c r="H952">
        <v>-5.6453350580748998</v>
      </c>
      <c r="I952">
        <v>70.173309170021199</v>
      </c>
      <c r="J952">
        <v>2.1260822266171102</v>
      </c>
      <c r="K952">
        <v>1272.2791255694699</v>
      </c>
      <c r="L952">
        <v>1005.05325617779</v>
      </c>
      <c r="M952">
        <v>75.767062920522307</v>
      </c>
      <c r="N952">
        <v>1.22852108040694</v>
      </c>
      <c r="O952">
        <v>6.4419311152593197</v>
      </c>
      <c r="P952">
        <v>236.341253231564</v>
      </c>
      <c r="Q952">
        <v>0.176588918396233</v>
      </c>
    </row>
    <row r="953" spans="1:17" hidden="1" x14ac:dyDescent="0.3">
      <c r="A953" t="s">
        <v>2057</v>
      </c>
      <c r="B953" t="s">
        <v>2058</v>
      </c>
      <c r="C953" t="s">
        <v>10301</v>
      </c>
      <c r="D953" t="s">
        <v>54</v>
      </c>
      <c r="E953">
        <v>3086.1519874599999</v>
      </c>
      <c r="F953">
        <v>493.3</v>
      </c>
      <c r="G953">
        <v>-5.6473198763467201</v>
      </c>
      <c r="H953">
        <v>-7.2972702219853698</v>
      </c>
      <c r="I953">
        <v>-4.6343957030064598</v>
      </c>
      <c r="J953">
        <v>1.5843953036959699</v>
      </c>
      <c r="K953">
        <v>508.57326970565299</v>
      </c>
      <c r="L953">
        <v>461.22352407251998</v>
      </c>
      <c r="M953">
        <v>51.415849130473099</v>
      </c>
      <c r="N953">
        <v>0.74263733035290902</v>
      </c>
      <c r="O953">
        <v>17.697141698763399</v>
      </c>
      <c r="P953">
        <v>40.521293263067903</v>
      </c>
      <c r="Q953">
        <v>4.7563965702995002E-2</v>
      </c>
    </row>
    <row r="954" spans="1:17" hidden="1" x14ac:dyDescent="0.3">
      <c r="A954" t="s">
        <v>2059</v>
      </c>
      <c r="B954" t="s">
        <v>2060</v>
      </c>
      <c r="C954" t="s">
        <v>10301</v>
      </c>
      <c r="D954" t="s">
        <v>101</v>
      </c>
      <c r="E954">
        <v>3078.7635745799998</v>
      </c>
      <c r="F954">
        <v>817.35</v>
      </c>
      <c r="G954">
        <v>2.09896493351278</v>
      </c>
      <c r="H954">
        <v>2.3537416008648999</v>
      </c>
      <c r="I954">
        <v>-16.2132236038894</v>
      </c>
      <c r="J954">
        <v>-2.23063011707807</v>
      </c>
      <c r="K954">
        <v>816.44257351692295</v>
      </c>
      <c r="L954">
        <v>758.13211351597101</v>
      </c>
      <c r="M954">
        <v>68.736380782472395</v>
      </c>
      <c r="N954">
        <v>0.44264660965892799</v>
      </c>
      <c r="O954">
        <v>24.304153667339499</v>
      </c>
      <c r="P954">
        <v>52.164199944149601</v>
      </c>
      <c r="Q954">
        <v>7.0308788504407999E-2</v>
      </c>
    </row>
    <row r="955" spans="1:17" hidden="1" x14ac:dyDescent="0.3">
      <c r="A955" t="s">
        <v>2061</v>
      </c>
      <c r="B955" t="s">
        <v>2062</v>
      </c>
      <c r="C955" t="s">
        <v>10301</v>
      </c>
      <c r="D955" t="s">
        <v>313</v>
      </c>
      <c r="E955">
        <v>3076.7336082000002</v>
      </c>
      <c r="F955">
        <v>1197</v>
      </c>
      <c r="G955">
        <v>109.08849948210199</v>
      </c>
      <c r="H955">
        <v>55.059923907352903</v>
      </c>
      <c r="I955">
        <v>113.176338642392</v>
      </c>
      <c r="J955">
        <v>8.7936658864087107</v>
      </c>
      <c r="K955">
        <v>918.84633283912001</v>
      </c>
      <c r="L955">
        <v>708.79985329582996</v>
      </c>
      <c r="M955">
        <v>81.693834701544603</v>
      </c>
      <c r="N955">
        <v>1.84157791030087</v>
      </c>
      <c r="O955">
        <v>1.5037593984962501</v>
      </c>
      <c r="P955">
        <v>197.76119402985</v>
      </c>
      <c r="Q955">
        <v>0.20186015534666499</v>
      </c>
    </row>
    <row r="956" spans="1:17" x14ac:dyDescent="0.3">
      <c r="A956" t="s">
        <v>2063</v>
      </c>
      <c r="B956" t="s">
        <v>2064</v>
      </c>
      <c r="C956" t="s">
        <v>10298</v>
      </c>
      <c r="D956" t="s">
        <v>92</v>
      </c>
      <c r="E956">
        <v>3074.129105</v>
      </c>
      <c r="F956">
        <v>714.5</v>
      </c>
      <c r="G956">
        <v>-57.1190851261956</v>
      </c>
      <c r="H956">
        <v>-12.3414832485365</v>
      </c>
      <c r="I956">
        <v>-13.6782011606722</v>
      </c>
      <c r="J956">
        <v>-0.21143830215045301</v>
      </c>
      <c r="K956">
        <v>740.37939105636303</v>
      </c>
      <c r="L956">
        <v>790.46016479273806</v>
      </c>
      <c r="M956">
        <v>52.4354199560631</v>
      </c>
      <c r="N956">
        <v>0.25235665117926798</v>
      </c>
      <c r="O956">
        <v>47.235829251224601</v>
      </c>
      <c r="P956">
        <v>15.4654169360051</v>
      </c>
    </row>
    <row r="957" spans="1:17" x14ac:dyDescent="0.3">
      <c r="A957" t="s">
        <v>2065</v>
      </c>
      <c r="B957" t="s">
        <v>2066</v>
      </c>
      <c r="C957" t="s">
        <v>10292</v>
      </c>
      <c r="D957" t="s">
        <v>263</v>
      </c>
      <c r="E957">
        <v>3061.7849339999998</v>
      </c>
      <c r="F957">
        <v>315.89999999999998</v>
      </c>
      <c r="G957">
        <v>5.40152814372785</v>
      </c>
      <c r="H957">
        <v>0.93268335363175903</v>
      </c>
      <c r="I957">
        <v>-14.2208503644505</v>
      </c>
      <c r="J957">
        <v>2.9623163841395099</v>
      </c>
      <c r="K957">
        <v>321.91084273505697</v>
      </c>
      <c r="L957">
        <v>305.135969458815</v>
      </c>
      <c r="M957">
        <v>51.028943193084203</v>
      </c>
      <c r="N957">
        <v>0.33381008780160398</v>
      </c>
      <c r="O957">
        <v>27.1130104463438</v>
      </c>
      <c r="P957">
        <v>39.439417347163896</v>
      </c>
      <c r="Q957">
        <v>8.973185447484E-2</v>
      </c>
    </row>
    <row r="958" spans="1:17" x14ac:dyDescent="0.3">
      <c r="A958" t="s">
        <v>2067</v>
      </c>
      <c r="B958" t="s">
        <v>2068</v>
      </c>
      <c r="C958" t="s">
        <v>10302</v>
      </c>
      <c r="D958" t="s">
        <v>397</v>
      </c>
      <c r="E958">
        <v>3059.1866995199998</v>
      </c>
      <c r="F958">
        <v>19.84</v>
      </c>
      <c r="G958">
        <v>-48.716140717747301</v>
      </c>
      <c r="H958">
        <v>7.3521053044481297</v>
      </c>
      <c r="I958">
        <v>-59.2582951112133</v>
      </c>
      <c r="J958">
        <v>-13.3879483418183</v>
      </c>
      <c r="K958">
        <v>20.337087900118998</v>
      </c>
      <c r="L958">
        <v>23.8894711771025</v>
      </c>
      <c r="M958">
        <v>51.2105002073489</v>
      </c>
      <c r="N958">
        <v>1.70357761887425</v>
      </c>
      <c r="O958">
        <v>127.570564516129</v>
      </c>
      <c r="P958">
        <v>18.802395209580801</v>
      </c>
    </row>
    <row r="959" spans="1:17" hidden="1" x14ac:dyDescent="0.3">
      <c r="A959" t="s">
        <v>2069</v>
      </c>
      <c r="B959" t="s">
        <v>2070</v>
      </c>
      <c r="C959" t="s">
        <v>10301</v>
      </c>
      <c r="D959" t="s">
        <v>774</v>
      </c>
      <c r="E959">
        <v>3057.8449615</v>
      </c>
      <c r="F959">
        <v>745.75</v>
      </c>
      <c r="G959">
        <v>-19.720421601029699</v>
      </c>
      <c r="H959">
        <v>-2.58920868005058</v>
      </c>
      <c r="I959">
        <v>-3.2108934427192901</v>
      </c>
      <c r="J959">
        <v>-0.270282407273153</v>
      </c>
      <c r="K959">
        <v>738.46119861776003</v>
      </c>
      <c r="L959">
        <v>701.34438791503703</v>
      </c>
      <c r="M959">
        <v>60.827066179606199</v>
      </c>
      <c r="N959">
        <v>0.35559821669835201</v>
      </c>
      <c r="O959">
        <v>17.009721756620799</v>
      </c>
      <c r="P959">
        <v>32.8848895224518</v>
      </c>
      <c r="Q959">
        <v>-2.2257032505915E-2</v>
      </c>
    </row>
    <row r="960" spans="1:17" hidden="1" x14ac:dyDescent="0.3">
      <c r="A960" t="s">
        <v>2071</v>
      </c>
      <c r="B960" t="s">
        <v>2072</v>
      </c>
      <c r="C960" t="s">
        <v>10301</v>
      </c>
      <c r="D960" t="s">
        <v>51</v>
      </c>
      <c r="E960">
        <v>3055.356361825</v>
      </c>
      <c r="F960">
        <v>725.75</v>
      </c>
      <c r="G960">
        <v>92.846200601793896</v>
      </c>
      <c r="H960">
        <v>26.376682239392199</v>
      </c>
      <c r="I960">
        <v>51.063078292139103</v>
      </c>
      <c r="J960">
        <v>12.5902341453044</v>
      </c>
      <c r="K960">
        <v>585.24326510399806</v>
      </c>
      <c r="L960">
        <v>467.59111655430303</v>
      </c>
      <c r="M960">
        <v>77.438307397419507</v>
      </c>
      <c r="N960">
        <v>0.38217674632241</v>
      </c>
      <c r="O960">
        <v>0.79917326903202701</v>
      </c>
      <c r="P960">
        <v>175.37599624624099</v>
      </c>
      <c r="Q960">
        <v>-5.2922349849567001E-2</v>
      </c>
    </row>
    <row r="961" spans="1:17" hidden="1" x14ac:dyDescent="0.3">
      <c r="A961" t="s">
        <v>2073</v>
      </c>
      <c r="B961" t="s">
        <v>2074</v>
      </c>
      <c r="C961" t="s">
        <v>10301</v>
      </c>
      <c r="D961" t="s">
        <v>119</v>
      </c>
      <c r="E961">
        <v>3038.3848091350001</v>
      </c>
      <c r="F961">
        <v>2366.15</v>
      </c>
      <c r="G961">
        <v>658.83205466206596</v>
      </c>
      <c r="H961">
        <v>176.59936517844801</v>
      </c>
      <c r="I961">
        <v>570.21187570563905</v>
      </c>
      <c r="J961">
        <v>18.782278195398401</v>
      </c>
      <c r="K961">
        <v>1169.1717265351499</v>
      </c>
      <c r="L961">
        <v>618.73316514519195</v>
      </c>
      <c r="M961">
        <v>99.819001454173005</v>
      </c>
      <c r="N961">
        <v>1.1906484382988101</v>
      </c>
      <c r="O961">
        <v>0</v>
      </c>
      <c r="P961">
        <v>1010.86854460093</v>
      </c>
      <c r="Q961">
        <v>0.25772944657044999</v>
      </c>
    </row>
    <row r="962" spans="1:17" hidden="1" x14ac:dyDescent="0.3">
      <c r="A962" t="s">
        <v>2075</v>
      </c>
      <c r="B962" t="s">
        <v>2076</v>
      </c>
      <c r="C962" t="s">
        <v>10301</v>
      </c>
      <c r="D962" t="s">
        <v>75</v>
      </c>
      <c r="E962">
        <v>3037.5925020499999</v>
      </c>
      <c r="F962">
        <v>532.75</v>
      </c>
      <c r="G962">
        <v>-15.700781231348801</v>
      </c>
      <c r="H962">
        <v>-8.0198267891807298</v>
      </c>
      <c r="I962">
        <v>0.54122392926061202</v>
      </c>
      <c r="J962">
        <v>-1.4941375828719199</v>
      </c>
      <c r="M962">
        <v>39.370476549268901</v>
      </c>
      <c r="O962">
        <v>17.785077428437301</v>
      </c>
      <c r="P962">
        <v>13.3028498511271</v>
      </c>
    </row>
    <row r="963" spans="1:17" hidden="1" x14ac:dyDescent="0.3">
      <c r="A963" t="s">
        <v>2077</v>
      </c>
      <c r="B963" t="s">
        <v>2078</v>
      </c>
      <c r="C963" t="s">
        <v>10301</v>
      </c>
      <c r="D963" t="s">
        <v>127</v>
      </c>
      <c r="E963">
        <v>3036.6135100000001</v>
      </c>
      <c r="F963">
        <v>598.1</v>
      </c>
      <c r="G963">
        <v>-45.072665150701397</v>
      </c>
      <c r="H963">
        <v>-1.0435526980840699</v>
      </c>
      <c r="I963">
        <v>-20.799792228297498</v>
      </c>
      <c r="J963">
        <v>-2.5155751664347701</v>
      </c>
      <c r="K963">
        <v>587.92002031628601</v>
      </c>
      <c r="L963">
        <v>639.42128857835701</v>
      </c>
      <c r="M963">
        <v>60.583489672005904</v>
      </c>
      <c r="N963">
        <v>0.55139158510948605</v>
      </c>
      <c r="O963">
        <v>43.6214679819428</v>
      </c>
      <c r="P963">
        <v>19.381237524950102</v>
      </c>
      <c r="Q963">
        <v>3.6333011155989997E-2</v>
      </c>
    </row>
    <row r="964" spans="1:17" hidden="1" x14ac:dyDescent="0.3">
      <c r="A964" t="s">
        <v>2079</v>
      </c>
      <c r="B964" t="s">
        <v>2080</v>
      </c>
      <c r="C964" t="s">
        <v>10301</v>
      </c>
      <c r="D964" t="s">
        <v>198</v>
      </c>
      <c r="E964">
        <v>3035.0134991250002</v>
      </c>
      <c r="F964">
        <v>2008.35</v>
      </c>
      <c r="G964">
        <v>-35.626482526662002</v>
      </c>
      <c r="H964">
        <v>-2.6859617866171202</v>
      </c>
      <c r="I964">
        <v>-6.41078137028643</v>
      </c>
      <c r="J964">
        <v>0.94063638073618305</v>
      </c>
      <c r="K964">
        <v>1989.75391623121</v>
      </c>
      <c r="L964">
        <v>2028.0001693427901</v>
      </c>
      <c r="M964">
        <v>64.9222663476409</v>
      </c>
      <c r="N964">
        <v>0.59700002490967197</v>
      </c>
      <c r="O964">
        <v>22.488610053028601</v>
      </c>
      <c r="P964">
        <v>15.2799701518238</v>
      </c>
      <c r="Q964">
        <v>3.8901459933493997E-2</v>
      </c>
    </row>
    <row r="965" spans="1:17" hidden="1" x14ac:dyDescent="0.3">
      <c r="A965" t="s">
        <v>2081</v>
      </c>
      <c r="B965" t="s">
        <v>2082</v>
      </c>
      <c r="C965" t="s">
        <v>10301</v>
      </c>
      <c r="D965" t="s">
        <v>224</v>
      </c>
      <c r="E965">
        <v>3028.0740182750001</v>
      </c>
      <c r="F965">
        <v>169.49</v>
      </c>
      <c r="G965">
        <v>58.130561048862099</v>
      </c>
      <c r="H965">
        <v>13.6789551977601</v>
      </c>
      <c r="I965">
        <v>11.9042895103356</v>
      </c>
      <c r="J965">
        <v>11.892733772020801</v>
      </c>
      <c r="K965">
        <v>152.70823348853801</v>
      </c>
      <c r="L965">
        <v>135.37030810602599</v>
      </c>
      <c r="M965">
        <v>73.350759411176796</v>
      </c>
      <c r="N965">
        <v>0.87975195437403997</v>
      </c>
      <c r="O965">
        <v>3.5459319133872098</v>
      </c>
      <c r="P965">
        <v>90.974647887323897</v>
      </c>
      <c r="Q965">
        <v>0.14741832522894299</v>
      </c>
    </row>
    <row r="966" spans="1:17" x14ac:dyDescent="0.3">
      <c r="A966" t="s">
        <v>2083</v>
      </c>
      <c r="B966" t="s">
        <v>2084</v>
      </c>
      <c r="C966" t="s">
        <v>10291</v>
      </c>
      <c r="D966" t="s">
        <v>201</v>
      </c>
      <c r="E966">
        <v>3013.5278689950001</v>
      </c>
      <c r="F966">
        <v>192.21</v>
      </c>
      <c r="G966">
        <v>-5.6856230567259702</v>
      </c>
      <c r="H966">
        <v>17.0738168449288</v>
      </c>
      <c r="I966">
        <v>-31.185782614781299</v>
      </c>
      <c r="J966">
        <v>6.4793377596140598</v>
      </c>
      <c r="K966">
        <v>181.109005408847</v>
      </c>
      <c r="L966">
        <v>183.892236060464</v>
      </c>
      <c r="M966">
        <v>60.561608073530898</v>
      </c>
      <c r="N966">
        <v>1.2514571588041901</v>
      </c>
      <c r="O966">
        <v>47.234795276000199</v>
      </c>
      <c r="P966">
        <v>44.518796992481199</v>
      </c>
      <c r="Q966">
        <v>5.3879232145399999E-4</v>
      </c>
    </row>
    <row r="967" spans="1:17" hidden="1" x14ac:dyDescent="0.3">
      <c r="A967" t="s">
        <v>2085</v>
      </c>
      <c r="B967" t="s">
        <v>2086</v>
      </c>
      <c r="C967" t="s">
        <v>10301</v>
      </c>
      <c r="D967" t="s">
        <v>645</v>
      </c>
      <c r="E967">
        <v>2986.1212044250001</v>
      </c>
      <c r="F967">
        <v>2519.75</v>
      </c>
      <c r="G967">
        <v>-5.2932150529079403</v>
      </c>
      <c r="H967">
        <v>-6.8577361723846701</v>
      </c>
      <c r="I967">
        <v>-15.0169295938988</v>
      </c>
      <c r="J967">
        <v>3.4633016168859898</v>
      </c>
      <c r="K967">
        <v>2596.5272345334702</v>
      </c>
      <c r="L967">
        <v>2413.3849888015802</v>
      </c>
      <c r="M967">
        <v>41.466356321420797</v>
      </c>
      <c r="N967">
        <v>1.8182044521809999</v>
      </c>
      <c r="O967">
        <v>28.187320170651802</v>
      </c>
      <c r="P967">
        <v>29.4137284610051</v>
      </c>
      <c r="Q967">
        <v>8.1988449594410998E-2</v>
      </c>
    </row>
    <row r="968" spans="1:17" hidden="1" x14ac:dyDescent="0.3">
      <c r="A968" t="s">
        <v>2087</v>
      </c>
      <c r="B968" t="s">
        <v>2088</v>
      </c>
      <c r="C968" t="s">
        <v>10301</v>
      </c>
      <c r="D968" t="s">
        <v>224</v>
      </c>
      <c r="E968">
        <v>2984.46553881</v>
      </c>
      <c r="F968">
        <v>133.88999999999999</v>
      </c>
      <c r="G968">
        <v>18.0114177892169</v>
      </c>
      <c r="H968">
        <v>21.7772514291837</v>
      </c>
      <c r="I968">
        <v>32.060177459341197</v>
      </c>
      <c r="J968">
        <v>2.5035764955968598</v>
      </c>
      <c r="K968">
        <v>113.627290382444</v>
      </c>
      <c r="L968">
        <v>91.976823074168706</v>
      </c>
      <c r="M968">
        <v>63.701027073905202</v>
      </c>
      <c r="N968">
        <v>1.33525495642981</v>
      </c>
      <c r="O968">
        <v>5.9227724251251104</v>
      </c>
      <c r="P968">
        <v>92.647482014388402</v>
      </c>
      <c r="Q968">
        <v>0.26672884719251599</v>
      </c>
    </row>
    <row r="969" spans="1:17" x14ac:dyDescent="0.3">
      <c r="A969" t="s">
        <v>2089</v>
      </c>
      <c r="B969" t="s">
        <v>2090</v>
      </c>
      <c r="C969" t="s">
        <v>10287</v>
      </c>
      <c r="D969" t="s">
        <v>553</v>
      </c>
      <c r="E969">
        <v>2969.6428720399999</v>
      </c>
      <c r="F969">
        <v>993.2</v>
      </c>
      <c r="G969">
        <v>-2.9476211353330402</v>
      </c>
      <c r="H969">
        <v>-1.87208982707386</v>
      </c>
      <c r="I969">
        <v>-25.231587709710698</v>
      </c>
      <c r="J969">
        <v>-0.81448162507603405</v>
      </c>
      <c r="K969">
        <v>1021.8869481167</v>
      </c>
      <c r="L969">
        <v>1009.0742458117001</v>
      </c>
      <c r="M969">
        <v>56.379559870618102</v>
      </c>
      <c r="N969">
        <v>1.0777178129080101</v>
      </c>
      <c r="O969">
        <v>27.260370519532799</v>
      </c>
      <c r="P969">
        <v>25.872885115011702</v>
      </c>
      <c r="Q969">
        <v>2.3429195239472001E-2</v>
      </c>
    </row>
    <row r="970" spans="1:17" hidden="1" x14ac:dyDescent="0.3">
      <c r="A970" t="s">
        <v>2091</v>
      </c>
      <c r="B970" t="s">
        <v>2092</v>
      </c>
      <c r="C970" t="s">
        <v>10301</v>
      </c>
      <c r="D970" t="s">
        <v>139</v>
      </c>
      <c r="E970">
        <v>2965.2073467</v>
      </c>
      <c r="F970">
        <v>579.04999999999995</v>
      </c>
      <c r="G970">
        <v>29.070197950990799</v>
      </c>
      <c r="H970">
        <v>0.152913588394962</v>
      </c>
      <c r="I970">
        <v>19.7324146919611</v>
      </c>
      <c r="J970">
        <v>-0.70764641261091399</v>
      </c>
      <c r="K970">
        <v>563.21312312338102</v>
      </c>
      <c r="L970">
        <v>481.834732943831</v>
      </c>
      <c r="M970">
        <v>49.854324116725898</v>
      </c>
      <c r="N970">
        <v>0.27249234075226603</v>
      </c>
      <c r="O970">
        <v>11.803816596148801</v>
      </c>
      <c r="P970">
        <v>71.468759253775502</v>
      </c>
      <c r="Q970">
        <v>0.18511653917380899</v>
      </c>
    </row>
    <row r="971" spans="1:17" hidden="1" x14ac:dyDescent="0.3">
      <c r="A971" t="s">
        <v>2093</v>
      </c>
      <c r="B971" t="s">
        <v>2094</v>
      </c>
      <c r="C971" t="s">
        <v>10301</v>
      </c>
      <c r="D971" t="s">
        <v>405</v>
      </c>
      <c r="E971">
        <v>2964.9451549999999</v>
      </c>
      <c r="F971">
        <v>1730.9</v>
      </c>
      <c r="G971">
        <v>315.67788254207301</v>
      </c>
      <c r="H971">
        <v>16.420330180236402</v>
      </c>
      <c r="I971">
        <v>139.63461246406101</v>
      </c>
      <c r="J971">
        <v>0.54318361076725696</v>
      </c>
      <c r="K971">
        <v>1664.3141917120799</v>
      </c>
      <c r="L971">
        <v>1123.8633162891199</v>
      </c>
      <c r="M971">
        <v>42.463705686554199</v>
      </c>
      <c r="N971">
        <v>0.69989705194197405</v>
      </c>
      <c r="O971">
        <v>25.899820902420601</v>
      </c>
      <c r="P971">
        <v>355.410116424389</v>
      </c>
      <c r="Q971">
        <v>0.27440779107693503</v>
      </c>
    </row>
    <row r="972" spans="1:17" hidden="1" x14ac:dyDescent="0.3">
      <c r="A972" t="s">
        <v>2095</v>
      </c>
      <c r="B972" t="s">
        <v>2096</v>
      </c>
      <c r="C972" t="s">
        <v>10301</v>
      </c>
      <c r="D972" t="s">
        <v>263</v>
      </c>
      <c r="E972">
        <v>2961.96</v>
      </c>
      <c r="F972">
        <v>14809.8</v>
      </c>
      <c r="G972">
        <v>-17.069259933643199</v>
      </c>
      <c r="H972">
        <v>1.00089950205645</v>
      </c>
      <c r="I972">
        <v>4.0837098575854798</v>
      </c>
      <c r="J972">
        <v>0.102121291847972</v>
      </c>
      <c r="K972">
        <v>15018.6559883275</v>
      </c>
      <c r="L972">
        <v>13755.0796003162</v>
      </c>
      <c r="M972">
        <v>42.744726213016797</v>
      </c>
      <c r="N972">
        <v>0.267909449663986</v>
      </c>
      <c r="O972">
        <v>14.789193642047801</v>
      </c>
      <c r="P972">
        <v>42.388231900778699</v>
      </c>
      <c r="Q972">
        <v>0.14058981186559599</v>
      </c>
    </row>
    <row r="973" spans="1:17" hidden="1" x14ac:dyDescent="0.3">
      <c r="A973" t="s">
        <v>2097</v>
      </c>
      <c r="B973" t="s">
        <v>2098</v>
      </c>
      <c r="C973" t="s">
        <v>10301</v>
      </c>
      <c r="D973" t="s">
        <v>191</v>
      </c>
      <c r="E973">
        <v>2959.5239652299902</v>
      </c>
      <c r="F973">
        <v>2045.05</v>
      </c>
      <c r="G973">
        <v>23.2594940411953</v>
      </c>
      <c r="H973">
        <v>3.7755387851925999</v>
      </c>
      <c r="I973">
        <v>5.2276889072326496</v>
      </c>
      <c r="J973">
        <v>-2.1346090917629201</v>
      </c>
      <c r="K973">
        <v>2057.8042446638701</v>
      </c>
      <c r="L973">
        <v>1836.4182008643099</v>
      </c>
      <c r="M973">
        <v>51.606259524392598</v>
      </c>
      <c r="N973">
        <v>0.40026197366159699</v>
      </c>
      <c r="O973">
        <v>21.268428644776399</v>
      </c>
      <c r="P973">
        <v>78.763111888111894</v>
      </c>
      <c r="Q973">
        <v>0.123379181038156</v>
      </c>
    </row>
    <row r="974" spans="1:17" hidden="1" x14ac:dyDescent="0.3">
      <c r="A974" t="s">
        <v>2099</v>
      </c>
      <c r="B974" t="s">
        <v>2100</v>
      </c>
      <c r="C974" t="s">
        <v>10301</v>
      </c>
      <c r="D974" t="s">
        <v>1388</v>
      </c>
      <c r="E974">
        <v>2951.884482295</v>
      </c>
      <c r="F974">
        <v>3251.45</v>
      </c>
      <c r="G974">
        <v>56.955041438196602</v>
      </c>
      <c r="H974">
        <v>25.039977290998699</v>
      </c>
      <c r="I974">
        <v>36.265390577597799</v>
      </c>
      <c r="J974">
        <v>2.7861166979264702</v>
      </c>
      <c r="K974">
        <v>2731.7736414308401</v>
      </c>
      <c r="L974">
        <v>2317.7923701997702</v>
      </c>
      <c r="M974">
        <v>73.023308200372696</v>
      </c>
      <c r="N974">
        <v>0.39526117338557398</v>
      </c>
      <c r="O974">
        <v>1.47472666041306</v>
      </c>
      <c r="P974">
        <v>89.799194442822895</v>
      </c>
      <c r="Q974">
        <v>0.18190544163092701</v>
      </c>
    </row>
    <row r="975" spans="1:17" hidden="1" x14ac:dyDescent="0.3">
      <c r="A975" t="s">
        <v>2101</v>
      </c>
      <c r="B975" t="s">
        <v>2102</v>
      </c>
      <c r="C975" t="s">
        <v>10301</v>
      </c>
      <c r="D975" t="s">
        <v>281</v>
      </c>
      <c r="E975">
        <v>2947.3606673999998</v>
      </c>
      <c r="F975">
        <v>274.8</v>
      </c>
      <c r="G975">
        <v>-1.54385847147877</v>
      </c>
      <c r="H975">
        <v>-3.9017721828977998</v>
      </c>
      <c r="I975">
        <v>-18.869248067678999</v>
      </c>
      <c r="J975">
        <v>4.0897426304038298</v>
      </c>
      <c r="K975">
        <v>274.46746771975302</v>
      </c>
      <c r="L975">
        <v>266.14373297159398</v>
      </c>
      <c r="M975">
        <v>58.797223651885602</v>
      </c>
      <c r="N975">
        <v>0.43913399749555798</v>
      </c>
      <c r="O975">
        <v>23.5443959243085</v>
      </c>
      <c r="P975">
        <v>38.787878787878697</v>
      </c>
      <c r="Q975">
        <v>2.4723022510614E-2</v>
      </c>
    </row>
    <row r="976" spans="1:17" hidden="1" x14ac:dyDescent="0.3">
      <c r="A976" t="s">
        <v>2103</v>
      </c>
      <c r="B976" t="s">
        <v>2104</v>
      </c>
      <c r="C976" t="s">
        <v>10301</v>
      </c>
      <c r="D976" t="s">
        <v>527</v>
      </c>
      <c r="E976">
        <v>2946.5760220000002</v>
      </c>
      <c r="F976">
        <v>587.6</v>
      </c>
      <c r="G976">
        <v>88.230873842427798</v>
      </c>
      <c r="H976">
        <v>10.201485808278701</v>
      </c>
      <c r="I976">
        <v>78.886939924459298</v>
      </c>
      <c r="J976">
        <v>-4.21287919048945</v>
      </c>
      <c r="K976">
        <v>525.51308702473602</v>
      </c>
      <c r="L976">
        <v>414.70127504584502</v>
      </c>
      <c r="M976">
        <v>63.612329486789399</v>
      </c>
      <c r="N976">
        <v>1.3874861954759199</v>
      </c>
      <c r="O976">
        <v>6.3648740639891104</v>
      </c>
      <c r="P976">
        <v>126</v>
      </c>
    </row>
    <row r="977" spans="1:17" hidden="1" x14ac:dyDescent="0.3">
      <c r="A977" t="s">
        <v>2105</v>
      </c>
      <c r="B977" t="s">
        <v>2106</v>
      </c>
      <c r="C977" t="s">
        <v>10301</v>
      </c>
      <c r="D977" t="s">
        <v>21</v>
      </c>
      <c r="E977">
        <v>2944.8102226400001</v>
      </c>
      <c r="F977">
        <v>743.6</v>
      </c>
      <c r="G977">
        <v>121.57060335826699</v>
      </c>
      <c r="H977">
        <v>20.0392227983438</v>
      </c>
      <c r="I977">
        <v>35.805425907002501</v>
      </c>
      <c r="J977">
        <v>8.5300295507384192</v>
      </c>
      <c r="K977">
        <v>655.92800203567799</v>
      </c>
      <c r="L977">
        <v>554.22707593905204</v>
      </c>
      <c r="M977">
        <v>65.878535548253296</v>
      </c>
      <c r="N977">
        <v>1.3486422466644099</v>
      </c>
      <c r="O977">
        <v>4.49166218396988</v>
      </c>
      <c r="P977">
        <v>155.44486430779801</v>
      </c>
      <c r="Q977">
        <v>0.142082711673815</v>
      </c>
    </row>
    <row r="978" spans="1:17" hidden="1" x14ac:dyDescent="0.3">
      <c r="A978" t="s">
        <v>2107</v>
      </c>
      <c r="B978" t="s">
        <v>2108</v>
      </c>
      <c r="C978" t="s">
        <v>10301</v>
      </c>
      <c r="D978" t="s">
        <v>127</v>
      </c>
      <c r="E978">
        <v>2941.7187261949998</v>
      </c>
      <c r="F978">
        <v>898.55</v>
      </c>
      <c r="G978">
        <v>28.5968069803071</v>
      </c>
      <c r="H978">
        <v>-0.62143259968910203</v>
      </c>
      <c r="I978">
        <v>-21.717280143471999</v>
      </c>
      <c r="J978">
        <v>-5.36827977349457</v>
      </c>
      <c r="K978">
        <v>909.20084453051402</v>
      </c>
      <c r="L978">
        <v>869.06442552789304</v>
      </c>
      <c r="M978">
        <v>45.392143402816899</v>
      </c>
      <c r="N978">
        <v>0.63731243539020399</v>
      </c>
      <c r="O978">
        <v>30.070669411830099</v>
      </c>
      <c r="P978">
        <v>61.988462231836998</v>
      </c>
      <c r="Q978">
        <v>0.11640364376078</v>
      </c>
    </row>
    <row r="979" spans="1:17" hidden="1" x14ac:dyDescent="0.3">
      <c r="A979" t="s">
        <v>2109</v>
      </c>
      <c r="B979" t="s">
        <v>2110</v>
      </c>
      <c r="C979" t="s">
        <v>10301</v>
      </c>
      <c r="D979" t="s">
        <v>622</v>
      </c>
      <c r="E979">
        <v>2938.6708359999998</v>
      </c>
      <c r="F979">
        <v>668.6</v>
      </c>
      <c r="G979">
        <v>-8.1398801253527608</v>
      </c>
      <c r="H979">
        <v>10.423438756088601</v>
      </c>
      <c r="I979">
        <v>16.666718927385698</v>
      </c>
      <c r="J979">
        <v>-0.41593660562754697</v>
      </c>
      <c r="K979">
        <v>623.395921968528</v>
      </c>
      <c r="L979">
        <v>565.43066988874602</v>
      </c>
      <c r="M979">
        <v>63.263688879714202</v>
      </c>
      <c r="N979">
        <v>1.16253173445262</v>
      </c>
      <c r="O979">
        <v>4.6963804965599802</v>
      </c>
      <c r="P979">
        <v>46.945054945054899</v>
      </c>
      <c r="Q979">
        <v>2.1327818431471E-2</v>
      </c>
    </row>
    <row r="980" spans="1:17" hidden="1" x14ac:dyDescent="0.3">
      <c r="A980" t="s">
        <v>2111</v>
      </c>
      <c r="B980" t="s">
        <v>2112</v>
      </c>
      <c r="C980" t="s">
        <v>10301</v>
      </c>
      <c r="D980" t="s">
        <v>471</v>
      </c>
      <c r="E980">
        <v>2912.0891814000001</v>
      </c>
      <c r="F980">
        <v>513.45000000000005</v>
      </c>
      <c r="G980">
        <v>-7.8405625942935799</v>
      </c>
      <c r="H980">
        <v>0.63714073898116197</v>
      </c>
      <c r="I980">
        <v>-6.9754876653195002</v>
      </c>
      <c r="J980">
        <v>5.6779307135112997</v>
      </c>
      <c r="K980">
        <v>522.31925538002702</v>
      </c>
      <c r="L980">
        <v>506.24713432957702</v>
      </c>
      <c r="M980">
        <v>55.635767327865203</v>
      </c>
      <c r="N980">
        <v>0.75024707541185498</v>
      </c>
      <c r="O980">
        <v>28.5324763852371</v>
      </c>
      <c r="P980">
        <v>33.2770927968851</v>
      </c>
      <c r="Q980">
        <v>2.8846014172101E-2</v>
      </c>
    </row>
    <row r="981" spans="1:17" hidden="1" x14ac:dyDescent="0.3">
      <c r="A981" t="s">
        <v>2113</v>
      </c>
      <c r="B981" t="s">
        <v>2114</v>
      </c>
      <c r="C981" t="s">
        <v>10301</v>
      </c>
      <c r="D981" t="s">
        <v>444</v>
      </c>
      <c r="E981">
        <v>2902.7258299199998</v>
      </c>
      <c r="F981">
        <v>448.4</v>
      </c>
      <c r="G981">
        <v>159.702531879329</v>
      </c>
      <c r="H981">
        <v>-0.230342540984976</v>
      </c>
      <c r="I981">
        <v>-1.31393073910961</v>
      </c>
      <c r="J981">
        <v>1.1458385062541701</v>
      </c>
      <c r="K981">
        <v>435.21507682175297</v>
      </c>
      <c r="L981">
        <v>363.956235526076</v>
      </c>
      <c r="M981">
        <v>52.307652846307597</v>
      </c>
      <c r="N981">
        <v>0.58643379075365898</v>
      </c>
      <c r="O981">
        <v>14.5628902765388</v>
      </c>
      <c r="P981">
        <v>213.347309573724</v>
      </c>
      <c r="Q981">
        <v>0.140609282067963</v>
      </c>
    </row>
    <row r="982" spans="1:17" hidden="1" x14ac:dyDescent="0.3">
      <c r="A982" t="s">
        <v>2115</v>
      </c>
      <c r="B982" t="s">
        <v>2116</v>
      </c>
      <c r="C982" t="s">
        <v>10301</v>
      </c>
      <c r="D982" t="s">
        <v>21</v>
      </c>
      <c r="E982">
        <v>2895.516075</v>
      </c>
      <c r="F982">
        <v>286.25</v>
      </c>
      <c r="G982">
        <v>-44.778033777402001</v>
      </c>
      <c r="H982">
        <v>-2.2141061668324098</v>
      </c>
      <c r="I982">
        <v>-7.5848232726159699</v>
      </c>
      <c r="J982">
        <v>-0.65392487736014804</v>
      </c>
      <c r="K982">
        <v>284.695812747731</v>
      </c>
      <c r="L982">
        <v>282.875226610168</v>
      </c>
      <c r="M982">
        <v>50.860877361318103</v>
      </c>
      <c r="N982">
        <v>0.40420150850130898</v>
      </c>
      <c r="O982">
        <v>40.5065502183406</v>
      </c>
      <c r="P982">
        <v>36.341986187187402</v>
      </c>
      <c r="Q982">
        <v>0.11871795404603</v>
      </c>
    </row>
    <row r="983" spans="1:17" x14ac:dyDescent="0.3">
      <c r="A983" t="s">
        <v>2117</v>
      </c>
      <c r="B983" t="s">
        <v>2118</v>
      </c>
      <c r="C983" t="s">
        <v>10298</v>
      </c>
      <c r="D983" t="s">
        <v>263</v>
      </c>
      <c r="E983">
        <v>2892.7497149999999</v>
      </c>
      <c r="F983">
        <v>423.75</v>
      </c>
      <c r="G983">
        <v>-53.484222681345102</v>
      </c>
      <c r="H983">
        <v>-5.0411742295680702</v>
      </c>
      <c r="I983">
        <v>-27.905840102973499</v>
      </c>
      <c r="J983">
        <v>-1.79711405485855</v>
      </c>
      <c r="K983">
        <v>435.83605769043203</v>
      </c>
      <c r="L983">
        <v>480.21780521687998</v>
      </c>
      <c r="M983">
        <v>60.070559565029797</v>
      </c>
      <c r="N983">
        <v>0.55915747803706095</v>
      </c>
      <c r="O983">
        <v>42.973451327433601</v>
      </c>
      <c r="P983">
        <v>6.4966071877356102</v>
      </c>
      <c r="Q983">
        <v>-0.10985613913244199</v>
      </c>
    </row>
    <row r="984" spans="1:17" hidden="1" x14ac:dyDescent="0.3">
      <c r="A984" t="s">
        <v>2119</v>
      </c>
      <c r="B984" t="s">
        <v>2120</v>
      </c>
      <c r="C984" t="s">
        <v>10301</v>
      </c>
      <c r="D984" t="s">
        <v>527</v>
      </c>
      <c r="E984">
        <v>2891.8560000000002</v>
      </c>
      <c r="F984">
        <v>164.31</v>
      </c>
      <c r="G984">
        <v>243.82434392382899</v>
      </c>
      <c r="H984">
        <v>25.4194678902576</v>
      </c>
      <c r="I984">
        <v>101.99136776651299</v>
      </c>
      <c r="J984">
        <v>3.9902951077817099</v>
      </c>
      <c r="K984">
        <v>139.575664306871</v>
      </c>
      <c r="L984">
        <v>107.553617321622</v>
      </c>
      <c r="M984">
        <v>71.278478470966604</v>
      </c>
      <c r="N984">
        <v>1.47073186596883</v>
      </c>
      <c r="O984">
        <v>2.9456515123851199</v>
      </c>
      <c r="P984">
        <v>278.59447004608199</v>
      </c>
      <c r="Q984">
        <v>4.7658163139413998E-2</v>
      </c>
    </row>
    <row r="985" spans="1:17" hidden="1" x14ac:dyDescent="0.3">
      <c r="A985" t="s">
        <v>2121</v>
      </c>
      <c r="B985" t="s">
        <v>2122</v>
      </c>
      <c r="C985" t="s">
        <v>10301</v>
      </c>
      <c r="D985" t="s">
        <v>127</v>
      </c>
      <c r="E985">
        <v>2891.1022079999998</v>
      </c>
      <c r="F985">
        <v>598.79999999999995</v>
      </c>
      <c r="G985">
        <v>-0.33704081592109197</v>
      </c>
      <c r="H985">
        <v>-4.08644689959287</v>
      </c>
      <c r="I985">
        <v>12.4343251524083</v>
      </c>
      <c r="J985">
        <v>3.25128993162742</v>
      </c>
      <c r="K985">
        <v>595.502818990881</v>
      </c>
      <c r="L985">
        <v>537.73077816162004</v>
      </c>
      <c r="M985">
        <v>56.400888574992898</v>
      </c>
      <c r="N985">
        <v>0.55091803466179901</v>
      </c>
      <c r="O985">
        <v>21.877087508350002</v>
      </c>
      <c r="P985">
        <v>45.1636363636363</v>
      </c>
      <c r="Q985">
        <v>3.5193128110154001E-2</v>
      </c>
    </row>
    <row r="986" spans="1:17" hidden="1" x14ac:dyDescent="0.3">
      <c r="A986" t="s">
        <v>2123</v>
      </c>
      <c r="B986" t="s">
        <v>2124</v>
      </c>
      <c r="C986" t="s">
        <v>10301</v>
      </c>
      <c r="D986" t="s">
        <v>119</v>
      </c>
      <c r="E986">
        <v>2875.3116957500001</v>
      </c>
      <c r="F986">
        <v>4000.25</v>
      </c>
      <c r="G986">
        <v>15.797795357720601</v>
      </c>
      <c r="H986">
        <v>-10.504097138118601</v>
      </c>
      <c r="I986">
        <v>-3.09278696376122</v>
      </c>
      <c r="J986">
        <v>-7.2816966355666803</v>
      </c>
      <c r="K986">
        <v>4237.3642091478896</v>
      </c>
      <c r="L986">
        <v>3790.0124995749102</v>
      </c>
      <c r="M986">
        <v>42.640665709816602</v>
      </c>
      <c r="N986">
        <v>1.11906258017011</v>
      </c>
      <c r="O986">
        <v>28.566964564714699</v>
      </c>
      <c r="P986">
        <v>87.523438964935295</v>
      </c>
      <c r="Q986">
        <v>0.12665450434754899</v>
      </c>
    </row>
    <row r="987" spans="1:17" hidden="1" x14ac:dyDescent="0.3">
      <c r="A987" t="s">
        <v>2125</v>
      </c>
      <c r="B987" t="s">
        <v>2126</v>
      </c>
      <c r="C987" t="s">
        <v>10301</v>
      </c>
      <c r="D987" t="s">
        <v>89</v>
      </c>
      <c r="E987">
        <v>2868.0897964320002</v>
      </c>
      <c r="F987">
        <v>268.56</v>
      </c>
      <c r="G987">
        <v>82.882890419350502</v>
      </c>
      <c r="H987">
        <v>55.594642809590802</v>
      </c>
      <c r="I987">
        <v>21.406527299507601</v>
      </c>
      <c r="J987">
        <v>5.3871664423873096</v>
      </c>
      <c r="K987">
        <v>195.44197257970001</v>
      </c>
      <c r="L987">
        <v>174.474490511021</v>
      </c>
      <c r="M987">
        <v>88.841070292584106</v>
      </c>
      <c r="N987">
        <v>3.24026896448719</v>
      </c>
      <c r="O987">
        <v>1.28090557044979</v>
      </c>
      <c r="P987">
        <v>123.334719334719</v>
      </c>
      <c r="Q987">
        <v>6.4087356523263E-2</v>
      </c>
    </row>
    <row r="988" spans="1:17" x14ac:dyDescent="0.3">
      <c r="A988" t="s">
        <v>2127</v>
      </c>
      <c r="B988" t="s">
        <v>2128</v>
      </c>
      <c r="C988" t="s">
        <v>10287</v>
      </c>
      <c r="D988" t="s">
        <v>54</v>
      </c>
      <c r="E988">
        <v>2867.5492691999998</v>
      </c>
      <c r="F988">
        <v>284.89999999999998</v>
      </c>
      <c r="G988">
        <v>-79.894138704075502</v>
      </c>
      <c r="H988">
        <v>-34.644422823768899</v>
      </c>
      <c r="I988">
        <v>-59.091753035359602</v>
      </c>
      <c r="J988">
        <v>-6.0736141603086304</v>
      </c>
      <c r="K988">
        <v>396.84624810889602</v>
      </c>
      <c r="L988">
        <v>474.50123766456602</v>
      </c>
      <c r="M988">
        <v>11.0226846889651</v>
      </c>
      <c r="N988">
        <v>2.6573288867897098</v>
      </c>
      <c r="O988">
        <v>136.872586872586</v>
      </c>
      <c r="P988">
        <v>1.3157894736842</v>
      </c>
    </row>
    <row r="989" spans="1:17" hidden="1" x14ac:dyDescent="0.3">
      <c r="A989" t="s">
        <v>2129</v>
      </c>
      <c r="B989" t="s">
        <v>2130</v>
      </c>
      <c r="C989" t="s">
        <v>10301</v>
      </c>
      <c r="D989" t="s">
        <v>921</v>
      </c>
      <c r="E989">
        <v>2855.1029861249999</v>
      </c>
      <c r="F989">
        <v>433.25</v>
      </c>
      <c r="G989">
        <v>6.8412049330971598</v>
      </c>
      <c r="H989">
        <v>3.5252108703513199</v>
      </c>
      <c r="I989">
        <v>14.3239768119875</v>
      </c>
      <c r="J989">
        <v>5.7941423846395104</v>
      </c>
      <c r="K989">
        <v>389.21377301948399</v>
      </c>
      <c r="M989">
        <v>66.205175125675296</v>
      </c>
      <c r="N989">
        <v>0.70533334754594901</v>
      </c>
      <c r="O989">
        <v>9.6133871898441896</v>
      </c>
      <c r="P989">
        <v>53.525868178596703</v>
      </c>
    </row>
    <row r="990" spans="1:17" hidden="1" x14ac:dyDescent="0.3">
      <c r="A990" t="s">
        <v>2131</v>
      </c>
      <c r="B990" t="s">
        <v>2132</v>
      </c>
      <c r="C990" t="s">
        <v>10301</v>
      </c>
      <c r="D990" t="s">
        <v>46</v>
      </c>
      <c r="E990">
        <v>2841.8492203999999</v>
      </c>
      <c r="F990">
        <v>2271.1999999999998</v>
      </c>
      <c r="G990">
        <v>29.941515299496999</v>
      </c>
      <c r="H990">
        <v>12.209292129502099</v>
      </c>
      <c r="I990">
        <v>10.793936010699699</v>
      </c>
      <c r="J990">
        <v>-3.90515967079443</v>
      </c>
      <c r="K990">
        <v>2271.7592864582698</v>
      </c>
      <c r="L990">
        <v>1921.0737340932001</v>
      </c>
      <c r="M990">
        <v>39.201717803356203</v>
      </c>
      <c r="N990">
        <v>0.65545116536715098</v>
      </c>
      <c r="O990">
        <v>16.2381120112715</v>
      </c>
      <c r="P990">
        <v>81.550759392486</v>
      </c>
      <c r="Q990">
        <v>0.158112035401</v>
      </c>
    </row>
    <row r="991" spans="1:17" hidden="1" x14ac:dyDescent="0.3">
      <c r="A991" t="s">
        <v>2133</v>
      </c>
      <c r="B991" t="s">
        <v>2134</v>
      </c>
      <c r="C991" t="s">
        <v>10301</v>
      </c>
      <c r="D991" t="s">
        <v>219</v>
      </c>
      <c r="E991">
        <v>2840.3162312019999</v>
      </c>
      <c r="F991">
        <v>58.09</v>
      </c>
      <c r="G991">
        <v>80.290147780524904</v>
      </c>
      <c r="H991">
        <v>7.3337397868242302</v>
      </c>
      <c r="I991">
        <v>11.6314211070756</v>
      </c>
      <c r="J991">
        <v>7.0063254165782602</v>
      </c>
      <c r="K991">
        <v>51.231156755782798</v>
      </c>
      <c r="L991">
        <v>43.216522033776698</v>
      </c>
      <c r="M991">
        <v>64.698051141362399</v>
      </c>
      <c r="N991">
        <v>0.576901522401296</v>
      </c>
      <c r="O991">
        <v>18.574625580994901</v>
      </c>
      <c r="P991">
        <v>119.20754716981099</v>
      </c>
      <c r="Q991">
        <v>8.1259039143249001E-2</v>
      </c>
    </row>
    <row r="992" spans="1:17" x14ac:dyDescent="0.3">
      <c r="A992" t="s">
        <v>2135</v>
      </c>
      <c r="B992" t="s">
        <v>2136</v>
      </c>
      <c r="C992" t="s">
        <v>10303</v>
      </c>
      <c r="D992" t="s">
        <v>1888</v>
      </c>
      <c r="E992">
        <v>2835.5344771599998</v>
      </c>
      <c r="F992">
        <v>15.4</v>
      </c>
      <c r="G992">
        <v>-47.077842511011198</v>
      </c>
      <c r="H992">
        <v>-0.56206693090056004</v>
      </c>
      <c r="I992">
        <v>-46.833627100367103</v>
      </c>
      <c r="J992">
        <v>-0.72490979306555103</v>
      </c>
      <c r="K992">
        <v>15.472553921385099</v>
      </c>
      <c r="L992">
        <v>17.021997645266101</v>
      </c>
      <c r="M992">
        <v>65.509232941452893</v>
      </c>
      <c r="N992">
        <v>0.52154244862439803</v>
      </c>
      <c r="O992">
        <v>69.155844155844093</v>
      </c>
      <c r="P992">
        <v>19.844357976653601</v>
      </c>
      <c r="Q992">
        <v>2.1792061135501001E-2</v>
      </c>
    </row>
    <row r="993" spans="1:17" x14ac:dyDescent="0.3">
      <c r="A993" t="s">
        <v>2137</v>
      </c>
      <c r="B993" t="s">
        <v>2138</v>
      </c>
      <c r="C993" t="s">
        <v>10297</v>
      </c>
      <c r="D993" t="s">
        <v>1184</v>
      </c>
      <c r="E993">
        <v>2831.4883101750002</v>
      </c>
      <c r="F993">
        <v>391.65</v>
      </c>
      <c r="G993">
        <v>-53.473715475094401</v>
      </c>
      <c r="H993">
        <v>-8.5493888240401201</v>
      </c>
      <c r="I993">
        <v>-19.054235378778699</v>
      </c>
      <c r="J993">
        <v>-0.87564569064174202</v>
      </c>
      <c r="K993">
        <v>413.64660131765902</v>
      </c>
      <c r="L993">
        <v>428.27147624153997</v>
      </c>
      <c r="M993">
        <v>44.7057597509407</v>
      </c>
      <c r="N993">
        <v>1.0048315149689599</v>
      </c>
      <c r="O993">
        <v>57.015192135835498</v>
      </c>
      <c r="P993">
        <v>24.3333333333333</v>
      </c>
      <c r="Q993">
        <v>-1.1208859203588E-2</v>
      </c>
    </row>
    <row r="994" spans="1:17" hidden="1" x14ac:dyDescent="0.3">
      <c r="A994" t="s">
        <v>2139</v>
      </c>
      <c r="B994" t="s">
        <v>2140</v>
      </c>
      <c r="C994" t="s">
        <v>10301</v>
      </c>
      <c r="D994" t="s">
        <v>736</v>
      </c>
      <c r="E994">
        <v>2830.4883</v>
      </c>
      <c r="F994">
        <v>33.21</v>
      </c>
      <c r="G994">
        <v>132.65503611258501</v>
      </c>
      <c r="H994">
        <v>-11.574271990552401</v>
      </c>
      <c r="I994">
        <v>-30.3832778013807</v>
      </c>
      <c r="J994">
        <v>-5.8049707345268198</v>
      </c>
      <c r="K994">
        <v>35.115455787231802</v>
      </c>
      <c r="L994">
        <v>31.991297650766601</v>
      </c>
      <c r="M994">
        <v>46.329376237119902</v>
      </c>
      <c r="N994">
        <v>1.97111678228585</v>
      </c>
      <c r="O994">
        <v>36.254140319180898</v>
      </c>
      <c r="P994">
        <v>170.77048512025999</v>
      </c>
      <c r="Q994">
        <v>0.142192007179265</v>
      </c>
    </row>
    <row r="995" spans="1:17" hidden="1" x14ac:dyDescent="0.3">
      <c r="A995" t="s">
        <v>2141</v>
      </c>
      <c r="B995" t="s">
        <v>2142</v>
      </c>
      <c r="C995" t="s">
        <v>10301</v>
      </c>
      <c r="D995" t="s">
        <v>51</v>
      </c>
      <c r="E995">
        <v>2824.6271768000001</v>
      </c>
      <c r="F995">
        <v>1144</v>
      </c>
      <c r="G995">
        <v>32.880632002887701</v>
      </c>
      <c r="H995">
        <v>-6.1187170255172001</v>
      </c>
      <c r="I995">
        <v>1.2004393187640301</v>
      </c>
      <c r="J995">
        <v>-0.39729303468920601</v>
      </c>
      <c r="K995">
        <v>1116.7880898482399</v>
      </c>
      <c r="L995">
        <v>993.21707317582195</v>
      </c>
      <c r="M995">
        <v>62.163564130134702</v>
      </c>
      <c r="N995">
        <v>0.49284730825065798</v>
      </c>
      <c r="O995">
        <v>8.3916083916083899</v>
      </c>
      <c r="P995">
        <v>90.682556879739906</v>
      </c>
      <c r="Q995">
        <v>2.4091118665924002E-2</v>
      </c>
    </row>
    <row r="996" spans="1:17" x14ac:dyDescent="0.3">
      <c r="A996" t="s">
        <v>2143</v>
      </c>
      <c r="B996" t="s">
        <v>2144</v>
      </c>
      <c r="C996" t="s">
        <v>10285</v>
      </c>
      <c r="D996" t="s">
        <v>417</v>
      </c>
      <c r="E996">
        <v>2819.729731941</v>
      </c>
      <c r="F996">
        <v>84.87</v>
      </c>
      <c r="G996">
        <v>-28.0706787006051</v>
      </c>
      <c r="H996">
        <v>6.1756115474713704</v>
      </c>
      <c r="I996">
        <v>-37.130277818070503</v>
      </c>
      <c r="J996">
        <v>1.2588892650192101</v>
      </c>
      <c r="K996">
        <v>84.313548857148803</v>
      </c>
      <c r="L996">
        <v>85.709655091646894</v>
      </c>
      <c r="M996">
        <v>52.745099341008903</v>
      </c>
      <c r="N996">
        <v>0.68759447941835905</v>
      </c>
      <c r="O996">
        <v>41.392718275008797</v>
      </c>
      <c r="P996">
        <v>35.683453237409999</v>
      </c>
      <c r="Q996">
        <v>-6.0154863100439996E-3</v>
      </c>
    </row>
    <row r="997" spans="1:17" hidden="1" x14ac:dyDescent="0.3">
      <c r="A997" t="s">
        <v>2145</v>
      </c>
      <c r="B997" t="s">
        <v>2146</v>
      </c>
      <c r="C997" t="s">
        <v>10301</v>
      </c>
      <c r="D997" t="s">
        <v>354</v>
      </c>
      <c r="E997">
        <v>2817.4473326249999</v>
      </c>
      <c r="F997">
        <v>1888.05</v>
      </c>
      <c r="G997">
        <v>-48.612896612657003</v>
      </c>
      <c r="H997">
        <v>-1.1466005167461999</v>
      </c>
      <c r="I997">
        <v>-16.6818957304843</v>
      </c>
      <c r="J997">
        <v>1.15274355177556</v>
      </c>
      <c r="K997">
        <v>1895.5696864081899</v>
      </c>
      <c r="L997">
        <v>1986.06061135356</v>
      </c>
      <c r="M997">
        <v>57.474853085722103</v>
      </c>
      <c r="N997">
        <v>0.64866035472109196</v>
      </c>
      <c r="O997">
        <v>33.489579195466199</v>
      </c>
      <c r="P997">
        <v>11.7189349112426</v>
      </c>
      <c r="Q997">
        <v>-0.10378428316044901</v>
      </c>
    </row>
    <row r="998" spans="1:17" hidden="1" x14ac:dyDescent="0.3">
      <c r="A998" t="s">
        <v>2147</v>
      </c>
      <c r="B998" t="s">
        <v>2148</v>
      </c>
      <c r="C998" t="s">
        <v>10301</v>
      </c>
      <c r="D998" t="s">
        <v>80</v>
      </c>
      <c r="E998">
        <v>2815.1733692399998</v>
      </c>
      <c r="F998">
        <v>1023.8</v>
      </c>
      <c r="G998">
        <v>178.01383277319101</v>
      </c>
      <c r="H998">
        <v>13.0065664595444</v>
      </c>
      <c r="I998">
        <v>34.435299461792397</v>
      </c>
      <c r="J998">
        <v>6.4816437212454803</v>
      </c>
      <c r="K998">
        <v>911.98633590703105</v>
      </c>
      <c r="L998">
        <v>757.39517960916703</v>
      </c>
      <c r="M998">
        <v>79.099674238214206</v>
      </c>
      <c r="N998">
        <v>1.02202136970079</v>
      </c>
      <c r="O998">
        <v>1.9681578433287701</v>
      </c>
      <c r="P998">
        <v>216.965944272445</v>
      </c>
      <c r="Q998">
        <v>8.9129645095019E-2</v>
      </c>
    </row>
    <row r="999" spans="1:17" hidden="1" x14ac:dyDescent="0.3">
      <c r="A999" t="s">
        <v>2149</v>
      </c>
      <c r="B999" t="s">
        <v>2150</v>
      </c>
      <c r="C999" t="s">
        <v>10301</v>
      </c>
      <c r="D999" t="s">
        <v>166</v>
      </c>
      <c r="E999">
        <v>2808.4955777</v>
      </c>
      <c r="F999">
        <v>428.6</v>
      </c>
      <c r="G999">
        <v>8.4704884106307592</v>
      </c>
      <c r="H999">
        <v>0.67676779860188896</v>
      </c>
      <c r="I999">
        <v>28.321001263781799</v>
      </c>
      <c r="J999">
        <v>-0.35741316116095501</v>
      </c>
      <c r="K999">
        <v>415.71868195206002</v>
      </c>
      <c r="L999">
        <v>360.883593274367</v>
      </c>
      <c r="M999">
        <v>50.544787360392597</v>
      </c>
      <c r="N999">
        <v>0.76581204897147903</v>
      </c>
      <c r="O999">
        <v>12.9258049463369</v>
      </c>
      <c r="P999">
        <v>73.522267206477693</v>
      </c>
      <c r="Q999">
        <v>0.12576667521752899</v>
      </c>
    </row>
    <row r="1000" spans="1:17" hidden="1" x14ac:dyDescent="0.3">
      <c r="A1000" t="s">
        <v>2151</v>
      </c>
      <c r="B1000" t="s">
        <v>2152</v>
      </c>
      <c r="C1000" t="s">
        <v>10301</v>
      </c>
      <c r="D1000" t="s">
        <v>471</v>
      </c>
      <c r="E1000">
        <v>2800.4573804000001</v>
      </c>
      <c r="F1000">
        <v>352.15</v>
      </c>
      <c r="G1000">
        <v>7.0314864651353997</v>
      </c>
      <c r="H1000">
        <v>25.7421688292448</v>
      </c>
      <c r="I1000">
        <v>11.994153501268601</v>
      </c>
      <c r="J1000">
        <v>11.3736858394391</v>
      </c>
      <c r="K1000">
        <v>296.298233702711</v>
      </c>
      <c r="L1000">
        <v>276.67805891378703</v>
      </c>
      <c r="M1000">
        <v>79.923274254558294</v>
      </c>
      <c r="N1000">
        <v>1.5524552854706799</v>
      </c>
      <c r="O1000">
        <v>1.13587959676273</v>
      </c>
      <c r="P1000">
        <v>55.2347366100947</v>
      </c>
      <c r="Q1000">
        <v>-4.2603985683817999E-2</v>
      </c>
    </row>
    <row r="1001" spans="1:17" hidden="1" x14ac:dyDescent="0.3">
      <c r="A1001" t="s">
        <v>2153</v>
      </c>
      <c r="B1001" t="s">
        <v>2154</v>
      </c>
      <c r="C1001" t="s">
        <v>10301</v>
      </c>
      <c r="D1001" t="s">
        <v>1358</v>
      </c>
      <c r="E1001">
        <v>2782.6510914</v>
      </c>
      <c r="F1001">
        <v>528.20000000000005</v>
      </c>
      <c r="G1001">
        <v>56.7675771611801</v>
      </c>
      <c r="H1001">
        <v>27.493669169763201</v>
      </c>
      <c r="I1001">
        <v>61.136307551410297</v>
      </c>
      <c r="J1001">
        <v>2.0172676802266798</v>
      </c>
      <c r="K1001">
        <v>454.10713683640103</v>
      </c>
      <c r="L1001">
        <v>340.320834976436</v>
      </c>
      <c r="M1001">
        <v>61.665624053343699</v>
      </c>
      <c r="N1001">
        <v>0.78325669866776304</v>
      </c>
      <c r="O1001">
        <v>4.3165467625899199</v>
      </c>
      <c r="P1001">
        <v>149.56295771320501</v>
      </c>
      <c r="Q1001">
        <v>9.0435177819170001E-2</v>
      </c>
    </row>
    <row r="1002" spans="1:17" hidden="1" x14ac:dyDescent="0.3">
      <c r="A1002" t="s">
        <v>2155</v>
      </c>
      <c r="B1002" t="s">
        <v>2156</v>
      </c>
      <c r="C1002" t="s">
        <v>10301</v>
      </c>
      <c r="D1002" t="s">
        <v>1893</v>
      </c>
      <c r="E1002">
        <v>2777.7180122999998</v>
      </c>
      <c r="F1002">
        <v>694.35</v>
      </c>
      <c r="G1002">
        <v>5651.1084797043204</v>
      </c>
      <c r="H1002">
        <v>4.2612976240076197</v>
      </c>
      <c r="I1002">
        <v>149.210985652631</v>
      </c>
      <c r="J1002">
        <v>-2.0764842856135401</v>
      </c>
      <c r="K1002">
        <v>667.80138011879001</v>
      </c>
      <c r="L1002">
        <v>411.79571502377598</v>
      </c>
      <c r="M1002">
        <v>56.4317837385397</v>
      </c>
      <c r="N1002">
        <v>0.63737917114953102</v>
      </c>
      <c r="O1002">
        <v>36.631381867934003</v>
      </c>
    </row>
    <row r="1003" spans="1:17" hidden="1" x14ac:dyDescent="0.3">
      <c r="A1003" t="s">
        <v>2157</v>
      </c>
      <c r="B1003" t="s">
        <v>2158</v>
      </c>
      <c r="C1003" t="s">
        <v>10301</v>
      </c>
      <c r="D1003" t="s">
        <v>153</v>
      </c>
      <c r="E1003">
        <v>2763.9063199799998</v>
      </c>
      <c r="F1003">
        <v>1520.1</v>
      </c>
      <c r="G1003">
        <v>451.16797676157898</v>
      </c>
      <c r="H1003">
        <v>18.8356180404332</v>
      </c>
      <c r="I1003">
        <v>467.40998192218899</v>
      </c>
      <c r="J1003">
        <v>7.0750146211445601</v>
      </c>
      <c r="K1003">
        <v>1275.3528887733</v>
      </c>
      <c r="M1003">
        <v>78.797459874250904</v>
      </c>
      <c r="N1003">
        <v>0.514817950889077</v>
      </c>
      <c r="O1003">
        <v>3.2168936254193898</v>
      </c>
      <c r="P1003">
        <v>557.05640803976598</v>
      </c>
    </row>
    <row r="1004" spans="1:17" hidden="1" x14ac:dyDescent="0.3">
      <c r="A1004" t="s">
        <v>2159</v>
      </c>
      <c r="B1004" t="s">
        <v>2160</v>
      </c>
      <c r="C1004" t="s">
        <v>10301</v>
      </c>
      <c r="D1004" t="s">
        <v>2161</v>
      </c>
      <c r="E1004">
        <v>2760.6151164799999</v>
      </c>
      <c r="F1004">
        <v>554.6</v>
      </c>
      <c r="G1004">
        <v>123.944206163422</v>
      </c>
      <c r="H1004">
        <v>1.2069835170619301</v>
      </c>
      <c r="I1004">
        <v>15.075496067511301</v>
      </c>
      <c r="J1004">
        <v>2.0927321035402802</v>
      </c>
      <c r="K1004">
        <v>515.344139847056</v>
      </c>
      <c r="L1004">
        <v>417.95159956695699</v>
      </c>
      <c r="M1004">
        <v>65.989384324847194</v>
      </c>
      <c r="N1004">
        <v>1.0668035067817301</v>
      </c>
      <c r="O1004">
        <v>11.4316624594302</v>
      </c>
      <c r="P1004">
        <v>169.87834549878301</v>
      </c>
    </row>
    <row r="1005" spans="1:17" hidden="1" x14ac:dyDescent="0.3">
      <c r="A1005" t="s">
        <v>2162</v>
      </c>
      <c r="B1005" t="s">
        <v>2163</v>
      </c>
      <c r="C1005" t="s">
        <v>10301</v>
      </c>
      <c r="D1005" t="s">
        <v>198</v>
      </c>
      <c r="E1005">
        <v>2755.6885260449999</v>
      </c>
      <c r="F1005">
        <v>1930.05</v>
      </c>
      <c r="G1005">
        <v>64.327892238303704</v>
      </c>
      <c r="H1005">
        <v>13.003899736236001</v>
      </c>
      <c r="I1005">
        <v>57.7383558524064</v>
      </c>
      <c r="J1005">
        <v>7.7630002995490397</v>
      </c>
      <c r="K1005">
        <v>1609.83103332983</v>
      </c>
      <c r="L1005">
        <v>1346.94367125495</v>
      </c>
      <c r="M1005">
        <v>79.630351106453304</v>
      </c>
      <c r="N1005">
        <v>2.20686500803399</v>
      </c>
      <c r="O1005">
        <v>7.1837517162767597</v>
      </c>
      <c r="P1005">
        <v>100.60804490177701</v>
      </c>
      <c r="Q1005">
        <v>0.121210955139106</v>
      </c>
    </row>
    <row r="1006" spans="1:17" x14ac:dyDescent="0.3">
      <c r="A1006" t="s">
        <v>2164</v>
      </c>
      <c r="B1006" t="s">
        <v>2165</v>
      </c>
      <c r="C1006" t="s">
        <v>10291</v>
      </c>
      <c r="D1006" t="s">
        <v>303</v>
      </c>
      <c r="E1006">
        <v>2739.1987233200002</v>
      </c>
      <c r="F1006">
        <v>466.6</v>
      </c>
      <c r="G1006">
        <v>-2.2511606321334798</v>
      </c>
      <c r="H1006">
        <v>8.8675477970084202</v>
      </c>
      <c r="I1006">
        <v>0.62270325621019895</v>
      </c>
      <c r="J1006">
        <v>9.7439263900563393</v>
      </c>
      <c r="K1006">
        <v>410.71833041590702</v>
      </c>
      <c r="L1006">
        <v>407.95858205488099</v>
      </c>
      <c r="M1006">
        <v>79.883020104484402</v>
      </c>
      <c r="N1006">
        <v>2.15321026416721</v>
      </c>
      <c r="O1006">
        <v>14.852121731675901</v>
      </c>
      <c r="P1006">
        <v>41.030678555236499</v>
      </c>
      <c r="Q1006">
        <v>-3.3338847973133003E-2</v>
      </c>
    </row>
    <row r="1007" spans="1:17" hidden="1" x14ac:dyDescent="0.3">
      <c r="A1007" t="s">
        <v>2166</v>
      </c>
      <c r="B1007" t="s">
        <v>2167</v>
      </c>
      <c r="C1007" t="s">
        <v>10301</v>
      </c>
      <c r="D1007" t="s">
        <v>527</v>
      </c>
      <c r="E1007">
        <v>2733.660573742</v>
      </c>
      <c r="F1007">
        <v>114.31</v>
      </c>
      <c r="G1007">
        <v>95.780892612851702</v>
      </c>
      <c r="H1007">
        <v>-0.99127238662689598</v>
      </c>
      <c r="I1007">
        <v>34.687904000111303</v>
      </c>
      <c r="J1007">
        <v>5.8459243658407196</v>
      </c>
      <c r="K1007">
        <v>105.45458648591899</v>
      </c>
      <c r="L1007">
        <v>88.602422952632693</v>
      </c>
      <c r="M1007">
        <v>68.778621349530397</v>
      </c>
      <c r="N1007">
        <v>0.77332888830899704</v>
      </c>
      <c r="O1007">
        <v>9.7891698014171897</v>
      </c>
      <c r="P1007">
        <v>127.709163346613</v>
      </c>
      <c r="Q1007">
        <v>2.3918237063038E-2</v>
      </c>
    </row>
    <row r="1008" spans="1:17" hidden="1" x14ac:dyDescent="0.3">
      <c r="A1008" t="s">
        <v>2168</v>
      </c>
      <c r="B1008" t="s">
        <v>2169</v>
      </c>
      <c r="C1008" t="s">
        <v>10301</v>
      </c>
      <c r="D1008" t="s">
        <v>80</v>
      </c>
      <c r="E1008">
        <v>2726.18172</v>
      </c>
      <c r="F1008">
        <v>879.3</v>
      </c>
      <c r="G1008">
        <v>55.959301371724898</v>
      </c>
      <c r="H1008">
        <v>26.314099261961999</v>
      </c>
      <c r="I1008">
        <v>62.013156525363797</v>
      </c>
      <c r="J1008">
        <v>-6.4374679983407299</v>
      </c>
      <c r="K1008">
        <v>744.87278849786298</v>
      </c>
      <c r="L1008">
        <v>592.38802750909701</v>
      </c>
      <c r="M1008">
        <v>63.553731259044902</v>
      </c>
      <c r="N1008">
        <v>2.3180073141451101</v>
      </c>
      <c r="O1008">
        <v>7.6993062663482199</v>
      </c>
      <c r="P1008">
        <v>108.785468360441</v>
      </c>
      <c r="Q1008">
        <v>5.1836413593871998E-2</v>
      </c>
    </row>
    <row r="1009" spans="1:17" x14ac:dyDescent="0.3">
      <c r="A1009" t="s">
        <v>2170</v>
      </c>
      <c r="B1009" t="s">
        <v>2171</v>
      </c>
      <c r="C1009" t="s">
        <v>10290</v>
      </c>
      <c r="D1009" t="s">
        <v>46</v>
      </c>
      <c r="E1009">
        <v>2717.6429820049998</v>
      </c>
      <c r="F1009">
        <v>685.55</v>
      </c>
      <c r="G1009">
        <v>-41.782544660709497</v>
      </c>
      <c r="H1009">
        <v>2.3924436137531999</v>
      </c>
      <c r="I1009">
        <v>-13.733022169939799</v>
      </c>
      <c r="J1009">
        <v>-2.1127547329490599</v>
      </c>
      <c r="K1009">
        <v>680.81042571004002</v>
      </c>
      <c r="L1009">
        <v>695.73813334977694</v>
      </c>
      <c r="M1009">
        <v>51.580591175531801</v>
      </c>
      <c r="N1009">
        <v>0.82189469954389205</v>
      </c>
      <c r="O1009">
        <v>23.404565677193499</v>
      </c>
      <c r="P1009">
        <v>14.277379563260499</v>
      </c>
      <c r="Q1009">
        <v>3.7973416175682999E-2</v>
      </c>
    </row>
    <row r="1010" spans="1:17" hidden="1" x14ac:dyDescent="0.3">
      <c r="A1010" t="s">
        <v>2172</v>
      </c>
      <c r="B1010" t="s">
        <v>2173</v>
      </c>
      <c r="C1010" t="s">
        <v>10301</v>
      </c>
      <c r="D1010" t="s">
        <v>405</v>
      </c>
      <c r="E1010">
        <v>2703.2792878649998</v>
      </c>
      <c r="F1010">
        <v>1171.95</v>
      </c>
      <c r="G1010">
        <v>-43.4224238976024</v>
      </c>
      <c r="H1010">
        <v>-3.96108822808832</v>
      </c>
      <c r="I1010">
        <v>-21.853927420049299</v>
      </c>
      <c r="J1010">
        <v>-2.6668524200002501</v>
      </c>
      <c r="K1010">
        <v>1183.3004505594599</v>
      </c>
      <c r="L1010">
        <v>1211.7594926302299</v>
      </c>
      <c r="M1010">
        <v>46.517063588378797</v>
      </c>
      <c r="N1010">
        <v>0.718160546517708</v>
      </c>
      <c r="O1010">
        <v>22.872136183284201</v>
      </c>
      <c r="P1010">
        <v>7.41979835013748</v>
      </c>
      <c r="Q1010">
        <v>-2.5624393899700001E-2</v>
      </c>
    </row>
    <row r="1011" spans="1:17" hidden="1" x14ac:dyDescent="0.3">
      <c r="A1011" t="s">
        <v>2174</v>
      </c>
      <c r="B1011" t="s">
        <v>2175</v>
      </c>
      <c r="C1011" t="s">
        <v>10301</v>
      </c>
      <c r="D1011" t="s">
        <v>263</v>
      </c>
      <c r="E1011">
        <v>2699.9569842750002</v>
      </c>
      <c r="F1011">
        <v>18566.55</v>
      </c>
      <c r="G1011">
        <v>2.0086798082050699</v>
      </c>
      <c r="H1011">
        <v>-3.45708054954296</v>
      </c>
      <c r="I1011">
        <v>15.1453974900604</v>
      </c>
      <c r="J1011">
        <v>-4.0474546588112696</v>
      </c>
      <c r="K1011">
        <v>17789.9962409289</v>
      </c>
      <c r="L1011">
        <v>15343.958333394099</v>
      </c>
      <c r="M1011">
        <v>44.0524623352579</v>
      </c>
      <c r="N1011">
        <v>0.623094632254937</v>
      </c>
      <c r="O1011">
        <v>12.568032294637399</v>
      </c>
      <c r="P1011">
        <v>47.353571428571399</v>
      </c>
      <c r="Q1011">
        <v>0.14624205289488601</v>
      </c>
    </row>
    <row r="1012" spans="1:17" hidden="1" x14ac:dyDescent="0.3">
      <c r="A1012" t="s">
        <v>2176</v>
      </c>
      <c r="B1012" t="s">
        <v>2177</v>
      </c>
      <c r="C1012" t="s">
        <v>10301</v>
      </c>
      <c r="D1012" t="s">
        <v>527</v>
      </c>
      <c r="E1012">
        <v>2699.0618894200002</v>
      </c>
      <c r="F1012">
        <v>796.9</v>
      </c>
      <c r="G1012">
        <v>114.92852180848701</v>
      </c>
      <c r="H1012">
        <v>51.281355236298197</v>
      </c>
      <c r="I1012">
        <v>16.515371955625501</v>
      </c>
      <c r="J1012">
        <v>10.9522411599752</v>
      </c>
      <c r="K1012">
        <v>632.40998880234997</v>
      </c>
      <c r="L1012">
        <v>540.89926396790804</v>
      </c>
      <c r="M1012">
        <v>81.173248226974096</v>
      </c>
      <c r="N1012">
        <v>1.7247799479772099</v>
      </c>
      <c r="O1012">
        <v>3.5198895720918602</v>
      </c>
      <c r="P1012">
        <v>157.93817769865601</v>
      </c>
      <c r="Q1012">
        <v>0.15488328088521899</v>
      </c>
    </row>
    <row r="1013" spans="1:17" hidden="1" x14ac:dyDescent="0.3">
      <c r="A1013" t="s">
        <v>2178</v>
      </c>
      <c r="B1013" t="s">
        <v>2179</v>
      </c>
      <c r="C1013" t="s">
        <v>10301</v>
      </c>
      <c r="D1013" t="s">
        <v>378</v>
      </c>
      <c r="E1013">
        <v>2692.0712643349998</v>
      </c>
      <c r="F1013">
        <v>909.55</v>
      </c>
      <c r="G1013">
        <v>52.191173366954501</v>
      </c>
      <c r="H1013">
        <v>28.3827139172116</v>
      </c>
      <c r="I1013">
        <v>56.853079939606197</v>
      </c>
      <c r="J1013">
        <v>3.0914656221626799</v>
      </c>
      <c r="K1013">
        <v>772.00594518972503</v>
      </c>
      <c r="L1013">
        <v>640.71745940296296</v>
      </c>
      <c r="M1013">
        <v>64.785738070689504</v>
      </c>
      <c r="N1013">
        <v>1.46013972098915</v>
      </c>
      <c r="O1013">
        <v>6.0964213072398401</v>
      </c>
      <c r="P1013">
        <v>99.266075145141798</v>
      </c>
      <c r="Q1013">
        <v>5.6730936889306E-2</v>
      </c>
    </row>
    <row r="1014" spans="1:17" hidden="1" x14ac:dyDescent="0.3">
      <c r="A1014" t="s">
        <v>2180</v>
      </c>
      <c r="B1014" t="s">
        <v>2181</v>
      </c>
      <c r="C1014" t="s">
        <v>10301</v>
      </c>
      <c r="D1014" t="s">
        <v>2182</v>
      </c>
      <c r="E1014">
        <v>2675.0848818149998</v>
      </c>
      <c r="F1014">
        <v>5417.55</v>
      </c>
      <c r="G1014">
        <v>73.238879140056696</v>
      </c>
      <c r="H1014">
        <v>-8.0383802842909695</v>
      </c>
      <c r="I1014">
        <v>46.4132109963628</v>
      </c>
      <c r="J1014">
        <v>15.049420078596899</v>
      </c>
      <c r="K1014">
        <v>5117.9674156337696</v>
      </c>
      <c r="L1014">
        <v>4046.04889952248</v>
      </c>
      <c r="M1014">
        <v>61.7013177421248</v>
      </c>
      <c r="N1014">
        <v>0.81197848632617298</v>
      </c>
      <c r="O1014">
        <v>18.928297846812601</v>
      </c>
      <c r="P1014">
        <v>128.20345408592999</v>
      </c>
      <c r="Q1014">
        <v>0.15311655000951899</v>
      </c>
    </row>
    <row r="1015" spans="1:17" hidden="1" x14ac:dyDescent="0.3">
      <c r="A1015" t="s">
        <v>2183</v>
      </c>
      <c r="B1015" t="s">
        <v>2184</v>
      </c>
      <c r="C1015" t="s">
        <v>10287</v>
      </c>
      <c r="D1015" t="s">
        <v>24</v>
      </c>
      <c r="E1015">
        <v>2674.7961421680002</v>
      </c>
      <c r="F1015">
        <v>51.96</v>
      </c>
      <c r="G1015">
        <v>-52.6679185523749</v>
      </c>
      <c r="H1015">
        <v>1.5391466785064201</v>
      </c>
      <c r="I1015">
        <v>-31.4286281164208</v>
      </c>
      <c r="J1015">
        <v>1.4718976427800601</v>
      </c>
      <c r="K1015">
        <v>52.190111713658297</v>
      </c>
      <c r="M1015">
        <v>58.501491396953099</v>
      </c>
      <c r="N1015">
        <v>0.922756463957357</v>
      </c>
      <c r="O1015">
        <v>58.583525789068503</v>
      </c>
      <c r="P1015">
        <v>6.0408163265306101</v>
      </c>
    </row>
    <row r="1016" spans="1:17" hidden="1" x14ac:dyDescent="0.3">
      <c r="A1016" t="s">
        <v>2185</v>
      </c>
      <c r="B1016" t="s">
        <v>2186</v>
      </c>
      <c r="C1016" t="s">
        <v>10301</v>
      </c>
      <c r="D1016" t="s">
        <v>962</v>
      </c>
      <c r="E1016">
        <v>2672.491008</v>
      </c>
      <c r="F1016">
        <v>1171.2</v>
      </c>
      <c r="G1016">
        <v>21.042516847884499</v>
      </c>
      <c r="H1016">
        <v>45.003971616681604</v>
      </c>
      <c r="I1016">
        <v>34.724267636474899</v>
      </c>
      <c r="J1016">
        <v>24.995250582912799</v>
      </c>
      <c r="K1016">
        <v>861.31237520897298</v>
      </c>
      <c r="L1016">
        <v>791.11372006851502</v>
      </c>
      <c r="M1016">
        <v>88.777529841293997</v>
      </c>
      <c r="N1016">
        <v>2.15206942808961</v>
      </c>
      <c r="O1016">
        <v>4.08128415300546</v>
      </c>
      <c r="P1016">
        <v>82.273753015329504</v>
      </c>
      <c r="Q1016">
        <v>8.6800432706126002E-2</v>
      </c>
    </row>
    <row r="1017" spans="1:17" hidden="1" x14ac:dyDescent="0.3">
      <c r="A1017" t="s">
        <v>2187</v>
      </c>
      <c r="B1017" t="s">
        <v>2188</v>
      </c>
      <c r="C1017" t="s">
        <v>10301</v>
      </c>
      <c r="D1017" t="s">
        <v>127</v>
      </c>
      <c r="E1017">
        <v>2671.800427569</v>
      </c>
      <c r="F1017">
        <v>197.99</v>
      </c>
      <c r="G1017">
        <v>59.129971498066602</v>
      </c>
      <c r="H1017">
        <v>11.917954920199801</v>
      </c>
      <c r="I1017">
        <v>30.763116557338201</v>
      </c>
      <c r="J1017">
        <v>11.7503080080884</v>
      </c>
      <c r="K1017">
        <v>173.38749705721301</v>
      </c>
      <c r="L1017">
        <v>144.60481740137101</v>
      </c>
      <c r="M1017">
        <v>72.749488860070699</v>
      </c>
      <c r="N1017">
        <v>0.85219216942444598</v>
      </c>
      <c r="O1017">
        <v>3.0961159654528001</v>
      </c>
      <c r="P1017">
        <v>110.40382571732199</v>
      </c>
      <c r="Q1017">
        <v>0.178758057670555</v>
      </c>
    </row>
    <row r="1018" spans="1:17" x14ac:dyDescent="0.3">
      <c r="A1018" t="s">
        <v>2189</v>
      </c>
      <c r="B1018" t="s">
        <v>2190</v>
      </c>
      <c r="C1018" t="s">
        <v>10286</v>
      </c>
      <c r="D1018" t="s">
        <v>290</v>
      </c>
      <c r="E1018">
        <v>2658.8148719299902</v>
      </c>
      <c r="F1018">
        <v>1781.3</v>
      </c>
      <c r="G1018">
        <v>-13.095163636875</v>
      </c>
      <c r="H1018">
        <v>-2.5961980870711501</v>
      </c>
      <c r="I1018">
        <v>-19.955429598476901</v>
      </c>
      <c r="J1018">
        <v>0.109357458414822</v>
      </c>
      <c r="K1018">
        <v>1767.5999756129299</v>
      </c>
      <c r="L1018">
        <v>1684.27951904827</v>
      </c>
      <c r="M1018">
        <v>56.1090924218081</v>
      </c>
      <c r="N1018">
        <v>0.40661681913943798</v>
      </c>
      <c r="O1018">
        <v>19.4296300454724</v>
      </c>
      <c r="P1018">
        <v>35.977099236641202</v>
      </c>
      <c r="Q1018">
        <v>2.1757486027868998E-2</v>
      </c>
    </row>
    <row r="1019" spans="1:17" hidden="1" x14ac:dyDescent="0.3">
      <c r="A1019" t="s">
        <v>2191</v>
      </c>
      <c r="B1019" t="s">
        <v>2192</v>
      </c>
      <c r="C1019" t="s">
        <v>10301</v>
      </c>
      <c r="D1019" t="s">
        <v>198</v>
      </c>
      <c r="E1019">
        <v>2658.2612875</v>
      </c>
      <c r="F1019">
        <v>2843.75</v>
      </c>
      <c r="G1019">
        <v>4.4297283854852099</v>
      </c>
      <c r="H1019">
        <v>-1.12656016342357</v>
      </c>
      <c r="I1019">
        <v>7.68919376139098</v>
      </c>
      <c r="J1019">
        <v>7.5704544305174597</v>
      </c>
      <c r="K1019">
        <v>2789.9188276961299</v>
      </c>
      <c r="L1019">
        <v>2565.7245249971102</v>
      </c>
      <c r="M1019">
        <v>58.169848860307503</v>
      </c>
      <c r="N1019">
        <v>1.5437121338912101</v>
      </c>
      <c r="O1019">
        <v>6.6830769230769196</v>
      </c>
      <c r="P1019">
        <v>35.481181515007101</v>
      </c>
      <c r="Q1019">
        <v>6.3790758948371995E-2</v>
      </c>
    </row>
    <row r="1020" spans="1:17" hidden="1" x14ac:dyDescent="0.3">
      <c r="A1020" t="s">
        <v>2193</v>
      </c>
      <c r="B1020" t="s">
        <v>2194</v>
      </c>
      <c r="C1020" t="s">
        <v>10301</v>
      </c>
      <c r="D1020" t="s">
        <v>1661</v>
      </c>
      <c r="E1020">
        <v>2644.090741</v>
      </c>
      <c r="F1020">
        <v>62.22</v>
      </c>
      <c r="G1020">
        <v>-6.5128594753540696</v>
      </c>
      <c r="H1020">
        <v>-4.3324136016923802</v>
      </c>
      <c r="I1020">
        <v>3.0578099562241499</v>
      </c>
      <c r="J1020">
        <v>-1.1820526502084101</v>
      </c>
      <c r="K1020">
        <v>61.930965817171597</v>
      </c>
      <c r="L1020">
        <v>59.106501331199603</v>
      </c>
      <c r="M1020">
        <v>53.860821394049402</v>
      </c>
      <c r="N1020">
        <v>1.3038581892991099</v>
      </c>
      <c r="O1020">
        <v>5.9948569591771097</v>
      </c>
      <c r="P1020">
        <v>26.695174098961498</v>
      </c>
      <c r="Q1020">
        <v>-2.7484158448541001E-2</v>
      </c>
    </row>
    <row r="1021" spans="1:17" hidden="1" x14ac:dyDescent="0.3">
      <c r="A1021" t="s">
        <v>2195</v>
      </c>
      <c r="B1021" t="s">
        <v>2196</v>
      </c>
      <c r="C1021" t="s">
        <v>10301</v>
      </c>
      <c r="D1021" t="s">
        <v>248</v>
      </c>
      <c r="E1021">
        <v>2638.9584361799998</v>
      </c>
      <c r="F1021">
        <v>6045.3</v>
      </c>
      <c r="G1021">
        <v>116.09033512975</v>
      </c>
      <c r="H1021">
        <v>-1.6876025636985299</v>
      </c>
      <c r="I1021">
        <v>40.785082485850097</v>
      </c>
      <c r="J1021">
        <v>3.1011686501989799</v>
      </c>
      <c r="K1021">
        <v>5664.08411296955</v>
      </c>
      <c r="L1021">
        <v>4445.0257353735797</v>
      </c>
      <c r="M1021">
        <v>65.707383063532205</v>
      </c>
      <c r="N1021">
        <v>0.116930757349824</v>
      </c>
      <c r="O1021">
        <v>11.8248887565546</v>
      </c>
      <c r="P1021">
        <v>155.582801335982</v>
      </c>
      <c r="Q1021">
        <v>0.11774963650836801</v>
      </c>
    </row>
    <row r="1022" spans="1:17" hidden="1" x14ac:dyDescent="0.3">
      <c r="A1022" t="s">
        <v>2197</v>
      </c>
      <c r="B1022" t="s">
        <v>2198</v>
      </c>
      <c r="C1022" t="s">
        <v>10301</v>
      </c>
      <c r="D1022" t="s">
        <v>101</v>
      </c>
      <c r="E1022">
        <v>2634.9218999999998</v>
      </c>
      <c r="F1022">
        <v>395.1</v>
      </c>
      <c r="G1022">
        <v>193.08429362007601</v>
      </c>
      <c r="H1022">
        <v>-5.4893054314734799</v>
      </c>
      <c r="I1022">
        <v>-18.502757478487901</v>
      </c>
      <c r="J1022">
        <v>-0.15168873886162401</v>
      </c>
      <c r="K1022">
        <v>406.63099700377302</v>
      </c>
      <c r="L1022">
        <v>349.26865850273498</v>
      </c>
      <c r="M1022">
        <v>50.585650501598799</v>
      </c>
      <c r="N1022">
        <v>1.1815305597486501</v>
      </c>
      <c r="O1022">
        <v>30.068337129840501</v>
      </c>
      <c r="P1022">
        <v>223.852459016393</v>
      </c>
      <c r="Q1022">
        <v>0.24706884192436601</v>
      </c>
    </row>
    <row r="1023" spans="1:17" hidden="1" x14ac:dyDescent="0.3">
      <c r="A1023" t="s">
        <v>2199</v>
      </c>
      <c r="B1023" t="s">
        <v>2200</v>
      </c>
      <c r="C1023" t="s">
        <v>10301</v>
      </c>
      <c r="D1023" t="s">
        <v>354</v>
      </c>
      <c r="E1023">
        <v>2627.5207660450001</v>
      </c>
      <c r="F1023">
        <v>1192.45</v>
      </c>
      <c r="G1023">
        <v>13.998358875746399</v>
      </c>
      <c r="H1023">
        <v>15.1988787436753</v>
      </c>
      <c r="I1023">
        <v>-10.706215005354</v>
      </c>
      <c r="J1023">
        <v>6.1615298656708699</v>
      </c>
      <c r="K1023">
        <v>1055.2788372278801</v>
      </c>
      <c r="L1023">
        <v>1027.37685071695</v>
      </c>
      <c r="M1023">
        <v>78.435742120932304</v>
      </c>
      <c r="N1023">
        <v>1.4638516757734099</v>
      </c>
      <c r="O1023">
        <v>8.8347519812151205</v>
      </c>
      <c r="P1023">
        <v>42.5352617738465</v>
      </c>
      <c r="Q1023">
        <v>0.149500026949138</v>
      </c>
    </row>
    <row r="1024" spans="1:17" hidden="1" x14ac:dyDescent="0.3">
      <c r="A1024" t="s">
        <v>2201</v>
      </c>
      <c r="B1024" t="s">
        <v>2202</v>
      </c>
      <c r="C1024" t="s">
        <v>10301</v>
      </c>
      <c r="D1024" t="s">
        <v>944</v>
      </c>
      <c r="E1024">
        <v>2625.7860578</v>
      </c>
      <c r="F1024">
        <v>394.25</v>
      </c>
      <c r="G1024">
        <v>372.70242208588201</v>
      </c>
      <c r="H1024">
        <v>33.323106122676101</v>
      </c>
      <c r="I1024">
        <v>157.58393161680499</v>
      </c>
      <c r="J1024">
        <v>3.18697476726219</v>
      </c>
      <c r="K1024">
        <v>327.380675870049</v>
      </c>
      <c r="L1024">
        <v>218.25475574136701</v>
      </c>
      <c r="M1024">
        <v>68.478742516130893</v>
      </c>
      <c r="N1024">
        <v>1.0311502024380601</v>
      </c>
      <c r="O1024">
        <v>6.0240963855421699</v>
      </c>
      <c r="Q1024">
        <v>0.17639538377061201</v>
      </c>
    </row>
    <row r="1025" spans="1:17" x14ac:dyDescent="0.3">
      <c r="A1025" t="s">
        <v>2203</v>
      </c>
      <c r="B1025" t="s">
        <v>2204</v>
      </c>
      <c r="C1025" t="s">
        <v>10289</v>
      </c>
      <c r="D1025" t="s">
        <v>266</v>
      </c>
      <c r="E1025">
        <v>2623.8283984999998</v>
      </c>
      <c r="F1025">
        <v>908.2</v>
      </c>
      <c r="G1025">
        <v>-32.408220224733903</v>
      </c>
      <c r="H1025">
        <v>9.7912708239717592</v>
      </c>
      <c r="I1025">
        <v>1.8350787850813599</v>
      </c>
      <c r="J1025">
        <v>2.6638784261192701</v>
      </c>
      <c r="K1025">
        <v>865.46617715333002</v>
      </c>
      <c r="L1025">
        <v>838.04081222633999</v>
      </c>
      <c r="M1025">
        <v>52.218464039125699</v>
      </c>
      <c r="N1025">
        <v>0.94690570748732805</v>
      </c>
      <c r="O1025">
        <v>9.9977978418850295</v>
      </c>
      <c r="P1025">
        <v>37.335551187055799</v>
      </c>
      <c r="Q1025">
        <v>-6.4173022720110003E-3</v>
      </c>
    </row>
    <row r="1026" spans="1:17" hidden="1" x14ac:dyDescent="0.3">
      <c r="A1026" t="s">
        <v>2205</v>
      </c>
      <c r="B1026" t="s">
        <v>2206</v>
      </c>
      <c r="C1026" t="s">
        <v>10301</v>
      </c>
      <c r="D1026" t="s">
        <v>2207</v>
      </c>
      <c r="E1026">
        <v>2619.12</v>
      </c>
      <c r="F1026">
        <v>935.4</v>
      </c>
      <c r="G1026">
        <v>58.509766212786197</v>
      </c>
      <c r="H1026">
        <v>-26.736428482414102</v>
      </c>
      <c r="I1026">
        <v>9.1067584363974508</v>
      </c>
      <c r="J1026">
        <v>-3.2764788077682101</v>
      </c>
      <c r="K1026">
        <v>1077.0423261475401</v>
      </c>
      <c r="L1026">
        <v>861.59902664568199</v>
      </c>
      <c r="M1026">
        <v>29.248823370047699</v>
      </c>
      <c r="N1026">
        <v>0.30561067663574998</v>
      </c>
      <c r="O1026">
        <v>55.863801582210797</v>
      </c>
      <c r="P1026">
        <v>119.52593287960499</v>
      </c>
      <c r="Q1026">
        <v>8.9826518195714994E-2</v>
      </c>
    </row>
    <row r="1027" spans="1:17" hidden="1" x14ac:dyDescent="0.3">
      <c r="A1027" t="s">
        <v>2208</v>
      </c>
      <c r="B1027" t="s">
        <v>2209</v>
      </c>
      <c r="C1027" t="s">
        <v>10301</v>
      </c>
      <c r="D1027" t="s">
        <v>308</v>
      </c>
      <c r="E1027">
        <v>2616.4779870000002</v>
      </c>
      <c r="F1027">
        <v>146.5</v>
      </c>
      <c r="G1027">
        <v>47.216751417885703</v>
      </c>
      <c r="H1027">
        <v>8.63293386178559</v>
      </c>
      <c r="I1027">
        <v>1.01657532878262</v>
      </c>
      <c r="J1027">
        <v>-0.77011208450845703</v>
      </c>
      <c r="K1027">
        <v>137.01645513701101</v>
      </c>
      <c r="L1027">
        <v>126.918111569118</v>
      </c>
      <c r="M1027">
        <v>69.363341555050098</v>
      </c>
      <c r="N1027">
        <v>1.07039283293424</v>
      </c>
      <c r="O1027">
        <v>5.6655290102389104</v>
      </c>
      <c r="P1027">
        <v>85.325743200505997</v>
      </c>
      <c r="Q1027">
        <v>0.15485067783409601</v>
      </c>
    </row>
    <row r="1028" spans="1:17" hidden="1" x14ac:dyDescent="0.3">
      <c r="A1028" t="s">
        <v>2210</v>
      </c>
      <c r="B1028" t="s">
        <v>2211</v>
      </c>
      <c r="C1028" t="s">
        <v>10301</v>
      </c>
      <c r="D1028" t="s">
        <v>139</v>
      </c>
      <c r="E1028">
        <v>2616.3010469999999</v>
      </c>
      <c r="F1028">
        <v>10</v>
      </c>
      <c r="G1028">
        <v>517.24355279844599</v>
      </c>
      <c r="H1028">
        <v>-4.2873950626160999</v>
      </c>
      <c r="I1028">
        <v>-46.101961871721699</v>
      </c>
      <c r="J1028">
        <v>-3.17058441919131</v>
      </c>
      <c r="K1028">
        <v>10.5123934172573</v>
      </c>
      <c r="L1028">
        <v>9.5107850064586508</v>
      </c>
      <c r="M1028">
        <v>49.169807409107896</v>
      </c>
      <c r="N1028">
        <v>0.74703400212323201</v>
      </c>
      <c r="O1028">
        <v>98</v>
      </c>
      <c r="P1028">
        <v>545.16129032258004</v>
      </c>
      <c r="Q1028">
        <v>0.132876892651769</v>
      </c>
    </row>
    <row r="1029" spans="1:17" hidden="1" x14ac:dyDescent="0.3">
      <c r="A1029" t="s">
        <v>2212</v>
      </c>
      <c r="B1029" t="s">
        <v>2213</v>
      </c>
      <c r="C1029" t="s">
        <v>10301</v>
      </c>
      <c r="D1029" t="s">
        <v>198</v>
      </c>
      <c r="E1029">
        <v>2598.2986316500001</v>
      </c>
      <c r="F1029">
        <v>467.05</v>
      </c>
      <c r="G1029">
        <v>-4.6416511129766698E-2</v>
      </c>
      <c r="H1029">
        <v>8.62783552296872</v>
      </c>
      <c r="I1029">
        <v>16.1430963173725</v>
      </c>
      <c r="J1029">
        <v>-2.7546298035730898</v>
      </c>
      <c r="K1029">
        <v>432.27989478010699</v>
      </c>
      <c r="L1029">
        <v>392.04462664093001</v>
      </c>
      <c r="M1029">
        <v>63.088876824393999</v>
      </c>
      <c r="N1029">
        <v>0.83348795912245799</v>
      </c>
      <c r="O1029">
        <v>3.2009420832887101</v>
      </c>
      <c r="P1029">
        <v>49.193419581536403</v>
      </c>
      <c r="Q1029">
        <v>3.6121656555175997E-2</v>
      </c>
    </row>
    <row r="1030" spans="1:17" hidden="1" x14ac:dyDescent="0.3">
      <c r="A1030" t="s">
        <v>2214</v>
      </c>
      <c r="B1030" t="s">
        <v>2215</v>
      </c>
      <c r="C1030" t="s">
        <v>10301</v>
      </c>
      <c r="D1030" t="s">
        <v>46</v>
      </c>
      <c r="E1030">
        <v>2595.7161599999999</v>
      </c>
      <c r="F1030">
        <v>115.14</v>
      </c>
      <c r="G1030">
        <v>103.28708175297299</v>
      </c>
      <c r="H1030">
        <v>14.526903705513201</v>
      </c>
      <c r="I1030">
        <v>24.1826747161209</v>
      </c>
      <c r="J1030">
        <v>-0.83590155819265699</v>
      </c>
      <c r="K1030">
        <v>100.478879583458</v>
      </c>
      <c r="L1030">
        <v>78.977391320497702</v>
      </c>
      <c r="M1030">
        <v>65.308484257308606</v>
      </c>
      <c r="N1030">
        <v>0.75809664996818704</v>
      </c>
      <c r="O1030">
        <v>4.4033350703491303</v>
      </c>
      <c r="P1030">
        <v>144.97872340425499</v>
      </c>
      <c r="Q1030">
        <v>0.14929327542007401</v>
      </c>
    </row>
    <row r="1031" spans="1:17" hidden="1" x14ac:dyDescent="0.3">
      <c r="A1031" t="s">
        <v>2216</v>
      </c>
      <c r="B1031" t="s">
        <v>2217</v>
      </c>
      <c r="C1031" t="s">
        <v>10301</v>
      </c>
      <c r="D1031" t="s">
        <v>51</v>
      </c>
      <c r="E1031">
        <v>2592.0451585999999</v>
      </c>
      <c r="F1031">
        <v>306.2</v>
      </c>
      <c r="G1031">
        <v>115.58126844008</v>
      </c>
      <c r="H1031">
        <v>28.692693106261899</v>
      </c>
      <c r="I1031">
        <v>98.988182325157396</v>
      </c>
      <c r="J1031">
        <v>5.9728221538358204</v>
      </c>
      <c r="K1031">
        <v>264.71943121003198</v>
      </c>
      <c r="L1031">
        <v>199.092208378431</v>
      </c>
      <c r="M1031">
        <v>64.248365811532494</v>
      </c>
      <c r="N1031">
        <v>0.45883880917792902</v>
      </c>
      <c r="O1031">
        <v>6.1397779229261902</v>
      </c>
      <c r="P1031">
        <v>173.759499329459</v>
      </c>
      <c r="Q1031">
        <v>5.1885524805554001E-2</v>
      </c>
    </row>
    <row r="1032" spans="1:17" hidden="1" x14ac:dyDescent="0.3">
      <c r="A1032" t="s">
        <v>2218</v>
      </c>
      <c r="B1032" t="s">
        <v>2219</v>
      </c>
      <c r="C1032" t="s">
        <v>10301</v>
      </c>
      <c r="D1032" t="s">
        <v>101</v>
      </c>
      <c r="E1032">
        <v>2590.0539251519999</v>
      </c>
      <c r="F1032">
        <v>22.08</v>
      </c>
      <c r="G1032">
        <v>35.482862199655898</v>
      </c>
      <c r="H1032">
        <v>11.7804907596391</v>
      </c>
      <c r="I1032">
        <v>-12.8911047872376</v>
      </c>
      <c r="J1032">
        <v>4.3771310232609801</v>
      </c>
      <c r="K1032">
        <v>20.3084724471593</v>
      </c>
      <c r="L1032">
        <v>18.794706407410501</v>
      </c>
      <c r="M1032">
        <v>58.543943768887601</v>
      </c>
      <c r="N1032">
        <v>1.9532947362056601</v>
      </c>
      <c r="O1032">
        <v>44.405164062096297</v>
      </c>
      <c r="P1032">
        <v>97.979149872808406</v>
      </c>
      <c r="Q1032">
        <v>0.164054764314878</v>
      </c>
    </row>
    <row r="1033" spans="1:17" hidden="1" x14ac:dyDescent="0.3">
      <c r="A1033" t="s">
        <v>2220</v>
      </c>
      <c r="B1033" t="s">
        <v>2221</v>
      </c>
      <c r="C1033" t="s">
        <v>10301</v>
      </c>
      <c r="D1033" t="s">
        <v>1353</v>
      </c>
      <c r="E1033">
        <v>2580.8388</v>
      </c>
      <c r="F1033">
        <v>1000</v>
      </c>
      <c r="G1033">
        <v>-27.917737524134498</v>
      </c>
      <c r="H1033">
        <v>-1.2342078704978701</v>
      </c>
      <c r="I1033">
        <v>-11.674732353524901</v>
      </c>
      <c r="J1033">
        <v>-2.76572611959616</v>
      </c>
      <c r="K1033">
        <v>999.99549624698602</v>
      </c>
      <c r="L1033">
        <v>999.99638460416099</v>
      </c>
      <c r="M1033">
        <v>55.379180563809697</v>
      </c>
      <c r="N1033">
        <v>0.70717511361736796</v>
      </c>
      <c r="O1033">
        <v>3</v>
      </c>
      <c r="P1033">
        <v>3.0927835051546202</v>
      </c>
      <c r="Q1033">
        <v>-0.101916752053546</v>
      </c>
    </row>
    <row r="1034" spans="1:17" hidden="1" x14ac:dyDescent="0.3">
      <c r="A1034" t="s">
        <v>2222</v>
      </c>
      <c r="B1034" t="s">
        <v>2223</v>
      </c>
      <c r="C1034" t="s">
        <v>10301</v>
      </c>
      <c r="D1034" t="s">
        <v>72</v>
      </c>
      <c r="E1034">
        <v>2578.3177000000001</v>
      </c>
      <c r="F1034">
        <v>961.7</v>
      </c>
      <c r="G1034">
        <v>260.88355618922702</v>
      </c>
      <c r="H1034">
        <v>-12.019979881663099</v>
      </c>
      <c r="I1034">
        <v>22.237795450998298</v>
      </c>
      <c r="J1034">
        <v>5.46477379431074</v>
      </c>
      <c r="K1034">
        <v>1051.8723502318401</v>
      </c>
      <c r="L1034">
        <v>911.87668951238095</v>
      </c>
      <c r="M1034">
        <v>62.554688280118</v>
      </c>
      <c r="N1034">
        <v>1.21794593620914</v>
      </c>
      <c r="O1034">
        <v>65.124259124467002</v>
      </c>
      <c r="P1034">
        <v>333.58881875563497</v>
      </c>
      <c r="Q1034">
        <v>0.183356675222519</v>
      </c>
    </row>
    <row r="1035" spans="1:17" hidden="1" x14ac:dyDescent="0.3">
      <c r="A1035" t="s">
        <v>2224</v>
      </c>
      <c r="B1035" t="s">
        <v>2225</v>
      </c>
      <c r="C1035" t="s">
        <v>10301</v>
      </c>
      <c r="D1035" t="s">
        <v>303</v>
      </c>
      <c r="E1035">
        <v>2576.7115858520001</v>
      </c>
      <c r="F1035">
        <v>101.32</v>
      </c>
      <c r="G1035">
        <v>-3.5224029630541498</v>
      </c>
      <c r="H1035">
        <v>19.795960388322602</v>
      </c>
      <c r="I1035">
        <v>-2.43584018023666</v>
      </c>
      <c r="J1035">
        <v>4.8446929064513897</v>
      </c>
      <c r="K1035">
        <v>86.686214002566501</v>
      </c>
      <c r="L1035">
        <v>84.907227941033796</v>
      </c>
      <c r="M1035">
        <v>79.477704630291498</v>
      </c>
      <c r="N1035">
        <v>2.0259595572262299</v>
      </c>
      <c r="O1035">
        <v>3.1385708645874399</v>
      </c>
      <c r="P1035">
        <v>41.904761904761799</v>
      </c>
      <c r="Q1035">
        <v>-3.1619524458286002E-2</v>
      </c>
    </row>
    <row r="1036" spans="1:17" hidden="1" x14ac:dyDescent="0.3">
      <c r="A1036" t="s">
        <v>2226</v>
      </c>
      <c r="B1036" t="s">
        <v>2227</v>
      </c>
      <c r="C1036" t="s">
        <v>10301</v>
      </c>
      <c r="D1036" t="s">
        <v>308</v>
      </c>
      <c r="E1036">
        <v>2576.3865103200001</v>
      </c>
      <c r="F1036">
        <v>422.8</v>
      </c>
      <c r="G1036">
        <v>47.974098149292303</v>
      </c>
      <c r="H1036">
        <v>-53.716541203831198</v>
      </c>
      <c r="I1036">
        <v>-1.1253336185910801</v>
      </c>
      <c r="J1036">
        <v>-3.6005087282918198</v>
      </c>
      <c r="K1036">
        <v>438.29068460609699</v>
      </c>
      <c r="L1036">
        <v>369.44417529259101</v>
      </c>
      <c r="M1036">
        <v>40.263923283676</v>
      </c>
      <c r="N1036">
        <v>1.20602559219168</v>
      </c>
      <c r="O1036">
        <v>28.654210028382199</v>
      </c>
      <c r="P1036">
        <v>104.349927501208</v>
      </c>
      <c r="Q1036">
        <v>0.104971090588083</v>
      </c>
    </row>
    <row r="1037" spans="1:17" hidden="1" x14ac:dyDescent="0.3">
      <c r="A1037" t="s">
        <v>2228</v>
      </c>
      <c r="B1037" t="s">
        <v>2229</v>
      </c>
      <c r="C1037" t="s">
        <v>10301</v>
      </c>
      <c r="D1037" t="s">
        <v>354</v>
      </c>
      <c r="E1037">
        <v>2575.9054132799902</v>
      </c>
      <c r="F1037">
        <v>775.2</v>
      </c>
      <c r="G1037">
        <v>-48.061955911978998</v>
      </c>
      <c r="H1037">
        <v>-1.6947463320363301</v>
      </c>
      <c r="I1037">
        <v>-23.5848232726159</v>
      </c>
      <c r="J1037">
        <v>-3.4183172904214998</v>
      </c>
      <c r="K1037">
        <v>791.21074793288994</v>
      </c>
      <c r="L1037">
        <v>832.55510254720605</v>
      </c>
      <c r="M1037">
        <v>40.231765666126101</v>
      </c>
      <c r="N1037">
        <v>0.82399881914275397</v>
      </c>
      <c r="O1037">
        <v>30.2760577915376</v>
      </c>
      <c r="P1037">
        <v>8.4802686817800197</v>
      </c>
      <c r="Q1037">
        <v>3.7319149801250999E-2</v>
      </c>
    </row>
    <row r="1038" spans="1:17" x14ac:dyDescent="0.3">
      <c r="A1038" t="s">
        <v>2230</v>
      </c>
      <c r="B1038" t="s">
        <v>2231</v>
      </c>
      <c r="C1038" t="s">
        <v>10289</v>
      </c>
      <c r="D1038" t="s">
        <v>359</v>
      </c>
      <c r="E1038">
        <v>2566.4450712500002</v>
      </c>
      <c r="F1038">
        <v>51.25</v>
      </c>
      <c r="G1038">
        <v>-47.259884203391699</v>
      </c>
      <c r="H1038">
        <v>-4.11104282380452</v>
      </c>
      <c r="I1038">
        <v>-40.147469976923503</v>
      </c>
      <c r="J1038">
        <v>1.2555027026124399</v>
      </c>
      <c r="K1038">
        <v>52.9797672971618</v>
      </c>
      <c r="L1038">
        <v>59.7795462896175</v>
      </c>
      <c r="M1038">
        <v>48.673211701920401</v>
      </c>
      <c r="N1038">
        <v>0.83073836873253304</v>
      </c>
      <c r="O1038">
        <v>63.999999999999901</v>
      </c>
      <c r="P1038">
        <v>6.7708333333333197</v>
      </c>
    </row>
    <row r="1039" spans="1:17" x14ac:dyDescent="0.3">
      <c r="A1039" t="s">
        <v>2232</v>
      </c>
      <c r="B1039" t="s">
        <v>2233</v>
      </c>
      <c r="C1039" t="s">
        <v>10303</v>
      </c>
      <c r="D1039" t="s">
        <v>1888</v>
      </c>
      <c r="E1039">
        <v>2560.23295818</v>
      </c>
      <c r="F1039">
        <v>53.7</v>
      </c>
      <c r="G1039">
        <v>-3.8992617735571802</v>
      </c>
      <c r="H1039">
        <v>1.84786280156066</v>
      </c>
      <c r="I1039">
        <v>-19.248882105349502</v>
      </c>
      <c r="J1039">
        <v>2.1950581941293201</v>
      </c>
      <c r="K1039">
        <v>53.038943790098401</v>
      </c>
      <c r="L1039">
        <v>51.811328828851998</v>
      </c>
      <c r="M1039">
        <v>59.940510156170703</v>
      </c>
      <c r="N1039">
        <v>0.71107298608758895</v>
      </c>
      <c r="O1039">
        <v>29.236499068901299</v>
      </c>
      <c r="P1039">
        <v>31.941031941031898</v>
      </c>
      <c r="Q1039">
        <v>-7.6367611203840002E-3</v>
      </c>
    </row>
    <row r="1040" spans="1:17" hidden="1" x14ac:dyDescent="0.3">
      <c r="A1040" t="s">
        <v>2234</v>
      </c>
      <c r="B1040" t="s">
        <v>2235</v>
      </c>
      <c r="C1040" t="s">
        <v>10301</v>
      </c>
      <c r="D1040" t="s">
        <v>622</v>
      </c>
      <c r="E1040">
        <v>2555.8689442</v>
      </c>
      <c r="F1040">
        <v>1787.75</v>
      </c>
      <c r="G1040">
        <v>247.30526593897801</v>
      </c>
      <c r="H1040">
        <v>-1.21098564827564</v>
      </c>
      <c r="I1040">
        <v>22.994700781484301</v>
      </c>
      <c r="J1040">
        <v>-5.2649814877150796</v>
      </c>
      <c r="K1040">
        <v>1835.4713650260201</v>
      </c>
      <c r="L1040">
        <v>1413.7222706519101</v>
      </c>
      <c r="M1040">
        <v>41.492466193781802</v>
      </c>
      <c r="N1040">
        <v>0.87806203009819594</v>
      </c>
      <c r="O1040">
        <v>25.599216892742199</v>
      </c>
      <c r="P1040">
        <v>275.22300346311198</v>
      </c>
      <c r="Q1040">
        <v>0.23097386906742801</v>
      </c>
    </row>
    <row r="1041" spans="1:17" hidden="1" x14ac:dyDescent="0.3">
      <c r="A1041" t="s">
        <v>2236</v>
      </c>
      <c r="B1041" t="s">
        <v>2237</v>
      </c>
      <c r="C1041" t="s">
        <v>10301</v>
      </c>
      <c r="D1041" t="s">
        <v>166</v>
      </c>
      <c r="E1041">
        <v>2550.7848637950001</v>
      </c>
      <c r="F1041">
        <v>1692.95</v>
      </c>
      <c r="G1041">
        <v>136.564374645838</v>
      </c>
      <c r="H1041">
        <v>11.4081714398469</v>
      </c>
      <c r="I1041">
        <v>32.087005408213997</v>
      </c>
      <c r="J1041">
        <v>-4.3148520991018904</v>
      </c>
      <c r="K1041">
        <v>1499.27742162705</v>
      </c>
      <c r="L1041">
        <v>1161.8178090858601</v>
      </c>
      <c r="M1041">
        <v>74.537405306478206</v>
      </c>
      <c r="N1041">
        <v>2.0268648874041602</v>
      </c>
      <c r="O1041">
        <v>5.3220709412563796</v>
      </c>
      <c r="P1041">
        <v>215.996266915539</v>
      </c>
      <c r="Q1041">
        <v>0.10075442237441599</v>
      </c>
    </row>
    <row r="1042" spans="1:17" hidden="1" x14ac:dyDescent="0.3">
      <c r="A1042" t="s">
        <v>2238</v>
      </c>
      <c r="B1042" t="s">
        <v>2239</v>
      </c>
      <c r="C1042" t="s">
        <v>10301</v>
      </c>
      <c r="D1042" t="s">
        <v>571</v>
      </c>
      <c r="E1042">
        <v>2548.1976519999998</v>
      </c>
      <c r="F1042">
        <v>1110.2</v>
      </c>
      <c r="G1042">
        <v>71.435826850079806</v>
      </c>
      <c r="H1042">
        <v>27.793473394989299</v>
      </c>
      <c r="I1042">
        <v>62.609981922189199</v>
      </c>
      <c r="J1042">
        <v>6.1615421849525998</v>
      </c>
      <c r="K1042">
        <v>921.39444081594797</v>
      </c>
      <c r="L1042">
        <v>738.05824800693597</v>
      </c>
      <c r="N1042">
        <v>1.3763737299675201</v>
      </c>
      <c r="O1042">
        <v>4.9360475589983599</v>
      </c>
      <c r="P1042">
        <v>128.90721649484499</v>
      </c>
    </row>
    <row r="1043" spans="1:17" x14ac:dyDescent="0.3">
      <c r="A1043" t="s">
        <v>2240</v>
      </c>
      <c r="B1043" t="s">
        <v>2241</v>
      </c>
      <c r="C1043" t="s">
        <v>10292</v>
      </c>
      <c r="D1043" t="s">
        <v>1582</v>
      </c>
      <c r="E1043">
        <v>2533.5847829999998</v>
      </c>
      <c r="F1043">
        <v>613</v>
      </c>
      <c r="G1043">
        <v>-44.174568125227403</v>
      </c>
      <c r="H1043">
        <v>-9.2080901310944103</v>
      </c>
      <c r="I1043">
        <v>-27.886776650020401</v>
      </c>
      <c r="J1043">
        <v>0.35680004805269999</v>
      </c>
      <c r="K1043">
        <v>643.36771207954098</v>
      </c>
      <c r="L1043">
        <v>701.11204955155995</v>
      </c>
      <c r="M1043">
        <v>60.158960330636503</v>
      </c>
      <c r="N1043">
        <v>1.2568809811684201</v>
      </c>
      <c r="O1043">
        <v>47.6345840130505</v>
      </c>
      <c r="P1043">
        <v>13.2668144863266</v>
      </c>
    </row>
    <row r="1044" spans="1:17" hidden="1" x14ac:dyDescent="0.3">
      <c r="A1044" t="s">
        <v>2242</v>
      </c>
      <c r="B1044" t="s">
        <v>2243</v>
      </c>
      <c r="C1044" t="s">
        <v>10301</v>
      </c>
      <c r="D1044" t="s">
        <v>335</v>
      </c>
      <c r="E1044">
        <v>2527.7985283200001</v>
      </c>
      <c r="F1044">
        <v>764.8</v>
      </c>
      <c r="G1044">
        <v>16.0717193147998</v>
      </c>
      <c r="H1044">
        <v>28.2384063565883</v>
      </c>
      <c r="I1044">
        <v>44.246795669094702</v>
      </c>
      <c r="J1044">
        <v>2.08817223243262</v>
      </c>
      <c r="K1044">
        <v>621.87839061392299</v>
      </c>
      <c r="L1044">
        <v>534.38126249199797</v>
      </c>
      <c r="M1044">
        <v>83.789587421517197</v>
      </c>
      <c r="N1044">
        <v>2.15167488150131</v>
      </c>
      <c r="O1044">
        <v>4.46521966527198</v>
      </c>
      <c r="P1044">
        <v>86.764346764346698</v>
      </c>
      <c r="Q1044">
        <v>-3.2534185712843999E-2</v>
      </c>
    </row>
    <row r="1045" spans="1:17" hidden="1" x14ac:dyDescent="0.3">
      <c r="A1045" t="s">
        <v>2244</v>
      </c>
      <c r="B1045" t="s">
        <v>2245</v>
      </c>
      <c r="C1045" t="s">
        <v>10301</v>
      </c>
      <c r="D1045" t="s">
        <v>127</v>
      </c>
      <c r="E1045">
        <v>2527.4650958080001</v>
      </c>
      <c r="F1045">
        <v>47.68</v>
      </c>
      <c r="G1045">
        <v>8.6620390441839792</v>
      </c>
      <c r="H1045">
        <v>-6.0814372128250103</v>
      </c>
      <c r="I1045">
        <v>13.996381500470701</v>
      </c>
      <c r="J1045">
        <v>2.1378295392464901</v>
      </c>
      <c r="K1045">
        <v>44.358936136112597</v>
      </c>
      <c r="L1045">
        <v>39.634773899054601</v>
      </c>
      <c r="M1045">
        <v>64.044816187122393</v>
      </c>
      <c r="N1045">
        <v>0.599129403591944</v>
      </c>
      <c r="O1045">
        <v>10.1090604026845</v>
      </c>
      <c r="P1045">
        <v>55.410691003911303</v>
      </c>
      <c r="Q1045">
        <v>0.115186883536621</v>
      </c>
    </row>
    <row r="1046" spans="1:17" x14ac:dyDescent="0.3">
      <c r="A1046" t="s">
        <v>2246</v>
      </c>
      <c r="B1046" t="s">
        <v>2247</v>
      </c>
      <c r="C1046" t="s">
        <v>10295</v>
      </c>
      <c r="D1046" t="s">
        <v>622</v>
      </c>
      <c r="E1046">
        <v>2527.1992840169901</v>
      </c>
      <c r="F1046">
        <v>171.51</v>
      </c>
      <c r="G1046">
        <v>-57.885071129687802</v>
      </c>
      <c r="H1046">
        <v>1.43130323662147</v>
      </c>
      <c r="I1046">
        <v>-39.384899908309002</v>
      </c>
      <c r="J1046">
        <v>13.6203721698417</v>
      </c>
      <c r="K1046">
        <v>171.30498242600399</v>
      </c>
      <c r="L1046">
        <v>213.083728655557</v>
      </c>
      <c r="M1046">
        <v>65.685332336192999</v>
      </c>
      <c r="N1046">
        <v>1.32576465366568</v>
      </c>
      <c r="O1046">
        <v>81.913591044253906</v>
      </c>
      <c r="P1046">
        <v>19.170372429127202</v>
      </c>
    </row>
    <row r="1047" spans="1:17" hidden="1" x14ac:dyDescent="0.3">
      <c r="A1047" t="s">
        <v>2248</v>
      </c>
      <c r="B1047" t="s">
        <v>2249</v>
      </c>
      <c r="C1047" t="s">
        <v>10301</v>
      </c>
      <c r="D1047" t="s">
        <v>444</v>
      </c>
      <c r="E1047">
        <v>2521.2969694399999</v>
      </c>
      <c r="F1047">
        <v>814.4</v>
      </c>
      <c r="G1047">
        <v>20.695401161996799</v>
      </c>
      <c r="H1047">
        <v>16.767858633653798</v>
      </c>
      <c r="I1047">
        <v>43.448077160284399</v>
      </c>
      <c r="J1047">
        <v>8.7132231427284008</v>
      </c>
      <c r="K1047">
        <v>658.76002600023696</v>
      </c>
      <c r="L1047">
        <v>598.69819475997497</v>
      </c>
      <c r="M1047">
        <v>77.487158427070597</v>
      </c>
      <c r="N1047">
        <v>1.9903962773077799</v>
      </c>
      <c r="O1047">
        <v>0.68762278978389202</v>
      </c>
      <c r="P1047">
        <v>85.069878422906399</v>
      </c>
      <c r="Q1047">
        <v>0.16600849856535699</v>
      </c>
    </row>
    <row r="1048" spans="1:17" hidden="1" x14ac:dyDescent="0.3">
      <c r="A1048" t="s">
        <v>2250</v>
      </c>
      <c r="B1048" t="s">
        <v>2251</v>
      </c>
      <c r="C1048" t="s">
        <v>10301</v>
      </c>
      <c r="D1048" t="s">
        <v>571</v>
      </c>
      <c r="E1048">
        <v>2519.8608246899998</v>
      </c>
      <c r="F1048">
        <v>416.55</v>
      </c>
      <c r="G1048">
        <v>14.1525216845966</v>
      </c>
      <c r="H1048">
        <v>0.30279606167219297</v>
      </c>
      <c r="I1048">
        <v>3.9041788462418698</v>
      </c>
      <c r="J1048">
        <v>2.38825708223635</v>
      </c>
      <c r="K1048">
        <v>400.059487217195</v>
      </c>
      <c r="L1048">
        <v>360.66060549318001</v>
      </c>
      <c r="M1048">
        <v>59.089107408728999</v>
      </c>
      <c r="N1048">
        <v>0.49591070880136501</v>
      </c>
      <c r="O1048">
        <v>8.6304165166246598</v>
      </c>
      <c r="P1048">
        <v>45.901926444833599</v>
      </c>
      <c r="Q1048">
        <v>3.3933472777057001E-2</v>
      </c>
    </row>
    <row r="1049" spans="1:17" hidden="1" x14ac:dyDescent="0.3">
      <c r="A1049" t="s">
        <v>2252</v>
      </c>
      <c r="B1049" t="s">
        <v>2253</v>
      </c>
      <c r="C1049" t="s">
        <v>10301</v>
      </c>
      <c r="D1049" t="s">
        <v>359</v>
      </c>
      <c r="E1049">
        <v>2515.6565983099999</v>
      </c>
      <c r="F1049">
        <v>228.98</v>
      </c>
      <c r="G1049">
        <v>-22.2460406299539</v>
      </c>
      <c r="H1049">
        <v>4.3903540254984401</v>
      </c>
      <c r="I1049">
        <v>7.6157497932866001</v>
      </c>
      <c r="J1049">
        <v>-0.39284476366395499</v>
      </c>
      <c r="K1049">
        <v>227.47593418333199</v>
      </c>
      <c r="L1049">
        <v>215.10202277158399</v>
      </c>
      <c r="M1049">
        <v>52.918261817520602</v>
      </c>
      <c r="N1049">
        <v>0.96694294968712802</v>
      </c>
      <c r="O1049">
        <v>14.398637435583799</v>
      </c>
      <c r="P1049">
        <v>27.921787709497199</v>
      </c>
      <c r="Q1049">
        <v>1.9667786878183002E-2</v>
      </c>
    </row>
    <row r="1050" spans="1:17" x14ac:dyDescent="0.3">
      <c r="A1050" t="s">
        <v>2254</v>
      </c>
      <c r="B1050" t="s">
        <v>2255</v>
      </c>
      <c r="C1050" t="s">
        <v>10295</v>
      </c>
      <c r="D1050" t="s">
        <v>491</v>
      </c>
      <c r="E1050">
        <v>2514.1484529899999</v>
      </c>
      <c r="F1050">
        <v>643.45000000000005</v>
      </c>
      <c r="G1050">
        <v>-35.041005422517898</v>
      </c>
      <c r="H1050">
        <v>23.099749664263399</v>
      </c>
      <c r="I1050">
        <v>-5.6096316464723799</v>
      </c>
      <c r="J1050">
        <v>10.355053434211801</v>
      </c>
      <c r="K1050">
        <v>570.43417627702695</v>
      </c>
      <c r="L1050">
        <v>593.40115689320805</v>
      </c>
      <c r="M1050">
        <v>71.8530756166207</v>
      </c>
      <c r="N1050">
        <v>1.9936019564054599</v>
      </c>
      <c r="O1050">
        <v>23.039863237236698</v>
      </c>
      <c r="P1050">
        <v>39.5618696453746</v>
      </c>
      <c r="Q1050">
        <v>-8.8097282917273007E-2</v>
      </c>
    </row>
    <row r="1051" spans="1:17" hidden="1" x14ac:dyDescent="0.3">
      <c r="A1051" t="s">
        <v>2256</v>
      </c>
      <c r="B1051" t="s">
        <v>2257</v>
      </c>
      <c r="C1051" t="s">
        <v>10301</v>
      </c>
      <c r="D1051" t="s">
        <v>290</v>
      </c>
      <c r="E1051">
        <v>2509.2387718049999</v>
      </c>
      <c r="F1051">
        <v>1661.05</v>
      </c>
      <c r="G1051">
        <v>49.402785561000201</v>
      </c>
      <c r="H1051">
        <v>-0.235853292701169</v>
      </c>
      <c r="I1051">
        <v>-16.4593379811805</v>
      </c>
      <c r="J1051">
        <v>3.7745612809683702</v>
      </c>
      <c r="K1051">
        <v>1637.3553493409299</v>
      </c>
      <c r="L1051">
        <v>1496.1453850914099</v>
      </c>
      <c r="M1051">
        <v>61.650623101443301</v>
      </c>
      <c r="N1051">
        <v>0.50961940669261396</v>
      </c>
      <c r="O1051">
        <v>17.708678245687899</v>
      </c>
      <c r="P1051">
        <v>78.722831934581393</v>
      </c>
      <c r="Q1051">
        <v>9.7659620136969997E-3</v>
      </c>
    </row>
    <row r="1052" spans="1:17" hidden="1" x14ac:dyDescent="0.3">
      <c r="A1052" t="s">
        <v>2258</v>
      </c>
      <c r="B1052" t="s">
        <v>2259</v>
      </c>
      <c r="C1052" t="s">
        <v>10301</v>
      </c>
      <c r="D1052" t="s">
        <v>471</v>
      </c>
      <c r="E1052">
        <v>2506.7175000000002</v>
      </c>
      <c r="F1052">
        <v>376.95</v>
      </c>
      <c r="G1052">
        <v>77.897168290771205</v>
      </c>
      <c r="H1052">
        <v>61.020195852758498</v>
      </c>
      <c r="I1052">
        <v>29.108581361965101</v>
      </c>
      <c r="J1052">
        <v>21.898924298478899</v>
      </c>
      <c r="K1052">
        <v>248.874656724983</v>
      </c>
      <c r="L1052">
        <v>221.42756627242201</v>
      </c>
      <c r="M1052">
        <v>79.371248512015001</v>
      </c>
      <c r="N1052">
        <v>4.14976856773636</v>
      </c>
      <c r="O1052">
        <v>4.4833532298713399</v>
      </c>
      <c r="P1052">
        <v>112.966101694915</v>
      </c>
      <c r="Q1052">
        <v>8.6753184397711999E-2</v>
      </c>
    </row>
    <row r="1053" spans="1:17" hidden="1" x14ac:dyDescent="0.3">
      <c r="A1053" t="s">
        <v>2260</v>
      </c>
      <c r="B1053" t="s">
        <v>2261</v>
      </c>
      <c r="C1053" t="s">
        <v>10301</v>
      </c>
      <c r="D1053" t="s">
        <v>622</v>
      </c>
      <c r="E1053">
        <v>2501.2278000000001</v>
      </c>
      <c r="F1053">
        <v>444.9</v>
      </c>
      <c r="G1053">
        <v>37.935011776890498</v>
      </c>
      <c r="H1053">
        <v>0.91439535683957596</v>
      </c>
      <c r="I1053">
        <v>9.6330610925076492</v>
      </c>
      <c r="J1053">
        <v>7.7422847074474402E-2</v>
      </c>
      <c r="K1053">
        <v>400.06478590863799</v>
      </c>
      <c r="L1053">
        <v>352.64970726197299</v>
      </c>
      <c r="M1053">
        <v>61.806077905510399</v>
      </c>
      <c r="N1053">
        <v>0.64156683138578496</v>
      </c>
      <c r="O1053">
        <v>6.54079568442347</v>
      </c>
      <c r="P1053">
        <v>77.215694084843605</v>
      </c>
      <c r="Q1053">
        <v>7.8237064453548999E-2</v>
      </c>
    </row>
    <row r="1054" spans="1:17" hidden="1" x14ac:dyDescent="0.3">
      <c r="A1054" t="s">
        <v>2262</v>
      </c>
      <c r="B1054" t="s">
        <v>2263</v>
      </c>
      <c r="C1054" t="s">
        <v>10301</v>
      </c>
      <c r="D1054" t="s">
        <v>955</v>
      </c>
      <c r="E1054">
        <v>2493.1013400000002</v>
      </c>
      <c r="F1054">
        <v>136.80000000000001</v>
      </c>
      <c r="G1054">
        <v>-9.0335800547680698</v>
      </c>
      <c r="H1054">
        <v>26.170461854272698</v>
      </c>
      <c r="I1054">
        <v>7.2084251058414202</v>
      </c>
      <c r="J1054">
        <v>18.2855291105293</v>
      </c>
      <c r="M1054">
        <v>78.413133440665803</v>
      </c>
      <c r="O1054">
        <v>5.26315789473683</v>
      </c>
      <c r="P1054">
        <v>27.731092436974802</v>
      </c>
    </row>
    <row r="1055" spans="1:17" x14ac:dyDescent="0.3">
      <c r="A1055" t="s">
        <v>2264</v>
      </c>
      <c r="B1055" t="s">
        <v>2265</v>
      </c>
      <c r="C1055" t="s">
        <v>10300</v>
      </c>
      <c r="D1055" t="s">
        <v>378</v>
      </c>
      <c r="E1055">
        <v>2488.1075903400001</v>
      </c>
      <c r="F1055">
        <v>216.05</v>
      </c>
      <c r="G1055">
        <v>-28.4242998082699</v>
      </c>
      <c r="H1055">
        <v>0.47701044508039198</v>
      </c>
      <c r="I1055">
        <v>-57.337201176402303</v>
      </c>
      <c r="J1055">
        <v>-1.3800118338818801</v>
      </c>
      <c r="K1055">
        <v>219.515449785908</v>
      </c>
      <c r="L1055">
        <v>254.82635534204701</v>
      </c>
      <c r="M1055">
        <v>61.415891078102</v>
      </c>
      <c r="N1055">
        <v>0.54356456677001797</v>
      </c>
      <c r="O1055">
        <v>99.838000462855803</v>
      </c>
      <c r="P1055">
        <v>12.819843342036499</v>
      </c>
      <c r="Q1055">
        <v>-3.9910700217017002E-2</v>
      </c>
    </row>
    <row r="1056" spans="1:17" hidden="1" x14ac:dyDescent="0.3">
      <c r="A1056" t="s">
        <v>2266</v>
      </c>
      <c r="B1056" t="s">
        <v>2267</v>
      </c>
      <c r="C1056" t="s">
        <v>10301</v>
      </c>
      <c r="D1056" t="s">
        <v>127</v>
      </c>
      <c r="E1056">
        <v>2482.83937449</v>
      </c>
      <c r="F1056">
        <v>359.55</v>
      </c>
      <c r="G1056">
        <v>-20.691804087417299</v>
      </c>
      <c r="H1056">
        <v>0.821685073890698</v>
      </c>
      <c r="I1056">
        <v>-4.4497989268078904</v>
      </c>
      <c r="J1056">
        <v>-5.4247173476663404</v>
      </c>
      <c r="M1056">
        <v>51.126324037015799</v>
      </c>
      <c r="O1056">
        <v>11.2501738283965</v>
      </c>
      <c r="P1056">
        <v>15.9838709677419</v>
      </c>
    </row>
    <row r="1057" spans="1:17" hidden="1" x14ac:dyDescent="0.3">
      <c r="A1057" t="s">
        <v>2268</v>
      </c>
      <c r="B1057" t="s">
        <v>2269</v>
      </c>
      <c r="C1057" t="s">
        <v>10301</v>
      </c>
      <c r="D1057" t="s">
        <v>139</v>
      </c>
      <c r="E1057">
        <v>2479.8604893749998</v>
      </c>
      <c r="F1057">
        <v>698.85</v>
      </c>
      <c r="G1057">
        <v>81.813703340938204</v>
      </c>
      <c r="H1057">
        <v>8.4697274290744993</v>
      </c>
      <c r="I1057">
        <v>-9.2282989849884398</v>
      </c>
      <c r="J1057">
        <v>-0.123390353172808</v>
      </c>
      <c r="K1057">
        <v>681.95363258356701</v>
      </c>
      <c r="L1057">
        <v>600.888751247183</v>
      </c>
      <c r="M1057">
        <v>50.6304350927131</v>
      </c>
      <c r="N1057">
        <v>0.382261304978955</v>
      </c>
      <c r="O1057">
        <v>17.163607176497202</v>
      </c>
      <c r="P1057">
        <v>132.09593953859601</v>
      </c>
      <c r="Q1057">
        <v>7.4302799058680993E-2</v>
      </c>
    </row>
    <row r="1058" spans="1:17" hidden="1" x14ac:dyDescent="0.3">
      <c r="A1058" t="s">
        <v>2270</v>
      </c>
      <c r="B1058" t="s">
        <v>2271</v>
      </c>
      <c r="C1058" t="s">
        <v>10301</v>
      </c>
      <c r="D1058" t="s">
        <v>46</v>
      </c>
      <c r="E1058">
        <v>2465.9251721400001</v>
      </c>
      <c r="F1058">
        <v>587.85</v>
      </c>
      <c r="G1058">
        <v>-21.316957761690102</v>
      </c>
      <c r="H1058">
        <v>4.1097321500878703</v>
      </c>
      <c r="I1058">
        <v>-24.6061922613255</v>
      </c>
      <c r="J1058">
        <v>6.52463403961168</v>
      </c>
      <c r="K1058">
        <v>553.73430699264497</v>
      </c>
      <c r="L1058">
        <v>567.26679904674904</v>
      </c>
      <c r="M1058">
        <v>71.543719033248294</v>
      </c>
      <c r="N1058">
        <v>0.81718127722395495</v>
      </c>
      <c r="O1058">
        <v>44.594709534745199</v>
      </c>
      <c r="P1058">
        <v>35.903363772974203</v>
      </c>
      <c r="Q1058">
        <v>0.17848110237699699</v>
      </c>
    </row>
    <row r="1059" spans="1:17" hidden="1" x14ac:dyDescent="0.3">
      <c r="A1059" t="s">
        <v>2272</v>
      </c>
      <c r="B1059" t="s">
        <v>2273</v>
      </c>
      <c r="C1059" t="s">
        <v>10301</v>
      </c>
      <c r="D1059" t="s">
        <v>1184</v>
      </c>
      <c r="E1059">
        <v>2453.5455000699999</v>
      </c>
      <c r="F1059">
        <v>863.45</v>
      </c>
      <c r="G1059">
        <v>6.1583494323871797</v>
      </c>
      <c r="H1059">
        <v>11.711754253253501</v>
      </c>
      <c r="I1059">
        <v>-27.4572490667681</v>
      </c>
      <c r="J1059">
        <v>1.4207805899456001</v>
      </c>
      <c r="K1059">
        <v>819.46747919281995</v>
      </c>
      <c r="L1059">
        <v>832.81171603932705</v>
      </c>
      <c r="M1059">
        <v>75.368731693703296</v>
      </c>
      <c r="N1059">
        <v>1.36586555161273</v>
      </c>
      <c r="O1059">
        <v>33.296658752678198</v>
      </c>
      <c r="P1059">
        <v>45.594806508726002</v>
      </c>
      <c r="Q1059">
        <v>2.8135567763674998E-2</v>
      </c>
    </row>
    <row r="1060" spans="1:17" hidden="1" x14ac:dyDescent="0.3">
      <c r="A1060" t="s">
        <v>2274</v>
      </c>
      <c r="B1060" t="s">
        <v>2275</v>
      </c>
      <c r="C1060" t="s">
        <v>10301</v>
      </c>
      <c r="D1060" t="s">
        <v>95</v>
      </c>
      <c r="E1060">
        <v>2453.4385025199999</v>
      </c>
      <c r="F1060">
        <v>28.06</v>
      </c>
      <c r="G1060">
        <v>139.145048538541</v>
      </c>
      <c r="H1060">
        <v>2.6129459756559799</v>
      </c>
      <c r="I1060">
        <v>-8.8164948268681798</v>
      </c>
      <c r="J1060">
        <v>4.1970589944494501</v>
      </c>
      <c r="K1060">
        <v>26.781313809048399</v>
      </c>
      <c r="L1060">
        <v>23.216277913474201</v>
      </c>
      <c r="M1060">
        <v>59.162871720945802</v>
      </c>
      <c r="N1060">
        <v>0.98647158664734602</v>
      </c>
      <c r="O1060">
        <v>19.565217391304301</v>
      </c>
      <c r="P1060">
        <v>192.30752703377399</v>
      </c>
      <c r="Q1060">
        <v>9.0132191538100995E-2</v>
      </c>
    </row>
    <row r="1061" spans="1:17" hidden="1" x14ac:dyDescent="0.3">
      <c r="A1061" t="s">
        <v>2276</v>
      </c>
      <c r="B1061" t="s">
        <v>2277</v>
      </c>
      <c r="C1061" t="s">
        <v>10301</v>
      </c>
      <c r="D1061" t="s">
        <v>568</v>
      </c>
      <c r="E1061">
        <v>2450.97967926</v>
      </c>
      <c r="F1061">
        <v>366.1</v>
      </c>
      <c r="G1061">
        <v>1.03611946776401</v>
      </c>
      <c r="H1061">
        <v>10.6154373114806</v>
      </c>
      <c r="I1061">
        <v>-4.1099912147076703</v>
      </c>
      <c r="J1061">
        <v>10.998135589471</v>
      </c>
      <c r="K1061">
        <v>315.80605961862199</v>
      </c>
      <c r="L1061">
        <v>310.78681594160298</v>
      </c>
      <c r="M1061">
        <v>79.899730531398703</v>
      </c>
      <c r="N1061">
        <v>3.5246041092399301</v>
      </c>
      <c r="O1061">
        <v>5.13520895930073</v>
      </c>
      <c r="P1061">
        <v>55.588610284742799</v>
      </c>
    </row>
    <row r="1062" spans="1:17" hidden="1" x14ac:dyDescent="0.3">
      <c r="A1062" t="s">
        <v>2278</v>
      </c>
      <c r="B1062" t="s">
        <v>2279</v>
      </c>
      <c r="C1062" t="s">
        <v>10301</v>
      </c>
      <c r="D1062" t="s">
        <v>303</v>
      </c>
      <c r="E1062">
        <v>2450.0817961169901</v>
      </c>
      <c r="F1062">
        <v>83.01</v>
      </c>
      <c r="G1062">
        <v>30.649597719418399</v>
      </c>
      <c r="H1062">
        <v>55.9826788774376</v>
      </c>
      <c r="I1062">
        <v>25.758042470911999</v>
      </c>
      <c r="J1062">
        <v>3.3101560772730201</v>
      </c>
      <c r="K1062">
        <v>64.872978744201603</v>
      </c>
      <c r="L1062">
        <v>57.754815036449301</v>
      </c>
      <c r="M1062">
        <v>76.892288556706305</v>
      </c>
      <c r="N1062">
        <v>2.2562339413649002</v>
      </c>
      <c r="O1062">
        <v>1.5419828936272799</v>
      </c>
      <c r="P1062">
        <v>80.652883569096801</v>
      </c>
      <c r="Q1062">
        <v>7.9513445363094001E-2</v>
      </c>
    </row>
    <row r="1063" spans="1:17" x14ac:dyDescent="0.3">
      <c r="A1063" t="s">
        <v>2280</v>
      </c>
      <c r="B1063" t="s">
        <v>2281</v>
      </c>
      <c r="C1063" t="s">
        <v>10291</v>
      </c>
      <c r="D1063" t="s">
        <v>789</v>
      </c>
      <c r="E1063">
        <v>2441.1041722800001</v>
      </c>
      <c r="F1063">
        <v>458.8</v>
      </c>
      <c r="G1063">
        <v>-39.063278339472902</v>
      </c>
      <c r="H1063">
        <v>-5.1805762915504996</v>
      </c>
      <c r="I1063">
        <v>-17.870784500102399</v>
      </c>
      <c r="J1063">
        <v>0.22524453503137001</v>
      </c>
      <c r="K1063">
        <v>480.67189679789698</v>
      </c>
      <c r="L1063">
        <v>486.10950476204999</v>
      </c>
      <c r="M1063">
        <v>41.686138093314703</v>
      </c>
      <c r="N1063">
        <v>1.2485982708123999</v>
      </c>
      <c r="O1063">
        <v>25.196163905841299</v>
      </c>
      <c r="P1063">
        <v>17.913132870727299</v>
      </c>
      <c r="Q1063">
        <v>-0.10381227357730601</v>
      </c>
    </row>
    <row r="1064" spans="1:17" hidden="1" x14ac:dyDescent="0.3">
      <c r="A1064" t="s">
        <v>2282</v>
      </c>
      <c r="B1064" t="s">
        <v>2283</v>
      </c>
      <c r="C1064" t="s">
        <v>10301</v>
      </c>
      <c r="D1064" t="s">
        <v>378</v>
      </c>
      <c r="E1064">
        <v>2438.0461961249998</v>
      </c>
      <c r="F1064">
        <v>1243.25</v>
      </c>
      <c r="G1064">
        <v>-35.630315930399597</v>
      </c>
      <c r="H1064">
        <v>-6.5200604601393</v>
      </c>
      <c r="I1064">
        <v>24.712836557543401</v>
      </c>
      <c r="J1064">
        <v>-2.5634078898806698</v>
      </c>
      <c r="K1064">
        <v>1240.3614626405199</v>
      </c>
      <c r="L1064">
        <v>1216.4145131018699</v>
      </c>
      <c r="M1064">
        <v>57.458079726423399</v>
      </c>
      <c r="N1064">
        <v>0.55520829724589404</v>
      </c>
      <c r="O1064">
        <v>18.592398954353499</v>
      </c>
      <c r="P1064">
        <v>50.687837100781699</v>
      </c>
      <c r="Q1064">
        <v>-3.7316020621946E-2</v>
      </c>
    </row>
    <row r="1065" spans="1:17" hidden="1" x14ac:dyDescent="0.3">
      <c r="A1065" t="s">
        <v>2284</v>
      </c>
      <c r="B1065" t="s">
        <v>2285</v>
      </c>
      <c r="C1065" t="s">
        <v>10301</v>
      </c>
      <c r="D1065" t="s">
        <v>51</v>
      </c>
      <c r="E1065">
        <v>2431.6999704</v>
      </c>
      <c r="F1065">
        <v>264.2</v>
      </c>
      <c r="G1065">
        <v>32.256866131629401</v>
      </c>
      <c r="H1065">
        <v>22.392783502815</v>
      </c>
      <c r="I1065">
        <v>3.6741209413621599E-2</v>
      </c>
      <c r="J1065">
        <v>0.88972789557009002</v>
      </c>
      <c r="K1065">
        <v>235.92245053227899</v>
      </c>
      <c r="L1065">
        <v>211.821701790948</v>
      </c>
      <c r="M1065">
        <v>68.144982171537904</v>
      </c>
      <c r="N1065">
        <v>2.2487272804201499</v>
      </c>
      <c r="O1065">
        <v>5.82891748675247</v>
      </c>
      <c r="P1065">
        <v>86.056338028168994</v>
      </c>
      <c r="Q1065">
        <v>8.9386171073863999E-2</v>
      </c>
    </row>
    <row r="1066" spans="1:17" x14ac:dyDescent="0.3">
      <c r="A1066" t="s">
        <v>2286</v>
      </c>
      <c r="B1066" t="s">
        <v>2287</v>
      </c>
      <c r="C1066" t="s">
        <v>10296</v>
      </c>
      <c r="D1066" t="s">
        <v>397</v>
      </c>
      <c r="E1066">
        <v>2430.8149395999999</v>
      </c>
      <c r="F1066">
        <v>458</v>
      </c>
      <c r="G1066">
        <v>-36.069747952290498</v>
      </c>
      <c r="H1066">
        <v>-1.45857812162471</v>
      </c>
      <c r="I1066">
        <v>-18.624127324922799</v>
      </c>
      <c r="J1066">
        <v>0.66068393713984896</v>
      </c>
      <c r="K1066">
        <v>470.61486079277699</v>
      </c>
      <c r="L1066">
        <v>495.81207213684399</v>
      </c>
      <c r="M1066">
        <v>51.185813386055102</v>
      </c>
      <c r="N1066">
        <v>1.37217920137779</v>
      </c>
      <c r="O1066">
        <v>27.074235807860202</v>
      </c>
      <c r="P1066">
        <v>5.7492495959362699</v>
      </c>
    </row>
    <row r="1067" spans="1:17" hidden="1" x14ac:dyDescent="0.3">
      <c r="A1067" t="s">
        <v>2288</v>
      </c>
      <c r="B1067" t="s">
        <v>2289</v>
      </c>
      <c r="C1067" t="s">
        <v>10301</v>
      </c>
      <c r="D1067" t="s">
        <v>497</v>
      </c>
      <c r="E1067">
        <v>2430.0259790300001</v>
      </c>
      <c r="F1067">
        <v>79.69</v>
      </c>
      <c r="G1067">
        <v>20.342727592144499</v>
      </c>
      <c r="H1067">
        <v>8.9869832387667792</v>
      </c>
      <c r="I1067">
        <v>-22.9340842566208</v>
      </c>
      <c r="J1067">
        <v>-4.3728469009041104</v>
      </c>
      <c r="K1067">
        <v>77.398034847209303</v>
      </c>
      <c r="L1067">
        <v>73.837943596225799</v>
      </c>
      <c r="M1067">
        <v>51.244316817376301</v>
      </c>
      <c r="N1067">
        <v>2.1129513894353602</v>
      </c>
      <c r="O1067">
        <v>46.630693939013597</v>
      </c>
      <c r="P1067">
        <v>54.737864077669897</v>
      </c>
      <c r="Q1067">
        <v>0.14427011848929</v>
      </c>
    </row>
    <row r="1068" spans="1:17" hidden="1" x14ac:dyDescent="0.3">
      <c r="A1068" t="s">
        <v>2290</v>
      </c>
      <c r="B1068" t="s">
        <v>2291</v>
      </c>
      <c r="C1068" t="s">
        <v>10301</v>
      </c>
      <c r="D1068" t="s">
        <v>335</v>
      </c>
      <c r="E1068">
        <v>2428.9758103049999</v>
      </c>
      <c r="F1068">
        <v>253.55</v>
      </c>
      <c r="G1068">
        <v>-5.7838261561191402</v>
      </c>
      <c r="H1068">
        <v>-4.9174183968136598</v>
      </c>
      <c r="I1068">
        <v>22.477706789913999</v>
      </c>
      <c r="J1068">
        <v>4.1624875698863004</v>
      </c>
      <c r="K1068">
        <v>240.41315433076699</v>
      </c>
      <c r="M1068">
        <v>57.620344326067098</v>
      </c>
      <c r="N1068">
        <v>0.498637584479171</v>
      </c>
      <c r="O1068">
        <v>12.798264642082399</v>
      </c>
      <c r="P1068">
        <v>68.359893758300103</v>
      </c>
    </row>
    <row r="1069" spans="1:17" hidden="1" x14ac:dyDescent="0.3">
      <c r="A1069" t="s">
        <v>2292</v>
      </c>
      <c r="B1069" t="s">
        <v>2293</v>
      </c>
      <c r="C1069" t="s">
        <v>10301</v>
      </c>
      <c r="D1069" t="s">
        <v>2294</v>
      </c>
      <c r="E1069">
        <v>2427.5</v>
      </c>
      <c r="F1069">
        <v>485.5</v>
      </c>
      <c r="G1069">
        <v>103.272738666341</v>
      </c>
      <c r="H1069">
        <v>-8.5076439607234295</v>
      </c>
      <c r="I1069">
        <v>119.514743826951</v>
      </c>
      <c r="J1069">
        <v>-7.9914705960610997</v>
      </c>
      <c r="K1069">
        <v>534.31064385910395</v>
      </c>
      <c r="M1069">
        <v>26.316190263048401</v>
      </c>
      <c r="N1069">
        <v>0.52278210519059698</v>
      </c>
      <c r="O1069">
        <v>47.631307929969097</v>
      </c>
      <c r="P1069">
        <v>142.75</v>
      </c>
    </row>
    <row r="1070" spans="1:17" hidden="1" x14ac:dyDescent="0.3">
      <c r="A1070" t="s">
        <v>2295</v>
      </c>
      <c r="B1070" t="s">
        <v>2296</v>
      </c>
      <c r="C1070" t="s">
        <v>10301</v>
      </c>
      <c r="D1070" t="s">
        <v>248</v>
      </c>
      <c r="E1070">
        <v>2418.2082636599998</v>
      </c>
      <c r="F1070">
        <v>4708.2</v>
      </c>
      <c r="G1070">
        <v>57.470012756415798</v>
      </c>
      <c r="H1070">
        <v>9.3443069224015201</v>
      </c>
      <c r="I1070">
        <v>30.319291386757602</v>
      </c>
      <c r="J1070">
        <v>6.2570846849076398</v>
      </c>
      <c r="K1070">
        <v>4215.9018420002303</v>
      </c>
      <c r="L1070">
        <v>3579.5205133631598</v>
      </c>
      <c r="M1070">
        <v>76.193587676236803</v>
      </c>
      <c r="N1070">
        <v>0.91851650503030402</v>
      </c>
      <c r="O1070">
        <v>2.9055690072639302</v>
      </c>
      <c r="P1070">
        <v>100.306317804722</v>
      </c>
      <c r="Q1070">
        <v>0.104890122023819</v>
      </c>
    </row>
    <row r="1071" spans="1:17" hidden="1" x14ac:dyDescent="0.3">
      <c r="A1071" t="s">
        <v>2297</v>
      </c>
      <c r="B1071" t="s">
        <v>2298</v>
      </c>
      <c r="C1071" t="s">
        <v>10301</v>
      </c>
      <c r="D1071" t="s">
        <v>139</v>
      </c>
      <c r="E1071">
        <v>2416.8477355599998</v>
      </c>
      <c r="F1071">
        <v>132.13999999999999</v>
      </c>
      <c r="G1071">
        <v>158.09957849318101</v>
      </c>
      <c r="H1071">
        <v>-1.0505232001245599</v>
      </c>
      <c r="I1071">
        <v>6.5174697831654402</v>
      </c>
      <c r="J1071">
        <v>5.1853180433617103</v>
      </c>
      <c r="K1071">
        <v>123.009442635695</v>
      </c>
      <c r="L1071">
        <v>101.325845607125</v>
      </c>
      <c r="M1071">
        <v>58.7563797191671</v>
      </c>
      <c r="N1071">
        <v>0.55241257469236404</v>
      </c>
      <c r="O1071">
        <v>22.937793249583699</v>
      </c>
      <c r="P1071">
        <v>214.244946492271</v>
      </c>
      <c r="Q1071">
        <v>5.0626074960244002E-2</v>
      </c>
    </row>
    <row r="1072" spans="1:17" hidden="1" x14ac:dyDescent="0.3">
      <c r="A1072" t="s">
        <v>2299</v>
      </c>
      <c r="B1072" t="s">
        <v>2300</v>
      </c>
      <c r="C1072" t="s">
        <v>10301</v>
      </c>
      <c r="D1072" t="s">
        <v>571</v>
      </c>
      <c r="E1072">
        <v>2404.3523731750001</v>
      </c>
      <c r="F1072">
        <v>1027.8499999999999</v>
      </c>
      <c r="G1072">
        <v>-66.395621046011598</v>
      </c>
      <c r="H1072">
        <v>-5.0030862615175096</v>
      </c>
      <c r="I1072">
        <v>-30.1585620883248</v>
      </c>
      <c r="J1072">
        <v>3.6368390438295699</v>
      </c>
      <c r="K1072">
        <v>1047.3138101264799</v>
      </c>
      <c r="L1072">
        <v>1244.80079540371</v>
      </c>
      <c r="M1072">
        <v>66.168843272271005</v>
      </c>
      <c r="N1072">
        <v>0.87104300773718701</v>
      </c>
      <c r="O1072">
        <v>72.437612492095099</v>
      </c>
      <c r="P1072">
        <v>8.6751956016071006</v>
      </c>
      <c r="Q1072">
        <v>-0.140347232857543</v>
      </c>
    </row>
    <row r="1073" spans="1:17" hidden="1" x14ac:dyDescent="0.3">
      <c r="A1073" t="s">
        <v>2301</v>
      </c>
      <c r="B1073" t="s">
        <v>2302</v>
      </c>
      <c r="C1073" t="s">
        <v>10301</v>
      </c>
      <c r="D1073" t="s">
        <v>497</v>
      </c>
      <c r="E1073">
        <v>2388.6035049450002</v>
      </c>
      <c r="F1073">
        <v>688.45</v>
      </c>
      <c r="G1073">
        <v>37.416076116595498</v>
      </c>
      <c r="H1073">
        <v>-18.6149786420991</v>
      </c>
      <c r="I1073">
        <v>34.631780121864303</v>
      </c>
      <c r="J1073">
        <v>-0.90250823270445402</v>
      </c>
      <c r="K1073">
        <v>740.75616075406003</v>
      </c>
      <c r="L1073">
        <v>605.77099578669299</v>
      </c>
      <c r="M1073">
        <v>32.125283971788598</v>
      </c>
      <c r="N1073">
        <v>1.5331706932253499</v>
      </c>
      <c r="O1073">
        <v>36.248093543467199</v>
      </c>
      <c r="P1073">
        <v>78.818181818181799</v>
      </c>
      <c r="Q1073">
        <v>0.15737353440719701</v>
      </c>
    </row>
    <row r="1074" spans="1:17" hidden="1" x14ac:dyDescent="0.3">
      <c r="A1074" t="s">
        <v>2303</v>
      </c>
      <c r="B1074" t="s">
        <v>2304</v>
      </c>
      <c r="C1074" t="s">
        <v>10301</v>
      </c>
      <c r="D1074" t="s">
        <v>248</v>
      </c>
      <c r="E1074">
        <v>2386.1273163750002</v>
      </c>
      <c r="F1074">
        <v>2188.75</v>
      </c>
      <c r="G1074">
        <v>107.191559430589</v>
      </c>
      <c r="H1074">
        <v>14.196352830648999</v>
      </c>
      <c r="I1074">
        <v>59.467437548117701</v>
      </c>
      <c r="J1074">
        <v>7.1626576199061098</v>
      </c>
      <c r="K1074">
        <v>1831.2193940489999</v>
      </c>
      <c r="L1074">
        <v>1467.7113259463699</v>
      </c>
      <c r="M1074">
        <v>81.696249668880995</v>
      </c>
      <c r="N1074">
        <v>0.57778902696973899</v>
      </c>
      <c r="O1074">
        <v>2.1976013706453501</v>
      </c>
      <c r="P1074">
        <v>144.252873563218</v>
      </c>
      <c r="Q1074">
        <v>0.13056578318957099</v>
      </c>
    </row>
    <row r="1075" spans="1:17" hidden="1" x14ac:dyDescent="0.3">
      <c r="A1075" t="s">
        <v>2305</v>
      </c>
      <c r="B1075" t="s">
        <v>2306</v>
      </c>
      <c r="C1075" t="s">
        <v>10301</v>
      </c>
      <c r="D1075" t="s">
        <v>290</v>
      </c>
      <c r="E1075">
        <v>2382.4233573000001</v>
      </c>
      <c r="F1075">
        <v>3737.85</v>
      </c>
      <c r="G1075">
        <v>1966.1158759212401</v>
      </c>
      <c r="H1075">
        <v>3.9506156589138901</v>
      </c>
      <c r="I1075">
        <v>260.120159614393</v>
      </c>
      <c r="J1075">
        <v>-3.8239637734901999</v>
      </c>
      <c r="K1075">
        <v>3323.1858961426001</v>
      </c>
      <c r="L1075">
        <v>1695.0837778231901</v>
      </c>
      <c r="M1075">
        <v>59.498034080012701</v>
      </c>
      <c r="N1075">
        <v>0.27817128139085601</v>
      </c>
      <c r="O1075">
        <v>11.695225865136299</v>
      </c>
      <c r="P1075">
        <v>2111.7455621301701</v>
      </c>
    </row>
    <row r="1076" spans="1:17" hidden="1" x14ac:dyDescent="0.3">
      <c r="A1076" t="s">
        <v>2307</v>
      </c>
      <c r="B1076" t="s">
        <v>2308</v>
      </c>
      <c r="C1076" t="s">
        <v>10301</v>
      </c>
      <c r="D1076" t="s">
        <v>290</v>
      </c>
      <c r="E1076">
        <v>2374.428625</v>
      </c>
      <c r="F1076">
        <v>3783.95</v>
      </c>
      <c r="G1076">
        <v>1773.5646745361601</v>
      </c>
      <c r="H1076">
        <v>7.1843613232446097</v>
      </c>
      <c r="I1076">
        <v>265.58747800536798</v>
      </c>
      <c r="J1076">
        <v>-3.2640902152931099</v>
      </c>
      <c r="K1076">
        <v>3143.79252959424</v>
      </c>
      <c r="L1076">
        <v>1955.5091864941601</v>
      </c>
      <c r="M1076">
        <v>64.492491464325695</v>
      </c>
      <c r="N1076">
        <v>0.65482908924065097</v>
      </c>
      <c r="O1076">
        <v>6.8988755136827997</v>
      </c>
      <c r="P1076">
        <v>2221.4417177914102</v>
      </c>
      <c r="Q1076">
        <v>0.22743888536985299</v>
      </c>
    </row>
    <row r="1077" spans="1:17" hidden="1" x14ac:dyDescent="0.3">
      <c r="A1077" t="s">
        <v>2309</v>
      </c>
      <c r="B1077" t="s">
        <v>2310</v>
      </c>
      <c r="C1077" t="s">
        <v>10301</v>
      </c>
      <c r="D1077" t="s">
        <v>186</v>
      </c>
      <c r="E1077">
        <v>2372.7947331599999</v>
      </c>
      <c r="F1077">
        <v>88.42</v>
      </c>
      <c r="G1077">
        <v>412.71203930252301</v>
      </c>
      <c r="H1077">
        <v>3.1561051066013501</v>
      </c>
      <c r="I1077">
        <v>-33.163922738236401</v>
      </c>
      <c r="J1077">
        <v>-16.835436477966301</v>
      </c>
      <c r="K1077">
        <v>93.134773832449596</v>
      </c>
      <c r="L1077">
        <v>83.145265524262797</v>
      </c>
      <c r="M1077">
        <v>36.747338858724603</v>
      </c>
      <c r="N1077">
        <v>1.0137998131456301</v>
      </c>
      <c r="O1077">
        <v>58.335218276408</v>
      </c>
      <c r="P1077">
        <v>447.49226006191901</v>
      </c>
      <c r="Q1077">
        <v>0.18572836517744601</v>
      </c>
    </row>
    <row r="1078" spans="1:17" x14ac:dyDescent="0.3">
      <c r="A1078" t="s">
        <v>2311</v>
      </c>
      <c r="B1078" t="s">
        <v>2312</v>
      </c>
      <c r="C1078" t="s">
        <v>6577</v>
      </c>
      <c r="D1078" t="s">
        <v>80</v>
      </c>
      <c r="E1078">
        <v>2372.2076579999998</v>
      </c>
      <c r="F1078">
        <v>91.83</v>
      </c>
      <c r="G1078">
        <v>-43.670031102116198</v>
      </c>
      <c r="H1078">
        <v>-4.5763533709184001</v>
      </c>
      <c r="I1078">
        <v>-31.087755180550001</v>
      </c>
      <c r="J1078">
        <v>-1.3202886264923299</v>
      </c>
      <c r="K1078">
        <v>94.565784480247999</v>
      </c>
      <c r="L1078">
        <v>99.032406932102006</v>
      </c>
      <c r="M1078">
        <v>50.631652682791</v>
      </c>
      <c r="N1078">
        <v>0.32013923324008797</v>
      </c>
      <c r="O1078">
        <v>69.879124469127703</v>
      </c>
      <c r="P1078">
        <v>10.7720144752714</v>
      </c>
      <c r="Q1078">
        <v>2.7013921742093001E-2</v>
      </c>
    </row>
    <row r="1079" spans="1:17" hidden="1" x14ac:dyDescent="0.3">
      <c r="A1079" t="s">
        <v>2313</v>
      </c>
      <c r="B1079" t="s">
        <v>2314</v>
      </c>
      <c r="C1079" t="s">
        <v>10301</v>
      </c>
      <c r="D1079" t="s">
        <v>119</v>
      </c>
      <c r="E1079">
        <v>2364.4477485359998</v>
      </c>
      <c r="F1079">
        <v>198.36</v>
      </c>
      <c r="G1079">
        <v>-13.4572643562176</v>
      </c>
      <c r="H1079">
        <v>-0.61822079039451505</v>
      </c>
      <c r="I1079">
        <v>-35.398093447931899</v>
      </c>
      <c r="J1079">
        <v>-3.2563982381752599</v>
      </c>
      <c r="K1079">
        <v>191.81920009350699</v>
      </c>
      <c r="L1079">
        <v>195.2859301343</v>
      </c>
      <c r="M1079">
        <v>62.986242164450097</v>
      </c>
      <c r="N1079">
        <v>0.83323477616931096</v>
      </c>
      <c r="O1079">
        <v>46.072796934865899</v>
      </c>
      <c r="P1079">
        <v>32.4165554072096</v>
      </c>
      <c r="Q1079">
        <v>4.6372952909410001E-2</v>
      </c>
    </row>
    <row r="1080" spans="1:17" hidden="1" x14ac:dyDescent="0.3">
      <c r="A1080" t="s">
        <v>2315</v>
      </c>
      <c r="B1080" t="s">
        <v>2316</v>
      </c>
      <c r="C1080" t="s">
        <v>10301</v>
      </c>
      <c r="D1080" t="s">
        <v>54</v>
      </c>
      <c r="E1080">
        <v>2353.3036545240002</v>
      </c>
      <c r="F1080">
        <v>213.96</v>
      </c>
      <c r="G1080">
        <v>-26.8740539349964</v>
      </c>
      <c r="H1080">
        <v>-2.5691126637619002</v>
      </c>
      <c r="I1080">
        <v>-25.609762934723701</v>
      </c>
      <c r="J1080">
        <v>-3.34400739181496</v>
      </c>
      <c r="K1080">
        <v>218.153428966202</v>
      </c>
      <c r="L1080">
        <v>224.538752687721</v>
      </c>
      <c r="M1080">
        <v>57.576842801451903</v>
      </c>
      <c r="N1080">
        <v>1.10204147211617</v>
      </c>
      <c r="O1080">
        <v>32.524770985230802</v>
      </c>
      <c r="P1080">
        <v>16.886096694892</v>
      </c>
      <c r="Q1080">
        <v>9.4149818600036003E-2</v>
      </c>
    </row>
    <row r="1081" spans="1:17" x14ac:dyDescent="0.3">
      <c r="A1081" t="s">
        <v>2317</v>
      </c>
      <c r="B1081" t="s">
        <v>2318</v>
      </c>
      <c r="C1081" t="s">
        <v>10291</v>
      </c>
      <c r="D1081" t="s">
        <v>281</v>
      </c>
      <c r="E1081">
        <v>2351.5019904750002</v>
      </c>
      <c r="F1081">
        <v>728.25</v>
      </c>
      <c r="G1081">
        <v>0.28400528019605098</v>
      </c>
      <c r="H1081">
        <v>11.2171232553299</v>
      </c>
      <c r="I1081">
        <v>-4.3829146839670496</v>
      </c>
      <c r="J1081">
        <v>6.2201532128813604</v>
      </c>
      <c r="K1081">
        <v>662.96871681516905</v>
      </c>
      <c r="L1081">
        <v>635.43714269466102</v>
      </c>
      <c r="M1081">
        <v>69.553488026566299</v>
      </c>
      <c r="N1081">
        <v>1.1820050709213199</v>
      </c>
      <c r="O1081">
        <v>5.4445588740130502</v>
      </c>
      <c r="P1081">
        <v>37.913076413218398</v>
      </c>
      <c r="Q1081">
        <v>-4.4753129829732001E-2</v>
      </c>
    </row>
    <row r="1082" spans="1:17" hidden="1" x14ac:dyDescent="0.3">
      <c r="A1082" t="s">
        <v>2319</v>
      </c>
      <c r="B1082" t="s">
        <v>2320</v>
      </c>
      <c r="C1082" t="s">
        <v>10301</v>
      </c>
      <c r="D1082" t="s">
        <v>397</v>
      </c>
      <c r="E1082">
        <v>2350.5325075000001</v>
      </c>
      <c r="F1082">
        <v>3939.55</v>
      </c>
      <c r="G1082">
        <v>230.875522949453</v>
      </c>
      <c r="H1082">
        <v>22.571386112031998</v>
      </c>
      <c r="I1082">
        <v>125.339579130624</v>
      </c>
      <c r="J1082">
        <v>-3.2895176947401001</v>
      </c>
      <c r="K1082">
        <v>3236.21556986412</v>
      </c>
      <c r="L1082">
        <v>2301.9891236669901</v>
      </c>
      <c r="M1082">
        <v>76.725577374930495</v>
      </c>
      <c r="N1082">
        <v>1.8825457205559599</v>
      </c>
      <c r="O1082">
        <v>3.69839194831895</v>
      </c>
      <c r="P1082">
        <v>352.82183908045897</v>
      </c>
      <c r="Q1082">
        <v>0.13617488749744799</v>
      </c>
    </row>
    <row r="1083" spans="1:17" hidden="1" x14ac:dyDescent="0.3">
      <c r="A1083" t="s">
        <v>2321</v>
      </c>
      <c r="B1083" t="s">
        <v>2322</v>
      </c>
      <c r="C1083" t="s">
        <v>10301</v>
      </c>
      <c r="D1083" t="s">
        <v>51</v>
      </c>
      <c r="E1083">
        <v>2345.705929665</v>
      </c>
      <c r="F1083">
        <v>1660.05</v>
      </c>
      <c r="G1083">
        <v>9.7429308563281403</v>
      </c>
      <c r="H1083">
        <v>14.011619715708999</v>
      </c>
      <c r="I1083">
        <v>0.146031807435832</v>
      </c>
      <c r="J1083">
        <v>1.05199256827659</v>
      </c>
      <c r="K1083">
        <v>1536.36847107825</v>
      </c>
      <c r="L1083">
        <v>1446.58783444906</v>
      </c>
      <c r="M1083">
        <v>70.601368017368898</v>
      </c>
      <c r="N1083">
        <v>0.61607364414931398</v>
      </c>
      <c r="O1083">
        <v>8.7858799433751997</v>
      </c>
      <c r="P1083">
        <v>50.749182709771098</v>
      </c>
      <c r="Q1083">
        <v>8.5257243992057002E-2</v>
      </c>
    </row>
    <row r="1084" spans="1:17" hidden="1" x14ac:dyDescent="0.3">
      <c r="A1084" t="s">
        <v>2323</v>
      </c>
      <c r="B1084" t="s">
        <v>2324</v>
      </c>
      <c r="C1084" t="s">
        <v>10301</v>
      </c>
      <c r="D1084" t="s">
        <v>127</v>
      </c>
      <c r="E1084">
        <v>2340.9726161630001</v>
      </c>
      <c r="F1084">
        <v>162.01</v>
      </c>
      <c r="G1084">
        <v>-25.767674472432098</v>
      </c>
      <c r="H1084">
        <v>-5.9368986377583299</v>
      </c>
      <c r="I1084">
        <v>-16.849861716758799</v>
      </c>
      <c r="J1084">
        <v>4.2277379326914</v>
      </c>
      <c r="K1084">
        <v>164.694972295459</v>
      </c>
      <c r="L1084">
        <v>164.40336403209901</v>
      </c>
      <c r="M1084">
        <v>51.967702532833599</v>
      </c>
      <c r="N1084">
        <v>1.14685460897978</v>
      </c>
      <c r="O1084">
        <v>31.349916671810298</v>
      </c>
      <c r="P1084">
        <v>20.007407407407399</v>
      </c>
      <c r="Q1084">
        <v>-7.7059783922100002E-4</v>
      </c>
    </row>
    <row r="1085" spans="1:17" hidden="1" x14ac:dyDescent="0.3">
      <c r="A1085" t="s">
        <v>2325</v>
      </c>
      <c r="B1085" t="s">
        <v>2326</v>
      </c>
      <c r="C1085" t="s">
        <v>10301</v>
      </c>
      <c r="D1085" t="s">
        <v>1388</v>
      </c>
      <c r="E1085">
        <v>2335.0116607499999</v>
      </c>
      <c r="F1085">
        <v>901.5</v>
      </c>
      <c r="G1085">
        <v>13.4940271817477</v>
      </c>
      <c r="H1085">
        <v>8.0654620206750298</v>
      </c>
      <c r="I1085">
        <v>56.436155748362999</v>
      </c>
      <c r="J1085">
        <v>-0.21878641796817699</v>
      </c>
      <c r="K1085">
        <v>831.37587648864701</v>
      </c>
      <c r="L1085">
        <v>698.700659363059</v>
      </c>
      <c r="M1085">
        <v>49.557633776280802</v>
      </c>
      <c r="N1085">
        <v>1.5824212895787</v>
      </c>
      <c r="O1085">
        <v>9.4453688297282099</v>
      </c>
      <c r="P1085">
        <v>99.667774086378699</v>
      </c>
      <c r="Q1085">
        <v>-2.9924790939740002E-3</v>
      </c>
    </row>
    <row r="1086" spans="1:17" hidden="1" x14ac:dyDescent="0.3">
      <c r="A1086" t="s">
        <v>2327</v>
      </c>
      <c r="B1086" t="s">
        <v>2328</v>
      </c>
      <c r="C1086" t="s">
        <v>10301</v>
      </c>
      <c r="D1086" t="s">
        <v>444</v>
      </c>
      <c r="E1086">
        <v>2326.01335488</v>
      </c>
      <c r="F1086">
        <v>564.79999999999995</v>
      </c>
      <c r="G1086">
        <v>-47.214729736751501</v>
      </c>
      <c r="H1086">
        <v>-8.6722322607417706</v>
      </c>
      <c r="I1086">
        <v>-34.664551561779703</v>
      </c>
      <c r="J1086">
        <v>-0.86829481197958902</v>
      </c>
      <c r="K1086">
        <v>608.99750044346194</v>
      </c>
      <c r="L1086">
        <v>644.38273125301305</v>
      </c>
      <c r="M1086">
        <v>40.817803192624197</v>
      </c>
      <c r="N1086">
        <v>1.07836977849098</v>
      </c>
      <c r="O1086">
        <v>41.404036827195398</v>
      </c>
      <c r="P1086">
        <v>4.8449972155188297</v>
      </c>
      <c r="Q1086">
        <v>-1.2894044107611E-2</v>
      </c>
    </row>
    <row r="1087" spans="1:17" hidden="1" x14ac:dyDescent="0.3">
      <c r="A1087" t="s">
        <v>2329</v>
      </c>
      <c r="B1087" t="s">
        <v>2330</v>
      </c>
      <c r="C1087" t="s">
        <v>10301</v>
      </c>
      <c r="D1087" t="s">
        <v>755</v>
      </c>
      <c r="E1087">
        <v>2316.274306843</v>
      </c>
      <c r="F1087">
        <v>21.49</v>
      </c>
      <c r="G1087">
        <v>8.0949207037135196</v>
      </c>
      <c r="H1087">
        <v>4.4546871222099398</v>
      </c>
      <c r="I1087">
        <v>-30.274217212009901</v>
      </c>
      <c r="J1087">
        <v>-0.36346516811242902</v>
      </c>
      <c r="K1087">
        <v>22.037918232845598</v>
      </c>
      <c r="L1087">
        <v>22.193839087114998</v>
      </c>
      <c r="M1087">
        <v>51.326044991881702</v>
      </c>
      <c r="N1087">
        <v>0.89701299606995299</v>
      </c>
      <c r="O1087">
        <v>49.837133550488602</v>
      </c>
      <c r="P1087">
        <v>39.545454545454497</v>
      </c>
      <c r="Q1087">
        <v>-4.5072201592170999E-2</v>
      </c>
    </row>
    <row r="1088" spans="1:17" hidden="1" x14ac:dyDescent="0.3">
      <c r="A1088" t="s">
        <v>2331</v>
      </c>
      <c r="B1088" t="s">
        <v>2332</v>
      </c>
      <c r="C1088" t="s">
        <v>10301</v>
      </c>
      <c r="D1088" t="s">
        <v>166</v>
      </c>
      <c r="E1088">
        <v>2313.8009999999999</v>
      </c>
      <c r="F1088">
        <v>2319.6</v>
      </c>
      <c r="G1088">
        <v>-0.66296464724187099</v>
      </c>
      <c r="H1088">
        <v>3.7115036679636599</v>
      </c>
      <c r="I1088">
        <v>7.9807118860428998</v>
      </c>
      <c r="J1088">
        <v>0.121245976934751</v>
      </c>
      <c r="K1088">
        <v>2170.07280281577</v>
      </c>
      <c r="L1088">
        <v>2080.65776952756</v>
      </c>
      <c r="M1088">
        <v>71.684363935369504</v>
      </c>
      <c r="N1088">
        <v>0.41784165825265701</v>
      </c>
      <c r="O1088">
        <v>19.792205552681398</v>
      </c>
      <c r="P1088">
        <v>37.254437869822397</v>
      </c>
      <c r="Q1088">
        <v>0.14153553533851199</v>
      </c>
    </row>
    <row r="1089" spans="1:17" hidden="1" x14ac:dyDescent="0.3">
      <c r="A1089" t="s">
        <v>2333</v>
      </c>
      <c r="B1089" t="s">
        <v>2334</v>
      </c>
      <c r="C1089" t="s">
        <v>10301</v>
      </c>
      <c r="D1089" t="s">
        <v>198</v>
      </c>
      <c r="E1089">
        <v>2299.0141641149999</v>
      </c>
      <c r="F1089">
        <v>1413.45</v>
      </c>
      <c r="G1089">
        <v>89.035447433655094</v>
      </c>
      <c r="H1089">
        <v>54.071785064028703</v>
      </c>
      <c r="I1089">
        <v>68.186836829068895</v>
      </c>
      <c r="J1089">
        <v>26.160418853276301</v>
      </c>
      <c r="K1089">
        <v>930.82882826382297</v>
      </c>
      <c r="L1089">
        <v>821.65965447895098</v>
      </c>
      <c r="M1089">
        <v>93.566274354820195</v>
      </c>
      <c r="N1089">
        <v>4.3897964190757097</v>
      </c>
      <c r="O1089">
        <v>8.1750327213555298</v>
      </c>
      <c r="P1089">
        <v>124.001584786053</v>
      </c>
      <c r="Q1089">
        <v>0.125496902785589</v>
      </c>
    </row>
    <row r="1090" spans="1:17" hidden="1" x14ac:dyDescent="0.3">
      <c r="A1090" t="s">
        <v>2335</v>
      </c>
      <c r="B1090" t="s">
        <v>2336</v>
      </c>
      <c r="C1090" t="s">
        <v>10301</v>
      </c>
      <c r="D1090" t="s">
        <v>303</v>
      </c>
      <c r="E1090">
        <v>2291.740325925</v>
      </c>
      <c r="F1090">
        <v>417.25</v>
      </c>
      <c r="G1090">
        <v>60.712461390874402</v>
      </c>
      <c r="H1090">
        <v>66.2362781890196</v>
      </c>
      <c r="I1090">
        <v>76.954466551483904</v>
      </c>
      <c r="J1090">
        <v>14.5491151729402</v>
      </c>
      <c r="K1090">
        <v>286.86839234888799</v>
      </c>
      <c r="M1090">
        <v>78.701855010581895</v>
      </c>
      <c r="N1090">
        <v>1.5568533228952901</v>
      </c>
      <c r="O1090">
        <v>3.2953864589574602</v>
      </c>
      <c r="P1090">
        <v>150.22488755622101</v>
      </c>
    </row>
    <row r="1091" spans="1:17" hidden="1" x14ac:dyDescent="0.3">
      <c r="A1091" t="s">
        <v>2337</v>
      </c>
      <c r="B1091" t="s">
        <v>2338</v>
      </c>
      <c r="C1091" t="s">
        <v>10301</v>
      </c>
      <c r="D1091" t="s">
        <v>405</v>
      </c>
      <c r="E1091">
        <v>2288.0260946599901</v>
      </c>
      <c r="F1091">
        <v>4290.05</v>
      </c>
      <c r="G1091">
        <v>348.75448469808703</v>
      </c>
      <c r="H1091">
        <v>-71.455430092720107</v>
      </c>
      <c r="I1091">
        <v>190.08451523174099</v>
      </c>
      <c r="J1091">
        <v>1.33293685873486</v>
      </c>
      <c r="K1091">
        <v>3528.4838369532899</v>
      </c>
      <c r="L1091">
        <v>2290.8827303316398</v>
      </c>
      <c r="M1091">
        <v>57.793836667470501</v>
      </c>
      <c r="N1091">
        <v>0.54268299434772305</v>
      </c>
      <c r="O1091">
        <v>12.2399505833265</v>
      </c>
      <c r="P1091">
        <v>386.124645892351</v>
      </c>
      <c r="Q1091">
        <v>0.25028901423382</v>
      </c>
    </row>
    <row r="1092" spans="1:17" hidden="1" x14ac:dyDescent="0.3">
      <c r="A1092" t="s">
        <v>2339</v>
      </c>
      <c r="B1092" t="s">
        <v>2340</v>
      </c>
      <c r="C1092" t="s">
        <v>10301</v>
      </c>
      <c r="D1092" t="s">
        <v>689</v>
      </c>
      <c r="E1092">
        <v>2286.5354157000002</v>
      </c>
      <c r="F1092">
        <v>362.55</v>
      </c>
      <c r="G1092">
        <v>-2.1415016178032502</v>
      </c>
      <c r="H1092">
        <v>6.7507944995213798</v>
      </c>
      <c r="I1092">
        <v>-6.9379019431870503</v>
      </c>
      <c r="J1092">
        <v>7.6720863330625102</v>
      </c>
      <c r="K1092">
        <v>343.83421120955398</v>
      </c>
      <c r="L1092">
        <v>333.41038407170601</v>
      </c>
      <c r="M1092">
        <v>70.690895827415105</v>
      </c>
      <c r="N1092">
        <v>0.59688598984818098</v>
      </c>
      <c r="O1092">
        <v>16.356364639360098</v>
      </c>
      <c r="P1092">
        <v>29.482142857142801</v>
      </c>
      <c r="Q1092">
        <v>7.6977084064618007E-2</v>
      </c>
    </row>
    <row r="1093" spans="1:17" hidden="1" x14ac:dyDescent="0.3">
      <c r="A1093" t="s">
        <v>2341</v>
      </c>
      <c r="B1093" t="s">
        <v>2342</v>
      </c>
      <c r="C1093" t="s">
        <v>10301</v>
      </c>
      <c r="D1093" t="s">
        <v>263</v>
      </c>
      <c r="E1093">
        <v>2277.6845183999999</v>
      </c>
      <c r="F1093">
        <v>632</v>
      </c>
      <c r="G1093">
        <v>7.2405173945993901</v>
      </c>
      <c r="H1093">
        <v>-1.3547047115799999</v>
      </c>
      <c r="I1093">
        <v>-1.7818008733494399</v>
      </c>
      <c r="J1093">
        <v>-0.263647981607813</v>
      </c>
      <c r="K1093">
        <v>622.56462435732897</v>
      </c>
      <c r="L1093">
        <v>608.50743216772503</v>
      </c>
      <c r="M1093">
        <v>67.764721785059194</v>
      </c>
      <c r="N1093">
        <v>0.70716992260115397</v>
      </c>
      <c r="O1093">
        <v>47.943037974683499</v>
      </c>
      <c r="P1093">
        <v>47.6980602944613</v>
      </c>
      <c r="Q1093">
        <v>6.6311711125312006E-2</v>
      </c>
    </row>
    <row r="1094" spans="1:17" hidden="1" x14ac:dyDescent="0.3">
      <c r="A1094" t="s">
        <v>2343</v>
      </c>
      <c r="B1094" t="s">
        <v>2344</v>
      </c>
      <c r="C1094" t="s">
        <v>10301</v>
      </c>
      <c r="D1094" t="s">
        <v>397</v>
      </c>
      <c r="E1094">
        <v>2274.0437865479998</v>
      </c>
      <c r="F1094">
        <v>151.08000000000001</v>
      </c>
      <c r="G1094">
        <v>123.672603858046</v>
      </c>
      <c r="H1094">
        <v>4.67876935744171</v>
      </c>
      <c r="I1094">
        <v>20.6764358362121</v>
      </c>
      <c r="J1094">
        <v>3.7370261739818198</v>
      </c>
      <c r="K1094">
        <v>128.69289386770799</v>
      </c>
      <c r="L1094">
        <v>105.750255963585</v>
      </c>
      <c r="M1094">
        <v>72.678236569785497</v>
      </c>
      <c r="N1094">
        <v>0.47462440678587903</v>
      </c>
      <c r="O1094">
        <v>3.9118347895154799</v>
      </c>
      <c r="P1094">
        <v>171.48247978436601</v>
      </c>
      <c r="Q1094">
        <v>0.111474233391077</v>
      </c>
    </row>
    <row r="1095" spans="1:17" hidden="1" x14ac:dyDescent="0.3">
      <c r="A1095" t="s">
        <v>2345</v>
      </c>
      <c r="B1095" t="s">
        <v>2346</v>
      </c>
      <c r="C1095" t="s">
        <v>10301</v>
      </c>
      <c r="D1095" t="s">
        <v>290</v>
      </c>
      <c r="E1095">
        <v>2270.4506739200001</v>
      </c>
      <c r="F1095">
        <v>221.65</v>
      </c>
      <c r="G1095">
        <v>-22.410311781560299</v>
      </c>
      <c r="H1095">
        <v>-4.2161865939021199</v>
      </c>
      <c r="I1095">
        <v>-6.1683066209508102</v>
      </c>
      <c r="J1095">
        <v>11.229273880403801</v>
      </c>
      <c r="O1095">
        <v>19.102188134446099</v>
      </c>
      <c r="P1095">
        <v>18.4660609299839</v>
      </c>
    </row>
    <row r="1096" spans="1:17" hidden="1" x14ac:dyDescent="0.3">
      <c r="A1096" t="s">
        <v>2347</v>
      </c>
      <c r="B1096" t="s">
        <v>2348</v>
      </c>
      <c r="C1096" t="s">
        <v>10301</v>
      </c>
      <c r="D1096" t="s">
        <v>622</v>
      </c>
      <c r="E1096">
        <v>2267.5969982400002</v>
      </c>
      <c r="F1096">
        <v>499.8</v>
      </c>
      <c r="G1096">
        <v>-34.243292767317001</v>
      </c>
      <c r="H1096">
        <v>-1.37637179318935</v>
      </c>
      <c r="I1096">
        <v>-13.579559645173701</v>
      </c>
      <c r="J1096">
        <v>-2.3027631566331999</v>
      </c>
      <c r="K1096">
        <v>494.606903005508</v>
      </c>
      <c r="L1096">
        <v>498.15780910447597</v>
      </c>
      <c r="M1096">
        <v>55.647415210503098</v>
      </c>
      <c r="N1096">
        <v>0.887325045201667</v>
      </c>
      <c r="O1096">
        <v>27.050820328131199</v>
      </c>
      <c r="P1096">
        <v>22.021484375</v>
      </c>
      <c r="Q1096">
        <v>2.3148983622387001E-2</v>
      </c>
    </row>
    <row r="1097" spans="1:17" hidden="1" x14ac:dyDescent="0.3">
      <c r="A1097" t="s">
        <v>2349</v>
      </c>
      <c r="B1097" t="s">
        <v>2350</v>
      </c>
      <c r="C1097" t="s">
        <v>10301</v>
      </c>
      <c r="D1097" t="s">
        <v>471</v>
      </c>
      <c r="E1097">
        <v>2256.9539070000001</v>
      </c>
      <c r="F1097">
        <v>899.45</v>
      </c>
      <c r="G1097">
        <v>42.062419331199401</v>
      </c>
      <c r="H1097">
        <v>5.65128694503142</v>
      </c>
      <c r="I1097">
        <v>31.0714506233024</v>
      </c>
      <c r="J1097">
        <v>-4.5929686445131104</v>
      </c>
      <c r="K1097">
        <v>812.80395940047595</v>
      </c>
      <c r="L1097">
        <v>662.74619033485396</v>
      </c>
      <c r="M1097">
        <v>53.3833218720848</v>
      </c>
      <c r="N1097">
        <v>0.72930347686338204</v>
      </c>
      <c r="O1097">
        <v>25.976985935849601</v>
      </c>
      <c r="P1097">
        <v>85.434491289557698</v>
      </c>
      <c r="Q1097">
        <v>0.117535053253304</v>
      </c>
    </row>
    <row r="1098" spans="1:17" hidden="1" x14ac:dyDescent="0.3">
      <c r="A1098" t="s">
        <v>2351</v>
      </c>
      <c r="B1098" t="s">
        <v>2352</v>
      </c>
      <c r="C1098" t="s">
        <v>10301</v>
      </c>
      <c r="D1098" t="s">
        <v>571</v>
      </c>
      <c r="E1098">
        <v>2256.0334343999998</v>
      </c>
      <c r="F1098">
        <v>435.15</v>
      </c>
      <c r="G1098">
        <v>-45.479544855762803</v>
      </c>
      <c r="H1098">
        <v>-3.7598337485853399</v>
      </c>
      <c r="I1098">
        <v>-19.774993187178701</v>
      </c>
      <c r="J1098">
        <v>-2.6959343317632101</v>
      </c>
      <c r="K1098">
        <v>436.786177384246</v>
      </c>
      <c r="L1098">
        <v>455.81166157276499</v>
      </c>
      <c r="M1098">
        <v>54.828910884771098</v>
      </c>
      <c r="N1098">
        <v>0.58950747421712801</v>
      </c>
      <c r="O1098">
        <v>29.4611053659657</v>
      </c>
      <c r="P1098">
        <v>13.616187989556099</v>
      </c>
      <c r="Q1098">
        <v>1.7782339509556998E-2</v>
      </c>
    </row>
    <row r="1099" spans="1:17" hidden="1" x14ac:dyDescent="0.3">
      <c r="A1099" t="s">
        <v>2353</v>
      </c>
      <c r="B1099" t="s">
        <v>2354</v>
      </c>
      <c r="C1099" t="s">
        <v>10301</v>
      </c>
      <c r="D1099" t="s">
        <v>198</v>
      </c>
      <c r="E1099">
        <v>2248.7896436249998</v>
      </c>
      <c r="F1099">
        <v>236.75</v>
      </c>
      <c r="G1099">
        <v>-26.438954840894102</v>
      </c>
      <c r="H1099">
        <v>9.9652857050448809</v>
      </c>
      <c r="I1099">
        <v>-1.4312620492060799</v>
      </c>
      <c r="J1099">
        <v>6.6213618673283596</v>
      </c>
      <c r="K1099">
        <v>192.258815460146</v>
      </c>
      <c r="L1099">
        <v>204.28695877699801</v>
      </c>
      <c r="M1099">
        <v>87.537834178025093</v>
      </c>
      <c r="N1099">
        <v>2.66952477517325</v>
      </c>
      <c r="O1099">
        <v>34.741288278775002</v>
      </c>
      <c r="P1099">
        <v>37.127135823921201</v>
      </c>
      <c r="Q1099">
        <v>8.9458142268763002E-2</v>
      </c>
    </row>
    <row r="1100" spans="1:17" hidden="1" x14ac:dyDescent="0.3">
      <c r="A1100" t="s">
        <v>2355</v>
      </c>
      <c r="B1100" t="s">
        <v>2356</v>
      </c>
      <c r="C1100" t="s">
        <v>10301</v>
      </c>
      <c r="D1100" t="s">
        <v>736</v>
      </c>
      <c r="E1100">
        <v>2248.3799572200001</v>
      </c>
      <c r="F1100">
        <v>870.6</v>
      </c>
      <c r="G1100">
        <v>54.962212060992996</v>
      </c>
      <c r="H1100">
        <v>11.919507952120799</v>
      </c>
      <c r="I1100">
        <v>-18.628118405314101</v>
      </c>
      <c r="J1100">
        <v>1.02511568797348</v>
      </c>
      <c r="K1100">
        <v>821.25547043128904</v>
      </c>
      <c r="L1100">
        <v>799.48340835720603</v>
      </c>
      <c r="M1100">
        <v>72.906152276339299</v>
      </c>
      <c r="N1100">
        <v>1.1205690732518201</v>
      </c>
      <c r="O1100">
        <v>49.322306455318099</v>
      </c>
      <c r="P1100">
        <v>84.449152542372801</v>
      </c>
      <c r="Q1100">
        <v>0.19157594506293801</v>
      </c>
    </row>
    <row r="1101" spans="1:17" hidden="1" x14ac:dyDescent="0.3">
      <c r="A1101" t="s">
        <v>2357</v>
      </c>
      <c r="B1101" t="s">
        <v>2358</v>
      </c>
      <c r="C1101" t="s">
        <v>10301</v>
      </c>
      <c r="D1101" t="s">
        <v>198</v>
      </c>
      <c r="E1101">
        <v>2245.760104</v>
      </c>
      <c r="F1101">
        <v>1381</v>
      </c>
      <c r="G1101">
        <v>35.698162007883603</v>
      </c>
      <c r="H1101">
        <v>14.2050225134754</v>
      </c>
      <c r="I1101">
        <v>39.3109838667269</v>
      </c>
      <c r="J1101">
        <v>4.2737475646143599</v>
      </c>
      <c r="K1101">
        <v>1242.1637282643401</v>
      </c>
      <c r="L1101">
        <v>1048.4299666008999</v>
      </c>
      <c r="M1101">
        <v>70.216265341404394</v>
      </c>
      <c r="N1101">
        <v>0.995623988266788</v>
      </c>
      <c r="O1101">
        <v>7.2592324402606696</v>
      </c>
      <c r="P1101">
        <v>78.067178131648504</v>
      </c>
      <c r="Q1101">
        <v>5.0933925591957002E-2</v>
      </c>
    </row>
    <row r="1102" spans="1:17" hidden="1" x14ac:dyDescent="0.3">
      <c r="A1102" t="s">
        <v>2359</v>
      </c>
      <c r="B1102" t="s">
        <v>2360</v>
      </c>
      <c r="C1102" t="s">
        <v>10301</v>
      </c>
      <c r="D1102" t="s">
        <v>303</v>
      </c>
      <c r="E1102">
        <v>2244.3908472500002</v>
      </c>
      <c r="F1102">
        <v>1782.5</v>
      </c>
      <c r="G1102">
        <v>275.95673851528898</v>
      </c>
      <c r="H1102">
        <v>91.290939301630999</v>
      </c>
      <c r="I1102">
        <v>125.990934303141</v>
      </c>
      <c r="J1102">
        <v>20.9179180697869</v>
      </c>
      <c r="K1102">
        <v>1195.15579307652</v>
      </c>
      <c r="L1102">
        <v>818.29819383737697</v>
      </c>
      <c r="M1102">
        <v>76.915190808641299</v>
      </c>
      <c r="N1102">
        <v>0.73815199273615495</v>
      </c>
      <c r="O1102">
        <v>3.4502103786816201</v>
      </c>
      <c r="P1102">
        <v>366.07399660086202</v>
      </c>
    </row>
    <row r="1103" spans="1:17" hidden="1" x14ac:dyDescent="0.3">
      <c r="A1103" t="s">
        <v>2361</v>
      </c>
      <c r="B1103" t="s">
        <v>2362</v>
      </c>
      <c r="C1103" t="s">
        <v>10301</v>
      </c>
      <c r="D1103" t="s">
        <v>303</v>
      </c>
      <c r="E1103">
        <v>2244.2785749999998</v>
      </c>
      <c r="F1103">
        <v>449.35</v>
      </c>
      <c r="G1103">
        <v>-25.162192131955202</v>
      </c>
      <c r="H1103">
        <v>4.1360770064071604</v>
      </c>
      <c r="I1103">
        <v>-8.6728670340121603</v>
      </c>
      <c r="J1103">
        <v>0.34314161012734901</v>
      </c>
      <c r="K1103">
        <v>447.51564720136901</v>
      </c>
      <c r="L1103">
        <v>438.91685527075799</v>
      </c>
      <c r="M1103">
        <v>55.889031408903001</v>
      </c>
      <c r="N1103">
        <v>0.38242470620816599</v>
      </c>
      <c r="O1103">
        <v>10.581951708022601</v>
      </c>
      <c r="P1103">
        <v>17.7696239025029</v>
      </c>
      <c r="Q1103">
        <v>1.0371238650743001E-2</v>
      </c>
    </row>
    <row r="1104" spans="1:17" hidden="1" x14ac:dyDescent="0.3">
      <c r="A1104" t="s">
        <v>2363</v>
      </c>
      <c r="B1104" t="s">
        <v>2364</v>
      </c>
      <c r="C1104" t="s">
        <v>10301</v>
      </c>
      <c r="D1104" t="s">
        <v>1893</v>
      </c>
      <c r="E1104">
        <v>2243.52</v>
      </c>
      <c r="F1104">
        <v>350.55</v>
      </c>
      <c r="G1104">
        <v>-1.4338840152043599</v>
      </c>
      <c r="H1104">
        <v>19.2922158583156</v>
      </c>
      <c r="I1104">
        <v>31.962866284293</v>
      </c>
      <c r="J1104">
        <v>9.1480289952920906</v>
      </c>
      <c r="K1104">
        <v>312.41019375209498</v>
      </c>
      <c r="L1104">
        <v>280.08286933323899</v>
      </c>
      <c r="M1104">
        <v>68.285983912198404</v>
      </c>
      <c r="N1104">
        <v>1.52737891405167</v>
      </c>
      <c r="O1104">
        <v>3.3233490229639102</v>
      </c>
      <c r="P1104">
        <v>54.393305439330497</v>
      </c>
      <c r="Q1104">
        <v>0.16498436961490201</v>
      </c>
    </row>
    <row r="1105" spans="1:17" hidden="1" x14ac:dyDescent="0.3">
      <c r="A1105" t="s">
        <v>2365</v>
      </c>
      <c r="B1105" t="s">
        <v>2366</v>
      </c>
      <c r="C1105" t="s">
        <v>10301</v>
      </c>
      <c r="D1105" t="s">
        <v>303</v>
      </c>
      <c r="E1105">
        <v>2239.1893733000002</v>
      </c>
      <c r="F1105">
        <v>451.7</v>
      </c>
      <c r="G1105">
        <v>-22.503501818183501</v>
      </c>
      <c r="H1105">
        <v>-0.22593310832663599</v>
      </c>
      <c r="I1105">
        <v>-17.874465620715299</v>
      </c>
      <c r="J1105">
        <v>2.47066822261547E-2</v>
      </c>
      <c r="K1105">
        <v>438.83624649960598</v>
      </c>
      <c r="L1105">
        <v>442.31169976576302</v>
      </c>
      <c r="M1105">
        <v>64.140277547280803</v>
      </c>
      <c r="N1105">
        <v>0.68339758865203903</v>
      </c>
      <c r="O1105">
        <v>41.875138366172202</v>
      </c>
      <c r="P1105">
        <v>36.878787878787797</v>
      </c>
      <c r="Q1105">
        <v>5.4570812162821003E-2</v>
      </c>
    </row>
    <row r="1106" spans="1:17" hidden="1" x14ac:dyDescent="0.3">
      <c r="A1106" t="s">
        <v>2367</v>
      </c>
      <c r="B1106" t="s">
        <v>2368</v>
      </c>
      <c r="C1106" t="s">
        <v>10301</v>
      </c>
      <c r="D1106" t="s">
        <v>219</v>
      </c>
      <c r="E1106">
        <v>2230.6889081250001</v>
      </c>
      <c r="F1106">
        <v>591.75</v>
      </c>
      <c r="G1106">
        <v>10.8929591683355</v>
      </c>
      <c r="H1106">
        <v>2.5484546339616201</v>
      </c>
      <c r="I1106">
        <v>18.236452049208101</v>
      </c>
      <c r="J1106">
        <v>-1.9163588115705099</v>
      </c>
      <c r="K1106">
        <v>558.72202165594501</v>
      </c>
      <c r="L1106">
        <v>481.98897425116297</v>
      </c>
      <c r="M1106">
        <v>58.133884873526597</v>
      </c>
      <c r="N1106">
        <v>0.2495037661692</v>
      </c>
      <c r="O1106">
        <v>12.2771440642162</v>
      </c>
      <c r="P1106">
        <v>73.228922716627594</v>
      </c>
      <c r="Q1106">
        <v>0.133084569782394</v>
      </c>
    </row>
    <row r="1107" spans="1:17" hidden="1" x14ac:dyDescent="0.3">
      <c r="A1107" t="s">
        <v>2369</v>
      </c>
      <c r="B1107" t="s">
        <v>2370</v>
      </c>
      <c r="C1107" t="s">
        <v>10301</v>
      </c>
      <c r="D1107" t="s">
        <v>527</v>
      </c>
      <c r="E1107">
        <v>2228.5221931299998</v>
      </c>
      <c r="F1107">
        <v>243.05</v>
      </c>
      <c r="G1107">
        <v>-50.0670008168956</v>
      </c>
      <c r="H1107">
        <v>-7.9650835897153502</v>
      </c>
      <c r="I1107">
        <v>-21.389699674074802</v>
      </c>
      <c r="J1107">
        <v>-2.0407882571272302</v>
      </c>
      <c r="K1107">
        <v>258.40461926020902</v>
      </c>
      <c r="L1107">
        <v>260.14097132867101</v>
      </c>
      <c r="M1107">
        <v>41.019229860341099</v>
      </c>
      <c r="N1107">
        <v>0.49806931439712299</v>
      </c>
      <c r="O1107">
        <v>30.713844887883099</v>
      </c>
      <c r="P1107">
        <v>14.1079812206572</v>
      </c>
      <c r="Q1107">
        <v>6.8060488784721998E-2</v>
      </c>
    </row>
    <row r="1108" spans="1:17" x14ac:dyDescent="0.3">
      <c r="A1108" t="s">
        <v>2371</v>
      </c>
      <c r="B1108" t="s">
        <v>2372</v>
      </c>
      <c r="C1108" t="s">
        <v>10297</v>
      </c>
      <c r="D1108" t="s">
        <v>224</v>
      </c>
      <c r="E1108">
        <v>2225.6841887999999</v>
      </c>
      <c r="F1108">
        <v>288</v>
      </c>
      <c r="G1108">
        <v>-48.796858403255399</v>
      </c>
      <c r="H1108">
        <v>-4.4741032931507201</v>
      </c>
      <c r="I1108">
        <v>-12.5533782076138</v>
      </c>
      <c r="J1108">
        <v>-3.2639223058184599</v>
      </c>
      <c r="K1108">
        <v>299.29010966847301</v>
      </c>
      <c r="L1108">
        <v>317.46456606489102</v>
      </c>
      <c r="M1108">
        <v>31.901910006884702</v>
      </c>
      <c r="N1108">
        <v>0.71793687260883798</v>
      </c>
      <c r="O1108">
        <v>36.8402777777777</v>
      </c>
      <c r="P1108">
        <v>17.335506213077998</v>
      </c>
    </row>
    <row r="1109" spans="1:17" hidden="1" x14ac:dyDescent="0.3">
      <c r="A1109" t="s">
        <v>2373</v>
      </c>
      <c r="B1109" t="s">
        <v>2374</v>
      </c>
      <c r="C1109" t="s">
        <v>10301</v>
      </c>
      <c r="D1109" t="s">
        <v>248</v>
      </c>
      <c r="E1109">
        <v>2224.2734334000002</v>
      </c>
      <c r="F1109">
        <v>590.5</v>
      </c>
      <c r="G1109">
        <v>-3.8370483037100902</v>
      </c>
      <c r="H1109">
        <v>-5.9504180007673204</v>
      </c>
      <c r="I1109">
        <v>-10.023124341490201</v>
      </c>
      <c r="J1109">
        <v>1.31771033081922</v>
      </c>
      <c r="K1109">
        <v>612.02063079721495</v>
      </c>
      <c r="L1109">
        <v>564.04585570808297</v>
      </c>
      <c r="M1109">
        <v>46.730878852910401</v>
      </c>
      <c r="N1109">
        <v>0.66784738298547597</v>
      </c>
      <c r="O1109">
        <v>23.285351397121001</v>
      </c>
      <c r="P1109">
        <v>32.1029082774049</v>
      </c>
      <c r="Q1109">
        <v>5.0581113900376E-2</v>
      </c>
    </row>
    <row r="1110" spans="1:17" hidden="1" x14ac:dyDescent="0.3">
      <c r="A1110" t="s">
        <v>2375</v>
      </c>
      <c r="B1110" t="s">
        <v>2376</v>
      </c>
      <c r="C1110" t="s">
        <v>10301</v>
      </c>
      <c r="D1110" t="s">
        <v>689</v>
      </c>
      <c r="E1110">
        <v>2212.0095691799902</v>
      </c>
      <c r="F1110">
        <v>556.20000000000005</v>
      </c>
      <c r="G1110">
        <v>0.19466602302657399</v>
      </c>
      <c r="H1110">
        <v>-1.8521291790743499</v>
      </c>
      <c r="I1110">
        <v>-9.9380334427275496</v>
      </c>
      <c r="J1110">
        <v>4.9074226494430002</v>
      </c>
      <c r="K1110">
        <v>554.54889966403005</v>
      </c>
      <c r="L1110">
        <v>537.75648102132595</v>
      </c>
      <c r="M1110">
        <v>56.0900110383159</v>
      </c>
      <c r="N1110">
        <v>0.735896744336758</v>
      </c>
      <c r="O1110">
        <v>21.341244156778099</v>
      </c>
      <c r="P1110">
        <v>29.168601950766298</v>
      </c>
      <c r="Q1110">
        <v>9.8177626759833006E-2</v>
      </c>
    </row>
    <row r="1111" spans="1:17" hidden="1" x14ac:dyDescent="0.3">
      <c r="A1111" t="s">
        <v>2377</v>
      </c>
      <c r="B1111" t="s">
        <v>2378</v>
      </c>
      <c r="C1111" t="s">
        <v>10301</v>
      </c>
      <c r="D1111" t="s">
        <v>198</v>
      </c>
      <c r="E1111">
        <v>2210.7936922499998</v>
      </c>
      <c r="F1111">
        <v>358.15</v>
      </c>
      <c r="G1111">
        <v>36.786792252825599</v>
      </c>
      <c r="H1111">
        <v>0.87505423776422797</v>
      </c>
      <c r="I1111">
        <v>11.252017765186</v>
      </c>
      <c r="J1111">
        <v>1.7545421801996901</v>
      </c>
      <c r="K1111">
        <v>343.108690301156</v>
      </c>
      <c r="L1111">
        <v>291.91572470723497</v>
      </c>
      <c r="M1111">
        <v>55.716508906766599</v>
      </c>
      <c r="N1111">
        <v>0.40247488776447499</v>
      </c>
      <c r="O1111">
        <v>10.512355158453101</v>
      </c>
      <c r="P1111">
        <v>95.913790274055003</v>
      </c>
      <c r="Q1111">
        <v>0.15960866236415</v>
      </c>
    </row>
    <row r="1112" spans="1:17" hidden="1" x14ac:dyDescent="0.3">
      <c r="A1112" t="s">
        <v>2379</v>
      </c>
      <c r="B1112" t="s">
        <v>2380</v>
      </c>
      <c r="C1112" t="s">
        <v>10301</v>
      </c>
      <c r="D1112" t="s">
        <v>527</v>
      </c>
      <c r="E1112">
        <v>2209.804404984</v>
      </c>
      <c r="F1112">
        <v>122.76</v>
      </c>
      <c r="G1112">
        <v>66.939405333008295</v>
      </c>
      <c r="H1112">
        <v>-0.66668148655484705</v>
      </c>
      <c r="I1112">
        <v>2.5196164736842399</v>
      </c>
      <c r="J1112">
        <v>-0.257889129000552</v>
      </c>
      <c r="K1112">
        <v>122.414072368418</v>
      </c>
      <c r="L1112">
        <v>108.59871769853901</v>
      </c>
      <c r="M1112">
        <v>50.6009460160275</v>
      </c>
      <c r="N1112">
        <v>0.21952396615905001</v>
      </c>
      <c r="O1112">
        <v>21.375040729879402</v>
      </c>
      <c r="P1112">
        <v>97.046548956661297</v>
      </c>
      <c r="Q1112">
        <v>5.4214752230182003E-2</v>
      </c>
    </row>
    <row r="1113" spans="1:17" hidden="1" x14ac:dyDescent="0.3">
      <c r="A1113" t="s">
        <v>2381</v>
      </c>
      <c r="B1113" t="s">
        <v>2382</v>
      </c>
      <c r="C1113" t="s">
        <v>10301</v>
      </c>
      <c r="D1113" t="s">
        <v>46</v>
      </c>
      <c r="E1113">
        <v>2204.486112</v>
      </c>
      <c r="F1113">
        <v>189.48</v>
      </c>
      <c r="G1113">
        <v>346.67211845582699</v>
      </c>
      <c r="H1113">
        <v>17.9806286074895</v>
      </c>
      <c r="I1113">
        <v>89.684522684296397</v>
      </c>
      <c r="J1113">
        <v>3.0512782906087099</v>
      </c>
      <c r="K1113">
        <v>161.093302469409</v>
      </c>
      <c r="L1113">
        <v>114.110043448181</v>
      </c>
      <c r="M1113">
        <v>74.122755891411202</v>
      </c>
      <c r="N1113">
        <v>1.3522384995380501</v>
      </c>
      <c r="O1113">
        <v>7.6630778974034301</v>
      </c>
      <c r="P1113">
        <v>374.88721804511198</v>
      </c>
      <c r="Q1113">
        <v>0.20428725560456501</v>
      </c>
    </row>
    <row r="1114" spans="1:17" hidden="1" x14ac:dyDescent="0.3">
      <c r="A1114" t="s">
        <v>2383</v>
      </c>
      <c r="B1114" t="s">
        <v>2384</v>
      </c>
      <c r="C1114" t="s">
        <v>10301</v>
      </c>
      <c r="D1114" t="s">
        <v>127</v>
      </c>
      <c r="E1114">
        <v>2203.6269091200002</v>
      </c>
      <c r="F1114">
        <v>270.39999999999998</v>
      </c>
      <c r="G1114">
        <v>-3.45283533771339</v>
      </c>
      <c r="H1114">
        <v>-6.2929408290361799</v>
      </c>
      <c r="I1114">
        <v>17.147516802744502</v>
      </c>
      <c r="J1114">
        <v>2.0848753549866799</v>
      </c>
      <c r="K1114">
        <v>281.75504013926798</v>
      </c>
      <c r="L1114">
        <v>254.93308520312999</v>
      </c>
      <c r="M1114">
        <v>52.834937620273799</v>
      </c>
      <c r="N1114">
        <v>1.19444491238728</v>
      </c>
      <c r="O1114">
        <v>25.813609467455599</v>
      </c>
      <c r="P1114">
        <v>45.846817691477803</v>
      </c>
      <c r="Q1114">
        <v>7.5710713491743006E-2</v>
      </c>
    </row>
    <row r="1115" spans="1:17" hidden="1" x14ac:dyDescent="0.3">
      <c r="A1115" t="s">
        <v>2385</v>
      </c>
      <c r="B1115" t="s">
        <v>2386</v>
      </c>
      <c r="C1115" t="s">
        <v>10301</v>
      </c>
      <c r="D1115" t="s">
        <v>139</v>
      </c>
      <c r="E1115">
        <v>2198.8759394680001</v>
      </c>
      <c r="F1115">
        <v>275.08</v>
      </c>
      <c r="G1115">
        <v>479.99386468581002</v>
      </c>
      <c r="H1115">
        <v>35.174955394808201</v>
      </c>
      <c r="I1115">
        <v>61.004744723731598</v>
      </c>
      <c r="J1115">
        <v>-1.47381477275016</v>
      </c>
      <c r="K1115">
        <v>217.24639091626801</v>
      </c>
      <c r="L1115">
        <v>148.787713750964</v>
      </c>
      <c r="M1115">
        <v>62.6538085992132</v>
      </c>
      <c r="N1115">
        <v>1.0126099984174</v>
      </c>
      <c r="O1115">
        <v>8.3321215646357398</v>
      </c>
      <c r="P1115">
        <v>551.84834123222697</v>
      </c>
      <c r="Q1115">
        <v>0.17024883060743801</v>
      </c>
    </row>
    <row r="1116" spans="1:17" hidden="1" x14ac:dyDescent="0.3">
      <c r="A1116" t="s">
        <v>2387</v>
      </c>
      <c r="B1116" t="s">
        <v>2388</v>
      </c>
      <c r="C1116" t="s">
        <v>10301</v>
      </c>
      <c r="D1116" t="s">
        <v>622</v>
      </c>
      <c r="E1116">
        <v>2192.6168046900002</v>
      </c>
      <c r="F1116">
        <v>440.05</v>
      </c>
      <c r="G1116">
        <v>5.7142090291603003</v>
      </c>
      <c r="H1116">
        <v>8.3605144431332992</v>
      </c>
      <c r="I1116">
        <v>-21.942861237913299</v>
      </c>
      <c r="J1116">
        <v>9.7326498710495208</v>
      </c>
      <c r="K1116">
        <v>407.966908146219</v>
      </c>
      <c r="L1116">
        <v>400.02514295158699</v>
      </c>
      <c r="M1116">
        <v>73.963478441022602</v>
      </c>
      <c r="N1116">
        <v>1.74693097523603</v>
      </c>
      <c r="O1116">
        <v>43.154187024201697</v>
      </c>
      <c r="P1116">
        <v>60.748858447488502</v>
      </c>
      <c r="Q1116">
        <v>0.108491144196306</v>
      </c>
    </row>
    <row r="1117" spans="1:17" hidden="1" x14ac:dyDescent="0.3">
      <c r="A1117" t="s">
        <v>2389</v>
      </c>
      <c r="B1117" t="s">
        <v>2390</v>
      </c>
      <c r="C1117" t="s">
        <v>10301</v>
      </c>
      <c r="D1117" t="s">
        <v>51</v>
      </c>
      <c r="E1117">
        <v>2190.6988974000001</v>
      </c>
      <c r="F1117">
        <v>758.25</v>
      </c>
      <c r="G1117">
        <v>-3.4512240638587901</v>
      </c>
      <c r="H1117">
        <v>4.6906093993950204</v>
      </c>
      <c r="I1117">
        <v>1.5550598413580801</v>
      </c>
      <c r="J1117">
        <v>2.8788354973848298</v>
      </c>
      <c r="K1117">
        <v>748.25755510287502</v>
      </c>
      <c r="L1117">
        <v>695.343322419522</v>
      </c>
      <c r="M1117">
        <v>50.421369828712301</v>
      </c>
      <c r="N1117">
        <v>1.60850822996745</v>
      </c>
      <c r="O1117">
        <v>8.8229475766567802</v>
      </c>
      <c r="P1117">
        <v>34.465330732399302</v>
      </c>
      <c r="Q1117">
        <v>-4.1531128334255998E-2</v>
      </c>
    </row>
    <row r="1118" spans="1:17" x14ac:dyDescent="0.3">
      <c r="A1118" t="s">
        <v>2391</v>
      </c>
      <c r="B1118" t="s">
        <v>2392</v>
      </c>
      <c r="C1118" t="s">
        <v>10292</v>
      </c>
      <c r="D1118" t="s">
        <v>263</v>
      </c>
      <c r="E1118">
        <v>2189.68131184</v>
      </c>
      <c r="F1118">
        <v>489.2</v>
      </c>
      <c r="G1118">
        <v>-47.490281708269301</v>
      </c>
      <c r="H1118">
        <v>-4.1735048903324197</v>
      </c>
      <c r="I1118">
        <v>-22.045831300864702</v>
      </c>
      <c r="J1118">
        <v>-2.0312686870938501</v>
      </c>
      <c r="K1118">
        <v>504.05866897318998</v>
      </c>
      <c r="L1118">
        <v>533.47605807995899</v>
      </c>
      <c r="M1118">
        <v>47.954071433157097</v>
      </c>
      <c r="N1118">
        <v>1.1797114531830599</v>
      </c>
      <c r="O1118">
        <v>31.858135731807</v>
      </c>
      <c r="P1118">
        <v>7.7533039647577002</v>
      </c>
    </row>
    <row r="1119" spans="1:17" hidden="1" x14ac:dyDescent="0.3">
      <c r="A1119" t="s">
        <v>2393</v>
      </c>
      <c r="B1119" t="s">
        <v>2394</v>
      </c>
      <c r="C1119" t="s">
        <v>10301</v>
      </c>
      <c r="D1119" t="s">
        <v>21</v>
      </c>
      <c r="E1119">
        <v>2185.1360995499999</v>
      </c>
      <c r="F1119">
        <v>335.25</v>
      </c>
      <c r="G1119">
        <v>-21.133217696136398</v>
      </c>
      <c r="H1119">
        <v>3.1864281594761201</v>
      </c>
      <c r="I1119">
        <v>-46.133210369390099</v>
      </c>
      <c r="J1119">
        <v>-0.85527835840214494</v>
      </c>
      <c r="K1119">
        <v>358.20865322870401</v>
      </c>
      <c r="L1119">
        <v>370.08038324237401</v>
      </c>
      <c r="M1119">
        <v>39.494242983914503</v>
      </c>
      <c r="N1119">
        <v>1.09815042481314</v>
      </c>
      <c r="O1119">
        <v>106.040268456375</v>
      </c>
      <c r="P1119">
        <v>40.242627065467403</v>
      </c>
      <c r="Q1119">
        <v>0.10959710604973399</v>
      </c>
    </row>
    <row r="1120" spans="1:17" hidden="1" x14ac:dyDescent="0.3">
      <c r="A1120" t="s">
        <v>2395</v>
      </c>
      <c r="B1120" t="s">
        <v>2396</v>
      </c>
      <c r="C1120" t="s">
        <v>10301</v>
      </c>
      <c r="D1120" t="s">
        <v>733</v>
      </c>
      <c r="E1120">
        <v>2180.653534008</v>
      </c>
      <c r="F1120">
        <v>275.52</v>
      </c>
      <c r="G1120">
        <v>1.8119922055951601</v>
      </c>
      <c r="H1120">
        <v>0.47928520940616298</v>
      </c>
      <c r="I1120">
        <v>0.99755925713496996</v>
      </c>
      <c r="J1120">
        <v>-0.44523900294064001</v>
      </c>
      <c r="K1120">
        <v>267.48355542608198</v>
      </c>
      <c r="L1120">
        <v>248.04322198624399</v>
      </c>
      <c r="M1120">
        <v>58.290846172297002</v>
      </c>
      <c r="N1120">
        <v>0.62112023956852203</v>
      </c>
      <c r="O1120">
        <v>2.6785714285714102</v>
      </c>
      <c r="P1120">
        <v>32.972972972972897</v>
      </c>
      <c r="Q1120">
        <v>3.2968413234804997E-2</v>
      </c>
    </row>
    <row r="1121" spans="1:17" hidden="1" x14ac:dyDescent="0.3">
      <c r="A1121" t="s">
        <v>2397</v>
      </c>
      <c r="B1121" t="s">
        <v>2398</v>
      </c>
      <c r="C1121" t="s">
        <v>10301</v>
      </c>
      <c r="D1121" t="s">
        <v>136</v>
      </c>
      <c r="E1121">
        <v>2177.3507112299999</v>
      </c>
      <c r="F1121">
        <v>147.44999999999999</v>
      </c>
      <c r="G1121">
        <v>47.8900602581475</v>
      </c>
      <c r="H1121">
        <v>34.4905637098474</v>
      </c>
      <c r="I1121">
        <v>10.385525914620599</v>
      </c>
      <c r="J1121">
        <v>8.8875877915473094</v>
      </c>
      <c r="K1121">
        <v>133.24362910483299</v>
      </c>
      <c r="L1121">
        <v>116.598915134655</v>
      </c>
      <c r="M1121">
        <v>48.451531079778498</v>
      </c>
      <c r="N1121">
        <v>0.99805484284839996</v>
      </c>
      <c r="O1121">
        <v>21.193624957612698</v>
      </c>
      <c r="P1121">
        <v>83.054003724394704</v>
      </c>
      <c r="Q1121">
        <v>0.16786429191070501</v>
      </c>
    </row>
    <row r="1122" spans="1:17" hidden="1" x14ac:dyDescent="0.3">
      <c r="A1122" t="s">
        <v>2399</v>
      </c>
      <c r="B1122" t="s">
        <v>2400</v>
      </c>
      <c r="C1122" t="s">
        <v>10301</v>
      </c>
      <c r="D1122" t="s">
        <v>408</v>
      </c>
      <c r="E1122">
        <v>2177.0622720000001</v>
      </c>
      <c r="F1122">
        <v>969.6</v>
      </c>
      <c r="G1122">
        <v>186.98969995556601</v>
      </c>
      <c r="H1122">
        <v>31.798344051669499</v>
      </c>
      <c r="I1122">
        <v>9.1015471581490797</v>
      </c>
      <c r="J1122">
        <v>17.141709481158902</v>
      </c>
      <c r="K1122">
        <v>810.57956276978803</v>
      </c>
      <c r="L1122">
        <v>656.28191252918498</v>
      </c>
      <c r="M1122">
        <v>78.353833566528394</v>
      </c>
      <c r="N1122">
        <v>2.9696597529103901</v>
      </c>
      <c r="O1122">
        <v>3.65099009900988</v>
      </c>
      <c r="P1122">
        <v>242.433339219495</v>
      </c>
      <c r="Q1122">
        <v>0.16317647387163001</v>
      </c>
    </row>
    <row r="1123" spans="1:17" hidden="1" x14ac:dyDescent="0.3">
      <c r="A1123" t="s">
        <v>2401</v>
      </c>
      <c r="B1123" t="s">
        <v>2402</v>
      </c>
      <c r="C1123" t="s">
        <v>10301</v>
      </c>
      <c r="D1123" t="s">
        <v>471</v>
      </c>
      <c r="E1123">
        <v>2175.4254203999999</v>
      </c>
      <c r="F1123">
        <v>260.10000000000002</v>
      </c>
      <c r="G1123">
        <v>-0.405236298524211</v>
      </c>
      <c r="H1123">
        <v>-7.1585296675972598</v>
      </c>
      <c r="I1123">
        <v>-6.9866601155878296</v>
      </c>
      <c r="J1123">
        <v>-2.8598703485549302</v>
      </c>
      <c r="K1123">
        <v>261.32743621833498</v>
      </c>
      <c r="L1123">
        <v>237.73301270656901</v>
      </c>
      <c r="M1123">
        <v>34.521269502119402</v>
      </c>
      <c r="N1123">
        <v>0.94366636277770299</v>
      </c>
      <c r="O1123">
        <v>18.9926951172625</v>
      </c>
      <c r="P1123">
        <v>44.059817225145402</v>
      </c>
      <c r="Q1123">
        <v>0.122705604650045</v>
      </c>
    </row>
    <row r="1124" spans="1:17" hidden="1" x14ac:dyDescent="0.3">
      <c r="A1124" t="s">
        <v>2403</v>
      </c>
      <c r="B1124" t="s">
        <v>2404</v>
      </c>
      <c r="C1124" t="s">
        <v>10301</v>
      </c>
      <c r="D1124" t="s">
        <v>21</v>
      </c>
      <c r="E1124">
        <v>2174.6499684750002</v>
      </c>
      <c r="F1124">
        <v>239.35</v>
      </c>
      <c r="G1124">
        <v>-62.521562660746497</v>
      </c>
      <c r="H1124">
        <v>4.1214419831386797</v>
      </c>
      <c r="I1124">
        <v>-50.437405639717902</v>
      </c>
      <c r="J1124">
        <v>7.0704164223071997</v>
      </c>
      <c r="K1124">
        <v>238.34725277818501</v>
      </c>
      <c r="M1124">
        <v>64.527825208855006</v>
      </c>
      <c r="N1124">
        <v>2.3425058668293</v>
      </c>
      <c r="O1124">
        <v>77.021098809275102</v>
      </c>
      <c r="P1124">
        <v>16.756097560975601</v>
      </c>
    </row>
    <row r="1125" spans="1:17" hidden="1" x14ac:dyDescent="0.3">
      <c r="A1125" t="s">
        <v>2405</v>
      </c>
      <c r="B1125" t="s">
        <v>2406</v>
      </c>
      <c r="C1125" t="s">
        <v>10301</v>
      </c>
      <c r="D1125" t="s">
        <v>127</v>
      </c>
      <c r="E1125">
        <v>2168.1853234199998</v>
      </c>
      <c r="F1125">
        <v>167.66</v>
      </c>
      <c r="G1125">
        <v>-25.216359269923199</v>
      </c>
      <c r="H1125">
        <v>13.23801033566</v>
      </c>
      <c r="I1125">
        <v>1.60805142025871</v>
      </c>
      <c r="J1125">
        <v>7.4488772186779899</v>
      </c>
      <c r="K1125">
        <v>154.55765704833399</v>
      </c>
      <c r="L1125">
        <v>152.009260075561</v>
      </c>
      <c r="M1125">
        <v>65.244906744232196</v>
      </c>
      <c r="N1125">
        <v>1.56508735179545</v>
      </c>
      <c r="O1125">
        <v>17.112012406059801</v>
      </c>
      <c r="P1125">
        <v>45.791304347825999</v>
      </c>
    </row>
    <row r="1126" spans="1:17" hidden="1" x14ac:dyDescent="0.3">
      <c r="A1126" t="s">
        <v>2407</v>
      </c>
      <c r="B1126" t="s">
        <v>2408</v>
      </c>
      <c r="C1126" t="s">
        <v>10301</v>
      </c>
      <c r="D1126" t="s">
        <v>571</v>
      </c>
      <c r="E1126">
        <v>2165.4938520000001</v>
      </c>
      <c r="F1126">
        <v>703.2</v>
      </c>
      <c r="G1126">
        <v>27.847020477859001</v>
      </c>
      <c r="H1126">
        <v>17.374029703289398</v>
      </c>
      <c r="I1126">
        <v>36.459932266767701</v>
      </c>
      <c r="J1126">
        <v>11.2943314698731</v>
      </c>
      <c r="K1126">
        <v>604.28997781297505</v>
      </c>
      <c r="L1126">
        <v>536.38529961914503</v>
      </c>
      <c r="M1126">
        <v>78.614424261880004</v>
      </c>
      <c r="N1126">
        <v>1.27927460212625</v>
      </c>
      <c r="O1126">
        <v>2.06200227531285</v>
      </c>
      <c r="P1126">
        <v>74.708074534161497</v>
      </c>
      <c r="Q1126">
        <v>-3.2250555942849998E-3</v>
      </c>
    </row>
    <row r="1127" spans="1:17" hidden="1" x14ac:dyDescent="0.3">
      <c r="A1127" t="s">
        <v>2409</v>
      </c>
      <c r="B1127" t="s">
        <v>2410</v>
      </c>
      <c r="C1127" t="s">
        <v>10301</v>
      </c>
      <c r="D1127" t="s">
        <v>139</v>
      </c>
      <c r="E1127">
        <v>2158.2009787830002</v>
      </c>
      <c r="F1127">
        <v>126.69</v>
      </c>
      <c r="G1127">
        <v>30.742249952383901</v>
      </c>
      <c r="H1127">
        <v>22.764798111555901</v>
      </c>
      <c r="I1127">
        <v>-6.1886382752652702</v>
      </c>
      <c r="J1127">
        <v>18.334565993354101</v>
      </c>
      <c r="K1127">
        <v>108.942429552278</v>
      </c>
      <c r="L1127">
        <v>109.132824016548</v>
      </c>
      <c r="M1127">
        <v>80.636250713685897</v>
      </c>
      <c r="N1127">
        <v>2.4381354033854401</v>
      </c>
      <c r="O1127">
        <v>11.2163548819954</v>
      </c>
      <c r="P1127">
        <v>70.626262626262601</v>
      </c>
      <c r="Q1127">
        <v>3.5717265562002998E-2</v>
      </c>
    </row>
    <row r="1128" spans="1:17" hidden="1" x14ac:dyDescent="0.3">
      <c r="A1128" t="s">
        <v>2411</v>
      </c>
      <c r="B1128" t="s">
        <v>2412</v>
      </c>
      <c r="C1128" t="s">
        <v>10301</v>
      </c>
      <c r="D1128" t="s">
        <v>139</v>
      </c>
      <c r="E1128">
        <v>2151.0575217599999</v>
      </c>
      <c r="F1128">
        <v>124.04</v>
      </c>
      <c r="G1128">
        <v>305.03165165562098</v>
      </c>
      <c r="H1128">
        <v>4.5953537908985798</v>
      </c>
      <c r="I1128">
        <v>52.8335514561035</v>
      </c>
      <c r="J1128">
        <v>-7.6289713562279999</v>
      </c>
      <c r="K1128">
        <v>120.697640723221</v>
      </c>
      <c r="L1128">
        <v>94.250755647527896</v>
      </c>
      <c r="M1128">
        <v>52.737411338587101</v>
      </c>
      <c r="N1128">
        <v>1.1202279104827799</v>
      </c>
      <c r="O1128">
        <v>10.996452757175099</v>
      </c>
      <c r="P1128">
        <v>350.97255044537297</v>
      </c>
    </row>
    <row r="1129" spans="1:17" hidden="1" x14ac:dyDescent="0.3">
      <c r="A1129" t="s">
        <v>2413</v>
      </c>
      <c r="B1129" t="s">
        <v>2414</v>
      </c>
      <c r="C1129" t="s">
        <v>10301</v>
      </c>
      <c r="D1129" t="s">
        <v>494</v>
      </c>
      <c r="E1129">
        <v>2148.91916765</v>
      </c>
      <c r="F1129">
        <v>2526.1</v>
      </c>
      <c r="G1129">
        <v>20.158114640348501</v>
      </c>
      <c r="H1129">
        <v>-3.3504621177727398</v>
      </c>
      <c r="I1129">
        <v>65.445288531160003</v>
      </c>
      <c r="J1129">
        <v>-4.1703594311675696</v>
      </c>
      <c r="K1129">
        <v>2510.0010168911799</v>
      </c>
      <c r="L1129">
        <v>2003.68701411703</v>
      </c>
      <c r="M1129">
        <v>41.159735276793</v>
      </c>
      <c r="N1129">
        <v>0.50773233019923203</v>
      </c>
      <c r="O1129">
        <v>33.763508966390802</v>
      </c>
      <c r="P1129">
        <v>95.390029779170007</v>
      </c>
      <c r="Q1129">
        <v>-1.4719493630519E-2</v>
      </c>
    </row>
    <row r="1130" spans="1:17" hidden="1" x14ac:dyDescent="0.3">
      <c r="A1130" t="s">
        <v>2415</v>
      </c>
      <c r="B1130" t="s">
        <v>2416</v>
      </c>
      <c r="C1130" t="s">
        <v>10301</v>
      </c>
      <c r="D1130" t="s">
        <v>18</v>
      </c>
      <c r="E1130">
        <v>2148.3404627220002</v>
      </c>
      <c r="F1130">
        <v>219.51</v>
      </c>
      <c r="G1130">
        <v>-55.087611445833197</v>
      </c>
      <c r="H1130">
        <v>6.3278394963747404</v>
      </c>
      <c r="I1130">
        <v>-28.7165486900556</v>
      </c>
      <c r="J1130">
        <v>2.0858584126919602</v>
      </c>
      <c r="K1130">
        <v>211.312962505287</v>
      </c>
      <c r="M1130">
        <v>70.130690460506401</v>
      </c>
      <c r="N1130">
        <v>1.06400331537934</v>
      </c>
      <c r="O1130">
        <v>56.735456243451303</v>
      </c>
      <c r="P1130">
        <v>20.3124143600986</v>
      </c>
    </row>
    <row r="1131" spans="1:17" x14ac:dyDescent="0.3">
      <c r="A1131" t="s">
        <v>2417</v>
      </c>
      <c r="B1131" t="s">
        <v>2418</v>
      </c>
      <c r="C1131" t="s">
        <v>10290</v>
      </c>
      <c r="D1131" t="s">
        <v>113</v>
      </c>
      <c r="E1131">
        <v>2145.3165893599999</v>
      </c>
      <c r="F1131">
        <v>8.74</v>
      </c>
      <c r="G1131">
        <v>-19.3463089527059</v>
      </c>
      <c r="H1131">
        <v>24.161340192629801</v>
      </c>
      <c r="I1131">
        <v>-77.601658289450896</v>
      </c>
      <c r="J1131">
        <v>-2.76572611959616</v>
      </c>
      <c r="K1131">
        <v>10.2340104356122</v>
      </c>
      <c r="L1131">
        <v>14.169750855457</v>
      </c>
      <c r="M1131">
        <v>39.542139316447297</v>
      </c>
      <c r="N1131">
        <v>0.29011368011530297</v>
      </c>
      <c r="O1131">
        <v>210.64073226544599</v>
      </c>
      <c r="P1131">
        <v>30.2533532041728</v>
      </c>
      <c r="Q1131">
        <v>2.7934050366784001E-2</v>
      </c>
    </row>
    <row r="1132" spans="1:17" hidden="1" x14ac:dyDescent="0.3">
      <c r="A1132" t="s">
        <v>2419</v>
      </c>
      <c r="B1132" t="s">
        <v>2420</v>
      </c>
      <c r="C1132" t="s">
        <v>10301</v>
      </c>
      <c r="D1132" t="s">
        <v>124</v>
      </c>
      <c r="E1132">
        <v>2142.734825</v>
      </c>
      <c r="F1132">
        <v>383.35</v>
      </c>
      <c r="G1132">
        <v>-59.1800649403081</v>
      </c>
      <c r="H1132">
        <v>-3.0053597692320499</v>
      </c>
      <c r="I1132">
        <v>-26.182868848805999</v>
      </c>
      <c r="J1132">
        <v>-1.2880224449525199</v>
      </c>
      <c r="K1132">
        <v>398.72548928265701</v>
      </c>
      <c r="L1132">
        <v>435.81972130454301</v>
      </c>
      <c r="M1132">
        <v>41.906728221236001</v>
      </c>
      <c r="N1132">
        <v>0.38940530770690501</v>
      </c>
      <c r="O1132">
        <v>56.514934133298503</v>
      </c>
      <c r="P1132">
        <v>17.953846153846101</v>
      </c>
      <c r="Q1132">
        <v>0.27709413174009401</v>
      </c>
    </row>
    <row r="1133" spans="1:17" hidden="1" x14ac:dyDescent="0.3">
      <c r="A1133" t="s">
        <v>2421</v>
      </c>
      <c r="B1133" t="s">
        <v>2422</v>
      </c>
      <c r="C1133" t="s">
        <v>10301</v>
      </c>
      <c r="D1133" t="s">
        <v>177</v>
      </c>
      <c r="E1133">
        <v>2137.444134418</v>
      </c>
      <c r="F1133">
        <v>190.49</v>
      </c>
      <c r="G1133">
        <v>41.859446076578401</v>
      </c>
      <c r="H1133">
        <v>32.252933606333997</v>
      </c>
      <c r="I1133">
        <v>7.5295242071883202</v>
      </c>
      <c r="J1133">
        <v>7.9897306069530796</v>
      </c>
      <c r="K1133">
        <v>156.54616576780899</v>
      </c>
      <c r="L1133">
        <v>141.555314949371</v>
      </c>
      <c r="M1133">
        <v>75.877314025744695</v>
      </c>
      <c r="N1133">
        <v>1.64591195903669</v>
      </c>
      <c r="O1133">
        <v>3.9424641713475799</v>
      </c>
      <c r="P1133">
        <v>77.282456956724005</v>
      </c>
      <c r="Q1133">
        <v>5.4072990822694997E-2</v>
      </c>
    </row>
    <row r="1134" spans="1:17" hidden="1" x14ac:dyDescent="0.3">
      <c r="A1134" t="s">
        <v>2423</v>
      </c>
      <c r="B1134" t="s">
        <v>2424</v>
      </c>
      <c r="C1134" t="s">
        <v>10301</v>
      </c>
      <c r="D1134" t="s">
        <v>571</v>
      </c>
      <c r="E1134">
        <v>2135.8111079999999</v>
      </c>
      <c r="F1134">
        <v>1869.55</v>
      </c>
      <c r="G1134">
        <v>-24.636241515516499</v>
      </c>
      <c r="H1134">
        <v>-1.0156896997726399</v>
      </c>
      <c r="I1134">
        <v>-7.1264649437733603</v>
      </c>
      <c r="J1134">
        <v>-0.77614644192427895</v>
      </c>
      <c r="K1134">
        <v>1858.6584109901701</v>
      </c>
      <c r="L1134">
        <v>1798.89588104924</v>
      </c>
      <c r="M1134">
        <v>63.131220994009396</v>
      </c>
      <c r="N1134">
        <v>0.74816307824323203</v>
      </c>
      <c r="O1134">
        <v>29.798614639886601</v>
      </c>
      <c r="P1134">
        <v>23.402640264026399</v>
      </c>
    </row>
    <row r="1135" spans="1:17" hidden="1" x14ac:dyDescent="0.3">
      <c r="A1135" t="s">
        <v>2425</v>
      </c>
      <c r="B1135" t="s">
        <v>2426</v>
      </c>
      <c r="C1135" t="s">
        <v>10301</v>
      </c>
      <c r="D1135" t="s">
        <v>124</v>
      </c>
      <c r="E1135">
        <v>2133.9249935439998</v>
      </c>
      <c r="F1135">
        <v>131.02000000000001</v>
      </c>
      <c r="G1135">
        <v>178.132250796351</v>
      </c>
      <c r="H1135">
        <v>13.778028084558301</v>
      </c>
      <c r="I1135">
        <v>-52.188785711992701</v>
      </c>
      <c r="J1135">
        <v>3.2321199577793598</v>
      </c>
      <c r="K1135">
        <v>121.524225671324</v>
      </c>
      <c r="L1135">
        <v>125.93776908653</v>
      </c>
      <c r="M1135">
        <v>70.750893759245898</v>
      </c>
      <c r="N1135">
        <v>1.55343057251904</v>
      </c>
      <c r="O1135">
        <v>109.433674248206</v>
      </c>
      <c r="P1135">
        <v>211.87812425612901</v>
      </c>
    </row>
    <row r="1136" spans="1:17" hidden="1" x14ac:dyDescent="0.3">
      <c r="A1136" t="s">
        <v>2427</v>
      </c>
      <c r="B1136" t="s">
        <v>2428</v>
      </c>
      <c r="C1136" t="s">
        <v>10301</v>
      </c>
      <c r="D1136" t="s">
        <v>359</v>
      </c>
      <c r="E1136">
        <v>2132.8517895</v>
      </c>
      <c r="F1136">
        <v>893.4</v>
      </c>
      <c r="G1136">
        <v>-26.728474866981902</v>
      </c>
      <c r="H1136">
        <v>0.96819458955500304</v>
      </c>
      <c r="I1136">
        <v>-38.748096756815102</v>
      </c>
      <c r="J1136">
        <v>1.2532278993578301</v>
      </c>
      <c r="K1136">
        <v>884.47155361848195</v>
      </c>
      <c r="L1136">
        <v>926.65858430305002</v>
      </c>
      <c r="M1136">
        <v>56.374751948219398</v>
      </c>
      <c r="N1136">
        <v>4.7291853777267097</v>
      </c>
      <c r="O1136">
        <v>62.301320796955402</v>
      </c>
      <c r="P1136">
        <v>19.6464443551626</v>
      </c>
      <c r="Q1136">
        <v>9.0595371751329996E-3</v>
      </c>
    </row>
    <row r="1137" spans="1:17" hidden="1" x14ac:dyDescent="0.3">
      <c r="A1137" t="s">
        <v>2429</v>
      </c>
      <c r="B1137" t="s">
        <v>2430</v>
      </c>
      <c r="C1137" t="s">
        <v>10301</v>
      </c>
      <c r="D1137" t="s">
        <v>224</v>
      </c>
      <c r="E1137">
        <v>2131.36</v>
      </c>
      <c r="F1137">
        <v>484.4</v>
      </c>
      <c r="G1137">
        <v>43.642382893786397</v>
      </c>
      <c r="H1137">
        <v>20.4210209852235</v>
      </c>
      <c r="I1137">
        <v>53.226395296049397</v>
      </c>
      <c r="J1137">
        <v>3.7695096934960799</v>
      </c>
      <c r="K1137">
        <v>422.69566965187897</v>
      </c>
      <c r="L1137">
        <v>349.51684374495198</v>
      </c>
      <c r="M1137">
        <v>70.717690546796007</v>
      </c>
      <c r="N1137">
        <v>1.5042167064118299</v>
      </c>
      <c r="O1137">
        <v>4.0462427745664797</v>
      </c>
      <c r="P1137">
        <v>112.969883490877</v>
      </c>
      <c r="Q1137">
        <v>0.18090532731638201</v>
      </c>
    </row>
    <row r="1138" spans="1:17" hidden="1" x14ac:dyDescent="0.3">
      <c r="A1138" t="s">
        <v>2431</v>
      </c>
      <c r="B1138" t="s">
        <v>2432</v>
      </c>
      <c r="C1138" t="s">
        <v>10301</v>
      </c>
      <c r="D1138" t="s">
        <v>198</v>
      </c>
      <c r="E1138">
        <v>2131.1755000799999</v>
      </c>
      <c r="F1138">
        <v>677.1</v>
      </c>
      <c r="G1138">
        <v>1.5964170282755501</v>
      </c>
      <c r="H1138">
        <v>38.837356645631097</v>
      </c>
      <c r="I1138">
        <v>26.240552390523199</v>
      </c>
      <c r="J1138">
        <v>8.0573716631443002</v>
      </c>
      <c r="K1138">
        <v>568.95417602832799</v>
      </c>
      <c r="L1138">
        <v>521.70235743420699</v>
      </c>
      <c r="M1138">
        <v>66.618872882382504</v>
      </c>
      <c r="N1138">
        <v>2.8908486033543999</v>
      </c>
      <c r="O1138">
        <v>4.7112686456948598</v>
      </c>
      <c r="P1138">
        <v>68.432835820895505</v>
      </c>
      <c r="Q1138">
        <v>1.824389731316E-2</v>
      </c>
    </row>
    <row r="1139" spans="1:17" hidden="1" x14ac:dyDescent="0.3">
      <c r="A1139" t="s">
        <v>2433</v>
      </c>
      <c r="B1139" t="s">
        <v>2434</v>
      </c>
      <c r="C1139" t="s">
        <v>10301</v>
      </c>
      <c r="D1139" t="s">
        <v>2435</v>
      </c>
      <c r="E1139">
        <v>2129.4989188449999</v>
      </c>
      <c r="F1139">
        <v>1971.65</v>
      </c>
      <c r="G1139">
        <v>360.11444069368702</v>
      </c>
      <c r="H1139">
        <v>-7.3371659057863798</v>
      </c>
      <c r="I1139">
        <v>19.217847932564698</v>
      </c>
      <c r="J1139">
        <v>2.8389936444156301</v>
      </c>
      <c r="K1139">
        <v>1873.99937364581</v>
      </c>
      <c r="L1139">
        <v>1385.9902250740299</v>
      </c>
      <c r="M1139">
        <v>56.298362681318999</v>
      </c>
      <c r="N1139">
        <v>0.545947338675695</v>
      </c>
      <c r="O1139">
        <v>14.6248066340374</v>
      </c>
      <c r="P1139">
        <v>459.73030518097897</v>
      </c>
      <c r="Q1139">
        <v>0.25359778136901601</v>
      </c>
    </row>
    <row r="1140" spans="1:17" hidden="1" x14ac:dyDescent="0.3">
      <c r="A1140" t="s">
        <v>2436</v>
      </c>
      <c r="B1140" t="s">
        <v>2437</v>
      </c>
      <c r="C1140" t="s">
        <v>10301</v>
      </c>
      <c r="D1140" t="s">
        <v>266</v>
      </c>
      <c r="E1140">
        <v>2122.4490823199999</v>
      </c>
      <c r="F1140">
        <v>108.85</v>
      </c>
      <c r="G1140">
        <v>-43.577120756739497</v>
      </c>
      <c r="H1140">
        <v>1.85683952286706</v>
      </c>
      <c r="I1140">
        <v>-3.7110428178000201</v>
      </c>
      <c r="J1140">
        <v>-5.4326314355080898</v>
      </c>
      <c r="K1140">
        <v>113.27660586685199</v>
      </c>
      <c r="L1140">
        <v>113.412936451606</v>
      </c>
      <c r="M1140">
        <v>39.327004824578196</v>
      </c>
      <c r="N1140">
        <v>0.49401944292084998</v>
      </c>
      <c r="O1140">
        <v>43.316490583371603</v>
      </c>
      <c r="P1140">
        <v>25.896368262780399</v>
      </c>
      <c r="Q1140">
        <v>0.18695605054209699</v>
      </c>
    </row>
    <row r="1141" spans="1:17" hidden="1" x14ac:dyDescent="0.3">
      <c r="A1141" t="s">
        <v>2438</v>
      </c>
      <c r="B1141" t="s">
        <v>2439</v>
      </c>
      <c r="C1141" t="s">
        <v>10301</v>
      </c>
      <c r="D1141" t="s">
        <v>335</v>
      </c>
      <c r="E1141">
        <v>2121.7486640000002</v>
      </c>
      <c r="F1141">
        <v>1583.3</v>
      </c>
      <c r="G1141">
        <v>567.12177081651498</v>
      </c>
      <c r="H1141">
        <v>23.9789591742882</v>
      </c>
      <c r="I1141">
        <v>357.24178577655999</v>
      </c>
      <c r="J1141">
        <v>-1.1738253832994501</v>
      </c>
      <c r="K1141">
        <v>1255.6886750081101</v>
      </c>
      <c r="L1141">
        <v>833.70073309322095</v>
      </c>
      <c r="M1141">
        <v>73.488569551569398</v>
      </c>
      <c r="N1141">
        <v>2.2870413217916101</v>
      </c>
      <c r="O1141">
        <v>1.6168761447609501</v>
      </c>
      <c r="P1141">
        <v>605.09908706301405</v>
      </c>
      <c r="Q1141">
        <v>0.235711547393681</v>
      </c>
    </row>
    <row r="1142" spans="1:17" hidden="1" x14ac:dyDescent="0.3">
      <c r="A1142" t="s">
        <v>2440</v>
      </c>
      <c r="B1142" t="s">
        <v>2441</v>
      </c>
      <c r="C1142" t="s">
        <v>10301</v>
      </c>
      <c r="D1142" t="s">
        <v>724</v>
      </c>
      <c r="E1142">
        <v>2121.56468</v>
      </c>
      <c r="F1142">
        <v>345.2</v>
      </c>
      <c r="G1142">
        <v>432.83599866819799</v>
      </c>
      <c r="H1142">
        <v>-18.7444973837944</v>
      </c>
      <c r="I1142">
        <v>13.080321124006501</v>
      </c>
      <c r="J1142">
        <v>-1.3155564188865101</v>
      </c>
      <c r="K1142">
        <v>331.77978893717898</v>
      </c>
      <c r="L1142">
        <v>259.39762784570098</v>
      </c>
      <c r="M1142">
        <v>55.681784471618599</v>
      </c>
      <c r="N1142">
        <v>0.56378145030048599</v>
      </c>
      <c r="O1142">
        <v>28.9107763615295</v>
      </c>
      <c r="P1142">
        <v>471.52317880794698</v>
      </c>
      <c r="Q1142">
        <v>0.130112325057226</v>
      </c>
    </row>
    <row r="1143" spans="1:17" hidden="1" x14ac:dyDescent="0.3">
      <c r="A1143" t="s">
        <v>2442</v>
      </c>
      <c r="B1143" t="s">
        <v>2443</v>
      </c>
      <c r="C1143" t="s">
        <v>10301</v>
      </c>
      <c r="D1143" t="s">
        <v>24</v>
      </c>
      <c r="E1143">
        <v>2103.4865201500002</v>
      </c>
      <c r="F1143">
        <v>197.98</v>
      </c>
      <c r="G1143">
        <v>-16.379709355120401</v>
      </c>
      <c r="H1143">
        <v>10.7484106006969</v>
      </c>
      <c r="I1143">
        <v>-8.8022587340109002</v>
      </c>
      <c r="J1143">
        <v>1.28009528108072</v>
      </c>
      <c r="K1143">
        <v>191.16777156327899</v>
      </c>
      <c r="L1143">
        <v>180.99622244468301</v>
      </c>
      <c r="M1143">
        <v>61.111461500279603</v>
      </c>
      <c r="N1143">
        <v>1.10073705455573</v>
      </c>
      <c r="O1143">
        <v>9.9606020810182692</v>
      </c>
      <c r="P1143">
        <v>39.1286015460295</v>
      </c>
      <c r="Q1143">
        <v>1.9952792286693E-2</v>
      </c>
    </row>
    <row r="1144" spans="1:17" hidden="1" x14ac:dyDescent="0.3">
      <c r="A1144" t="s">
        <v>2444</v>
      </c>
      <c r="B1144" t="s">
        <v>2445</v>
      </c>
      <c r="C1144" t="s">
        <v>10301</v>
      </c>
      <c r="D1144" t="s">
        <v>1610</v>
      </c>
      <c r="E1144">
        <v>2100.9492828799998</v>
      </c>
      <c r="F1144">
        <v>200.21</v>
      </c>
      <c r="G1144">
        <v>-52.352536542817298</v>
      </c>
      <c r="H1144">
        <v>-2.9364572241755802</v>
      </c>
      <c r="I1144">
        <v>-25.229272950744399</v>
      </c>
      <c r="J1144">
        <v>-2.8121178721734901</v>
      </c>
      <c r="K1144">
        <v>198.374652489835</v>
      </c>
      <c r="L1144">
        <v>220.15660186444001</v>
      </c>
      <c r="M1144">
        <v>63.299007696500702</v>
      </c>
      <c r="N1144">
        <v>1.71587456863451</v>
      </c>
      <c r="O1144">
        <v>50.8166425253483</v>
      </c>
      <c r="P1144">
        <v>9.4043715846994598</v>
      </c>
      <c r="Q1144">
        <v>0.14833311369445201</v>
      </c>
    </row>
    <row r="1145" spans="1:17" hidden="1" x14ac:dyDescent="0.3">
      <c r="A1145" t="s">
        <v>2446</v>
      </c>
      <c r="B1145" t="s">
        <v>2447</v>
      </c>
      <c r="C1145" t="s">
        <v>10301</v>
      </c>
      <c r="D1145" t="s">
        <v>1324</v>
      </c>
      <c r="E1145">
        <v>2097.7223767599999</v>
      </c>
      <c r="F1145">
        <v>739.6</v>
      </c>
      <c r="G1145">
        <v>81.660046550674195</v>
      </c>
      <c r="H1145">
        <v>28.501834864544801</v>
      </c>
      <c r="I1145">
        <v>27.125055850794102</v>
      </c>
      <c r="J1145">
        <v>-3.1725235738314401</v>
      </c>
      <c r="K1145">
        <v>669.15978751373098</v>
      </c>
      <c r="L1145">
        <v>530.20017366884997</v>
      </c>
      <c r="M1145">
        <v>44.259150871915203</v>
      </c>
      <c r="N1145">
        <v>0.40620359722948601</v>
      </c>
      <c r="O1145">
        <v>21.957815035154098</v>
      </c>
      <c r="P1145">
        <v>136.78565711541501</v>
      </c>
      <c r="Q1145">
        <v>6.7490042950985998E-2</v>
      </c>
    </row>
    <row r="1146" spans="1:17" hidden="1" x14ac:dyDescent="0.3">
      <c r="A1146" t="s">
        <v>2448</v>
      </c>
      <c r="B1146" t="s">
        <v>2449</v>
      </c>
      <c r="C1146" t="s">
        <v>10301</v>
      </c>
      <c r="D1146" t="s">
        <v>80</v>
      </c>
      <c r="E1146">
        <v>2096.3322175049998</v>
      </c>
      <c r="F1146">
        <v>2779.95</v>
      </c>
      <c r="G1146">
        <v>-37.160159293286199</v>
      </c>
      <c r="H1146">
        <v>-7.5464804960256702</v>
      </c>
      <c r="I1146">
        <v>-12.625279858714901</v>
      </c>
      <c r="J1146">
        <v>-0.63806654512807703</v>
      </c>
      <c r="K1146">
        <v>2852.4803014538902</v>
      </c>
      <c r="L1146">
        <v>2810.80960172608</v>
      </c>
      <c r="M1146">
        <v>42.490461200268399</v>
      </c>
      <c r="N1146">
        <v>0.86559742517190297</v>
      </c>
      <c r="O1146">
        <v>15.6855339124804</v>
      </c>
      <c r="P1146">
        <v>18.515123739688299</v>
      </c>
      <c r="Q1146">
        <v>-0.163134025864134</v>
      </c>
    </row>
    <row r="1147" spans="1:17" hidden="1" x14ac:dyDescent="0.3">
      <c r="A1147" t="s">
        <v>1761</v>
      </c>
      <c r="B1147" t="s">
        <v>2450</v>
      </c>
      <c r="C1147" t="s">
        <v>10301</v>
      </c>
      <c r="D1147" t="s">
        <v>1763</v>
      </c>
      <c r="E1147">
        <v>2091.9342556299998</v>
      </c>
      <c r="F1147">
        <v>36.58</v>
      </c>
      <c r="G1147">
        <v>-24.7301493718073</v>
      </c>
      <c r="H1147">
        <v>-12.761422934678</v>
      </c>
      <c r="I1147">
        <v>-3.9290460601377402</v>
      </c>
      <c r="J1147">
        <v>-5.3004112850177103</v>
      </c>
      <c r="K1147">
        <v>38.165599189966002</v>
      </c>
      <c r="L1147">
        <v>34.954010806918099</v>
      </c>
      <c r="M1147">
        <v>49.333103027404697</v>
      </c>
      <c r="N1147">
        <v>0.43375872458986803</v>
      </c>
      <c r="O1147">
        <v>25.615090213231198</v>
      </c>
      <c r="P1147">
        <v>34.732965009208101</v>
      </c>
      <c r="Q1147">
        <v>7.0291434656782004E-2</v>
      </c>
    </row>
    <row r="1148" spans="1:17" hidden="1" x14ac:dyDescent="0.3">
      <c r="A1148" t="s">
        <v>2451</v>
      </c>
      <c r="B1148" t="s">
        <v>2452</v>
      </c>
      <c r="C1148" t="s">
        <v>10301</v>
      </c>
      <c r="D1148" t="s">
        <v>198</v>
      </c>
      <c r="E1148">
        <v>2084.1233000000002</v>
      </c>
      <c r="F1148">
        <v>853.1</v>
      </c>
      <c r="G1148">
        <v>-9.3245631305848296</v>
      </c>
      <c r="H1148">
        <v>5.5055040107517303</v>
      </c>
      <c r="I1148">
        <v>30.685552575982602</v>
      </c>
      <c r="J1148">
        <v>5.0849171185588196</v>
      </c>
      <c r="K1148">
        <v>800.55662562484895</v>
      </c>
      <c r="L1148">
        <v>716.11565943582502</v>
      </c>
      <c r="M1148">
        <v>62.968157879914301</v>
      </c>
      <c r="N1148">
        <v>0.43257068877356702</v>
      </c>
      <c r="O1148">
        <v>7.2500293048880504</v>
      </c>
      <c r="P1148">
        <v>55.675182481751797</v>
      </c>
      <c r="Q1148">
        <v>-2.3665570363831E-2</v>
      </c>
    </row>
    <row r="1149" spans="1:17" hidden="1" x14ac:dyDescent="0.3">
      <c r="A1149" t="s">
        <v>2453</v>
      </c>
      <c r="B1149" t="s">
        <v>2454</v>
      </c>
      <c r="C1149" t="s">
        <v>10301</v>
      </c>
      <c r="D1149" t="s">
        <v>80</v>
      </c>
      <c r="E1149">
        <v>2079.33741418</v>
      </c>
      <c r="F1149">
        <v>239.53</v>
      </c>
      <c r="G1149">
        <v>10.060373074943699</v>
      </c>
      <c r="H1149">
        <v>-3.20102242899033</v>
      </c>
      <c r="I1149">
        <v>-8.4522891400818398</v>
      </c>
      <c r="J1149">
        <v>2.1325608183053202</v>
      </c>
      <c r="K1149">
        <v>238.886861309083</v>
      </c>
      <c r="L1149">
        <v>225.75891992651401</v>
      </c>
      <c r="M1149">
        <v>61.948116912181298</v>
      </c>
      <c r="N1149">
        <v>0.54766182254568696</v>
      </c>
      <c r="O1149">
        <v>14.599423871748799</v>
      </c>
      <c r="P1149">
        <v>39.221156640511403</v>
      </c>
      <c r="Q1149">
        <v>-7.2070120614856001E-2</v>
      </c>
    </row>
    <row r="1150" spans="1:17" hidden="1" x14ac:dyDescent="0.3">
      <c r="A1150" t="s">
        <v>2455</v>
      </c>
      <c r="B1150" t="s">
        <v>2456</v>
      </c>
      <c r="C1150" t="s">
        <v>10301</v>
      </c>
      <c r="D1150" t="s">
        <v>1589</v>
      </c>
      <c r="E1150">
        <v>2078.1629890559998</v>
      </c>
      <c r="F1150">
        <v>95.48</v>
      </c>
      <c r="G1150">
        <v>-35.888821861483898</v>
      </c>
      <c r="H1150">
        <v>-3.9143672907877098</v>
      </c>
      <c r="I1150">
        <v>-32.831801727686901</v>
      </c>
      <c r="J1150">
        <v>1.31974775108586</v>
      </c>
      <c r="K1150">
        <v>94.656014105653995</v>
      </c>
      <c r="L1150">
        <v>96.383050826424807</v>
      </c>
      <c r="M1150">
        <v>61.944950746699398</v>
      </c>
      <c r="N1150">
        <v>0.81353613960152604</v>
      </c>
      <c r="O1150">
        <v>35.6304985337243</v>
      </c>
      <c r="P1150">
        <v>15.0361445783132</v>
      </c>
      <c r="Q1150">
        <v>4.4552424777945999E-2</v>
      </c>
    </row>
    <row r="1151" spans="1:17" hidden="1" x14ac:dyDescent="0.3">
      <c r="A1151" t="s">
        <v>2457</v>
      </c>
      <c r="B1151" t="s">
        <v>2458</v>
      </c>
      <c r="C1151" t="s">
        <v>10301</v>
      </c>
      <c r="D1151" t="s">
        <v>130</v>
      </c>
      <c r="E1151">
        <v>2077.099646741</v>
      </c>
      <c r="F1151">
        <v>132.37</v>
      </c>
      <c r="G1151">
        <v>-30.5152356845466</v>
      </c>
      <c r="H1151">
        <v>2.5571147101472702</v>
      </c>
      <c r="I1151">
        <v>-34.514554864253697</v>
      </c>
      <c r="J1151">
        <v>-4.3712307067521401</v>
      </c>
      <c r="K1151">
        <v>131.502934116885</v>
      </c>
      <c r="L1151">
        <v>142.49090869688499</v>
      </c>
      <c r="M1151">
        <v>55.965461840650498</v>
      </c>
      <c r="N1151">
        <v>0.85827885096761602</v>
      </c>
      <c r="O1151">
        <v>46.558887965551101</v>
      </c>
      <c r="P1151">
        <v>10.3083333333333</v>
      </c>
    </row>
    <row r="1152" spans="1:17" hidden="1" x14ac:dyDescent="0.3">
      <c r="A1152" t="s">
        <v>2459</v>
      </c>
      <c r="B1152" t="s">
        <v>2460</v>
      </c>
      <c r="C1152" t="s">
        <v>10301</v>
      </c>
      <c r="D1152" t="s">
        <v>263</v>
      </c>
      <c r="E1152">
        <v>2076.1070346000001</v>
      </c>
      <c r="F1152">
        <v>374.7</v>
      </c>
      <c r="G1152">
        <v>244.54747122338</v>
      </c>
      <c r="H1152">
        <v>21.857124934573399</v>
      </c>
      <c r="I1152">
        <v>49.381649970452997</v>
      </c>
      <c r="J1152">
        <v>9.4255204498101701</v>
      </c>
      <c r="K1152">
        <v>328.73631133895901</v>
      </c>
      <c r="L1152">
        <v>239.159888629184</v>
      </c>
      <c r="M1152">
        <v>51.985317981034598</v>
      </c>
      <c r="N1152">
        <v>0.98180484079470598</v>
      </c>
      <c r="O1152">
        <v>17.080330931411702</v>
      </c>
      <c r="P1152">
        <v>302.68672756582401</v>
      </c>
      <c r="Q1152">
        <v>0.13982181914663899</v>
      </c>
    </row>
    <row r="1153" spans="1:17" hidden="1" x14ac:dyDescent="0.3">
      <c r="A1153" t="s">
        <v>2461</v>
      </c>
      <c r="B1153" t="s">
        <v>2462</v>
      </c>
      <c r="C1153" t="s">
        <v>10301</v>
      </c>
      <c r="D1153" t="s">
        <v>921</v>
      </c>
      <c r="E1153">
        <v>2064.6070275000002</v>
      </c>
      <c r="F1153">
        <v>581.5</v>
      </c>
      <c r="G1153">
        <v>57.746374864115701</v>
      </c>
      <c r="H1153">
        <v>-1.91492921689753</v>
      </c>
      <c r="I1153">
        <v>85.276003453578994</v>
      </c>
      <c r="J1153">
        <v>8.0127169941762908</v>
      </c>
      <c r="K1153">
        <v>537.69563044215602</v>
      </c>
      <c r="L1153">
        <v>412.64301385301798</v>
      </c>
      <c r="M1153">
        <v>56.246020232884497</v>
      </c>
      <c r="N1153">
        <v>0.237597052697544</v>
      </c>
      <c r="O1153">
        <v>17.618228718830601</v>
      </c>
      <c r="P1153">
        <v>127.949823598588</v>
      </c>
      <c r="Q1153">
        <v>0.150913051541188</v>
      </c>
    </row>
    <row r="1154" spans="1:17" hidden="1" x14ac:dyDescent="0.3">
      <c r="A1154" t="s">
        <v>2463</v>
      </c>
      <c r="B1154" t="s">
        <v>2464</v>
      </c>
      <c r="C1154" t="s">
        <v>10301</v>
      </c>
      <c r="D1154" t="s">
        <v>80</v>
      </c>
      <c r="E1154">
        <v>2062.7786255999999</v>
      </c>
      <c r="F1154">
        <v>36.799999999999997</v>
      </c>
      <c r="G1154">
        <v>-18.5566676875818</v>
      </c>
      <c r="H1154">
        <v>-17.390089962259001</v>
      </c>
      <c r="I1154">
        <v>-17.509918648069501</v>
      </c>
      <c r="J1154">
        <v>-2.5002393939324401</v>
      </c>
      <c r="K1154">
        <v>38.7998189090642</v>
      </c>
      <c r="L1154">
        <v>37.188695464465503</v>
      </c>
      <c r="M1154">
        <v>58.022172440313099</v>
      </c>
      <c r="N1154">
        <v>0.66134997670884299</v>
      </c>
      <c r="O1154">
        <v>32.065217391304301</v>
      </c>
      <c r="P1154">
        <v>27.7777777777777</v>
      </c>
    </row>
    <row r="1155" spans="1:17" hidden="1" x14ac:dyDescent="0.3">
      <c r="A1155" t="s">
        <v>2465</v>
      </c>
      <c r="B1155" t="s">
        <v>2466</v>
      </c>
      <c r="C1155" t="s">
        <v>10301</v>
      </c>
      <c r="D1155" t="s">
        <v>359</v>
      </c>
      <c r="E1155">
        <v>2061.76158072</v>
      </c>
      <c r="F1155">
        <v>846.05</v>
      </c>
      <c r="G1155">
        <v>-24.916763577214599</v>
      </c>
      <c r="H1155">
        <v>-1.0085433492761899</v>
      </c>
      <c r="I1155">
        <v>-29.186579143615699</v>
      </c>
      <c r="J1155">
        <v>-6.5881244414700797</v>
      </c>
      <c r="K1155">
        <v>832.22087878904495</v>
      </c>
      <c r="L1155">
        <v>801.52437889178702</v>
      </c>
      <c r="M1155">
        <v>44.021903534837499</v>
      </c>
      <c r="N1155">
        <v>0.29812803560513002</v>
      </c>
      <c r="O1155">
        <v>28.8339932628095</v>
      </c>
      <c r="P1155">
        <v>31.282488944060798</v>
      </c>
      <c r="Q1155">
        <v>-7.0958300385551995E-2</v>
      </c>
    </row>
    <row r="1156" spans="1:17" hidden="1" x14ac:dyDescent="0.3">
      <c r="A1156" t="s">
        <v>2467</v>
      </c>
      <c r="B1156" t="s">
        <v>2468</v>
      </c>
      <c r="C1156" t="s">
        <v>10301</v>
      </c>
      <c r="D1156" t="s">
        <v>290</v>
      </c>
      <c r="E1156">
        <v>2042.55284979</v>
      </c>
      <c r="F1156">
        <v>1316.1</v>
      </c>
      <c r="G1156">
        <v>-33.766004505570301</v>
      </c>
      <c r="H1156">
        <v>3.9303444622643799</v>
      </c>
      <c r="I1156">
        <v>-15.3745579589591</v>
      </c>
      <c r="J1156">
        <v>-0.37221227057763201</v>
      </c>
      <c r="K1156">
        <v>1284.97187892489</v>
      </c>
      <c r="L1156">
        <v>1311.2749546217899</v>
      </c>
      <c r="M1156">
        <v>58.163751468516601</v>
      </c>
      <c r="N1156">
        <v>0.65001318702808097</v>
      </c>
      <c r="O1156">
        <v>15.7700782615302</v>
      </c>
      <c r="P1156">
        <v>14.852954009948499</v>
      </c>
      <c r="Q1156">
        <v>-3.7981531178270002E-3</v>
      </c>
    </row>
    <row r="1157" spans="1:17" hidden="1" x14ac:dyDescent="0.3">
      <c r="A1157" t="s">
        <v>2469</v>
      </c>
      <c r="B1157" t="s">
        <v>2470</v>
      </c>
      <c r="C1157" t="s">
        <v>10301</v>
      </c>
      <c r="D1157" t="s">
        <v>263</v>
      </c>
      <c r="E1157">
        <v>2040.0008975999999</v>
      </c>
      <c r="F1157">
        <v>472</v>
      </c>
      <c r="G1157">
        <v>176.79498035837</v>
      </c>
      <c r="H1157">
        <v>16.389341149109899</v>
      </c>
      <c r="I1157">
        <v>40.459642334299197</v>
      </c>
      <c r="J1157">
        <v>6.5011226964329696</v>
      </c>
      <c r="K1157">
        <v>422.70418777642402</v>
      </c>
      <c r="L1157">
        <v>346.35298848383502</v>
      </c>
      <c r="M1157">
        <v>70.474195682735299</v>
      </c>
      <c r="N1157">
        <v>1.98442186611514</v>
      </c>
      <c r="O1157">
        <v>5.9427966101694896</v>
      </c>
      <c r="P1157">
        <v>216.77852348993201</v>
      </c>
      <c r="Q1157">
        <v>0.252346050689087</v>
      </c>
    </row>
    <row r="1158" spans="1:17" hidden="1" x14ac:dyDescent="0.3">
      <c r="A1158" t="s">
        <v>2471</v>
      </c>
      <c r="B1158" t="s">
        <v>2472</v>
      </c>
      <c r="C1158" t="s">
        <v>10301</v>
      </c>
      <c r="D1158" t="s">
        <v>303</v>
      </c>
      <c r="E1158">
        <v>2039.4036057200001</v>
      </c>
      <c r="F1158">
        <v>62.14</v>
      </c>
      <c r="G1158">
        <v>42.538989948091398</v>
      </c>
      <c r="H1158">
        <v>4.5356946725982104</v>
      </c>
      <c r="I1158">
        <v>-37.611370027410601</v>
      </c>
      <c r="J1158">
        <v>2.09044985333106</v>
      </c>
      <c r="K1158">
        <v>62.603448904534297</v>
      </c>
      <c r="L1158">
        <v>60.025553498228597</v>
      </c>
      <c r="M1158">
        <v>54.6495313424156</v>
      </c>
      <c r="N1158">
        <v>0.66090948611563005</v>
      </c>
      <c r="O1158">
        <v>54.3289346636627</v>
      </c>
      <c r="P1158">
        <v>77.289586305278107</v>
      </c>
      <c r="Q1158">
        <v>1.0373444646233999E-2</v>
      </c>
    </row>
    <row r="1159" spans="1:17" hidden="1" x14ac:dyDescent="0.3">
      <c r="A1159" t="s">
        <v>2473</v>
      </c>
      <c r="B1159" t="s">
        <v>2474</v>
      </c>
      <c r="C1159" t="s">
        <v>10301</v>
      </c>
      <c r="D1159" t="s">
        <v>308</v>
      </c>
      <c r="E1159">
        <v>2032.468960425</v>
      </c>
      <c r="F1159">
        <v>324.14999999999998</v>
      </c>
      <c r="G1159">
        <v>11.2024341496851</v>
      </c>
      <c r="H1159">
        <v>0.99844386610436497</v>
      </c>
      <c r="I1159">
        <v>-28.3788031588482</v>
      </c>
      <c r="J1159">
        <v>2.3910795706721699</v>
      </c>
      <c r="K1159">
        <v>324.95120736978703</v>
      </c>
      <c r="L1159">
        <v>312.58242482686097</v>
      </c>
      <c r="M1159">
        <v>62.313715855960702</v>
      </c>
      <c r="N1159">
        <v>0.75153468080254904</v>
      </c>
      <c r="O1159">
        <v>30.387166435292301</v>
      </c>
      <c r="P1159">
        <v>52.397743300423102</v>
      </c>
      <c r="Q1159">
        <v>0.10888907054251799</v>
      </c>
    </row>
    <row r="1160" spans="1:17" hidden="1" x14ac:dyDescent="0.3">
      <c r="A1160" t="s">
        <v>2475</v>
      </c>
      <c r="B1160" t="s">
        <v>2476</v>
      </c>
      <c r="C1160" t="s">
        <v>10301</v>
      </c>
      <c r="D1160" t="s">
        <v>1561</v>
      </c>
      <c r="E1160">
        <v>2026.9958979999999</v>
      </c>
      <c r="F1160">
        <v>284</v>
      </c>
      <c r="G1160">
        <v>15.227423766188</v>
      </c>
      <c r="H1160">
        <v>1.2132207009306999</v>
      </c>
      <c r="I1160">
        <v>12.1524777956203</v>
      </c>
      <c r="J1160">
        <v>1.5623335276124199</v>
      </c>
      <c r="K1160">
        <v>260.92410736264497</v>
      </c>
      <c r="L1160">
        <v>231.001180670986</v>
      </c>
      <c r="M1160">
        <v>48.7942566921066</v>
      </c>
      <c r="N1160">
        <v>0.34464336332269502</v>
      </c>
      <c r="O1160">
        <v>18.626760563380198</v>
      </c>
      <c r="P1160">
        <v>110.37037037037</v>
      </c>
      <c r="Q1160">
        <v>7.3008329550362003E-2</v>
      </c>
    </row>
    <row r="1161" spans="1:17" hidden="1" x14ac:dyDescent="0.3">
      <c r="A1161" t="s">
        <v>2477</v>
      </c>
      <c r="B1161" t="s">
        <v>2478</v>
      </c>
      <c r="C1161" t="s">
        <v>10301</v>
      </c>
      <c r="D1161" t="s">
        <v>163</v>
      </c>
      <c r="E1161">
        <v>2023.2162000000001</v>
      </c>
      <c r="F1161">
        <v>1905.1</v>
      </c>
      <c r="G1161">
        <v>337.19456716336498</v>
      </c>
      <c r="H1161">
        <v>-15.776378267939601</v>
      </c>
      <c r="I1161">
        <v>71.824556598139296</v>
      </c>
      <c r="J1161">
        <v>-3.55331561840284</v>
      </c>
      <c r="K1161">
        <v>1849.8698931372201</v>
      </c>
      <c r="L1161">
        <v>1343.17587883478</v>
      </c>
      <c r="M1161">
        <v>49.668609361234203</v>
      </c>
      <c r="N1161">
        <v>0.92411562792544799</v>
      </c>
      <c r="O1161">
        <v>23.127394887407402</v>
      </c>
      <c r="P1161">
        <v>397.415143603133</v>
      </c>
      <c r="Q1161">
        <v>0.172477026866278</v>
      </c>
    </row>
    <row r="1162" spans="1:17" hidden="1" x14ac:dyDescent="0.3">
      <c r="A1162" t="s">
        <v>2479</v>
      </c>
      <c r="B1162" t="s">
        <v>2480</v>
      </c>
      <c r="C1162" t="s">
        <v>10301</v>
      </c>
      <c r="D1162" t="s">
        <v>63</v>
      </c>
      <c r="E1162">
        <v>2020.613503</v>
      </c>
      <c r="F1162">
        <v>20.75</v>
      </c>
      <c r="G1162">
        <v>17.187157580760498</v>
      </c>
      <c r="H1162">
        <v>-1.5240464550834201</v>
      </c>
      <c r="I1162">
        <v>-20.466941154733799</v>
      </c>
      <c r="J1162">
        <v>2.4516651847516502</v>
      </c>
      <c r="K1162">
        <v>19.695933794503699</v>
      </c>
      <c r="L1162">
        <v>18.4506800169058</v>
      </c>
      <c r="M1162">
        <v>59.436328433893799</v>
      </c>
      <c r="N1162">
        <v>0.89893670979506302</v>
      </c>
      <c r="O1162">
        <v>35.180722891566198</v>
      </c>
      <c r="P1162">
        <v>51.459854014598498</v>
      </c>
      <c r="Q1162">
        <v>3.742124483018E-2</v>
      </c>
    </row>
    <row r="1163" spans="1:17" hidden="1" x14ac:dyDescent="0.3">
      <c r="A1163" t="s">
        <v>2481</v>
      </c>
      <c r="B1163" t="s">
        <v>2482</v>
      </c>
      <c r="C1163" t="s">
        <v>10301</v>
      </c>
      <c r="D1163" t="s">
        <v>46</v>
      </c>
      <c r="E1163">
        <v>2020.1290200000001</v>
      </c>
      <c r="F1163">
        <v>199.5</v>
      </c>
      <c r="G1163">
        <v>1146.8426458624399</v>
      </c>
      <c r="H1163">
        <v>9.4571504167144695</v>
      </c>
      <c r="I1163">
        <v>90.656924837286297</v>
      </c>
      <c r="J1163">
        <v>5.2809045315269501</v>
      </c>
      <c r="K1163">
        <v>183.935280403733</v>
      </c>
      <c r="L1163">
        <v>124.430588791933</v>
      </c>
      <c r="M1163">
        <v>74.395601321098894</v>
      </c>
      <c r="N1163">
        <v>0.72587962033664999</v>
      </c>
      <c r="O1163">
        <v>15.488721804511201</v>
      </c>
      <c r="P1163">
        <v>1230</v>
      </c>
    </row>
    <row r="1164" spans="1:17" hidden="1" x14ac:dyDescent="0.3">
      <c r="A1164" t="s">
        <v>2483</v>
      </c>
      <c r="B1164" t="s">
        <v>2484</v>
      </c>
      <c r="C1164" t="s">
        <v>10301</v>
      </c>
      <c r="D1164" t="s">
        <v>263</v>
      </c>
      <c r="E1164">
        <v>2011.965158</v>
      </c>
      <c r="F1164">
        <v>1476.65</v>
      </c>
      <c r="G1164">
        <v>-0.98689126118702197</v>
      </c>
      <c r="H1164">
        <v>-0.96017723039269298</v>
      </c>
      <c r="I1164">
        <v>3.25208022160162</v>
      </c>
      <c r="J1164">
        <v>-6.6152364463681996</v>
      </c>
      <c r="K1164">
        <v>1474.3637919676501</v>
      </c>
      <c r="L1164">
        <v>1345.3205745216301</v>
      </c>
      <c r="M1164">
        <v>36.761250697983002</v>
      </c>
      <c r="N1164">
        <v>1.0078001630281499</v>
      </c>
      <c r="O1164">
        <v>17.218027291504399</v>
      </c>
      <c r="P1164">
        <v>43.622039585663501</v>
      </c>
      <c r="Q1164">
        <v>2.4978634873367999E-2</v>
      </c>
    </row>
    <row r="1165" spans="1:17" hidden="1" x14ac:dyDescent="0.3">
      <c r="A1165" t="s">
        <v>2485</v>
      </c>
      <c r="B1165" t="s">
        <v>2486</v>
      </c>
      <c r="C1165" t="s">
        <v>10301</v>
      </c>
      <c r="D1165" t="s">
        <v>113</v>
      </c>
      <c r="E1165">
        <v>2007.74298105</v>
      </c>
      <c r="F1165">
        <v>90.45</v>
      </c>
      <c r="G1165">
        <v>77.673806969557802</v>
      </c>
      <c r="H1165">
        <v>-3.73320787049787</v>
      </c>
      <c r="I1165">
        <v>23.606947863815599</v>
      </c>
      <c r="J1165">
        <v>-3.2648941728407599</v>
      </c>
      <c r="K1165">
        <v>91.427446169169798</v>
      </c>
      <c r="L1165">
        <v>73.496620865663601</v>
      </c>
      <c r="M1165">
        <v>34.451460135476701</v>
      </c>
      <c r="N1165">
        <v>1.3291435808811201</v>
      </c>
      <c r="O1165">
        <v>19.292426755113301</v>
      </c>
      <c r="P1165">
        <v>134.26573426573401</v>
      </c>
      <c r="Q1165">
        <v>6.2099467832227001E-2</v>
      </c>
    </row>
    <row r="1166" spans="1:17" hidden="1" x14ac:dyDescent="0.3">
      <c r="A1166" t="s">
        <v>2487</v>
      </c>
      <c r="B1166" t="s">
        <v>2488</v>
      </c>
      <c r="C1166" t="s">
        <v>10301</v>
      </c>
      <c r="D1166" t="s">
        <v>46</v>
      </c>
      <c r="E1166">
        <v>2000.4227205479999</v>
      </c>
      <c r="F1166">
        <v>207.72</v>
      </c>
      <c r="G1166">
        <v>243.010833904436</v>
      </c>
      <c r="H1166">
        <v>20.799961662671599</v>
      </c>
      <c r="I1166">
        <v>36.4312195081326</v>
      </c>
      <c r="J1166">
        <v>2.4063225834212898</v>
      </c>
      <c r="K1166">
        <v>182.352904302182</v>
      </c>
      <c r="L1166">
        <v>142.282821624083</v>
      </c>
      <c r="M1166">
        <v>62.256097298799503</v>
      </c>
      <c r="N1166">
        <v>0.46334588338642702</v>
      </c>
      <c r="O1166">
        <v>9.7150009628345906</v>
      </c>
      <c r="P1166">
        <v>270.92857142857099</v>
      </c>
      <c r="Q1166">
        <v>0.171515991071024</v>
      </c>
    </row>
    <row r="1167" spans="1:17" hidden="1" x14ac:dyDescent="0.3">
      <c r="A1167" t="s">
        <v>2489</v>
      </c>
      <c r="B1167" t="s">
        <v>2490</v>
      </c>
      <c r="C1167" t="s">
        <v>10301</v>
      </c>
      <c r="D1167" t="s">
        <v>21</v>
      </c>
      <c r="E1167">
        <v>1984.5831586500001</v>
      </c>
      <c r="F1167">
        <v>1561.05</v>
      </c>
      <c r="G1167">
        <v>94.027240083031103</v>
      </c>
      <c r="H1167">
        <v>22.622118043651501</v>
      </c>
      <c r="I1167">
        <v>57.754994287584701</v>
      </c>
      <c r="J1167">
        <v>4.8304343665580998</v>
      </c>
      <c r="K1167">
        <v>1305.3247378071301</v>
      </c>
      <c r="L1167">
        <v>1033.25666658099</v>
      </c>
      <c r="M1167">
        <v>74.009546047609504</v>
      </c>
      <c r="N1167">
        <v>2.6143470456449398</v>
      </c>
      <c r="O1167">
        <v>6.2105634028378303</v>
      </c>
      <c r="P1167">
        <v>163.268403743991</v>
      </c>
      <c r="Q1167">
        <v>0.18919046608919701</v>
      </c>
    </row>
    <row r="1168" spans="1:17" hidden="1" x14ac:dyDescent="0.3">
      <c r="A1168" t="s">
        <v>2491</v>
      </c>
      <c r="B1168" t="s">
        <v>2492</v>
      </c>
      <c r="C1168" t="s">
        <v>10301</v>
      </c>
      <c r="D1168" t="s">
        <v>1661</v>
      </c>
      <c r="E1168">
        <v>1984.1380216</v>
      </c>
      <c r="F1168">
        <v>60.8</v>
      </c>
      <c r="G1168">
        <v>-6.36635807591386</v>
      </c>
      <c r="H1168">
        <v>-4.7887634260534302</v>
      </c>
      <c r="I1168">
        <v>3.0845545371921799</v>
      </c>
      <c r="J1168">
        <v>-1.4146001813142699</v>
      </c>
      <c r="K1168">
        <v>60.375677394339199</v>
      </c>
      <c r="L1168">
        <v>57.643733559029798</v>
      </c>
      <c r="M1168">
        <v>58.880462682991599</v>
      </c>
      <c r="N1168">
        <v>1.1594018411993701</v>
      </c>
      <c r="O1168">
        <v>5.1809210526315903</v>
      </c>
      <c r="P1168">
        <v>26.272066458982302</v>
      </c>
      <c r="Q1168">
        <v>-2.8254867209200001E-2</v>
      </c>
    </row>
    <row r="1169" spans="1:17" hidden="1" x14ac:dyDescent="0.3">
      <c r="A1169" t="s">
        <v>2493</v>
      </c>
      <c r="B1169" t="s">
        <v>2494</v>
      </c>
      <c r="C1169" t="s">
        <v>10301</v>
      </c>
      <c r="D1169" t="s">
        <v>133</v>
      </c>
      <c r="E1169">
        <v>1981.271975375</v>
      </c>
      <c r="F1169">
        <v>1536.25</v>
      </c>
      <c r="G1169">
        <v>-21.174407896563601</v>
      </c>
      <c r="H1169">
        <v>-5.09080280720673</v>
      </c>
      <c r="I1169">
        <v>-24.3491066245528</v>
      </c>
      <c r="J1169">
        <v>-3.2700654023864102</v>
      </c>
      <c r="K1169">
        <v>1628.01673041304</v>
      </c>
      <c r="L1169">
        <v>1592.35622663244</v>
      </c>
      <c r="M1169">
        <v>41.148843673286002</v>
      </c>
      <c r="N1169">
        <v>0.57678563391691795</v>
      </c>
      <c r="O1169">
        <v>36.631407648494701</v>
      </c>
      <c r="P1169">
        <v>20.679497250589101</v>
      </c>
      <c r="Q1169">
        <v>0.112207755312051</v>
      </c>
    </row>
    <row r="1170" spans="1:17" hidden="1" x14ac:dyDescent="0.3">
      <c r="A1170" t="s">
        <v>2495</v>
      </c>
      <c r="B1170" t="s">
        <v>2496</v>
      </c>
      <c r="C1170" t="s">
        <v>10301</v>
      </c>
      <c r="D1170" t="s">
        <v>263</v>
      </c>
      <c r="E1170">
        <v>1969.92</v>
      </c>
      <c r="F1170">
        <v>615.6</v>
      </c>
      <c r="G1170">
        <v>69.516515201971899</v>
      </c>
      <c r="H1170">
        <v>0.382381736430848</v>
      </c>
      <c r="I1170">
        <v>35.897083170455502</v>
      </c>
      <c r="J1170">
        <v>-3.3882385114498699E-3</v>
      </c>
      <c r="K1170">
        <v>584.95079881297897</v>
      </c>
      <c r="L1170">
        <v>485.48670755129098</v>
      </c>
      <c r="M1170">
        <v>56.544623151712003</v>
      </c>
      <c r="N1170">
        <v>0.914683417549366</v>
      </c>
      <c r="O1170">
        <v>6.5627030539311102</v>
      </c>
      <c r="P1170">
        <v>115.32004197271699</v>
      </c>
      <c r="Q1170">
        <v>0.16170993407908299</v>
      </c>
    </row>
    <row r="1171" spans="1:17" hidden="1" x14ac:dyDescent="0.3">
      <c r="A1171" t="s">
        <v>2497</v>
      </c>
      <c r="B1171" t="s">
        <v>2498</v>
      </c>
      <c r="C1171" t="s">
        <v>10301</v>
      </c>
      <c r="D1171" t="s">
        <v>139</v>
      </c>
      <c r="E1171">
        <v>1967.3528750599901</v>
      </c>
      <c r="F1171">
        <v>63.73</v>
      </c>
      <c r="G1171">
        <v>48.131986232771403</v>
      </c>
      <c r="H1171">
        <v>-2.76680470844253</v>
      </c>
      <c r="I1171">
        <v>-6.9427824867789703</v>
      </c>
      <c r="J1171">
        <v>9.3696717918190302</v>
      </c>
      <c r="K1171">
        <v>62.568810161808699</v>
      </c>
      <c r="L1171">
        <v>55.375976829121697</v>
      </c>
      <c r="M1171">
        <v>66.887428618670398</v>
      </c>
      <c r="N1171">
        <v>0.96850320796481304</v>
      </c>
      <c r="O1171">
        <v>22.752235995606402</v>
      </c>
      <c r="P1171">
        <v>126.39431616341</v>
      </c>
      <c r="Q1171">
        <v>0.14201732502575501</v>
      </c>
    </row>
    <row r="1172" spans="1:17" hidden="1" x14ac:dyDescent="0.3">
      <c r="A1172" t="s">
        <v>2499</v>
      </c>
      <c r="B1172" t="s">
        <v>2500</v>
      </c>
      <c r="C1172" t="s">
        <v>10301</v>
      </c>
      <c r="D1172" t="s">
        <v>258</v>
      </c>
      <c r="E1172">
        <v>1966.804791</v>
      </c>
      <c r="F1172">
        <v>803.65</v>
      </c>
      <c r="G1172">
        <v>104.720849825698</v>
      </c>
      <c r="H1172">
        <v>2.0208597139827198</v>
      </c>
      <c r="I1172">
        <v>93.180245204662498</v>
      </c>
      <c r="J1172">
        <v>-3.3681357581503799</v>
      </c>
      <c r="K1172">
        <v>790.71815801012201</v>
      </c>
      <c r="M1172">
        <v>53.428404791534902</v>
      </c>
      <c r="N1172">
        <v>0.46493204506274299</v>
      </c>
      <c r="O1172">
        <v>40.820008710259401</v>
      </c>
      <c r="P1172">
        <v>241.97872340425499</v>
      </c>
    </row>
    <row r="1173" spans="1:17" hidden="1" x14ac:dyDescent="0.3">
      <c r="A1173" t="s">
        <v>2501</v>
      </c>
      <c r="B1173" t="s">
        <v>2502</v>
      </c>
      <c r="C1173" t="s">
        <v>10301</v>
      </c>
      <c r="D1173" t="s">
        <v>1893</v>
      </c>
      <c r="E1173">
        <v>1953.6162206399999</v>
      </c>
      <c r="F1173">
        <v>674.1</v>
      </c>
      <c r="G1173">
        <v>15.9823585373447</v>
      </c>
      <c r="H1173">
        <v>7.9087197423528801</v>
      </c>
      <c r="I1173">
        <v>-13.6319537292439</v>
      </c>
      <c r="J1173">
        <v>2.03746038462126</v>
      </c>
      <c r="K1173">
        <v>646.01765612440295</v>
      </c>
      <c r="L1173">
        <v>643.88792248724303</v>
      </c>
      <c r="M1173">
        <v>70.809703278137107</v>
      </c>
      <c r="N1173">
        <v>0.38855362117841702</v>
      </c>
      <c r="O1173">
        <v>35.736537605696398</v>
      </c>
      <c r="P1173">
        <v>52.167042889390501</v>
      </c>
      <c r="Q1173">
        <v>0.15259012551049</v>
      </c>
    </row>
    <row r="1174" spans="1:17" hidden="1" x14ac:dyDescent="0.3">
      <c r="A1174" t="s">
        <v>2503</v>
      </c>
      <c r="B1174" t="s">
        <v>2504</v>
      </c>
      <c r="C1174" t="s">
        <v>10301</v>
      </c>
      <c r="D1174" t="s">
        <v>378</v>
      </c>
      <c r="E1174">
        <v>1949.699415</v>
      </c>
      <c r="F1174">
        <v>222.5</v>
      </c>
      <c r="G1174">
        <v>-57.528620156213002</v>
      </c>
      <c r="H1174">
        <v>-0.53400242214373295</v>
      </c>
      <c r="I1174">
        <v>-18.8900776512648</v>
      </c>
      <c r="J1174">
        <v>-3.3038668433954501</v>
      </c>
      <c r="K1174">
        <v>226.95653363861501</v>
      </c>
      <c r="L1174">
        <v>247.00222436893699</v>
      </c>
      <c r="M1174">
        <v>52.058811035188597</v>
      </c>
      <c r="N1174">
        <v>0.63129541653716903</v>
      </c>
      <c r="O1174">
        <v>56.561797752808999</v>
      </c>
      <c r="P1174">
        <v>7.1462968313589403</v>
      </c>
      <c r="Q1174">
        <v>0.15641020843995701</v>
      </c>
    </row>
    <row r="1175" spans="1:17" hidden="1" x14ac:dyDescent="0.3">
      <c r="A1175" t="s">
        <v>2505</v>
      </c>
      <c r="B1175" t="s">
        <v>2506</v>
      </c>
      <c r="C1175" t="s">
        <v>10301</v>
      </c>
      <c r="D1175" t="s">
        <v>266</v>
      </c>
      <c r="E1175">
        <v>1940.3891703899999</v>
      </c>
      <c r="F1175">
        <v>849.3</v>
      </c>
      <c r="G1175">
        <v>52.140776722812397</v>
      </c>
      <c r="H1175">
        <v>4.5645420655798397</v>
      </c>
      <c r="I1175">
        <v>55.865497021782197</v>
      </c>
      <c r="J1175">
        <v>5.3400870743946802</v>
      </c>
      <c r="K1175">
        <v>766.58357583215798</v>
      </c>
      <c r="L1175">
        <v>641.32477929488698</v>
      </c>
      <c r="M1175">
        <v>70.390121774907698</v>
      </c>
      <c r="N1175">
        <v>0.377643076849138</v>
      </c>
      <c r="O1175">
        <v>11.6213352172377</v>
      </c>
      <c r="P1175">
        <v>83.023015257305403</v>
      </c>
      <c r="Q1175">
        <v>5.8817733822074003E-2</v>
      </c>
    </row>
    <row r="1176" spans="1:17" hidden="1" x14ac:dyDescent="0.3">
      <c r="A1176" t="s">
        <v>2507</v>
      </c>
      <c r="B1176" t="s">
        <v>2508</v>
      </c>
      <c r="C1176" t="s">
        <v>10301</v>
      </c>
      <c r="D1176" t="s">
        <v>378</v>
      </c>
      <c r="E1176">
        <v>1930.049580745</v>
      </c>
      <c r="F1176">
        <v>482.35</v>
      </c>
      <c r="G1176">
        <v>13.5753689587049</v>
      </c>
      <c r="H1176">
        <v>33.982309370881403</v>
      </c>
      <c r="I1176">
        <v>22.013292026718801</v>
      </c>
      <c r="J1176">
        <v>0.87964832974303997</v>
      </c>
      <c r="K1176">
        <v>393.127767961036</v>
      </c>
      <c r="L1176">
        <v>365.25063224783497</v>
      </c>
      <c r="M1176">
        <v>71.481770250087493</v>
      </c>
      <c r="N1176">
        <v>3.0449515686864701</v>
      </c>
      <c r="O1176">
        <v>2.4152586296257899</v>
      </c>
      <c r="P1176">
        <v>72.022111269614797</v>
      </c>
      <c r="Q1176">
        <v>-8.3614287290175004E-2</v>
      </c>
    </row>
    <row r="1177" spans="1:17" hidden="1" x14ac:dyDescent="0.3">
      <c r="A1177" t="s">
        <v>2509</v>
      </c>
      <c r="B1177" t="s">
        <v>2510</v>
      </c>
      <c r="C1177" t="s">
        <v>10301</v>
      </c>
      <c r="D1177" t="s">
        <v>263</v>
      </c>
      <c r="E1177">
        <v>1927.115167445</v>
      </c>
      <c r="F1177">
        <v>534.95000000000005</v>
      </c>
      <c r="G1177">
        <v>27.862693460140299</v>
      </c>
      <c r="H1177">
        <v>42.074720996997698</v>
      </c>
      <c r="I1177">
        <v>40.558189093503898</v>
      </c>
      <c r="J1177">
        <v>25.363383264743302</v>
      </c>
      <c r="K1177">
        <v>404.10195942206099</v>
      </c>
      <c r="L1177">
        <v>371.79900154321302</v>
      </c>
      <c r="M1177">
        <v>90.541959301708303</v>
      </c>
      <c r="N1177">
        <v>3.4583720530511801</v>
      </c>
      <c r="O1177">
        <v>3.7480138330684998</v>
      </c>
      <c r="P1177">
        <v>75.768030228355499</v>
      </c>
      <c r="Q1177">
        <v>9.0167591400273001E-2</v>
      </c>
    </row>
    <row r="1178" spans="1:17" hidden="1" x14ac:dyDescent="0.3">
      <c r="A1178" t="s">
        <v>2511</v>
      </c>
      <c r="B1178" t="s">
        <v>2512</v>
      </c>
      <c r="C1178" t="s">
        <v>10301</v>
      </c>
      <c r="D1178" t="s">
        <v>263</v>
      </c>
      <c r="E1178">
        <v>1925.959827825</v>
      </c>
      <c r="F1178">
        <v>629.75</v>
      </c>
      <c r="G1178">
        <v>-58.104534264891697</v>
      </c>
      <c r="H1178">
        <v>-9.0543960472611005</v>
      </c>
      <c r="I1178">
        <v>-38.329587476499597</v>
      </c>
      <c r="J1178">
        <v>-6.9995357881884299</v>
      </c>
      <c r="K1178">
        <v>685.22717231678303</v>
      </c>
      <c r="L1178">
        <v>778.62541132362003</v>
      </c>
      <c r="M1178">
        <v>28.372142831226999</v>
      </c>
      <c r="N1178">
        <v>0.74636071607510202</v>
      </c>
      <c r="O1178">
        <v>82.612147677649801</v>
      </c>
      <c r="P1178">
        <v>0.59904153354632905</v>
      </c>
    </row>
    <row r="1179" spans="1:17" hidden="1" x14ac:dyDescent="0.3">
      <c r="A1179" t="s">
        <v>2513</v>
      </c>
      <c r="B1179" t="s">
        <v>2514</v>
      </c>
      <c r="C1179" t="s">
        <v>10301</v>
      </c>
      <c r="D1179" t="s">
        <v>281</v>
      </c>
      <c r="E1179">
        <v>1921.971</v>
      </c>
      <c r="F1179">
        <v>4089.3</v>
      </c>
      <c r="G1179">
        <v>64.205221169429294</v>
      </c>
      <c r="H1179">
        <v>17.728556835384399</v>
      </c>
      <c r="I1179">
        <v>9.2951586552892795</v>
      </c>
      <c r="J1179">
        <v>-1.07238759017331</v>
      </c>
      <c r="K1179">
        <v>3670.57574623145</v>
      </c>
      <c r="L1179">
        <v>3150.422059472</v>
      </c>
      <c r="M1179">
        <v>69.351759236265295</v>
      </c>
      <c r="N1179">
        <v>1.1462257619888101</v>
      </c>
      <c r="O1179">
        <v>2.6813880126182799</v>
      </c>
      <c r="P1179">
        <v>103.422459893048</v>
      </c>
      <c r="Q1179">
        <v>0.20265660701848201</v>
      </c>
    </row>
    <row r="1180" spans="1:17" hidden="1" x14ac:dyDescent="0.3">
      <c r="A1180" t="s">
        <v>2515</v>
      </c>
      <c r="B1180" t="s">
        <v>2516</v>
      </c>
      <c r="C1180" t="s">
        <v>10301</v>
      </c>
      <c r="D1180" t="s">
        <v>303</v>
      </c>
      <c r="E1180">
        <v>1913.7743136049901</v>
      </c>
      <c r="F1180">
        <v>1279.45</v>
      </c>
      <c r="G1180">
        <v>11.5470542787867</v>
      </c>
      <c r="H1180">
        <v>10.3604347411859</v>
      </c>
      <c r="I1180">
        <v>16.448641760248201</v>
      </c>
      <c r="J1180">
        <v>1.7943640357608299</v>
      </c>
      <c r="K1180">
        <v>1166.8333499630701</v>
      </c>
      <c r="L1180">
        <v>1004.76718651286</v>
      </c>
      <c r="M1180">
        <v>61.3989890124369</v>
      </c>
      <c r="N1180">
        <v>1.0230143961004501</v>
      </c>
      <c r="O1180">
        <v>4.3417093282269699</v>
      </c>
      <c r="P1180">
        <v>64.813860620894005</v>
      </c>
      <c r="Q1180">
        <v>0.141345979631261</v>
      </c>
    </row>
    <row r="1181" spans="1:17" hidden="1" x14ac:dyDescent="0.3">
      <c r="A1181" t="s">
        <v>2517</v>
      </c>
      <c r="B1181" t="s">
        <v>2518</v>
      </c>
      <c r="C1181" t="s">
        <v>10301</v>
      </c>
      <c r="D1181" t="s">
        <v>198</v>
      </c>
      <c r="E1181">
        <v>1911.99</v>
      </c>
      <c r="F1181">
        <v>1018.75</v>
      </c>
      <c r="G1181">
        <v>129.89575102451701</v>
      </c>
      <c r="H1181">
        <v>5.4687702940248801</v>
      </c>
      <c r="I1181">
        <v>98.896818277235496</v>
      </c>
      <c r="J1181">
        <v>2.5193253443257602</v>
      </c>
      <c r="K1181">
        <v>958.41825877790905</v>
      </c>
      <c r="L1181">
        <v>780.21657172238201</v>
      </c>
      <c r="M1181">
        <v>74.497463194462696</v>
      </c>
      <c r="N1181">
        <v>1.0124986463839101</v>
      </c>
      <c r="O1181">
        <v>25.688343558282199</v>
      </c>
      <c r="P1181">
        <v>191.19622695440901</v>
      </c>
      <c r="Q1181">
        <v>0.125653913716961</v>
      </c>
    </row>
    <row r="1182" spans="1:17" hidden="1" x14ac:dyDescent="0.3">
      <c r="A1182" t="s">
        <v>2519</v>
      </c>
      <c r="B1182" t="s">
        <v>2520</v>
      </c>
      <c r="C1182" t="s">
        <v>10301</v>
      </c>
      <c r="D1182" t="s">
        <v>1661</v>
      </c>
      <c r="E1182">
        <v>1906.0882018</v>
      </c>
      <c r="F1182">
        <v>62.32</v>
      </c>
      <c r="G1182">
        <v>-6.6017943666496404</v>
      </c>
      <c r="H1182">
        <v>-4.3304841350893097</v>
      </c>
      <c r="I1182">
        <v>3.15750883787533</v>
      </c>
      <c r="J1182">
        <v>-1.05032014018104</v>
      </c>
      <c r="K1182">
        <v>61.975199659720502</v>
      </c>
      <c r="L1182">
        <v>59.126749973994599</v>
      </c>
      <c r="M1182">
        <v>59.453032016997597</v>
      </c>
      <c r="N1182">
        <v>1.1720408362801999</v>
      </c>
      <c r="O1182">
        <v>5.7605905006418299</v>
      </c>
      <c r="P1182">
        <v>25.8989898989899</v>
      </c>
      <c r="Q1182">
        <v>-2.8326200589973E-2</v>
      </c>
    </row>
    <row r="1183" spans="1:17" hidden="1" x14ac:dyDescent="0.3">
      <c r="A1183" t="s">
        <v>2521</v>
      </c>
      <c r="B1183" t="s">
        <v>2522</v>
      </c>
      <c r="C1183" t="s">
        <v>10301</v>
      </c>
      <c r="D1183" t="s">
        <v>1661</v>
      </c>
      <c r="E1183">
        <v>1905.052968</v>
      </c>
      <c r="F1183">
        <v>62.3</v>
      </c>
      <c r="G1183">
        <v>-6.5934921492562797</v>
      </c>
      <c r="H1183">
        <v>-4.3218311826195697</v>
      </c>
      <c r="I1183">
        <v>3.0783659971306601</v>
      </c>
      <c r="J1183">
        <v>-0.82286897673902903</v>
      </c>
      <c r="K1183">
        <v>61.913341660353701</v>
      </c>
      <c r="L1183">
        <v>59.091998517525198</v>
      </c>
      <c r="M1183">
        <v>55.931821315525497</v>
      </c>
      <c r="N1183">
        <v>1.64972374873484</v>
      </c>
      <c r="O1183">
        <v>6.98234349919744</v>
      </c>
      <c r="P1183">
        <v>26.600284495021299</v>
      </c>
      <c r="Q1183">
        <v>-2.9924776916618E-2</v>
      </c>
    </row>
    <row r="1184" spans="1:17" hidden="1" x14ac:dyDescent="0.3">
      <c r="A1184" t="s">
        <v>2523</v>
      </c>
      <c r="B1184" t="s">
        <v>2524</v>
      </c>
      <c r="C1184" t="s">
        <v>10301</v>
      </c>
      <c r="D1184" t="s">
        <v>733</v>
      </c>
      <c r="E1184">
        <v>1901.11000107</v>
      </c>
      <c r="F1184">
        <v>796.83</v>
      </c>
      <c r="G1184">
        <v>41.487199015185503</v>
      </c>
      <c r="H1184">
        <v>3.7588661057240502</v>
      </c>
      <c r="I1184">
        <v>15.2241911936159</v>
      </c>
      <c r="J1184">
        <v>0.49801028691571297</v>
      </c>
      <c r="K1184">
        <v>765.16108758105702</v>
      </c>
      <c r="L1184">
        <v>668.33366498665498</v>
      </c>
      <c r="M1184">
        <v>43.078312623575101</v>
      </c>
      <c r="N1184">
        <v>0.75771083819933305</v>
      </c>
      <c r="O1184">
        <v>2.0167413375500298</v>
      </c>
      <c r="P1184">
        <v>79.648292188028407</v>
      </c>
      <c r="Q1184">
        <v>-3.6227040049000002E-5</v>
      </c>
    </row>
    <row r="1185" spans="1:17" hidden="1" x14ac:dyDescent="0.3">
      <c r="A1185" t="s">
        <v>2525</v>
      </c>
      <c r="B1185" t="s">
        <v>2526</v>
      </c>
      <c r="C1185" t="s">
        <v>10301</v>
      </c>
      <c r="D1185" t="s">
        <v>571</v>
      </c>
      <c r="E1185">
        <v>1898.6871489299999</v>
      </c>
      <c r="F1185">
        <v>366.3</v>
      </c>
      <c r="G1185">
        <v>7.3731212016272103</v>
      </c>
      <c r="H1185">
        <v>7.0481812657443399</v>
      </c>
      <c r="I1185">
        <v>-23.090484479607198</v>
      </c>
      <c r="J1185">
        <v>5.3551985988389301</v>
      </c>
      <c r="K1185">
        <v>342.45660489406401</v>
      </c>
      <c r="L1185">
        <v>341.08659434217998</v>
      </c>
      <c r="M1185">
        <v>68.249621365422598</v>
      </c>
      <c r="N1185">
        <v>1.88442403726392</v>
      </c>
      <c r="O1185">
        <v>23.5326235326235</v>
      </c>
      <c r="P1185">
        <v>40.344827586206897</v>
      </c>
      <c r="Q1185">
        <v>-4.8871730514553E-2</v>
      </c>
    </row>
    <row r="1186" spans="1:17" hidden="1" x14ac:dyDescent="0.3">
      <c r="A1186" t="s">
        <v>2527</v>
      </c>
      <c r="B1186" t="s">
        <v>2528</v>
      </c>
      <c r="C1186" t="s">
        <v>10301</v>
      </c>
      <c r="D1186" t="s">
        <v>224</v>
      </c>
      <c r="E1186">
        <v>1888.6931389700001</v>
      </c>
      <c r="F1186">
        <v>1068.0999999999999</v>
      </c>
      <c r="G1186">
        <v>137.911033008468</v>
      </c>
      <c r="H1186">
        <v>22.545861896943901</v>
      </c>
      <c r="I1186">
        <v>63.623791680459803</v>
      </c>
      <c r="J1186">
        <v>1.29096987258369</v>
      </c>
      <c r="K1186">
        <v>904.74238146742596</v>
      </c>
      <c r="L1186">
        <v>713.11985594860596</v>
      </c>
      <c r="M1186">
        <v>77.012739786938198</v>
      </c>
      <c r="N1186">
        <v>1.80965512303474</v>
      </c>
      <c r="O1186">
        <v>2.8883063383578298</v>
      </c>
      <c r="P1186">
        <v>195.872576177285</v>
      </c>
      <c r="Q1186">
        <v>0.185427354797528</v>
      </c>
    </row>
    <row r="1187" spans="1:17" hidden="1" x14ac:dyDescent="0.3">
      <c r="A1187" t="s">
        <v>2529</v>
      </c>
      <c r="B1187" t="s">
        <v>2530</v>
      </c>
      <c r="C1187" t="s">
        <v>10301</v>
      </c>
      <c r="D1187" t="s">
        <v>1888</v>
      </c>
      <c r="E1187">
        <v>1886.230073336</v>
      </c>
      <c r="F1187">
        <v>167.72</v>
      </c>
      <c r="G1187">
        <v>-20.059216623813001</v>
      </c>
      <c r="H1187">
        <v>-1.00142988940606</v>
      </c>
      <c r="I1187">
        <v>-30.475054561539999</v>
      </c>
      <c r="J1187">
        <v>1.3064714738173799</v>
      </c>
      <c r="K1187">
        <v>166.70065307828699</v>
      </c>
      <c r="L1187">
        <v>170.15659316247101</v>
      </c>
      <c r="M1187">
        <v>71.285616187364298</v>
      </c>
      <c r="N1187">
        <v>0.49773947746174502</v>
      </c>
      <c r="O1187">
        <v>29.8592892916766</v>
      </c>
      <c r="P1187">
        <v>13.1713900134952</v>
      </c>
      <c r="Q1187">
        <v>-4.8693799254089003E-2</v>
      </c>
    </row>
    <row r="1188" spans="1:17" hidden="1" x14ac:dyDescent="0.3">
      <c r="A1188" t="s">
        <v>2531</v>
      </c>
      <c r="B1188" t="s">
        <v>2532</v>
      </c>
      <c r="C1188" t="s">
        <v>10301</v>
      </c>
      <c r="D1188" t="s">
        <v>378</v>
      </c>
      <c r="E1188">
        <v>1883.6553427399999</v>
      </c>
      <c r="F1188">
        <v>1498.45</v>
      </c>
      <c r="G1188">
        <v>38.502742262626803</v>
      </c>
      <c r="H1188">
        <v>29.8580186681315</v>
      </c>
      <c r="I1188">
        <v>68.296643327082606</v>
      </c>
      <c r="J1188">
        <v>-1.7329601907796299</v>
      </c>
      <c r="K1188">
        <v>1275.1413103105399</v>
      </c>
      <c r="L1188">
        <v>1059.46598490824</v>
      </c>
      <c r="M1188">
        <v>69.932565330121193</v>
      </c>
      <c r="N1188">
        <v>2.0634155252165498</v>
      </c>
      <c r="O1188">
        <v>6.7102672761853697</v>
      </c>
      <c r="P1188">
        <v>114.125464418405</v>
      </c>
      <c r="Q1188">
        <v>1.6865261261107E-2</v>
      </c>
    </row>
    <row r="1189" spans="1:17" hidden="1" x14ac:dyDescent="0.3">
      <c r="A1189" t="s">
        <v>2533</v>
      </c>
      <c r="B1189" t="s">
        <v>2534</v>
      </c>
      <c r="C1189" t="s">
        <v>10301</v>
      </c>
      <c r="D1189" t="s">
        <v>571</v>
      </c>
      <c r="E1189">
        <v>1877.97829190999</v>
      </c>
      <c r="F1189">
        <v>6093.15</v>
      </c>
      <c r="G1189">
        <v>-35.495057893634097</v>
      </c>
      <c r="H1189">
        <v>5.1123279494600604</v>
      </c>
      <c r="I1189">
        <v>-1.6175707754608399</v>
      </c>
      <c r="J1189">
        <v>2.9149817297144298</v>
      </c>
      <c r="K1189">
        <v>5705.7672186288501</v>
      </c>
      <c r="L1189">
        <v>5753.4046358077703</v>
      </c>
      <c r="M1189">
        <v>67.689504635688806</v>
      </c>
      <c r="N1189">
        <v>0.76861405692906304</v>
      </c>
      <c r="O1189">
        <v>13.012152991474</v>
      </c>
      <c r="P1189">
        <v>36.4952956989247</v>
      </c>
      <c r="Q1189">
        <v>-8.2461413432794006E-2</v>
      </c>
    </row>
    <row r="1190" spans="1:17" hidden="1" x14ac:dyDescent="0.3">
      <c r="A1190" t="s">
        <v>2535</v>
      </c>
      <c r="B1190" t="s">
        <v>2536</v>
      </c>
      <c r="C1190" t="s">
        <v>10301</v>
      </c>
      <c r="D1190" t="s">
        <v>139</v>
      </c>
      <c r="E1190">
        <v>1875.2865734500001</v>
      </c>
      <c r="F1190">
        <v>110.65</v>
      </c>
      <c r="G1190">
        <v>29.4343671402568</v>
      </c>
      <c r="H1190">
        <v>9.2985422585676893</v>
      </c>
      <c r="I1190">
        <v>10.657048178210699</v>
      </c>
      <c r="J1190">
        <v>-0.81334516721521899</v>
      </c>
      <c r="K1190">
        <v>102.22801780968599</v>
      </c>
      <c r="L1190">
        <v>91.694089158914906</v>
      </c>
      <c r="M1190">
        <v>57.237833984234499</v>
      </c>
      <c r="N1190">
        <v>2.0814185317545002</v>
      </c>
      <c r="O1190">
        <v>12.291007681879799</v>
      </c>
      <c r="P1190">
        <v>64.535315985130097</v>
      </c>
      <c r="Q1190">
        <v>6.6474806623580004E-2</v>
      </c>
    </row>
    <row r="1191" spans="1:17" hidden="1" x14ac:dyDescent="0.3">
      <c r="A1191" t="s">
        <v>2537</v>
      </c>
      <c r="B1191" t="s">
        <v>2538</v>
      </c>
      <c r="C1191" t="s">
        <v>10301</v>
      </c>
      <c r="D1191" t="s">
        <v>2539</v>
      </c>
      <c r="E1191">
        <v>1869.686432</v>
      </c>
      <c r="F1191">
        <v>189.92</v>
      </c>
      <c r="G1191">
        <v>55.491243644382998</v>
      </c>
      <c r="H1191">
        <v>25.503112536708599</v>
      </c>
      <c r="I1191">
        <v>-9.8692461667949694</v>
      </c>
      <c r="J1191">
        <v>8.3303814363246698</v>
      </c>
      <c r="K1191">
        <v>166.04606488039499</v>
      </c>
      <c r="M1191">
        <v>81.738456850629305</v>
      </c>
      <c r="N1191">
        <v>2.0464387599949099</v>
      </c>
      <c r="O1191">
        <v>30.6602780117944</v>
      </c>
      <c r="P1191">
        <v>113.753517163759</v>
      </c>
    </row>
    <row r="1192" spans="1:17" hidden="1" x14ac:dyDescent="0.3">
      <c r="A1192" t="s">
        <v>2540</v>
      </c>
      <c r="B1192" t="s">
        <v>2541</v>
      </c>
      <c r="C1192" t="s">
        <v>10301</v>
      </c>
      <c r="D1192" t="s">
        <v>98</v>
      </c>
      <c r="E1192">
        <v>1861.0328039999999</v>
      </c>
      <c r="F1192">
        <v>339.55</v>
      </c>
      <c r="G1192">
        <v>-48.360567889645303</v>
      </c>
      <c r="H1192">
        <v>-5.7127120260127198</v>
      </c>
      <c r="I1192">
        <v>-20.838386189100198</v>
      </c>
      <c r="J1192">
        <v>-0.64223214369255099</v>
      </c>
      <c r="K1192">
        <v>339.390160645565</v>
      </c>
      <c r="L1192">
        <v>344.04502201082499</v>
      </c>
      <c r="M1192">
        <v>53.050994699447003</v>
      </c>
      <c r="N1192">
        <v>0.71632674279411801</v>
      </c>
      <c r="O1192">
        <v>30.761301722868499</v>
      </c>
      <c r="P1192">
        <v>20.386456302073999</v>
      </c>
      <c r="Q1192">
        <v>6.5299365363393994E-2</v>
      </c>
    </row>
    <row r="1193" spans="1:17" hidden="1" x14ac:dyDescent="0.3">
      <c r="A1193" t="s">
        <v>2542</v>
      </c>
      <c r="B1193" t="s">
        <v>2543</v>
      </c>
      <c r="C1193" t="s">
        <v>10301</v>
      </c>
      <c r="D1193" t="s">
        <v>378</v>
      </c>
      <c r="E1193">
        <v>1858.625346672</v>
      </c>
      <c r="F1193">
        <v>91.27</v>
      </c>
      <c r="G1193">
        <v>15.588551784041501</v>
      </c>
      <c r="H1193">
        <v>8.61179091855516</v>
      </c>
      <c r="I1193">
        <v>-15.551456428822499</v>
      </c>
      <c r="J1193">
        <v>2.4052883731574402</v>
      </c>
      <c r="K1193">
        <v>84.041914960302705</v>
      </c>
      <c r="L1193">
        <v>79.724247461348497</v>
      </c>
      <c r="M1193">
        <v>69.742442453090703</v>
      </c>
      <c r="N1193">
        <v>1.28127670316451</v>
      </c>
      <c r="O1193">
        <v>17.782403856688902</v>
      </c>
      <c r="P1193">
        <v>43.845547675334899</v>
      </c>
      <c r="Q1193">
        <v>5.5333275223673997E-2</v>
      </c>
    </row>
    <row r="1194" spans="1:17" hidden="1" x14ac:dyDescent="0.3">
      <c r="A1194" t="s">
        <v>2544</v>
      </c>
      <c r="B1194" t="s">
        <v>2545</v>
      </c>
      <c r="C1194" t="s">
        <v>10301</v>
      </c>
      <c r="D1194" t="s">
        <v>530</v>
      </c>
      <c r="E1194">
        <v>1850.3043092820001</v>
      </c>
      <c r="F1194">
        <v>184.47</v>
      </c>
      <c r="G1194">
        <v>-1.5251373185846999</v>
      </c>
      <c r="H1194">
        <v>18.1148880208078</v>
      </c>
      <c r="I1194">
        <v>24.163737445016899</v>
      </c>
      <c r="J1194">
        <v>4.4395781108796797</v>
      </c>
      <c r="K1194">
        <v>163.344739027793</v>
      </c>
      <c r="L1194">
        <v>145.609664451816</v>
      </c>
      <c r="M1194">
        <v>73.987712324709506</v>
      </c>
      <c r="N1194">
        <v>0.70990839998788802</v>
      </c>
      <c r="O1194">
        <v>5.1011004499376504</v>
      </c>
      <c r="P1194">
        <v>68.312043795620397</v>
      </c>
      <c r="Q1194">
        <v>9.9393626521747006E-2</v>
      </c>
    </row>
    <row r="1195" spans="1:17" hidden="1" x14ac:dyDescent="0.3">
      <c r="A1195" t="s">
        <v>2546</v>
      </c>
      <c r="B1195" t="s">
        <v>2547</v>
      </c>
      <c r="C1195" t="s">
        <v>10301</v>
      </c>
      <c r="D1195" t="s">
        <v>417</v>
      </c>
      <c r="E1195">
        <v>1849.6745000000001</v>
      </c>
      <c r="F1195">
        <v>1224.95</v>
      </c>
      <c r="G1195">
        <v>-11.161315658815001</v>
      </c>
      <c r="H1195">
        <v>-2.53254196177609</v>
      </c>
      <c r="I1195">
        <v>-26.830710718503401</v>
      </c>
      <c r="J1195">
        <v>3.15148520937987</v>
      </c>
      <c r="K1195">
        <v>1257.48661799201</v>
      </c>
      <c r="L1195">
        <v>1239.14539636631</v>
      </c>
      <c r="M1195">
        <v>54.6095639209354</v>
      </c>
      <c r="N1195">
        <v>0.573096649371445</v>
      </c>
      <c r="O1195">
        <v>31.025756153312301</v>
      </c>
      <c r="P1195">
        <v>31.0177014813626</v>
      </c>
      <c r="Q1195">
        <v>6.7534330243531004E-2</v>
      </c>
    </row>
    <row r="1196" spans="1:17" hidden="1" x14ac:dyDescent="0.3">
      <c r="A1196" t="s">
        <v>2548</v>
      </c>
      <c r="B1196" t="s">
        <v>2549</v>
      </c>
      <c r="C1196" t="s">
        <v>10301</v>
      </c>
      <c r="D1196" t="s">
        <v>571</v>
      </c>
      <c r="E1196">
        <v>1849.29360655</v>
      </c>
      <c r="F1196">
        <v>1420.25</v>
      </c>
      <c r="G1196">
        <v>1.4134103154137501</v>
      </c>
      <c r="H1196">
        <v>1.74670284378783</v>
      </c>
      <c r="I1196">
        <v>-15.6869516119705</v>
      </c>
      <c r="J1196">
        <v>0.88125781719943097</v>
      </c>
      <c r="K1196">
        <v>1371.7433567539399</v>
      </c>
      <c r="L1196">
        <v>1317.8973964506499</v>
      </c>
      <c r="M1196">
        <v>62.478146624219299</v>
      </c>
      <c r="N1196">
        <v>0.61475057808381905</v>
      </c>
      <c r="O1196">
        <v>9.3469459602182692</v>
      </c>
      <c r="P1196">
        <v>39.260675589547397</v>
      </c>
      <c r="Q1196">
        <v>-4.0457419464118002E-2</v>
      </c>
    </row>
    <row r="1197" spans="1:17" hidden="1" x14ac:dyDescent="0.3">
      <c r="A1197" t="s">
        <v>2550</v>
      </c>
      <c r="B1197" t="s">
        <v>2551</v>
      </c>
      <c r="C1197" t="s">
        <v>10301</v>
      </c>
      <c r="D1197" t="s">
        <v>263</v>
      </c>
      <c r="E1197">
        <v>1840.95706015</v>
      </c>
      <c r="F1197">
        <v>586.15</v>
      </c>
      <c r="G1197">
        <v>38.224552725298501</v>
      </c>
      <c r="H1197">
        <v>-10.452197150742901</v>
      </c>
      <c r="I1197">
        <v>36.848276251703602</v>
      </c>
      <c r="J1197">
        <v>3.2902717335212599</v>
      </c>
      <c r="K1197">
        <v>590.503709064963</v>
      </c>
      <c r="L1197">
        <v>476.23003405042198</v>
      </c>
      <c r="M1197">
        <v>41.560785886180199</v>
      </c>
      <c r="N1197">
        <v>0.56439964702060097</v>
      </c>
      <c r="O1197">
        <v>27.3735391964514</v>
      </c>
      <c r="P1197">
        <v>96.562709590878598</v>
      </c>
      <c r="Q1197">
        <v>0.12053751915083399</v>
      </c>
    </row>
    <row r="1198" spans="1:17" hidden="1" x14ac:dyDescent="0.3">
      <c r="A1198" t="s">
        <v>2552</v>
      </c>
      <c r="B1198" t="s">
        <v>2553</v>
      </c>
      <c r="C1198" t="s">
        <v>10301</v>
      </c>
      <c r="D1198" t="s">
        <v>568</v>
      </c>
      <c r="E1198">
        <v>1840.524015</v>
      </c>
      <c r="F1198">
        <v>953.8</v>
      </c>
      <c r="G1198">
        <v>409.43437515192102</v>
      </c>
      <c r="H1198">
        <v>28.556762125215801</v>
      </c>
      <c r="I1198">
        <v>82.343795708077806</v>
      </c>
      <c r="J1198">
        <v>-2.3067822434557201</v>
      </c>
      <c r="K1198">
        <v>751.03158540279696</v>
      </c>
      <c r="L1198">
        <v>546.35415579157598</v>
      </c>
      <c r="M1198">
        <v>70.142768503108599</v>
      </c>
      <c r="N1198">
        <v>1.6199409370299001</v>
      </c>
      <c r="O1198">
        <v>3.7638918012161899</v>
      </c>
      <c r="P1198">
        <v>470.96677641424702</v>
      </c>
      <c r="Q1198">
        <v>0.208960191544315</v>
      </c>
    </row>
    <row r="1199" spans="1:17" hidden="1" x14ac:dyDescent="0.3">
      <c r="A1199" t="s">
        <v>2554</v>
      </c>
      <c r="B1199" t="s">
        <v>2555</v>
      </c>
      <c r="C1199" t="s">
        <v>10301</v>
      </c>
      <c r="D1199" t="s">
        <v>198</v>
      </c>
      <c r="E1199">
        <v>1840.36594952</v>
      </c>
      <c r="F1199">
        <v>813.55</v>
      </c>
      <c r="G1199">
        <v>57.739496615527599</v>
      </c>
      <c r="H1199">
        <v>-2.62561293378901</v>
      </c>
      <c r="I1199">
        <v>-7.4813163799184998</v>
      </c>
      <c r="J1199">
        <v>-1.46533600256105</v>
      </c>
      <c r="K1199">
        <v>770.08296113355698</v>
      </c>
      <c r="L1199">
        <v>678.43894501632406</v>
      </c>
      <c r="M1199">
        <v>71.223204820763399</v>
      </c>
      <c r="N1199">
        <v>0.43000796256569401</v>
      </c>
      <c r="O1199">
        <v>6.5699711142523398</v>
      </c>
      <c r="P1199">
        <v>87.022988505747094</v>
      </c>
      <c r="Q1199">
        <v>8.0068537543457996E-2</v>
      </c>
    </row>
    <row r="1200" spans="1:17" hidden="1" x14ac:dyDescent="0.3">
      <c r="A1200" t="s">
        <v>2556</v>
      </c>
      <c r="B1200" t="s">
        <v>2557</v>
      </c>
      <c r="C1200" t="s">
        <v>10301</v>
      </c>
      <c r="D1200" t="s">
        <v>378</v>
      </c>
      <c r="E1200">
        <v>1837.0381239000001</v>
      </c>
      <c r="F1200">
        <v>114.03</v>
      </c>
      <c r="G1200">
        <v>26.489845414253999</v>
      </c>
      <c r="H1200">
        <v>-3.6597168285775399</v>
      </c>
      <c r="I1200">
        <v>3.6225487284870601</v>
      </c>
      <c r="J1200">
        <v>-2.9081382246250902</v>
      </c>
      <c r="K1200">
        <v>109.904493894975</v>
      </c>
      <c r="L1200">
        <v>98.314605064074797</v>
      </c>
      <c r="M1200">
        <v>60.107780505141598</v>
      </c>
      <c r="N1200">
        <v>0.35666899977710897</v>
      </c>
      <c r="O1200">
        <v>17.512935192493099</v>
      </c>
      <c r="P1200">
        <v>57.826989619377102</v>
      </c>
      <c r="Q1200">
        <v>0.12296223460456</v>
      </c>
    </row>
    <row r="1201" spans="1:17" hidden="1" x14ac:dyDescent="0.3">
      <c r="A1201" t="s">
        <v>2558</v>
      </c>
      <c r="B1201" t="s">
        <v>2559</v>
      </c>
      <c r="C1201" t="s">
        <v>10301</v>
      </c>
      <c r="D1201" t="s">
        <v>571</v>
      </c>
      <c r="E1201">
        <v>1828.2325447999999</v>
      </c>
      <c r="F1201">
        <v>74</v>
      </c>
      <c r="G1201">
        <v>-35.992271685625198</v>
      </c>
      <c r="H1201">
        <v>-3.4796693690045601</v>
      </c>
      <c r="I1201">
        <v>-16.9860330672998</v>
      </c>
      <c r="J1201">
        <v>2.1687595230021102</v>
      </c>
      <c r="K1201">
        <v>74.156235102920405</v>
      </c>
      <c r="L1201">
        <v>77.216960245881197</v>
      </c>
      <c r="M1201">
        <v>48.951210294868297</v>
      </c>
      <c r="N1201">
        <v>0.54716111342460605</v>
      </c>
      <c r="O1201">
        <v>48.648648648648603</v>
      </c>
      <c r="P1201">
        <v>50.712830957230103</v>
      </c>
    </row>
    <row r="1202" spans="1:17" hidden="1" x14ac:dyDescent="0.3">
      <c r="A1202" t="s">
        <v>2560</v>
      </c>
      <c r="B1202" t="s">
        <v>2561</v>
      </c>
      <c r="C1202" t="s">
        <v>10301</v>
      </c>
      <c r="D1202" t="s">
        <v>198</v>
      </c>
      <c r="E1202">
        <v>1821.7684979999999</v>
      </c>
      <c r="F1202">
        <v>424.35</v>
      </c>
      <c r="G1202">
        <v>-46.1547317437877</v>
      </c>
      <c r="H1202">
        <v>0.55250641521641197</v>
      </c>
      <c r="I1202">
        <v>-12.1214801641115</v>
      </c>
      <c r="J1202">
        <v>-1.2051461245113699</v>
      </c>
      <c r="K1202">
        <v>413.26130946202301</v>
      </c>
      <c r="L1202">
        <v>419.08322064902802</v>
      </c>
      <c r="M1202">
        <v>63.442470744923298</v>
      </c>
      <c r="N1202">
        <v>0.68413995874792799</v>
      </c>
      <c r="O1202">
        <v>37.445504889831497</v>
      </c>
      <c r="P1202">
        <v>18.798992161254201</v>
      </c>
      <c r="Q1202">
        <v>4.6317231454760001E-3</v>
      </c>
    </row>
    <row r="1203" spans="1:17" hidden="1" x14ac:dyDescent="0.3">
      <c r="A1203" t="s">
        <v>2562</v>
      </c>
      <c r="B1203" t="s">
        <v>2563</v>
      </c>
      <c r="C1203" t="s">
        <v>10301</v>
      </c>
      <c r="D1203" t="s">
        <v>2182</v>
      </c>
      <c r="E1203">
        <v>1819.7367452799999</v>
      </c>
      <c r="F1203">
        <v>352.7</v>
      </c>
      <c r="G1203">
        <v>32.802244248478701</v>
      </c>
      <c r="H1203">
        <v>-2.54536256663047</v>
      </c>
      <c r="I1203">
        <v>49.044249409088202</v>
      </c>
      <c r="J1203">
        <v>20.339029221547801</v>
      </c>
      <c r="K1203">
        <v>338.15100000000001</v>
      </c>
      <c r="M1203">
        <v>62.706360489546</v>
      </c>
      <c r="O1203">
        <v>18.159909271335401</v>
      </c>
      <c r="P1203">
        <v>68.755980861243998</v>
      </c>
    </row>
    <row r="1204" spans="1:17" hidden="1" x14ac:dyDescent="0.3">
      <c r="A1204" t="s">
        <v>2564</v>
      </c>
      <c r="B1204" t="s">
        <v>2565</v>
      </c>
      <c r="C1204" t="s">
        <v>10301</v>
      </c>
      <c r="D1204" t="s">
        <v>736</v>
      </c>
      <c r="E1204">
        <v>1818.0512614950001</v>
      </c>
      <c r="F1204">
        <v>16.05</v>
      </c>
      <c r="G1204">
        <v>-30.526960825105402</v>
      </c>
      <c r="H1204">
        <v>-10.8883802842909</v>
      </c>
      <c r="I1204">
        <v>-38.085636077417703</v>
      </c>
      <c r="J1204">
        <v>0.791586133368264</v>
      </c>
      <c r="K1204">
        <v>16.886496777969899</v>
      </c>
      <c r="L1204">
        <v>17.876014094621301</v>
      </c>
      <c r="M1204">
        <v>49.878893886142201</v>
      </c>
      <c r="N1204">
        <v>0.44749450181870598</v>
      </c>
      <c r="O1204">
        <v>82.554517133956296</v>
      </c>
      <c r="P1204">
        <v>9.9315068493150704</v>
      </c>
      <c r="Q1204">
        <v>8.4950492873238997E-2</v>
      </c>
    </row>
    <row r="1205" spans="1:17" hidden="1" x14ac:dyDescent="0.3">
      <c r="A1205" t="s">
        <v>2566</v>
      </c>
      <c r="B1205" t="s">
        <v>2567</v>
      </c>
      <c r="C1205" t="s">
        <v>10301</v>
      </c>
      <c r="D1205" t="s">
        <v>21</v>
      </c>
      <c r="E1205">
        <v>1817.9377152</v>
      </c>
      <c r="F1205">
        <v>1544</v>
      </c>
      <c r="G1205">
        <v>200.94275235871899</v>
      </c>
      <c r="H1205">
        <v>5.3518351473710801</v>
      </c>
      <c r="I1205">
        <v>71.620997024496504</v>
      </c>
      <c r="J1205">
        <v>11.775008562669701</v>
      </c>
      <c r="K1205">
        <v>1377.8400173105599</v>
      </c>
      <c r="L1205">
        <v>1021.14906103904</v>
      </c>
      <c r="M1205">
        <v>58.616382849760797</v>
      </c>
      <c r="N1205">
        <v>0.85501736502288095</v>
      </c>
      <c r="O1205">
        <v>8.6755181347150305</v>
      </c>
      <c r="P1205">
        <v>270.574822992919</v>
      </c>
      <c r="Q1205">
        <v>0.147046856229126</v>
      </c>
    </row>
    <row r="1206" spans="1:17" hidden="1" x14ac:dyDescent="0.3">
      <c r="A1206" t="s">
        <v>2568</v>
      </c>
      <c r="B1206" t="s">
        <v>2569</v>
      </c>
      <c r="C1206" t="s">
        <v>10301</v>
      </c>
      <c r="D1206" t="s">
        <v>191</v>
      </c>
      <c r="E1206">
        <v>1817.91031365</v>
      </c>
      <c r="F1206">
        <v>2985.75</v>
      </c>
      <c r="G1206">
        <v>65.260069490594404</v>
      </c>
      <c r="H1206">
        <v>37.045751940376803</v>
      </c>
      <c r="I1206">
        <v>61.0057979565929</v>
      </c>
      <c r="J1206">
        <v>0.2603069236983</v>
      </c>
      <c r="K1206">
        <v>2602.3242156229799</v>
      </c>
      <c r="L1206">
        <v>2048.1339546300901</v>
      </c>
      <c r="M1206">
        <v>55.986514075481601</v>
      </c>
      <c r="N1206">
        <v>0.79707015412581295</v>
      </c>
      <c r="O1206">
        <v>15.5153646487482</v>
      </c>
      <c r="P1206">
        <v>120.97024866785</v>
      </c>
      <c r="Q1206">
        <v>0.154278581063585</v>
      </c>
    </row>
    <row r="1207" spans="1:17" hidden="1" x14ac:dyDescent="0.3">
      <c r="A1207" t="s">
        <v>2570</v>
      </c>
      <c r="B1207" t="s">
        <v>2571</v>
      </c>
      <c r="C1207" t="s">
        <v>10301</v>
      </c>
      <c r="D1207" t="s">
        <v>527</v>
      </c>
      <c r="E1207">
        <v>1817.58385700999</v>
      </c>
      <c r="F1207">
        <v>903.3</v>
      </c>
      <c r="G1207">
        <v>46.447671220195097</v>
      </c>
      <c r="H1207">
        <v>2.7961802594527598</v>
      </c>
      <c r="I1207">
        <v>3.3576964807920202</v>
      </c>
      <c r="J1207">
        <v>-4.4740617126326603</v>
      </c>
      <c r="K1207">
        <v>878.31257677639803</v>
      </c>
      <c r="L1207">
        <v>738.76778256191699</v>
      </c>
      <c r="M1207">
        <v>47.908975670519503</v>
      </c>
      <c r="N1207">
        <v>1.4607921484122699</v>
      </c>
      <c r="O1207">
        <v>10.594486881434699</v>
      </c>
      <c r="P1207">
        <v>125.82499999999899</v>
      </c>
      <c r="Q1207">
        <v>0.185042652978922</v>
      </c>
    </row>
    <row r="1208" spans="1:17" x14ac:dyDescent="0.3">
      <c r="A1208" t="s">
        <v>2572</v>
      </c>
      <c r="B1208" t="s">
        <v>2573</v>
      </c>
      <c r="C1208" t="s">
        <v>10300</v>
      </c>
      <c r="D1208" t="s">
        <v>571</v>
      </c>
      <c r="E1208">
        <v>1810.1207020490001</v>
      </c>
      <c r="F1208">
        <v>108.07</v>
      </c>
      <c r="G1208">
        <v>-57.833431428155301</v>
      </c>
      <c r="H1208">
        <v>-5.7241169614069598</v>
      </c>
      <c r="I1208">
        <v>-24.802742009827298</v>
      </c>
      <c r="J1208">
        <v>0.23427388040383301</v>
      </c>
      <c r="K1208">
        <v>108.058121060381</v>
      </c>
      <c r="L1208">
        <v>116.766002263461</v>
      </c>
      <c r="M1208">
        <v>52.708686299777597</v>
      </c>
      <c r="N1208">
        <v>0.58027483840863703</v>
      </c>
      <c r="O1208">
        <v>72.434533172943404</v>
      </c>
      <c r="P1208">
        <v>35.171982489055601</v>
      </c>
      <c r="Q1208">
        <v>-6.8033890055678004E-2</v>
      </c>
    </row>
    <row r="1209" spans="1:17" hidden="1" x14ac:dyDescent="0.3">
      <c r="A1209" t="s">
        <v>2574</v>
      </c>
      <c r="B1209" t="s">
        <v>2575</v>
      </c>
      <c r="C1209" t="s">
        <v>10301</v>
      </c>
      <c r="D1209" t="s">
        <v>408</v>
      </c>
      <c r="E1209">
        <v>1796.14320075</v>
      </c>
      <c r="F1209">
        <v>1383.75</v>
      </c>
      <c r="G1209">
        <v>360.52207892485899</v>
      </c>
      <c r="H1209">
        <v>-2.88246160184115</v>
      </c>
      <c r="I1209">
        <v>41.903623907285102</v>
      </c>
      <c r="J1209">
        <v>13.666820925195699</v>
      </c>
      <c r="K1209">
        <v>1220.2437244441101</v>
      </c>
      <c r="L1209">
        <v>900.31685638874296</v>
      </c>
      <c r="M1209">
        <v>66.881653123115996</v>
      </c>
      <c r="N1209">
        <v>0.44208229820088302</v>
      </c>
      <c r="O1209">
        <v>19.7109304426377</v>
      </c>
      <c r="P1209">
        <v>430.27399885035402</v>
      </c>
      <c r="Q1209">
        <v>0.121710951530117</v>
      </c>
    </row>
    <row r="1210" spans="1:17" hidden="1" x14ac:dyDescent="0.3">
      <c r="A1210" t="s">
        <v>2576</v>
      </c>
      <c r="B1210" t="s">
        <v>2577</v>
      </c>
      <c r="C1210" t="s">
        <v>10301</v>
      </c>
      <c r="D1210" t="s">
        <v>263</v>
      </c>
      <c r="E1210">
        <v>1796.0175290249999</v>
      </c>
      <c r="F1210">
        <v>1320.75</v>
      </c>
      <c r="G1210">
        <v>-12.113265801205999</v>
      </c>
      <c r="H1210">
        <v>-6.8072631767089602</v>
      </c>
      <c r="I1210">
        <v>-19.823030506650401</v>
      </c>
      <c r="J1210">
        <v>-2.1757897401860902</v>
      </c>
      <c r="K1210">
        <v>1365.21920017554</v>
      </c>
      <c r="L1210">
        <v>1355.50910444841</v>
      </c>
      <c r="M1210">
        <v>43.302664214390802</v>
      </c>
      <c r="N1210">
        <v>0.42430451899589799</v>
      </c>
      <c r="O1210">
        <v>34.014764338444003</v>
      </c>
      <c r="P1210">
        <v>29.231898238747501</v>
      </c>
      <c r="Q1210">
        <v>6.2374323373212998E-2</v>
      </c>
    </row>
    <row r="1211" spans="1:17" hidden="1" x14ac:dyDescent="0.3">
      <c r="A1211" t="s">
        <v>2578</v>
      </c>
      <c r="B1211" t="s">
        <v>2579</v>
      </c>
      <c r="C1211" t="s">
        <v>10301</v>
      </c>
      <c r="D1211" t="s">
        <v>2580</v>
      </c>
      <c r="E1211">
        <v>1793.734304265</v>
      </c>
      <c r="F1211">
        <v>1135.6500000000001</v>
      </c>
      <c r="G1211">
        <v>-26.416195762504302</v>
      </c>
      <c r="H1211">
        <v>-6.2036969092837104</v>
      </c>
      <c r="I1211">
        <v>-18.859746094063201</v>
      </c>
      <c r="J1211">
        <v>4.7720821910760298</v>
      </c>
      <c r="K1211">
        <v>1135.6047821929801</v>
      </c>
      <c r="L1211">
        <v>1139.6303631938599</v>
      </c>
      <c r="M1211">
        <v>60.997326621703102</v>
      </c>
      <c r="N1211">
        <v>0.76790171702122401</v>
      </c>
      <c r="O1211">
        <v>27.763835688812499</v>
      </c>
      <c r="P1211">
        <v>21.356058986962999</v>
      </c>
      <c r="Q1211">
        <v>9.2196478937877996E-2</v>
      </c>
    </row>
    <row r="1212" spans="1:17" hidden="1" x14ac:dyDescent="0.3">
      <c r="A1212" t="s">
        <v>2581</v>
      </c>
      <c r="B1212" t="s">
        <v>2582</v>
      </c>
      <c r="C1212" t="s">
        <v>10301</v>
      </c>
      <c r="D1212" t="s">
        <v>139</v>
      </c>
      <c r="E1212">
        <v>1789.1967501900001</v>
      </c>
      <c r="F1212">
        <v>140.41</v>
      </c>
      <c r="G1212">
        <v>47.814427682373498</v>
      </c>
      <c r="H1212">
        <v>5.3608872035094999</v>
      </c>
      <c r="I1212">
        <v>16.3771632133103</v>
      </c>
      <c r="J1212">
        <v>4.7886002336239102</v>
      </c>
      <c r="K1212">
        <v>129.55111100203899</v>
      </c>
      <c r="L1212">
        <v>111.841484608774</v>
      </c>
      <c r="M1212">
        <v>69.412360717793007</v>
      </c>
      <c r="N1212">
        <v>0.41207845641674401</v>
      </c>
      <c r="O1212">
        <v>7.5065878498682403</v>
      </c>
      <c r="P1212">
        <v>112.260015117157</v>
      </c>
      <c r="Q1212">
        <v>8.0932170099917003E-2</v>
      </c>
    </row>
    <row r="1213" spans="1:17" hidden="1" x14ac:dyDescent="0.3">
      <c r="A1213" t="s">
        <v>2583</v>
      </c>
      <c r="B1213" t="s">
        <v>2584</v>
      </c>
      <c r="C1213" t="s">
        <v>10301</v>
      </c>
      <c r="D1213" t="s">
        <v>1561</v>
      </c>
      <c r="E1213">
        <v>1787.1</v>
      </c>
      <c r="F1213">
        <v>111</v>
      </c>
      <c r="G1213">
        <v>37.531658809149</v>
      </c>
      <c r="H1213">
        <v>20.502743664910501</v>
      </c>
      <c r="I1213">
        <v>72.038269622572201</v>
      </c>
      <c r="J1213">
        <v>-5.9634005382008199</v>
      </c>
      <c r="K1213">
        <v>105.674480773784</v>
      </c>
      <c r="L1213">
        <v>83.268023371165299</v>
      </c>
      <c r="M1213">
        <v>41.181555258886597</v>
      </c>
      <c r="N1213">
        <v>2.30069784397458</v>
      </c>
      <c r="O1213">
        <v>41.171171171171103</v>
      </c>
      <c r="P1213">
        <v>113.42049605845</v>
      </c>
      <c r="Q1213">
        <v>0.15466161877967699</v>
      </c>
    </row>
    <row r="1214" spans="1:17" hidden="1" x14ac:dyDescent="0.3">
      <c r="A1214" t="s">
        <v>2585</v>
      </c>
      <c r="B1214" t="s">
        <v>2586</v>
      </c>
      <c r="C1214" t="s">
        <v>10301</v>
      </c>
      <c r="D1214" t="s">
        <v>2587</v>
      </c>
      <c r="E1214">
        <v>1783.8522783999999</v>
      </c>
      <c r="F1214">
        <v>642.79999999999995</v>
      </c>
      <c r="G1214">
        <v>41.2179025232276</v>
      </c>
      <c r="H1214">
        <v>-7.1018210091840102</v>
      </c>
      <c r="I1214">
        <v>4.0919398561957703</v>
      </c>
      <c r="J1214">
        <v>-2.6259528628792901</v>
      </c>
      <c r="K1214">
        <v>658.96474784923396</v>
      </c>
      <c r="L1214">
        <v>581.803832158153</v>
      </c>
      <c r="M1214">
        <v>38.016654792035197</v>
      </c>
      <c r="N1214">
        <v>8.9747486035060706E-2</v>
      </c>
      <c r="O1214">
        <v>31.362787803360298</v>
      </c>
      <c r="P1214">
        <v>70.368407103100907</v>
      </c>
      <c r="Q1214">
        <v>0.102739542146134</v>
      </c>
    </row>
    <row r="1215" spans="1:17" hidden="1" x14ac:dyDescent="0.3">
      <c r="A1215" t="s">
        <v>2588</v>
      </c>
      <c r="B1215" t="s">
        <v>2589</v>
      </c>
      <c r="C1215" t="s">
        <v>10301</v>
      </c>
      <c r="D1215" t="s">
        <v>571</v>
      </c>
      <c r="E1215">
        <v>1782.62992072</v>
      </c>
      <c r="F1215">
        <v>529.70000000000005</v>
      </c>
      <c r="G1215">
        <v>6.5750896943496304</v>
      </c>
      <c r="H1215">
        <v>17.8005653346016</v>
      </c>
      <c r="I1215">
        <v>34.549250383196799</v>
      </c>
      <c r="J1215">
        <v>6.5492579617430504</v>
      </c>
      <c r="K1215">
        <v>451.02059662689601</v>
      </c>
      <c r="L1215">
        <v>395.94846459873003</v>
      </c>
      <c r="M1215">
        <v>61.359746857164303</v>
      </c>
      <c r="N1215">
        <v>2.20790705402429</v>
      </c>
      <c r="O1215">
        <v>6.6263922975268796</v>
      </c>
      <c r="P1215">
        <v>80.784982935153593</v>
      </c>
      <c r="Q1215">
        <v>-7.0932074297789999E-2</v>
      </c>
    </row>
    <row r="1216" spans="1:17" hidden="1" x14ac:dyDescent="0.3">
      <c r="A1216" t="s">
        <v>2590</v>
      </c>
      <c r="B1216" t="s">
        <v>2591</v>
      </c>
      <c r="C1216" t="s">
        <v>10301</v>
      </c>
      <c r="D1216" t="s">
        <v>127</v>
      </c>
      <c r="E1216">
        <v>1779.144342375</v>
      </c>
      <c r="F1216">
        <v>260.25</v>
      </c>
      <c r="G1216">
        <v>-3.1275193510345898</v>
      </c>
      <c r="H1216">
        <v>9.4126254628354609</v>
      </c>
      <c r="I1216">
        <v>-31.954488681491</v>
      </c>
      <c r="J1216">
        <v>12.465343526747899</v>
      </c>
      <c r="K1216">
        <v>257.74708498638699</v>
      </c>
      <c r="L1216">
        <v>268.50831126156697</v>
      </c>
      <c r="M1216">
        <v>57.438061726487298</v>
      </c>
      <c r="N1216">
        <v>1.3622310568501499</v>
      </c>
      <c r="O1216">
        <v>53.928914505283302</v>
      </c>
      <c r="P1216">
        <v>30.287859824780899</v>
      </c>
      <c r="Q1216">
        <v>0.12585199751979101</v>
      </c>
    </row>
    <row r="1217" spans="1:17" hidden="1" x14ac:dyDescent="0.3">
      <c r="A1217" t="s">
        <v>2592</v>
      </c>
      <c r="B1217" t="s">
        <v>2593</v>
      </c>
      <c r="C1217" t="s">
        <v>10301</v>
      </c>
      <c r="D1217" t="s">
        <v>303</v>
      </c>
      <c r="E1217">
        <v>1770.54</v>
      </c>
      <c r="F1217">
        <v>1475.45</v>
      </c>
      <c r="G1217">
        <v>-29.442799260769402</v>
      </c>
      <c r="H1217">
        <v>1.5283163195977301</v>
      </c>
      <c r="I1217">
        <v>-5.7112106743552804</v>
      </c>
      <c r="J1217">
        <v>2.14048404248723</v>
      </c>
      <c r="K1217">
        <v>1415.4093562312901</v>
      </c>
      <c r="L1217">
        <v>1417.9314734157399</v>
      </c>
      <c r="M1217">
        <v>67.878885588068997</v>
      </c>
      <c r="N1217">
        <v>1.3326975658657501</v>
      </c>
      <c r="O1217">
        <v>20.644549120607198</v>
      </c>
      <c r="P1217">
        <v>24.926971762414802</v>
      </c>
      <c r="Q1217">
        <v>0.16123659555532499</v>
      </c>
    </row>
    <row r="1218" spans="1:17" hidden="1" x14ac:dyDescent="0.3">
      <c r="A1218" t="s">
        <v>2594</v>
      </c>
      <c r="B1218" t="s">
        <v>2595</v>
      </c>
      <c r="C1218" t="s">
        <v>10301</v>
      </c>
      <c r="D1218" t="s">
        <v>1465</v>
      </c>
      <c r="E1218">
        <v>1770.0508143750001</v>
      </c>
      <c r="F1218">
        <v>250.05</v>
      </c>
      <c r="G1218">
        <v>39.060559637802001</v>
      </c>
      <c r="H1218">
        <v>-8.90398054686964</v>
      </c>
      <c r="I1218">
        <v>-7.8128040146154003</v>
      </c>
      <c r="J1218">
        <v>-0.57609587791057404</v>
      </c>
      <c r="K1218">
        <v>251.168018347936</v>
      </c>
      <c r="L1218">
        <v>219.527663239449</v>
      </c>
      <c r="M1218">
        <v>47.853594538199602</v>
      </c>
      <c r="N1218">
        <v>0.48624385266487002</v>
      </c>
      <c r="O1218">
        <v>17.8324335132973</v>
      </c>
      <c r="P1218">
        <v>76.215644820295907</v>
      </c>
      <c r="Q1218">
        <v>0.20692061640898499</v>
      </c>
    </row>
    <row r="1219" spans="1:17" hidden="1" x14ac:dyDescent="0.3">
      <c r="A1219" t="s">
        <v>2596</v>
      </c>
      <c r="B1219" t="s">
        <v>2597</v>
      </c>
      <c r="C1219" t="s">
        <v>10301</v>
      </c>
      <c r="D1219" t="s">
        <v>359</v>
      </c>
      <c r="E1219">
        <v>1766.89826953499</v>
      </c>
      <c r="F1219">
        <v>203.11</v>
      </c>
      <c r="G1219">
        <v>24.2245845732437</v>
      </c>
      <c r="H1219">
        <v>-4.5389929944648104</v>
      </c>
      <c r="I1219">
        <v>-17.752032941559701</v>
      </c>
      <c r="J1219">
        <v>0.27906502282960399</v>
      </c>
      <c r="K1219">
        <v>210.637256149206</v>
      </c>
      <c r="L1219">
        <v>188.39613712683001</v>
      </c>
      <c r="M1219">
        <v>45.504772693995498</v>
      </c>
      <c r="N1219">
        <v>0.58924245626674698</v>
      </c>
      <c r="O1219">
        <v>19.393432130372702</v>
      </c>
      <c r="P1219">
        <v>75.245901639344197</v>
      </c>
      <c r="Q1219">
        <v>8.2139175870950001E-2</v>
      </c>
    </row>
    <row r="1220" spans="1:17" hidden="1" x14ac:dyDescent="0.3">
      <c r="A1220" t="s">
        <v>2598</v>
      </c>
      <c r="B1220" t="s">
        <v>2599</v>
      </c>
      <c r="C1220" t="s">
        <v>10301</v>
      </c>
      <c r="D1220" t="s">
        <v>622</v>
      </c>
      <c r="E1220">
        <v>1765.30908530999</v>
      </c>
      <c r="F1220">
        <v>807.9</v>
      </c>
      <c r="G1220">
        <v>63.7321260744895</v>
      </c>
      <c r="H1220">
        <v>47.033940143942502</v>
      </c>
      <c r="I1220">
        <v>70.160864530465403</v>
      </c>
      <c r="J1220">
        <v>8.1967865450441497</v>
      </c>
      <c r="K1220">
        <v>642.07210675889201</v>
      </c>
      <c r="L1220">
        <v>534.27985447754997</v>
      </c>
      <c r="M1220">
        <v>75.309969750285802</v>
      </c>
      <c r="N1220">
        <v>1.80443426576879</v>
      </c>
      <c r="O1220">
        <v>7.0553286297809104</v>
      </c>
      <c r="P1220">
        <v>113.87160820648501</v>
      </c>
      <c r="Q1220">
        <v>5.6564067322087998E-2</v>
      </c>
    </row>
    <row r="1221" spans="1:17" hidden="1" x14ac:dyDescent="0.3">
      <c r="A1221" t="s">
        <v>2600</v>
      </c>
      <c r="B1221" t="s">
        <v>2601</v>
      </c>
      <c r="C1221" t="s">
        <v>10301</v>
      </c>
      <c r="D1221" t="s">
        <v>51</v>
      </c>
      <c r="E1221">
        <v>1758.4298502900001</v>
      </c>
      <c r="F1221">
        <v>662.7</v>
      </c>
      <c r="G1221">
        <v>17.666620999591199</v>
      </c>
      <c r="H1221">
        <v>17.407860872313702</v>
      </c>
      <c r="I1221">
        <v>22.2030555152628</v>
      </c>
      <c r="J1221">
        <v>1.3653501344805501</v>
      </c>
      <c r="K1221">
        <v>600.97688271951699</v>
      </c>
      <c r="L1221">
        <v>513.12384359653595</v>
      </c>
      <c r="M1221">
        <v>58.407643690347498</v>
      </c>
      <c r="N1221">
        <v>0.469138200824333</v>
      </c>
      <c r="O1221">
        <v>7.8919571450128201</v>
      </c>
      <c r="P1221">
        <v>78.145161290322505</v>
      </c>
      <c r="Q1221">
        <v>5.9357976218029997E-2</v>
      </c>
    </row>
    <row r="1222" spans="1:17" hidden="1" x14ac:dyDescent="0.3">
      <c r="A1222" t="s">
        <v>2602</v>
      </c>
      <c r="B1222" t="s">
        <v>2603</v>
      </c>
      <c r="C1222" t="s">
        <v>10301</v>
      </c>
      <c r="D1222" t="s">
        <v>54</v>
      </c>
      <c r="E1222">
        <v>1750.04501484</v>
      </c>
      <c r="F1222">
        <v>1670.1</v>
      </c>
      <c r="G1222">
        <v>-57.562189457743102</v>
      </c>
      <c r="H1222">
        <v>-19.0673432815945</v>
      </c>
      <c r="I1222">
        <v>-37.592293678316402</v>
      </c>
      <c r="J1222">
        <v>-5.9025454748221904</v>
      </c>
      <c r="K1222">
        <v>1909.6794264601999</v>
      </c>
      <c r="L1222">
        <v>2046.63261292219</v>
      </c>
      <c r="M1222">
        <v>39.0081653965889</v>
      </c>
      <c r="N1222">
        <v>1.4051457390128701</v>
      </c>
      <c r="O1222">
        <v>60.469432968085698</v>
      </c>
      <c r="P1222">
        <v>4.1112115450550002</v>
      </c>
      <c r="Q1222">
        <v>7.7965221068989995E-2</v>
      </c>
    </row>
    <row r="1223" spans="1:17" hidden="1" x14ac:dyDescent="0.3">
      <c r="A1223" t="s">
        <v>2604</v>
      </c>
      <c r="B1223" t="s">
        <v>2605</v>
      </c>
      <c r="C1223" t="s">
        <v>10301</v>
      </c>
      <c r="D1223" t="s">
        <v>303</v>
      </c>
      <c r="E1223">
        <v>1749.3608999999999</v>
      </c>
      <c r="F1223">
        <v>334.25</v>
      </c>
      <c r="G1223">
        <v>190.90141547090499</v>
      </c>
      <c r="H1223">
        <v>24.013190916461902</v>
      </c>
      <c r="I1223">
        <v>59.471221041492797</v>
      </c>
      <c r="J1223">
        <v>0.72683456951893699</v>
      </c>
      <c r="K1223">
        <v>291.93732278065301</v>
      </c>
      <c r="L1223">
        <v>219.38797755698499</v>
      </c>
      <c r="M1223">
        <v>52.496912770246801</v>
      </c>
      <c r="N1223">
        <v>0.85827094148412197</v>
      </c>
      <c r="O1223">
        <v>7.6888556469708096</v>
      </c>
      <c r="P1223">
        <v>227.535521803037</v>
      </c>
    </row>
    <row r="1224" spans="1:17" hidden="1" x14ac:dyDescent="0.3">
      <c r="A1224" t="s">
        <v>2606</v>
      </c>
      <c r="B1224" t="s">
        <v>2607</v>
      </c>
      <c r="C1224" t="s">
        <v>10301</v>
      </c>
      <c r="D1224" t="s">
        <v>444</v>
      </c>
      <c r="E1224">
        <v>1740.7388040000001</v>
      </c>
      <c r="F1224">
        <v>11.2</v>
      </c>
      <c r="G1224">
        <v>-39.496684892555599</v>
      </c>
      <c r="H1224">
        <v>7.2133940712496898</v>
      </c>
      <c r="I1224">
        <v>-35.485256173048803</v>
      </c>
      <c r="J1224">
        <v>2.51231346570072</v>
      </c>
      <c r="K1224">
        <v>11.164268805704401</v>
      </c>
      <c r="L1224">
        <v>12.026242219246701</v>
      </c>
      <c r="M1224">
        <v>58.924879890882899</v>
      </c>
      <c r="N1224">
        <v>0.84538784845236803</v>
      </c>
      <c r="O1224">
        <v>50.297619047619001</v>
      </c>
      <c r="P1224">
        <v>13.1313131313131</v>
      </c>
      <c r="Q1224">
        <v>0.113394998380064</v>
      </c>
    </row>
    <row r="1225" spans="1:17" hidden="1" x14ac:dyDescent="0.3">
      <c r="A1225" t="s">
        <v>2608</v>
      </c>
      <c r="B1225" t="s">
        <v>2609</v>
      </c>
      <c r="C1225" t="s">
        <v>10301</v>
      </c>
      <c r="D1225" t="s">
        <v>51</v>
      </c>
      <c r="E1225">
        <v>1739</v>
      </c>
      <c r="F1225">
        <v>18.5</v>
      </c>
      <c r="G1225">
        <v>81.121810498464299</v>
      </c>
      <c r="H1225">
        <v>21.878477087539501</v>
      </c>
      <c r="I1225">
        <v>8.4541377663450596</v>
      </c>
      <c r="J1225">
        <v>17.171380798642801</v>
      </c>
      <c r="K1225">
        <v>14.946289511768001</v>
      </c>
      <c r="L1225">
        <v>13.108419211735001</v>
      </c>
      <c r="M1225">
        <v>75.640695318605495</v>
      </c>
      <c r="N1225">
        <v>2.1686651788920699</v>
      </c>
      <c r="O1225">
        <v>7.2432432432432297</v>
      </c>
      <c r="P1225">
        <v>156.944444444444</v>
      </c>
    </row>
    <row r="1226" spans="1:17" hidden="1" x14ac:dyDescent="0.3">
      <c r="A1226" t="s">
        <v>2610</v>
      </c>
      <c r="B1226" t="s">
        <v>2611</v>
      </c>
      <c r="C1226" t="s">
        <v>10301</v>
      </c>
      <c r="D1226" t="s">
        <v>51</v>
      </c>
      <c r="E1226">
        <v>1736.1888347700001</v>
      </c>
      <c r="F1226">
        <v>830.7</v>
      </c>
      <c r="G1226">
        <v>85.877140869894504</v>
      </c>
      <c r="H1226">
        <v>13.914919575002401</v>
      </c>
      <c r="I1226">
        <v>40.272319584526798</v>
      </c>
      <c r="J1226">
        <v>-5.9839549192203103</v>
      </c>
      <c r="K1226">
        <v>747.92210159407898</v>
      </c>
      <c r="L1226">
        <v>585.30825056733499</v>
      </c>
      <c r="M1226">
        <v>54.989037599914397</v>
      </c>
      <c r="N1226">
        <v>1.4528773664546799</v>
      </c>
      <c r="O1226">
        <v>8.3243048031780198</v>
      </c>
      <c r="P1226">
        <v>166.59178433889599</v>
      </c>
      <c r="Q1226">
        <v>8.6938834175703E-2</v>
      </c>
    </row>
    <row r="1227" spans="1:17" hidden="1" x14ac:dyDescent="0.3">
      <c r="A1227" t="s">
        <v>2612</v>
      </c>
      <c r="B1227" t="s">
        <v>2613</v>
      </c>
      <c r="C1227" t="s">
        <v>10301</v>
      </c>
      <c r="D1227" t="s">
        <v>177</v>
      </c>
      <c r="E1227">
        <v>1734.97665163499</v>
      </c>
      <c r="F1227">
        <v>422.55</v>
      </c>
      <c r="G1227">
        <v>-38.612020521069901</v>
      </c>
      <c r="H1227">
        <v>-9.8220291211896296</v>
      </c>
      <c r="I1227">
        <v>-34.285622473415103</v>
      </c>
      <c r="J1227">
        <v>-6.0561242460598699</v>
      </c>
      <c r="K1227">
        <v>454.285101253378</v>
      </c>
      <c r="L1227">
        <v>493.818410588559</v>
      </c>
      <c r="M1227">
        <v>39.193661741559602</v>
      </c>
      <c r="N1227">
        <v>1.3594284776571799</v>
      </c>
      <c r="O1227">
        <v>51.698023902496701</v>
      </c>
      <c r="P1227">
        <v>4.5915841584158503</v>
      </c>
    </row>
    <row r="1228" spans="1:17" hidden="1" x14ac:dyDescent="0.3">
      <c r="A1228" t="s">
        <v>2614</v>
      </c>
      <c r="B1228" t="s">
        <v>2615</v>
      </c>
      <c r="C1228" t="s">
        <v>10301</v>
      </c>
      <c r="D1228" t="s">
        <v>955</v>
      </c>
      <c r="E1228">
        <v>1734.6433374000001</v>
      </c>
      <c r="F1228">
        <v>411</v>
      </c>
      <c r="G1228">
        <v>1439.58798329966</v>
      </c>
      <c r="H1228">
        <v>24.944014936783599</v>
      </c>
      <c r="I1228">
        <v>471.79956576253898</v>
      </c>
      <c r="J1228">
        <v>-10.5096486803705</v>
      </c>
      <c r="K1228">
        <v>375.935970653879</v>
      </c>
      <c r="L1228">
        <v>216.05412773996599</v>
      </c>
      <c r="M1228">
        <v>33.9516180790243</v>
      </c>
      <c r="N1228">
        <v>0.395244331458798</v>
      </c>
      <c r="O1228">
        <v>20.389294403892901</v>
      </c>
      <c r="P1228">
        <v>1623.2704402515701</v>
      </c>
      <c r="Q1228">
        <v>0.20817291539993901</v>
      </c>
    </row>
    <row r="1229" spans="1:17" hidden="1" x14ac:dyDescent="0.3">
      <c r="A1229" t="s">
        <v>2616</v>
      </c>
      <c r="B1229" t="s">
        <v>2617</v>
      </c>
      <c r="C1229" t="s">
        <v>10301</v>
      </c>
      <c r="D1229" t="s">
        <v>119</v>
      </c>
      <c r="E1229">
        <v>1730.2594060839999</v>
      </c>
      <c r="F1229">
        <v>16.28</v>
      </c>
      <c r="G1229">
        <v>0.57110374822103704</v>
      </c>
      <c r="H1229">
        <v>-5.2801286916122496</v>
      </c>
      <c r="I1229">
        <v>-37.810033633942403</v>
      </c>
      <c r="J1229">
        <v>6.0108696250846796</v>
      </c>
      <c r="K1229">
        <v>16.716115696841701</v>
      </c>
      <c r="L1229">
        <v>16.741656590935602</v>
      </c>
      <c r="M1229">
        <v>55.297734092580598</v>
      </c>
      <c r="N1229">
        <v>0.59773961227483097</v>
      </c>
      <c r="O1229">
        <v>61.886648968950901</v>
      </c>
      <c r="P1229">
        <v>38.139058043021898</v>
      </c>
      <c r="Q1229">
        <v>5.2665178309131998E-2</v>
      </c>
    </row>
    <row r="1230" spans="1:17" hidden="1" x14ac:dyDescent="0.3">
      <c r="A1230" t="s">
        <v>2618</v>
      </c>
      <c r="B1230" t="s">
        <v>2619</v>
      </c>
      <c r="C1230" t="s">
        <v>10301</v>
      </c>
      <c r="D1230" t="s">
        <v>72</v>
      </c>
      <c r="E1230">
        <v>1726.6228874999999</v>
      </c>
      <c r="F1230">
        <v>56175</v>
      </c>
      <c r="G1230">
        <v>193.08226247586501</v>
      </c>
      <c r="H1230">
        <v>-4.16058277515143E-2</v>
      </c>
      <c r="I1230">
        <v>88.9492676364749</v>
      </c>
      <c r="J1230">
        <v>-4.6005885049172699</v>
      </c>
      <c r="K1230">
        <v>50081.059733217102</v>
      </c>
      <c r="L1230">
        <v>35181.335198892797</v>
      </c>
      <c r="M1230">
        <v>63.0981463180023</v>
      </c>
      <c r="N1230">
        <v>0.55025966532025306</v>
      </c>
      <c r="O1230">
        <v>19.2683578104138</v>
      </c>
      <c r="P1230">
        <v>248.91304347825999</v>
      </c>
      <c r="Q1230">
        <v>9.9904586551098004E-2</v>
      </c>
    </row>
    <row r="1231" spans="1:17" hidden="1" x14ac:dyDescent="0.3">
      <c r="A1231" t="s">
        <v>2620</v>
      </c>
      <c r="B1231" t="s">
        <v>2621</v>
      </c>
      <c r="C1231" t="s">
        <v>10301</v>
      </c>
      <c r="D1231" t="s">
        <v>290</v>
      </c>
      <c r="E1231">
        <v>1719.7629242580001</v>
      </c>
      <c r="F1231">
        <v>31.03</v>
      </c>
      <c r="G1231">
        <v>-32.146132585862901</v>
      </c>
      <c r="H1231">
        <v>-0.97430819412246195</v>
      </c>
      <c r="I1231">
        <v>-32.718989360980501</v>
      </c>
      <c r="J1231">
        <v>0.50094054707049895</v>
      </c>
      <c r="K1231">
        <v>31.128943975986399</v>
      </c>
      <c r="L1231">
        <v>31.992623265349799</v>
      </c>
      <c r="M1231">
        <v>52.0259220898335</v>
      </c>
      <c r="N1231">
        <v>0.60532012764132503</v>
      </c>
      <c r="O1231">
        <v>47.599097647437901</v>
      </c>
      <c r="P1231">
        <v>37.911111111111097</v>
      </c>
      <c r="Q1231">
        <v>-3.2004735912896001E-2</v>
      </c>
    </row>
    <row r="1232" spans="1:17" hidden="1" x14ac:dyDescent="0.3">
      <c r="A1232" t="s">
        <v>2622</v>
      </c>
      <c r="B1232" t="s">
        <v>2623</v>
      </c>
      <c r="C1232" t="s">
        <v>10301</v>
      </c>
      <c r="D1232" t="s">
        <v>2624</v>
      </c>
      <c r="E1232">
        <v>1715.1717391750001</v>
      </c>
      <c r="F1232">
        <v>738.05</v>
      </c>
      <c r="G1232">
        <v>183.15650552854001</v>
      </c>
      <c r="H1232">
        <v>-1.8573410189028601</v>
      </c>
      <c r="I1232">
        <v>17.4216963578322</v>
      </c>
      <c r="J1232">
        <v>-8.4894103301224799</v>
      </c>
      <c r="K1232">
        <v>775.83845213022403</v>
      </c>
      <c r="L1232">
        <v>651.01543242572302</v>
      </c>
      <c r="M1232">
        <v>44.882399355369799</v>
      </c>
      <c r="N1232">
        <v>1.1629139072847601</v>
      </c>
      <c r="O1232">
        <v>32.782331820337298</v>
      </c>
      <c r="P1232">
        <v>303.41623394369998</v>
      </c>
      <c r="Q1232">
        <v>0.265857361515694</v>
      </c>
    </row>
    <row r="1233" spans="1:17" hidden="1" x14ac:dyDescent="0.3">
      <c r="A1233" t="s">
        <v>2625</v>
      </c>
      <c r="B1233" t="s">
        <v>2626</v>
      </c>
      <c r="C1233" t="s">
        <v>10301</v>
      </c>
      <c r="D1233" t="s">
        <v>119</v>
      </c>
      <c r="E1233">
        <v>1711.35704532</v>
      </c>
      <c r="F1233">
        <v>57.98</v>
      </c>
      <c r="G1233">
        <v>-3.75026777362595</v>
      </c>
      <c r="H1233">
        <v>4.0185125206647401</v>
      </c>
      <c r="I1233">
        <v>-37.721650730872</v>
      </c>
      <c r="J1233">
        <v>-13.3915911049875</v>
      </c>
      <c r="K1233">
        <v>57.881154048606298</v>
      </c>
      <c r="L1233">
        <v>57.949669442093096</v>
      </c>
      <c r="M1233">
        <v>42.1298047895704</v>
      </c>
      <c r="N1233">
        <v>1.6874212815276</v>
      </c>
      <c r="O1233">
        <v>48.844429113487401</v>
      </c>
      <c r="P1233">
        <v>29.738196464533399</v>
      </c>
      <c r="Q1233">
        <v>8.34299467268E-2</v>
      </c>
    </row>
    <row r="1234" spans="1:17" hidden="1" x14ac:dyDescent="0.3">
      <c r="A1234" t="s">
        <v>2627</v>
      </c>
      <c r="B1234" t="s">
        <v>2628</v>
      </c>
      <c r="C1234" t="s">
        <v>10301</v>
      </c>
      <c r="D1234" t="s">
        <v>2624</v>
      </c>
      <c r="E1234">
        <v>1705.059636</v>
      </c>
      <c r="F1234">
        <v>689.95</v>
      </c>
      <c r="G1234">
        <v>2451.3345989244599</v>
      </c>
      <c r="H1234">
        <v>2.5965793635446799</v>
      </c>
      <c r="I1234">
        <v>45.534831129080899</v>
      </c>
      <c r="J1234">
        <v>3.3212304021429602</v>
      </c>
      <c r="K1234">
        <v>727.37140519209595</v>
      </c>
      <c r="L1234">
        <v>505.55339476852902</v>
      </c>
      <c r="M1234">
        <v>35.378330494255202</v>
      </c>
      <c r="N1234">
        <v>0.32284866468842699</v>
      </c>
      <c r="O1234">
        <v>37.981013116892498</v>
      </c>
      <c r="P1234">
        <v>2659.8</v>
      </c>
    </row>
    <row r="1235" spans="1:17" hidden="1" x14ac:dyDescent="0.3">
      <c r="A1235" t="s">
        <v>2629</v>
      </c>
      <c r="B1235" t="s">
        <v>2630</v>
      </c>
      <c r="C1235" t="s">
        <v>10301</v>
      </c>
      <c r="D1235" t="s">
        <v>622</v>
      </c>
      <c r="E1235">
        <v>1701.0937799999999</v>
      </c>
      <c r="F1235">
        <v>1377.25</v>
      </c>
      <c r="G1235">
        <v>31.624689351046399</v>
      </c>
      <c r="H1235">
        <v>20.1534442381414</v>
      </c>
      <c r="I1235">
        <v>52.419346869168798</v>
      </c>
      <c r="J1235">
        <v>0.37304465736555498</v>
      </c>
      <c r="K1235">
        <v>1120.18560330736</v>
      </c>
      <c r="L1235">
        <v>915.901640291636</v>
      </c>
      <c r="M1235">
        <v>54.219977380712301</v>
      </c>
      <c r="N1235">
        <v>0.449372250213953</v>
      </c>
      <c r="O1235">
        <v>5.2822653839172196</v>
      </c>
      <c r="P1235">
        <v>95.479384003974104</v>
      </c>
    </row>
    <row r="1236" spans="1:17" hidden="1" x14ac:dyDescent="0.3">
      <c r="A1236" t="s">
        <v>2631</v>
      </c>
      <c r="B1236" t="s">
        <v>2632</v>
      </c>
      <c r="C1236" t="s">
        <v>10301</v>
      </c>
      <c r="D1236" t="s">
        <v>622</v>
      </c>
      <c r="E1236">
        <v>1692.3029750000001</v>
      </c>
      <c r="F1236">
        <v>61.29</v>
      </c>
      <c r="G1236">
        <v>28.434303292191899</v>
      </c>
      <c r="H1236">
        <v>3.88390924661925</v>
      </c>
      <c r="I1236">
        <v>-22.396781161777</v>
      </c>
      <c r="J1236">
        <v>-1.7440810979511401</v>
      </c>
      <c r="K1236">
        <v>58.692171655322603</v>
      </c>
      <c r="L1236">
        <v>56.149542415265799</v>
      </c>
      <c r="M1236">
        <v>29.188193916460101</v>
      </c>
      <c r="N1236">
        <v>0.74056465220169598</v>
      </c>
      <c r="O1236">
        <v>27.263827704356299</v>
      </c>
      <c r="P1236">
        <v>57.355584082156597</v>
      </c>
      <c r="Q1236">
        <v>7.1071011628524999E-2</v>
      </c>
    </row>
    <row r="1237" spans="1:17" hidden="1" x14ac:dyDescent="0.3">
      <c r="A1237" t="s">
        <v>2633</v>
      </c>
      <c r="B1237" t="s">
        <v>2634</v>
      </c>
      <c r="C1237" t="s">
        <v>10301</v>
      </c>
      <c r="D1237" t="s">
        <v>124</v>
      </c>
      <c r="E1237">
        <v>1679.7740221680001</v>
      </c>
      <c r="F1237">
        <v>181.41</v>
      </c>
      <c r="G1237">
        <v>43.466296486257498</v>
      </c>
      <c r="H1237">
        <v>1.18038986321316</v>
      </c>
      <c r="I1237">
        <v>-36.944527420167702</v>
      </c>
      <c r="J1237">
        <v>-2.7269857355129301</v>
      </c>
      <c r="K1237">
        <v>183.104090346465</v>
      </c>
      <c r="L1237">
        <v>165.89170317476001</v>
      </c>
      <c r="M1237">
        <v>50.820674240410298</v>
      </c>
      <c r="N1237">
        <v>0.74267964494126704</v>
      </c>
      <c r="O1237">
        <v>47.483600683534497</v>
      </c>
      <c r="P1237">
        <v>99.680792515134797</v>
      </c>
      <c r="Q1237">
        <v>0.1000820167557</v>
      </c>
    </row>
    <row r="1238" spans="1:17" hidden="1" x14ac:dyDescent="0.3">
      <c r="A1238" t="s">
        <v>2635</v>
      </c>
      <c r="B1238" t="s">
        <v>2636</v>
      </c>
      <c r="C1238" t="s">
        <v>10301</v>
      </c>
      <c r="D1238" t="s">
        <v>224</v>
      </c>
      <c r="E1238">
        <v>1679.0061726260001</v>
      </c>
      <c r="F1238">
        <v>75.819999999999993</v>
      </c>
      <c r="G1238">
        <v>123.975950183506</v>
      </c>
      <c r="H1238">
        <v>-10.692031399909601</v>
      </c>
      <c r="I1238">
        <v>43.534093634427798</v>
      </c>
      <c r="J1238">
        <v>-9.6952218264531105</v>
      </c>
      <c r="K1238">
        <v>75.619187049098599</v>
      </c>
      <c r="L1238">
        <v>54.913069317227901</v>
      </c>
      <c r="M1238">
        <v>38.155251842514197</v>
      </c>
      <c r="N1238">
        <v>0.34848777871623998</v>
      </c>
      <c r="O1238">
        <v>31.812186758111299</v>
      </c>
      <c r="P1238">
        <v>231.81619256017399</v>
      </c>
      <c r="Q1238">
        <v>0.13049372840589299</v>
      </c>
    </row>
    <row r="1239" spans="1:17" hidden="1" x14ac:dyDescent="0.3">
      <c r="A1239" t="s">
        <v>2637</v>
      </c>
      <c r="B1239" t="s">
        <v>2638</v>
      </c>
      <c r="C1239" t="s">
        <v>10301</v>
      </c>
      <c r="D1239" t="s">
        <v>21</v>
      </c>
      <c r="E1239">
        <v>1676.21586</v>
      </c>
      <c r="F1239">
        <v>1100</v>
      </c>
      <c r="G1239">
        <v>55.110548665549203</v>
      </c>
      <c r="H1239">
        <v>0.63764306492760303</v>
      </c>
      <c r="I1239">
        <v>16.327991381165599</v>
      </c>
      <c r="J1239">
        <v>6.43556773459642</v>
      </c>
      <c r="K1239">
        <v>1059.0862319699199</v>
      </c>
      <c r="L1239">
        <v>890.26856766789399</v>
      </c>
      <c r="M1239">
        <v>66.871393180759597</v>
      </c>
      <c r="N1239">
        <v>1.0042935844488201</v>
      </c>
      <c r="O1239">
        <v>13.8090909090909</v>
      </c>
      <c r="P1239">
        <v>92.931684644391794</v>
      </c>
      <c r="Q1239">
        <v>9.3056151390931E-2</v>
      </c>
    </row>
    <row r="1240" spans="1:17" hidden="1" x14ac:dyDescent="0.3">
      <c r="A1240" t="s">
        <v>2639</v>
      </c>
      <c r="B1240" t="s">
        <v>2640</v>
      </c>
      <c r="C1240" t="s">
        <v>10301</v>
      </c>
      <c r="D1240" t="s">
        <v>163</v>
      </c>
      <c r="E1240">
        <v>1674.3608999999999</v>
      </c>
      <c r="F1240">
        <v>97.29</v>
      </c>
      <c r="G1240">
        <v>1499.0053393989399</v>
      </c>
      <c r="H1240">
        <v>138.26020127915299</v>
      </c>
      <c r="I1240">
        <v>294.03736188167898</v>
      </c>
      <c r="J1240">
        <v>18.7715246673922</v>
      </c>
      <c r="K1240">
        <v>62.990012876129398</v>
      </c>
      <c r="L1240">
        <v>42.868682994857998</v>
      </c>
      <c r="M1240">
        <v>96.698569865959797</v>
      </c>
      <c r="N1240">
        <v>2.6344690378854199</v>
      </c>
      <c r="O1240">
        <v>0</v>
      </c>
      <c r="P1240">
        <v>1728.75939849624</v>
      </c>
      <c r="Q1240">
        <v>0.21055867887413099</v>
      </c>
    </row>
    <row r="1241" spans="1:17" hidden="1" x14ac:dyDescent="0.3">
      <c r="A1241" t="s">
        <v>2641</v>
      </c>
      <c r="B1241" t="s">
        <v>2642</v>
      </c>
      <c r="C1241" t="s">
        <v>10301</v>
      </c>
      <c r="D1241" t="s">
        <v>789</v>
      </c>
      <c r="E1241">
        <v>1669.2288970279999</v>
      </c>
      <c r="F1241">
        <v>187.88</v>
      </c>
      <c r="G1241">
        <v>-8.0198434590420202</v>
      </c>
      <c r="H1241">
        <v>2.57116992075757</v>
      </c>
      <c r="I1241">
        <v>8.2221617015674706</v>
      </c>
      <c r="J1241">
        <v>-2.0919653581395501</v>
      </c>
      <c r="K1241">
        <v>188.07506935793899</v>
      </c>
      <c r="M1241">
        <v>44.406611840283503</v>
      </c>
      <c r="O1241">
        <v>22.418565041515802</v>
      </c>
      <c r="P1241">
        <v>36.144927536231798</v>
      </c>
    </row>
    <row r="1242" spans="1:17" hidden="1" x14ac:dyDescent="0.3">
      <c r="A1242" t="s">
        <v>2643</v>
      </c>
      <c r="B1242" t="s">
        <v>2644</v>
      </c>
      <c r="C1242" t="s">
        <v>10301</v>
      </c>
      <c r="D1242" t="s">
        <v>46</v>
      </c>
      <c r="E1242">
        <v>1667.138802728</v>
      </c>
      <c r="F1242">
        <v>74.48</v>
      </c>
      <c r="G1242">
        <v>-3.78440419080122</v>
      </c>
      <c r="H1242">
        <v>4.2746101320377097</v>
      </c>
      <c r="I1242">
        <v>-17.0378670522162</v>
      </c>
      <c r="J1242">
        <v>0.65874225930469199</v>
      </c>
      <c r="K1242">
        <v>73.263817241020703</v>
      </c>
      <c r="L1242">
        <v>69.228516501646197</v>
      </c>
      <c r="M1242">
        <v>53.6728761358249</v>
      </c>
      <c r="N1242">
        <v>0.59704113581210805</v>
      </c>
      <c r="O1242">
        <v>25.067132116004199</v>
      </c>
      <c r="P1242">
        <v>47.485148514851403</v>
      </c>
      <c r="Q1242">
        <v>0.10118754080906001</v>
      </c>
    </row>
    <row r="1243" spans="1:17" hidden="1" x14ac:dyDescent="0.3">
      <c r="A1243" t="s">
        <v>2645</v>
      </c>
      <c r="B1243" t="s">
        <v>2646</v>
      </c>
      <c r="C1243" t="s">
        <v>10301</v>
      </c>
      <c r="D1243" t="s">
        <v>198</v>
      </c>
      <c r="E1243">
        <v>1658.999955</v>
      </c>
      <c r="F1243">
        <v>122.63</v>
      </c>
      <c r="G1243">
        <v>16.5227807326381</v>
      </c>
      <c r="H1243">
        <v>-1.02710729341625</v>
      </c>
      <c r="I1243">
        <v>20.611214777790899</v>
      </c>
      <c r="J1243">
        <v>-0.113923062421943</v>
      </c>
      <c r="K1243">
        <v>127.078176073363</v>
      </c>
      <c r="L1243">
        <v>117.702989484363</v>
      </c>
      <c r="M1243">
        <v>50.6408620707343</v>
      </c>
      <c r="N1243">
        <v>0.40990237092799198</v>
      </c>
      <c r="O1243">
        <v>28.027399494414102</v>
      </c>
      <c r="P1243">
        <v>55.8195679796696</v>
      </c>
      <c r="Q1243">
        <v>8.3733331593885005E-2</v>
      </c>
    </row>
    <row r="1244" spans="1:17" hidden="1" x14ac:dyDescent="0.3">
      <c r="A1244" t="s">
        <v>2647</v>
      </c>
      <c r="B1244" t="s">
        <v>2648</v>
      </c>
      <c r="C1244" t="s">
        <v>10301</v>
      </c>
      <c r="D1244" t="s">
        <v>46</v>
      </c>
      <c r="E1244">
        <v>1653.9412500000001</v>
      </c>
      <c r="F1244">
        <v>419.25</v>
      </c>
      <c r="G1244">
        <v>17.554156993561399</v>
      </c>
      <c r="H1244">
        <v>0.26691024903909</v>
      </c>
      <c r="I1244">
        <v>43.976764387913498</v>
      </c>
      <c r="J1244">
        <v>7.0349383322310599</v>
      </c>
      <c r="K1244">
        <v>414.09008525559398</v>
      </c>
      <c r="L1244">
        <v>349.28551505909797</v>
      </c>
      <c r="M1244">
        <v>53.561731731316897</v>
      </c>
      <c r="N1244">
        <v>0.55818703135331404</v>
      </c>
      <c r="O1244">
        <v>18.652355396541399</v>
      </c>
      <c r="P1244">
        <v>82.1638062133391</v>
      </c>
      <c r="Q1244">
        <v>7.6209130808661998E-2</v>
      </c>
    </row>
    <row r="1245" spans="1:17" hidden="1" x14ac:dyDescent="0.3">
      <c r="A1245" t="s">
        <v>2649</v>
      </c>
      <c r="B1245" t="s">
        <v>2650</v>
      </c>
      <c r="C1245" t="s">
        <v>10301</v>
      </c>
      <c r="D1245" t="s">
        <v>133</v>
      </c>
      <c r="E1245">
        <v>1650.0138245999999</v>
      </c>
      <c r="F1245">
        <v>2371.65</v>
      </c>
      <c r="G1245">
        <v>188.70331581008799</v>
      </c>
      <c r="H1245">
        <v>26.379786479784599</v>
      </c>
      <c r="I1245">
        <v>149.749532186739</v>
      </c>
      <c r="J1245">
        <v>10.6851390452748</v>
      </c>
      <c r="K1245">
        <v>1923.53634207245</v>
      </c>
      <c r="L1245">
        <v>1427.36586055469</v>
      </c>
      <c r="M1245">
        <v>76.483616951319604</v>
      </c>
      <c r="N1245">
        <v>1.70921524773748</v>
      </c>
      <c r="O1245">
        <v>0</v>
      </c>
      <c r="P1245">
        <v>318.46493162770099</v>
      </c>
      <c r="Q1245">
        <v>0.242769037355269</v>
      </c>
    </row>
    <row r="1246" spans="1:17" hidden="1" x14ac:dyDescent="0.3">
      <c r="A1246" t="s">
        <v>2651</v>
      </c>
      <c r="B1246" t="s">
        <v>2652</v>
      </c>
      <c r="C1246" t="s">
        <v>10301</v>
      </c>
      <c r="D1246" t="s">
        <v>263</v>
      </c>
      <c r="E1246">
        <v>1648.855</v>
      </c>
      <c r="F1246">
        <v>1268.3499999999999</v>
      </c>
      <c r="G1246">
        <v>46.401943619350803</v>
      </c>
      <c r="H1246">
        <v>-5.6875425252963003</v>
      </c>
      <c r="I1246">
        <v>60.071051658140398</v>
      </c>
      <c r="J1246">
        <v>-3.05844331575571</v>
      </c>
      <c r="K1246">
        <v>1267.8215945759</v>
      </c>
      <c r="L1246">
        <v>1031.3776086514699</v>
      </c>
      <c r="M1246">
        <v>48.778400925874202</v>
      </c>
      <c r="N1246">
        <v>0.30546624297054298</v>
      </c>
      <c r="O1246">
        <v>23.7749832459494</v>
      </c>
      <c r="P1246">
        <v>107.128276312566</v>
      </c>
      <c r="Q1246">
        <v>7.3022166920140005E-2</v>
      </c>
    </row>
    <row r="1247" spans="1:17" hidden="1" x14ac:dyDescent="0.3">
      <c r="A1247" t="s">
        <v>2653</v>
      </c>
      <c r="B1247" t="s">
        <v>2654</v>
      </c>
      <c r="C1247" t="s">
        <v>10301</v>
      </c>
      <c r="D1247" t="s">
        <v>127</v>
      </c>
      <c r="E1247">
        <v>1638.4043423399901</v>
      </c>
      <c r="F1247">
        <v>72.790000000000006</v>
      </c>
      <c r="G1247">
        <v>30.908358919243099</v>
      </c>
      <c r="H1247">
        <v>11.306474669184601</v>
      </c>
      <c r="I1247">
        <v>-3.48607719111126</v>
      </c>
      <c r="J1247">
        <v>-1.29155981073685</v>
      </c>
      <c r="K1247">
        <v>66.518530397057901</v>
      </c>
      <c r="L1247">
        <v>59.538320198653601</v>
      </c>
      <c r="M1247">
        <v>61.44069262176</v>
      </c>
      <c r="N1247">
        <v>0.86933218763463604</v>
      </c>
      <c r="O1247">
        <v>18.1480972661079</v>
      </c>
      <c r="P1247">
        <v>102.138294918078</v>
      </c>
      <c r="Q1247">
        <v>6.2250879726344001E-2</v>
      </c>
    </row>
    <row r="1248" spans="1:17" hidden="1" x14ac:dyDescent="0.3">
      <c r="A1248" t="s">
        <v>2655</v>
      </c>
      <c r="B1248" t="s">
        <v>2656</v>
      </c>
      <c r="C1248" t="s">
        <v>10301</v>
      </c>
      <c r="D1248" t="s">
        <v>130</v>
      </c>
      <c r="E1248">
        <v>1634.9195581450001</v>
      </c>
      <c r="F1248">
        <v>734.45</v>
      </c>
      <c r="G1248">
        <v>-14.340067996569401</v>
      </c>
      <c r="H1248">
        <v>29.1368400180524</v>
      </c>
      <c r="I1248">
        <v>34.6290485129689</v>
      </c>
      <c r="J1248">
        <v>19.293457054773999</v>
      </c>
      <c r="K1248">
        <v>630.68873408145203</v>
      </c>
      <c r="L1248">
        <v>590.76683277258496</v>
      </c>
      <c r="M1248">
        <v>69.119707649499702</v>
      </c>
      <c r="N1248">
        <v>2.3268540759430301</v>
      </c>
      <c r="O1248">
        <v>7.0188576485805596</v>
      </c>
      <c r="P1248">
        <v>47.110665998998499</v>
      </c>
      <c r="Q1248">
        <v>-8.6900015170579006E-2</v>
      </c>
    </row>
    <row r="1249" spans="1:17" hidden="1" x14ac:dyDescent="0.3">
      <c r="A1249" t="s">
        <v>2657</v>
      </c>
      <c r="B1249" t="s">
        <v>2658</v>
      </c>
      <c r="C1249" t="s">
        <v>10301</v>
      </c>
      <c r="D1249" t="s">
        <v>60</v>
      </c>
      <c r="E1249">
        <v>1632.7170765359999</v>
      </c>
      <c r="F1249">
        <v>229.32</v>
      </c>
      <c r="G1249">
        <v>-44.875912429077502</v>
      </c>
      <c r="H1249">
        <v>-4.8475637194905898</v>
      </c>
      <c r="I1249">
        <v>-28.633907268468</v>
      </c>
      <c r="J1249">
        <v>-1.3721995624526699</v>
      </c>
      <c r="K1249">
        <v>237.35609651358399</v>
      </c>
      <c r="M1249">
        <v>46.849589453455202</v>
      </c>
      <c r="N1249">
        <v>0.93825845465017998</v>
      </c>
      <c r="O1249">
        <v>29.317111459968601</v>
      </c>
      <c r="P1249">
        <v>15.2361809045226</v>
      </c>
    </row>
    <row r="1250" spans="1:17" hidden="1" x14ac:dyDescent="0.3">
      <c r="A1250" t="s">
        <v>2659</v>
      </c>
      <c r="B1250" t="s">
        <v>2660</v>
      </c>
      <c r="C1250" t="s">
        <v>10301</v>
      </c>
      <c r="D1250" t="s">
        <v>571</v>
      </c>
      <c r="E1250">
        <v>1631.45304132</v>
      </c>
      <c r="F1250">
        <v>465.8</v>
      </c>
      <c r="G1250">
        <v>55.035915264553502</v>
      </c>
      <c r="H1250">
        <v>22.225108294864</v>
      </c>
      <c r="I1250">
        <v>13.119980965342901</v>
      </c>
      <c r="J1250">
        <v>-0.44358610821313199</v>
      </c>
      <c r="K1250">
        <v>400.71550615006697</v>
      </c>
      <c r="L1250">
        <v>355.67274504949103</v>
      </c>
      <c r="M1250">
        <v>65.226493476992303</v>
      </c>
      <c r="N1250">
        <v>0.89215888222714101</v>
      </c>
      <c r="O1250">
        <v>19.944182052382999</v>
      </c>
      <c r="P1250">
        <v>88.316151202749097</v>
      </c>
      <c r="Q1250">
        <v>4.2281459489559997E-2</v>
      </c>
    </row>
    <row r="1251" spans="1:17" hidden="1" x14ac:dyDescent="0.3">
      <c r="A1251" t="s">
        <v>2661</v>
      </c>
      <c r="B1251" t="s">
        <v>2662</v>
      </c>
      <c r="C1251" t="s">
        <v>10301</v>
      </c>
      <c r="D1251" t="s">
        <v>2663</v>
      </c>
      <c r="E1251">
        <v>1628.8500730000001</v>
      </c>
      <c r="F1251">
        <v>1553</v>
      </c>
      <c r="G1251">
        <v>492.73076058607001</v>
      </c>
      <c r="H1251">
        <v>31.308204509624101</v>
      </c>
      <c r="I1251">
        <v>67.976069360114195</v>
      </c>
      <c r="J1251">
        <v>2.2601806161551199</v>
      </c>
      <c r="K1251">
        <v>1349.5505293451899</v>
      </c>
      <c r="M1251">
        <v>58.751684807847099</v>
      </c>
      <c r="N1251">
        <v>0.29130474204370299</v>
      </c>
      <c r="O1251">
        <v>9.4655505473277604</v>
      </c>
      <c r="P1251">
        <v>548.70509607351698</v>
      </c>
    </row>
    <row r="1252" spans="1:17" hidden="1" x14ac:dyDescent="0.3">
      <c r="A1252" t="s">
        <v>2664</v>
      </c>
      <c r="B1252" t="s">
        <v>2665</v>
      </c>
      <c r="C1252" t="s">
        <v>10301</v>
      </c>
      <c r="D1252" t="s">
        <v>198</v>
      </c>
      <c r="E1252">
        <v>1628.5152</v>
      </c>
      <c r="F1252">
        <v>1304.9000000000001</v>
      </c>
      <c r="G1252">
        <v>36.158711614555202</v>
      </c>
      <c r="H1252">
        <v>16.508146596360898</v>
      </c>
      <c r="I1252">
        <v>7.4551390474394799</v>
      </c>
      <c r="J1252">
        <v>3.4147335571682298</v>
      </c>
      <c r="K1252">
        <v>1194.9472943933899</v>
      </c>
      <c r="L1252">
        <v>1051.1891980458699</v>
      </c>
      <c r="M1252">
        <v>59.122567075699898</v>
      </c>
      <c r="N1252">
        <v>0.47274765462046597</v>
      </c>
      <c r="O1252">
        <v>14.951337267223501</v>
      </c>
      <c r="P1252">
        <v>74.230589491955399</v>
      </c>
      <c r="Q1252">
        <v>3.3492036686149002E-2</v>
      </c>
    </row>
    <row r="1253" spans="1:17" hidden="1" x14ac:dyDescent="0.3">
      <c r="A1253" t="s">
        <v>2666</v>
      </c>
      <c r="B1253" t="s">
        <v>2667</v>
      </c>
      <c r="C1253" t="s">
        <v>10301</v>
      </c>
      <c r="D1253" t="s">
        <v>612</v>
      </c>
      <c r="E1253">
        <v>1626.268101825</v>
      </c>
      <c r="F1253">
        <v>272.55</v>
      </c>
      <c r="G1253">
        <v>1.68283308927485</v>
      </c>
      <c r="H1253">
        <v>15.5710249337349</v>
      </c>
      <c r="I1253">
        <v>-4.7094843258484502</v>
      </c>
      <c r="J1253">
        <v>0.54763966101033201</v>
      </c>
      <c r="K1253">
        <v>251.20592674518201</v>
      </c>
      <c r="L1253">
        <v>234.89408471604</v>
      </c>
      <c r="M1253">
        <v>59.816254320978103</v>
      </c>
      <c r="N1253">
        <v>0.87428727718159804</v>
      </c>
      <c r="O1253">
        <v>13.0067877453678</v>
      </c>
      <c r="P1253">
        <v>41.953125</v>
      </c>
      <c r="Q1253">
        <v>3.3673645347000002E-5</v>
      </c>
    </row>
    <row r="1254" spans="1:17" hidden="1" x14ac:dyDescent="0.3">
      <c r="A1254" t="s">
        <v>2668</v>
      </c>
      <c r="B1254" t="s">
        <v>2669</v>
      </c>
      <c r="C1254" t="s">
        <v>10301</v>
      </c>
      <c r="D1254" t="s">
        <v>378</v>
      </c>
      <c r="E1254">
        <v>1622.4724034999999</v>
      </c>
      <c r="F1254">
        <v>136.9</v>
      </c>
      <c r="G1254">
        <v>0.68724133918154995</v>
      </c>
      <c r="H1254">
        <v>8.2030666393060301</v>
      </c>
      <c r="I1254">
        <v>1.74597434732829</v>
      </c>
      <c r="J1254">
        <v>-4.0189513315386796</v>
      </c>
      <c r="K1254">
        <v>128.423335002073</v>
      </c>
      <c r="L1254">
        <v>119.456273244679</v>
      </c>
      <c r="M1254">
        <v>60.431812949159898</v>
      </c>
      <c r="N1254">
        <v>0.59907989266014094</v>
      </c>
      <c r="O1254">
        <v>14.0248356464572</v>
      </c>
      <c r="P1254">
        <v>45.021186440677901</v>
      </c>
      <c r="Q1254">
        <v>5.5015068531999001E-2</v>
      </c>
    </row>
    <row r="1255" spans="1:17" hidden="1" x14ac:dyDescent="0.3">
      <c r="A1255" t="s">
        <v>2670</v>
      </c>
      <c r="B1255" t="s">
        <v>2671</v>
      </c>
      <c r="C1255" t="s">
        <v>10301</v>
      </c>
      <c r="D1255" t="s">
        <v>224</v>
      </c>
      <c r="E1255">
        <v>1621.8413811</v>
      </c>
      <c r="F1255">
        <v>946.35</v>
      </c>
      <c r="G1255">
        <v>135.396118903244</v>
      </c>
      <c r="H1255">
        <v>32.829983057395999</v>
      </c>
      <c r="I1255">
        <v>51.953557858658698</v>
      </c>
      <c r="J1255">
        <v>16.037206505861999</v>
      </c>
      <c r="K1255">
        <v>770.95153668844</v>
      </c>
      <c r="L1255">
        <v>642.21820698673002</v>
      </c>
      <c r="M1255">
        <v>75.881058056672799</v>
      </c>
      <c r="N1255">
        <v>1.09799075799015</v>
      </c>
      <c r="O1255">
        <v>4.2743171131187996</v>
      </c>
      <c r="P1255">
        <v>184.18918918918899</v>
      </c>
      <c r="Q1255">
        <v>0.13410292688087</v>
      </c>
    </row>
    <row r="1256" spans="1:17" hidden="1" x14ac:dyDescent="0.3">
      <c r="A1256" t="s">
        <v>2672</v>
      </c>
      <c r="B1256" t="s">
        <v>2673</v>
      </c>
      <c r="C1256" t="s">
        <v>10301</v>
      </c>
      <c r="D1256" t="s">
        <v>408</v>
      </c>
      <c r="E1256">
        <v>1618.6073090499999</v>
      </c>
      <c r="F1256">
        <v>518.5</v>
      </c>
      <c r="G1256">
        <v>-16.400370065268</v>
      </c>
      <c r="H1256">
        <v>5.6173810941642399</v>
      </c>
      <c r="I1256">
        <v>-21.969850010583801</v>
      </c>
      <c r="J1256">
        <v>3.41560666611077</v>
      </c>
      <c r="K1256">
        <v>497.83904544845001</v>
      </c>
      <c r="L1256">
        <v>503.257086498668</v>
      </c>
      <c r="M1256">
        <v>70.432883854655998</v>
      </c>
      <c r="N1256">
        <v>1.14869509825575</v>
      </c>
      <c r="O1256">
        <v>46.277724204435799</v>
      </c>
      <c r="P1256">
        <v>28.341584158415799</v>
      </c>
      <c r="Q1256">
        <v>-1.045382294379E-3</v>
      </c>
    </row>
    <row r="1257" spans="1:17" hidden="1" x14ac:dyDescent="0.3">
      <c r="A1257" t="s">
        <v>2674</v>
      </c>
      <c r="B1257" t="s">
        <v>2675</v>
      </c>
      <c r="C1257" t="s">
        <v>10301</v>
      </c>
      <c r="D1257" t="s">
        <v>1561</v>
      </c>
      <c r="E1257">
        <v>1611.4644491399999</v>
      </c>
      <c r="F1257">
        <v>119.08</v>
      </c>
      <c r="G1257">
        <v>20.4685553107564</v>
      </c>
      <c r="H1257">
        <v>7.0292909870105804</v>
      </c>
      <c r="I1257">
        <v>-19.8638588091688</v>
      </c>
      <c r="J1257">
        <v>4.6426888241833</v>
      </c>
      <c r="K1257">
        <v>114.120873547217</v>
      </c>
      <c r="L1257">
        <v>110.12308357872</v>
      </c>
      <c r="M1257">
        <v>59.375108170987197</v>
      </c>
      <c r="N1257">
        <v>0.52136249580464999</v>
      </c>
      <c r="O1257">
        <v>29.996640913671399</v>
      </c>
      <c r="P1257">
        <v>51.790949649458199</v>
      </c>
      <c r="Q1257">
        <v>4.7748129935913E-2</v>
      </c>
    </row>
    <row r="1258" spans="1:17" hidden="1" x14ac:dyDescent="0.3">
      <c r="A1258" t="s">
        <v>2676</v>
      </c>
      <c r="B1258" t="s">
        <v>2677</v>
      </c>
      <c r="C1258" t="s">
        <v>10301</v>
      </c>
      <c r="D1258" t="s">
        <v>127</v>
      </c>
      <c r="E1258">
        <v>1610.81674815</v>
      </c>
      <c r="F1258">
        <v>13.45</v>
      </c>
      <c r="G1258">
        <v>-3.9546038835815698</v>
      </c>
      <c r="H1258">
        <v>3.8488875165232299</v>
      </c>
      <c r="I1258">
        <v>-27.084537394971601</v>
      </c>
      <c r="J1258">
        <v>1.1785894256474401</v>
      </c>
      <c r="K1258">
        <v>13.5299499939182</v>
      </c>
      <c r="L1258">
        <v>13.3759988399311</v>
      </c>
      <c r="M1258">
        <v>57.8798329815776</v>
      </c>
      <c r="N1258">
        <v>0.41764563075031302</v>
      </c>
      <c r="O1258">
        <v>36.802973977695103</v>
      </c>
      <c r="P1258">
        <v>72.435897435897402</v>
      </c>
      <c r="Q1258">
        <v>5.0866315811764998E-2</v>
      </c>
    </row>
    <row r="1259" spans="1:17" hidden="1" x14ac:dyDescent="0.3">
      <c r="A1259" t="s">
        <v>2678</v>
      </c>
      <c r="B1259" t="s">
        <v>2679</v>
      </c>
      <c r="C1259" t="s">
        <v>10301</v>
      </c>
      <c r="D1259" t="s">
        <v>51</v>
      </c>
      <c r="E1259">
        <v>1602.5061599999999</v>
      </c>
      <c r="F1259">
        <v>2719.8</v>
      </c>
      <c r="G1259">
        <v>119.196402169221</v>
      </c>
      <c r="H1259">
        <v>37.737301512880101</v>
      </c>
      <c r="I1259">
        <v>60.538443108396997</v>
      </c>
      <c r="J1259">
        <v>13.950476708468299</v>
      </c>
      <c r="K1259">
        <v>2102.2767700926502</v>
      </c>
      <c r="L1259">
        <v>1724.0562647341101</v>
      </c>
      <c r="M1259">
        <v>83.497988665233393</v>
      </c>
      <c r="N1259">
        <v>1.3611575108810701</v>
      </c>
      <c r="O1259">
        <v>1.6251194940804401</v>
      </c>
      <c r="P1259">
        <v>168.62222222222201</v>
      </c>
    </row>
    <row r="1260" spans="1:17" hidden="1" x14ac:dyDescent="0.3">
      <c r="A1260" t="s">
        <v>2680</v>
      </c>
      <c r="B1260" t="s">
        <v>2681</v>
      </c>
      <c r="C1260" t="s">
        <v>10301</v>
      </c>
      <c r="D1260" t="s">
        <v>21</v>
      </c>
      <c r="E1260">
        <v>1599.48210126</v>
      </c>
      <c r="F1260">
        <v>164.2</v>
      </c>
      <c r="G1260">
        <v>78.753124653335504</v>
      </c>
      <c r="H1260">
        <v>9.8465475551555404</v>
      </c>
      <c r="I1260">
        <v>55.704491897433101</v>
      </c>
      <c r="J1260">
        <v>8.5683704525635598</v>
      </c>
      <c r="K1260">
        <v>140.602679660033</v>
      </c>
      <c r="L1260">
        <v>111.77645491547101</v>
      </c>
      <c r="M1260">
        <v>66.548952417292796</v>
      </c>
      <c r="N1260">
        <v>0.69515171954265798</v>
      </c>
      <c r="O1260">
        <v>12.2411693057247</v>
      </c>
      <c r="P1260">
        <v>126.482758620689</v>
      </c>
      <c r="Q1260">
        <v>0.119729016021848</v>
      </c>
    </row>
    <row r="1261" spans="1:17" hidden="1" x14ac:dyDescent="0.3">
      <c r="A1261" t="s">
        <v>2682</v>
      </c>
      <c r="B1261" t="s">
        <v>2683</v>
      </c>
      <c r="C1261" t="s">
        <v>10301</v>
      </c>
      <c r="D1261" t="s">
        <v>689</v>
      </c>
      <c r="E1261">
        <v>1592.1898530000001</v>
      </c>
      <c r="F1261">
        <v>230.05</v>
      </c>
      <c r="G1261">
        <v>-35.230388611966902</v>
      </c>
      <c r="H1261">
        <v>-12.659081336031299</v>
      </c>
      <c r="I1261">
        <v>-25.884197774675499</v>
      </c>
      <c r="J1261">
        <v>0.903593066964402</v>
      </c>
      <c r="K1261">
        <v>253.39434401179301</v>
      </c>
      <c r="L1261">
        <v>262.29176990055799</v>
      </c>
      <c r="M1261">
        <v>34.944949732766702</v>
      </c>
      <c r="N1261">
        <v>0.949574050348579</v>
      </c>
      <c r="O1261">
        <v>43.881764833731701</v>
      </c>
      <c r="P1261">
        <v>4.0479421076435997</v>
      </c>
      <c r="Q1261">
        <v>4.5014410204233003E-2</v>
      </c>
    </row>
    <row r="1262" spans="1:17" hidden="1" x14ac:dyDescent="0.3">
      <c r="A1262" t="s">
        <v>2684</v>
      </c>
      <c r="B1262" t="s">
        <v>2685</v>
      </c>
      <c r="C1262" t="s">
        <v>10301</v>
      </c>
      <c r="D1262" t="s">
        <v>281</v>
      </c>
      <c r="E1262">
        <v>1587.8428798729999</v>
      </c>
      <c r="F1262">
        <v>193.51</v>
      </c>
      <c r="G1262">
        <v>-31.5001989092865</v>
      </c>
      <c r="H1262">
        <v>15.802506415216399</v>
      </c>
      <c r="I1262">
        <v>-15.258193748677</v>
      </c>
      <c r="J1262">
        <v>9.0900026322527303</v>
      </c>
      <c r="K1262">
        <v>174.277817645353</v>
      </c>
      <c r="M1262">
        <v>62.865027139716297</v>
      </c>
      <c r="N1262">
        <v>2.3883086566642899</v>
      </c>
      <c r="O1262">
        <v>13.637538111725499</v>
      </c>
      <c r="P1262">
        <v>50.357420357420303</v>
      </c>
    </row>
    <row r="1263" spans="1:17" hidden="1" x14ac:dyDescent="0.3">
      <c r="A1263" t="s">
        <v>2686</v>
      </c>
      <c r="B1263" t="s">
        <v>2687</v>
      </c>
      <c r="C1263" t="s">
        <v>10301</v>
      </c>
      <c r="D1263" t="s">
        <v>166</v>
      </c>
      <c r="E1263">
        <v>1586.2975625250001</v>
      </c>
      <c r="F1263">
        <v>1293.6500000000001</v>
      </c>
      <c r="G1263">
        <v>-13.753681573907301</v>
      </c>
      <c r="H1263">
        <v>-8.8282401456101596</v>
      </c>
      <c r="I1263">
        <v>11.312336277440799</v>
      </c>
      <c r="J1263">
        <v>0.34716351814604202</v>
      </c>
      <c r="K1263">
        <v>1261.1404077459999</v>
      </c>
      <c r="L1263">
        <v>1168.4026336044001</v>
      </c>
      <c r="M1263">
        <v>63.895878782007003</v>
      </c>
      <c r="N1263">
        <v>0.57308925858544102</v>
      </c>
      <c r="O1263">
        <v>21.748540950025099</v>
      </c>
      <c r="P1263">
        <v>43.762849363782799</v>
      </c>
      <c r="Q1263">
        <v>-4.5934747009411997E-2</v>
      </c>
    </row>
    <row r="1264" spans="1:17" hidden="1" x14ac:dyDescent="0.3">
      <c r="A1264" t="s">
        <v>2688</v>
      </c>
      <c r="B1264" t="s">
        <v>2689</v>
      </c>
      <c r="C1264" t="s">
        <v>10301</v>
      </c>
      <c r="D1264" t="s">
        <v>571</v>
      </c>
      <c r="E1264">
        <v>1584.8008960059999</v>
      </c>
      <c r="F1264">
        <v>92.14</v>
      </c>
      <c r="G1264">
        <v>18.685285546668901</v>
      </c>
      <c r="H1264">
        <v>-0.35726349296584903</v>
      </c>
      <c r="I1264">
        <v>14.8033342116293</v>
      </c>
      <c r="J1264">
        <v>0.86756971842406605</v>
      </c>
      <c r="K1264">
        <v>91.701027546537603</v>
      </c>
      <c r="L1264">
        <v>81.473166643152595</v>
      </c>
      <c r="M1264">
        <v>48.292198008321499</v>
      </c>
      <c r="N1264">
        <v>0.309817460162638</v>
      </c>
      <c r="O1264">
        <v>13.9027566746255</v>
      </c>
      <c r="P1264">
        <v>64.682752457551302</v>
      </c>
      <c r="Q1264">
        <v>-1.0030672247891E-2</v>
      </c>
    </row>
    <row r="1265" spans="1:17" hidden="1" x14ac:dyDescent="0.3">
      <c r="A1265" t="s">
        <v>2690</v>
      </c>
      <c r="B1265" t="s">
        <v>2691</v>
      </c>
      <c r="C1265" t="s">
        <v>10301</v>
      </c>
      <c r="D1265" t="s">
        <v>127</v>
      </c>
      <c r="E1265">
        <v>1580.9723300000001</v>
      </c>
      <c r="F1265">
        <v>41.02</v>
      </c>
      <c r="G1265">
        <v>191.30405235913301</v>
      </c>
      <c r="H1265">
        <v>43.792775796911101</v>
      </c>
      <c r="I1265">
        <v>21.939902815627999</v>
      </c>
      <c r="J1265">
        <v>12.6893566227206</v>
      </c>
      <c r="K1265">
        <v>31.0065588179759</v>
      </c>
      <c r="L1265">
        <v>26.059335463717598</v>
      </c>
      <c r="M1265">
        <v>84.804046579361199</v>
      </c>
      <c r="N1265">
        <v>0.75056196360480099</v>
      </c>
      <c r="O1265">
        <v>0</v>
      </c>
      <c r="P1265">
        <v>258.25327510916998</v>
      </c>
      <c r="Q1265">
        <v>0.11674794803465</v>
      </c>
    </row>
    <row r="1266" spans="1:17" hidden="1" x14ac:dyDescent="0.3">
      <c r="A1266" t="s">
        <v>2692</v>
      </c>
      <c r="B1266" t="s">
        <v>2693</v>
      </c>
      <c r="C1266" t="s">
        <v>10301</v>
      </c>
      <c r="D1266" t="s">
        <v>198</v>
      </c>
      <c r="E1266">
        <v>1578.2738469200001</v>
      </c>
      <c r="F1266">
        <v>1327.1</v>
      </c>
      <c r="G1266">
        <v>164.009231239613</v>
      </c>
      <c r="H1266">
        <v>37.392580569167102</v>
      </c>
      <c r="I1266">
        <v>67.347605016752794</v>
      </c>
      <c r="J1266">
        <v>16.935166737546599</v>
      </c>
      <c r="K1266">
        <v>1014.60171981451</v>
      </c>
      <c r="L1266">
        <v>832.91768896828501</v>
      </c>
      <c r="M1266">
        <v>81.668440867169394</v>
      </c>
      <c r="N1266">
        <v>1.33729471823818</v>
      </c>
      <c r="O1266">
        <v>2.91613292140757</v>
      </c>
      <c r="P1266">
        <v>197.489352163192</v>
      </c>
      <c r="Q1266">
        <v>0.18300927462244301</v>
      </c>
    </row>
    <row r="1267" spans="1:17" hidden="1" x14ac:dyDescent="0.3">
      <c r="A1267" t="s">
        <v>2694</v>
      </c>
      <c r="B1267" t="s">
        <v>2695</v>
      </c>
      <c r="C1267" t="s">
        <v>10301</v>
      </c>
      <c r="D1267" t="s">
        <v>378</v>
      </c>
      <c r="E1267">
        <v>1577.222076</v>
      </c>
      <c r="F1267">
        <v>255.1</v>
      </c>
      <c r="G1267">
        <v>-9.3768453308260007</v>
      </c>
      <c r="H1267">
        <v>-4.9397420699629002</v>
      </c>
      <c r="I1267">
        <v>-2.0496043016428098</v>
      </c>
      <c r="J1267">
        <v>-7.2025861878555499</v>
      </c>
      <c r="K1267">
        <v>268.11748829706499</v>
      </c>
      <c r="L1267">
        <v>252.00152683545201</v>
      </c>
      <c r="M1267">
        <v>29.609348039783299</v>
      </c>
      <c r="N1267">
        <v>0.58994942781211301</v>
      </c>
      <c r="O1267">
        <v>22.285378283026201</v>
      </c>
      <c r="P1267">
        <v>26.427951926650898</v>
      </c>
      <c r="Q1267">
        <v>0.119990785212034</v>
      </c>
    </row>
    <row r="1268" spans="1:17" hidden="1" x14ac:dyDescent="0.3">
      <c r="A1268" t="s">
        <v>2696</v>
      </c>
      <c r="B1268" t="s">
        <v>2697</v>
      </c>
      <c r="C1268" t="s">
        <v>10301</v>
      </c>
      <c r="D1268" t="s">
        <v>955</v>
      </c>
      <c r="E1268">
        <v>1576.26</v>
      </c>
      <c r="F1268">
        <v>264.14999999999998</v>
      </c>
      <c r="G1268">
        <v>24.6819158554148</v>
      </c>
      <c r="H1268">
        <v>33.531335065790202</v>
      </c>
      <c r="I1268">
        <v>34.748879609867302</v>
      </c>
      <c r="J1268">
        <v>9.7439098547078906</v>
      </c>
      <c r="K1268">
        <v>206.48907965569799</v>
      </c>
      <c r="L1268">
        <v>187.80570819199701</v>
      </c>
      <c r="M1268">
        <v>69.428764536193896</v>
      </c>
      <c r="N1268">
        <v>2.7645399502960699</v>
      </c>
      <c r="O1268">
        <v>8.2718152564830607</v>
      </c>
      <c r="P1268">
        <v>133.761061946902</v>
      </c>
    </row>
    <row r="1269" spans="1:17" hidden="1" x14ac:dyDescent="0.3">
      <c r="A1269" t="s">
        <v>2698</v>
      </c>
      <c r="B1269" t="s">
        <v>2699</v>
      </c>
      <c r="C1269" t="s">
        <v>10301</v>
      </c>
      <c r="D1269" t="s">
        <v>2663</v>
      </c>
      <c r="E1269">
        <v>1573.89303</v>
      </c>
      <c r="F1269">
        <v>1919.85</v>
      </c>
      <c r="G1269">
        <v>514.32436951621605</v>
      </c>
      <c r="H1269">
        <v>2.87680976417986</v>
      </c>
      <c r="I1269">
        <v>120.751628411293</v>
      </c>
      <c r="J1269">
        <v>14.5779086702605</v>
      </c>
      <c r="K1269">
        <v>1663.65270940852</v>
      </c>
      <c r="L1269">
        <v>1089.2066367585301</v>
      </c>
      <c r="M1269">
        <v>68.543624002697001</v>
      </c>
      <c r="N1269">
        <v>0.49327288322509399</v>
      </c>
      <c r="O1269">
        <v>10.0398468630361</v>
      </c>
      <c r="P1269">
        <v>737.44820065430702</v>
      </c>
    </row>
    <row r="1270" spans="1:17" hidden="1" x14ac:dyDescent="0.3">
      <c r="A1270" t="s">
        <v>2700</v>
      </c>
      <c r="B1270" t="s">
        <v>2701</v>
      </c>
      <c r="C1270" t="s">
        <v>10301</v>
      </c>
      <c r="D1270" t="s">
        <v>263</v>
      </c>
      <c r="E1270">
        <v>1570.8995500000001</v>
      </c>
      <c r="F1270">
        <v>1817.75</v>
      </c>
      <c r="G1270">
        <v>131.35340781889701</v>
      </c>
      <c r="H1270">
        <v>31.2079056198661</v>
      </c>
      <c r="I1270">
        <v>86.671149626763494</v>
      </c>
      <c r="J1270">
        <v>3.2057813921836598E-2</v>
      </c>
      <c r="K1270">
        <v>1556.1277332161701</v>
      </c>
      <c r="L1270">
        <v>1115.8099638301101</v>
      </c>
      <c r="M1270">
        <v>62.4228606440522</v>
      </c>
      <c r="N1270">
        <v>1.06310466558534</v>
      </c>
      <c r="O1270">
        <v>5.5755741988722196</v>
      </c>
      <c r="P1270">
        <v>338.01204819277098</v>
      </c>
      <c r="Q1270">
        <v>0.26017333220505201</v>
      </c>
    </row>
    <row r="1271" spans="1:17" hidden="1" x14ac:dyDescent="0.3">
      <c r="A1271" t="s">
        <v>2702</v>
      </c>
      <c r="B1271" t="s">
        <v>2703</v>
      </c>
      <c r="C1271" t="s">
        <v>10301</v>
      </c>
      <c r="D1271" t="s">
        <v>335</v>
      </c>
      <c r="E1271">
        <v>1567.1426451499999</v>
      </c>
      <c r="F1271">
        <v>876.5</v>
      </c>
      <c r="G1271">
        <v>-55.2515130174192</v>
      </c>
      <c r="H1271">
        <v>0.92788085095531303</v>
      </c>
      <c r="I1271">
        <v>-14.658741937934201</v>
      </c>
      <c r="J1271">
        <v>-0.77144073852439599</v>
      </c>
      <c r="K1271">
        <v>846.82970007832205</v>
      </c>
      <c r="L1271">
        <v>912.69409011912899</v>
      </c>
      <c r="M1271">
        <v>60.762592193779398</v>
      </c>
      <c r="N1271">
        <v>0.51573789769386502</v>
      </c>
      <c r="O1271">
        <v>49.275527666856803</v>
      </c>
      <c r="P1271">
        <v>29.8710920136316</v>
      </c>
      <c r="Q1271">
        <v>7.1754390815199996E-4</v>
      </c>
    </row>
    <row r="1272" spans="1:17" hidden="1" x14ac:dyDescent="0.3">
      <c r="A1272" t="s">
        <v>2704</v>
      </c>
      <c r="B1272" t="s">
        <v>2705</v>
      </c>
      <c r="C1272" t="s">
        <v>10301</v>
      </c>
      <c r="D1272" t="s">
        <v>962</v>
      </c>
      <c r="E1272">
        <v>1565.199216</v>
      </c>
      <c r="F1272">
        <v>1627.4</v>
      </c>
      <c r="G1272">
        <v>154.07845031159499</v>
      </c>
      <c r="H1272">
        <v>13.5985247757112</v>
      </c>
      <c r="I1272">
        <v>25.785201836998599</v>
      </c>
      <c r="J1272">
        <v>-2.78272251636005</v>
      </c>
      <c r="K1272">
        <v>1317.1158185221</v>
      </c>
      <c r="L1272">
        <v>1101.02859995174</v>
      </c>
      <c r="N1272">
        <v>1.2896058506317201</v>
      </c>
      <c r="O1272">
        <v>2.6176723608209298</v>
      </c>
      <c r="P1272">
        <v>193.04042495723399</v>
      </c>
    </row>
    <row r="1273" spans="1:17" hidden="1" x14ac:dyDescent="0.3">
      <c r="A1273" t="s">
        <v>2706</v>
      </c>
      <c r="B1273" t="s">
        <v>2707</v>
      </c>
      <c r="C1273" t="s">
        <v>10301</v>
      </c>
      <c r="D1273" t="s">
        <v>527</v>
      </c>
      <c r="E1273">
        <v>1543.6967999999999</v>
      </c>
      <c r="F1273">
        <v>147.44</v>
      </c>
      <c r="G1273">
        <v>58.715173868270497</v>
      </c>
      <c r="H1273">
        <v>-0.94313771399491897</v>
      </c>
      <c r="I1273">
        <v>-2.0141481314685299</v>
      </c>
      <c r="J1273">
        <v>1.1557054475784301</v>
      </c>
      <c r="K1273">
        <v>152.15923761521299</v>
      </c>
      <c r="L1273">
        <v>135.15223299105401</v>
      </c>
      <c r="M1273">
        <v>49.395291085154398</v>
      </c>
      <c r="N1273">
        <v>0.60730257084365802</v>
      </c>
      <c r="O1273">
        <v>24.1182854042322</v>
      </c>
      <c r="P1273">
        <v>93.490813648293894</v>
      </c>
      <c r="Q1273">
        <v>6.4709524933512994E-2</v>
      </c>
    </row>
    <row r="1274" spans="1:17" hidden="1" x14ac:dyDescent="0.3">
      <c r="A1274" t="s">
        <v>2708</v>
      </c>
      <c r="B1274" t="s">
        <v>2709</v>
      </c>
      <c r="C1274" t="s">
        <v>10301</v>
      </c>
      <c r="D1274" t="s">
        <v>80</v>
      </c>
      <c r="E1274">
        <v>1535.4749999999999</v>
      </c>
      <c r="F1274">
        <v>52.05</v>
      </c>
      <c r="G1274">
        <v>-8.58591325433758</v>
      </c>
      <c r="H1274">
        <v>12.7163719614349</v>
      </c>
      <c r="I1274">
        <v>-6.7362162344928098</v>
      </c>
      <c r="J1274">
        <v>12.8599400496641</v>
      </c>
      <c r="K1274">
        <v>49.755572422359101</v>
      </c>
      <c r="L1274">
        <v>48.1682201413591</v>
      </c>
      <c r="M1274">
        <v>53.562981202986897</v>
      </c>
      <c r="N1274">
        <v>1.84657504450114</v>
      </c>
      <c r="O1274">
        <v>16.2044996224976</v>
      </c>
      <c r="P1274">
        <v>34.670116429495401</v>
      </c>
      <c r="Q1274">
        <v>3.7534923733605001E-2</v>
      </c>
    </row>
    <row r="1275" spans="1:17" hidden="1" x14ac:dyDescent="0.3">
      <c r="A1275" t="s">
        <v>2710</v>
      </c>
      <c r="B1275" t="s">
        <v>2711</v>
      </c>
      <c r="C1275" t="s">
        <v>10301</v>
      </c>
      <c r="D1275" t="s">
        <v>397</v>
      </c>
      <c r="E1275">
        <v>1535.165683794</v>
      </c>
      <c r="F1275">
        <v>104.42</v>
      </c>
      <c r="G1275">
        <v>-59.980196860504101</v>
      </c>
      <c r="H1275">
        <v>7.7789421559152201</v>
      </c>
      <c r="I1275">
        <v>-26.608522587557601</v>
      </c>
      <c r="J1275">
        <v>7.6580752502668501</v>
      </c>
      <c r="K1275">
        <v>99.161164986057798</v>
      </c>
      <c r="L1275">
        <v>111.705292847268</v>
      </c>
      <c r="M1275">
        <v>77.5341305106503</v>
      </c>
      <c r="N1275">
        <v>1.4109919243092299</v>
      </c>
      <c r="O1275">
        <v>70.130243248419802</v>
      </c>
      <c r="P1275">
        <v>16.022222222222201</v>
      </c>
      <c r="Q1275">
        <v>-4.6855847695279999E-2</v>
      </c>
    </row>
    <row r="1276" spans="1:17" hidden="1" x14ac:dyDescent="0.3">
      <c r="A1276" t="s">
        <v>2712</v>
      </c>
      <c r="B1276" t="s">
        <v>2713</v>
      </c>
      <c r="C1276" t="s">
        <v>10301</v>
      </c>
      <c r="D1276" t="s">
        <v>303</v>
      </c>
      <c r="E1276">
        <v>1533.876</v>
      </c>
      <c r="F1276">
        <v>525.29999999999995</v>
      </c>
      <c r="G1276">
        <v>-1.99181159820863</v>
      </c>
      <c r="H1276">
        <v>17.913092388540299</v>
      </c>
      <c r="I1276">
        <v>24.1133331657498</v>
      </c>
      <c r="J1276">
        <v>4.4502463137675701</v>
      </c>
      <c r="K1276">
        <v>475.04437075649003</v>
      </c>
      <c r="L1276">
        <v>422.732661314589</v>
      </c>
      <c r="M1276">
        <v>67.514588455045995</v>
      </c>
      <c r="N1276">
        <v>0.52349823193315403</v>
      </c>
      <c r="O1276">
        <v>3.5598705501618202</v>
      </c>
      <c r="P1276">
        <v>60.054844606946901</v>
      </c>
      <c r="Q1276">
        <v>1.6282756849414999E-2</v>
      </c>
    </row>
    <row r="1277" spans="1:17" hidden="1" x14ac:dyDescent="0.3">
      <c r="A1277" t="s">
        <v>2714</v>
      </c>
      <c r="B1277" t="s">
        <v>2715</v>
      </c>
      <c r="C1277" t="s">
        <v>10301</v>
      </c>
      <c r="D1277" t="s">
        <v>303</v>
      </c>
      <c r="E1277">
        <v>1531.82097778</v>
      </c>
      <c r="F1277">
        <v>113.02</v>
      </c>
      <c r="G1277">
        <v>-20.789775438826499</v>
      </c>
      <c r="H1277">
        <v>-2.60162892312945</v>
      </c>
      <c r="I1277">
        <v>-11.6580332484808</v>
      </c>
      <c r="J1277">
        <v>0.163603796185598</v>
      </c>
      <c r="K1277">
        <v>113.199133512747</v>
      </c>
      <c r="L1277">
        <v>111.59777359525</v>
      </c>
      <c r="M1277">
        <v>55.5415455074371</v>
      </c>
      <c r="N1277">
        <v>0.37809944577161397</v>
      </c>
      <c r="O1277">
        <v>14.130242434967199</v>
      </c>
      <c r="P1277">
        <v>22.847826086956498</v>
      </c>
      <c r="Q1277">
        <v>-1.7975347748080999E-2</v>
      </c>
    </row>
    <row r="1278" spans="1:17" hidden="1" x14ac:dyDescent="0.3">
      <c r="A1278" t="s">
        <v>2716</v>
      </c>
      <c r="B1278" t="s">
        <v>2717</v>
      </c>
      <c r="C1278" t="s">
        <v>10301</v>
      </c>
      <c r="D1278" t="s">
        <v>290</v>
      </c>
      <c r="E1278">
        <v>1531.8111707999999</v>
      </c>
      <c r="F1278">
        <v>914</v>
      </c>
      <c r="G1278">
        <v>105.096921494348</v>
      </c>
      <c r="H1278">
        <v>78.918463321338095</v>
      </c>
      <c r="I1278">
        <v>27.061365389966099</v>
      </c>
      <c r="J1278">
        <v>12.8018414479714</v>
      </c>
      <c r="K1278">
        <v>624.75908628379</v>
      </c>
      <c r="L1278">
        <v>538.90492157638698</v>
      </c>
      <c r="M1278">
        <v>75.140918049588194</v>
      </c>
      <c r="N1278">
        <v>1.36451491488243</v>
      </c>
      <c r="O1278">
        <v>10.5251641137855</v>
      </c>
      <c r="P1278">
        <v>172.83582089552201</v>
      </c>
      <c r="Q1278">
        <v>0.212702225623119</v>
      </c>
    </row>
    <row r="1279" spans="1:17" hidden="1" x14ac:dyDescent="0.3">
      <c r="A1279" t="s">
        <v>2718</v>
      </c>
      <c r="B1279" t="s">
        <v>2719</v>
      </c>
      <c r="C1279" t="s">
        <v>10301</v>
      </c>
      <c r="D1279" t="s">
        <v>303</v>
      </c>
      <c r="E1279">
        <v>1530.0198298350001</v>
      </c>
      <c r="F1279">
        <v>390.45</v>
      </c>
      <c r="G1279">
        <v>83.364730008332899</v>
      </c>
      <c r="H1279">
        <v>66.252950298248507</v>
      </c>
      <c r="I1279">
        <v>99.606735168942393</v>
      </c>
      <c r="J1279">
        <v>21.651094015456</v>
      </c>
      <c r="K1279">
        <v>284.67877830772397</v>
      </c>
      <c r="M1279">
        <v>75.671741139528805</v>
      </c>
      <c r="N1279">
        <v>2.59109800282712</v>
      </c>
      <c r="O1279">
        <v>9.8732232039953907</v>
      </c>
      <c r="P1279">
        <v>127.866939013714</v>
      </c>
    </row>
    <row r="1280" spans="1:17" hidden="1" x14ac:dyDescent="0.3">
      <c r="A1280" t="s">
        <v>2720</v>
      </c>
      <c r="B1280" t="s">
        <v>2721</v>
      </c>
      <c r="C1280" t="s">
        <v>10301</v>
      </c>
      <c r="D1280" t="s">
        <v>263</v>
      </c>
      <c r="E1280">
        <v>1529.170021575</v>
      </c>
      <c r="F1280">
        <v>2650.95</v>
      </c>
      <c r="G1280">
        <v>232.73119792243301</v>
      </c>
      <c r="H1280">
        <v>-12.4473759100365</v>
      </c>
      <c r="I1280">
        <v>82.711068736383197</v>
      </c>
      <c r="J1280">
        <v>-8.2149445269366392</v>
      </c>
      <c r="K1280">
        <v>2713.1695008656998</v>
      </c>
      <c r="L1280">
        <v>2008.05720264703</v>
      </c>
      <c r="M1280">
        <v>30.7526211653304</v>
      </c>
      <c r="N1280">
        <v>0.50623160418192703</v>
      </c>
      <c r="O1280">
        <v>31.990418529206501</v>
      </c>
      <c r="P1280">
        <v>274.42796610169398</v>
      </c>
      <c r="Q1280">
        <v>0.15713024300551001</v>
      </c>
    </row>
    <row r="1281" spans="1:17" hidden="1" x14ac:dyDescent="0.3">
      <c r="A1281" t="s">
        <v>2722</v>
      </c>
      <c r="B1281" t="s">
        <v>2723</v>
      </c>
      <c r="C1281" t="s">
        <v>10301</v>
      </c>
      <c r="D1281" t="s">
        <v>736</v>
      </c>
      <c r="E1281">
        <v>1526.0025359879901</v>
      </c>
      <c r="F1281">
        <v>7.56</v>
      </c>
      <c r="G1281">
        <v>-96.806626413023395</v>
      </c>
      <c r="H1281">
        <v>-2.0206094453010199</v>
      </c>
      <c r="I1281">
        <v>-69.907776562420096</v>
      </c>
      <c r="J1281">
        <v>-2.76572611959616</v>
      </c>
      <c r="K1281">
        <v>11.0286104088205</v>
      </c>
      <c r="L1281">
        <v>16.2474357334969</v>
      </c>
      <c r="M1281">
        <v>72.132610943789999</v>
      </c>
      <c r="N1281">
        <v>0.95944683633191996</v>
      </c>
      <c r="O1281">
        <v>227.38095238095201</v>
      </c>
      <c r="P1281">
        <v>11.176470588235199</v>
      </c>
      <c r="Q1281">
        <v>-1.0349669087003001E-2</v>
      </c>
    </row>
    <row r="1282" spans="1:17" hidden="1" x14ac:dyDescent="0.3">
      <c r="A1282" t="s">
        <v>2724</v>
      </c>
      <c r="B1282" t="s">
        <v>2725</v>
      </c>
      <c r="C1282" t="s">
        <v>10301</v>
      </c>
      <c r="D1282" t="s">
        <v>51</v>
      </c>
      <c r="E1282">
        <v>1523.696171025</v>
      </c>
      <c r="F1282">
        <v>316.05</v>
      </c>
      <c r="G1282">
        <v>47.179215384452696</v>
      </c>
      <c r="H1282">
        <v>29.317116465137101</v>
      </c>
      <c r="I1282">
        <v>9.5788235543725104</v>
      </c>
      <c r="J1282">
        <v>11.501673147803</v>
      </c>
      <c r="K1282">
        <v>263.47012029976798</v>
      </c>
      <c r="L1282">
        <v>247.15902826272699</v>
      </c>
      <c r="M1282">
        <v>82.425739406673301</v>
      </c>
      <c r="N1282">
        <v>3.1754678039103501</v>
      </c>
      <c r="O1282">
        <v>1.6453092865053001</v>
      </c>
      <c r="P1282">
        <v>77.257431295569205</v>
      </c>
      <c r="Q1282">
        <v>3.5909299593399002E-2</v>
      </c>
    </row>
    <row r="1283" spans="1:17" hidden="1" x14ac:dyDescent="0.3">
      <c r="A1283" t="s">
        <v>2726</v>
      </c>
      <c r="B1283" t="s">
        <v>2727</v>
      </c>
      <c r="C1283" t="s">
        <v>10301</v>
      </c>
      <c r="D1283" t="s">
        <v>224</v>
      </c>
      <c r="E1283">
        <v>1520.8783908</v>
      </c>
      <c r="F1283">
        <v>1003.3</v>
      </c>
      <c r="G1283">
        <v>49.375070392458397</v>
      </c>
      <c r="H1283">
        <v>-14.518347041962301</v>
      </c>
      <c r="I1283">
        <v>-19.932864770255101</v>
      </c>
      <c r="J1283">
        <v>-4.0226887064744599</v>
      </c>
      <c r="K1283">
        <v>1154.64999974633</v>
      </c>
      <c r="L1283">
        <v>1005.1003178663</v>
      </c>
      <c r="M1283">
        <v>32.4885503698981</v>
      </c>
      <c r="N1283">
        <v>1.03622506125461</v>
      </c>
      <c r="O1283">
        <v>48.7840127578989</v>
      </c>
      <c r="P1283">
        <v>107.421955757701</v>
      </c>
      <c r="Q1283">
        <v>0.13176628215026101</v>
      </c>
    </row>
    <row r="1284" spans="1:17" hidden="1" x14ac:dyDescent="0.3">
      <c r="A1284" t="s">
        <v>2728</v>
      </c>
      <c r="B1284" t="s">
        <v>2729</v>
      </c>
      <c r="C1284" t="s">
        <v>10301</v>
      </c>
      <c r="D1284" t="s">
        <v>89</v>
      </c>
      <c r="E1284">
        <v>1514.25</v>
      </c>
      <c r="F1284">
        <v>150</v>
      </c>
      <c r="G1284">
        <v>-38.711671511645697</v>
      </c>
      <c r="H1284">
        <v>0.18546583454995</v>
      </c>
      <c r="I1284">
        <v>-3.33337050003643</v>
      </c>
      <c r="J1284">
        <v>7.0199881661181003</v>
      </c>
      <c r="K1284">
        <v>150.67540103640201</v>
      </c>
      <c r="L1284">
        <v>149.640625262204</v>
      </c>
      <c r="M1284">
        <v>50.289355981186901</v>
      </c>
      <c r="N1284">
        <v>0.66320187899123695</v>
      </c>
      <c r="O1284">
        <v>35.3333333333333</v>
      </c>
      <c r="P1284">
        <v>32.216835610400999</v>
      </c>
      <c r="Q1284">
        <v>0.11243248583884299</v>
      </c>
    </row>
    <row r="1285" spans="1:17" hidden="1" x14ac:dyDescent="0.3">
      <c r="A1285" t="s">
        <v>2730</v>
      </c>
      <c r="B1285" t="s">
        <v>2731</v>
      </c>
      <c r="C1285" t="s">
        <v>10301</v>
      </c>
      <c r="D1285" t="s">
        <v>408</v>
      </c>
      <c r="E1285">
        <v>1508.770813572</v>
      </c>
      <c r="F1285">
        <v>37.619999999999997</v>
      </c>
      <c r="G1285">
        <v>26.897077290680201</v>
      </c>
      <c r="H1285">
        <v>0.10369052522405101</v>
      </c>
      <c r="I1285">
        <v>-12.8058243477563</v>
      </c>
      <c r="J1285">
        <v>1.9882816194861901</v>
      </c>
      <c r="K1285">
        <v>39.187112010611898</v>
      </c>
      <c r="L1285">
        <v>35.283703325931597</v>
      </c>
      <c r="M1285">
        <v>38.982647284051502</v>
      </c>
      <c r="N1285">
        <v>0.724501632027169</v>
      </c>
      <c r="O1285">
        <v>23.6044657097288</v>
      </c>
      <c r="P1285">
        <v>84.411764705882305</v>
      </c>
      <c r="Q1285">
        <v>3.025960146864E-3</v>
      </c>
    </row>
    <row r="1286" spans="1:17" hidden="1" x14ac:dyDescent="0.3">
      <c r="A1286" t="s">
        <v>2732</v>
      </c>
      <c r="B1286" t="s">
        <v>2733</v>
      </c>
      <c r="C1286" t="s">
        <v>10301</v>
      </c>
      <c r="D1286" t="s">
        <v>57</v>
      </c>
      <c r="E1286">
        <v>1508.144</v>
      </c>
      <c r="F1286">
        <v>992.2</v>
      </c>
      <c r="G1286">
        <v>156.58405459055999</v>
      </c>
      <c r="H1286">
        <v>39.093001353349102</v>
      </c>
      <c r="I1286">
        <v>80.722949040391896</v>
      </c>
      <c r="J1286">
        <v>9.3250247087297602</v>
      </c>
      <c r="K1286">
        <v>808.33283368801494</v>
      </c>
      <c r="L1286">
        <v>618.73355417614903</v>
      </c>
      <c r="M1286">
        <v>67.304900750924602</v>
      </c>
      <c r="N1286">
        <v>0.92405862117558302</v>
      </c>
      <c r="O1286">
        <v>8.6726466438218104</v>
      </c>
      <c r="P1286">
        <v>195.69363731187599</v>
      </c>
      <c r="Q1286">
        <v>0.1757958728249</v>
      </c>
    </row>
    <row r="1287" spans="1:17" hidden="1" x14ac:dyDescent="0.3">
      <c r="A1287" t="s">
        <v>2734</v>
      </c>
      <c r="B1287" t="s">
        <v>2735</v>
      </c>
      <c r="C1287" t="s">
        <v>10301</v>
      </c>
      <c r="D1287" t="s">
        <v>80</v>
      </c>
      <c r="E1287">
        <v>1502.517288154</v>
      </c>
      <c r="F1287">
        <v>101.93</v>
      </c>
      <c r="G1287">
        <v>-24.749721329802501</v>
      </c>
      <c r="H1287">
        <v>-7.6011323987997601</v>
      </c>
      <c r="I1287">
        <v>-18.1619708956351</v>
      </c>
      <c r="J1287">
        <v>0.137332459978737</v>
      </c>
      <c r="K1287">
        <v>104.64106018186899</v>
      </c>
      <c r="L1287">
        <v>102.512516115849</v>
      </c>
      <c r="M1287">
        <v>60.849699062751903</v>
      </c>
      <c r="N1287">
        <v>0.36839308543690602</v>
      </c>
      <c r="O1287">
        <v>21.5540076523104</v>
      </c>
      <c r="P1287">
        <v>22.512019230769202</v>
      </c>
      <c r="Q1287">
        <v>-1.4198121138500001E-4</v>
      </c>
    </row>
    <row r="1288" spans="1:17" hidden="1" x14ac:dyDescent="0.3">
      <c r="A1288" t="s">
        <v>2736</v>
      </c>
      <c r="B1288" t="s">
        <v>2737</v>
      </c>
      <c r="C1288" t="s">
        <v>10301</v>
      </c>
      <c r="D1288" t="s">
        <v>733</v>
      </c>
      <c r="E1288">
        <v>1502.0466694199999</v>
      </c>
      <c r="F1288">
        <v>268.89999999999998</v>
      </c>
      <c r="G1288">
        <v>1.5166788416897301</v>
      </c>
      <c r="H1288">
        <v>0.58634667838851795</v>
      </c>
      <c r="I1288">
        <v>0.79237588023250505</v>
      </c>
      <c r="J1288">
        <v>-0.60679876560781698</v>
      </c>
      <c r="K1288">
        <v>262.019008102974</v>
      </c>
      <c r="L1288">
        <v>243.00584069383601</v>
      </c>
      <c r="M1288">
        <v>57.335343564974302</v>
      </c>
      <c r="N1288">
        <v>0.61283676971176304</v>
      </c>
      <c r="O1288">
        <v>5.9873558943845397</v>
      </c>
      <c r="P1288">
        <v>32.5348711124254</v>
      </c>
      <c r="Q1288">
        <v>2.5420345253382999E-2</v>
      </c>
    </row>
    <row r="1289" spans="1:17" hidden="1" x14ac:dyDescent="0.3">
      <c r="A1289" t="s">
        <v>2738</v>
      </c>
      <c r="B1289" t="s">
        <v>2739</v>
      </c>
      <c r="C1289" t="s">
        <v>10301</v>
      </c>
      <c r="D1289" t="s">
        <v>755</v>
      </c>
      <c r="E1289">
        <v>1501.0625435959901</v>
      </c>
      <c r="F1289">
        <v>68.709999999999994</v>
      </c>
      <c r="G1289">
        <v>127.509771769545</v>
      </c>
      <c r="H1289">
        <v>3.4885966407803202</v>
      </c>
      <c r="I1289">
        <v>-8.8933838220142203</v>
      </c>
      <c r="J1289">
        <v>2.3829980235413699</v>
      </c>
      <c r="K1289">
        <v>65.457312294471905</v>
      </c>
      <c r="L1289">
        <v>55.476940951678898</v>
      </c>
      <c r="M1289">
        <v>55.850912690296198</v>
      </c>
      <c r="N1289">
        <v>0.87392084105679702</v>
      </c>
      <c r="O1289">
        <v>12.3562800174647</v>
      </c>
      <c r="P1289">
        <v>155.903165735567</v>
      </c>
      <c r="Q1289">
        <v>0.219371017597771</v>
      </c>
    </row>
    <row r="1290" spans="1:17" hidden="1" x14ac:dyDescent="0.3">
      <c r="A1290" t="s">
        <v>2740</v>
      </c>
      <c r="B1290" t="s">
        <v>2741</v>
      </c>
      <c r="C1290" t="s">
        <v>10301</v>
      </c>
      <c r="D1290" t="s">
        <v>622</v>
      </c>
      <c r="E1290">
        <v>1497.1395749599999</v>
      </c>
      <c r="F1290">
        <v>152.06</v>
      </c>
      <c r="G1290">
        <v>-25.9666815402257</v>
      </c>
      <c r="H1290">
        <v>13.296190574667699</v>
      </c>
      <c r="I1290">
        <v>-9.8271054378720208</v>
      </c>
      <c r="J1290">
        <v>4.8971091294459796</v>
      </c>
      <c r="K1290">
        <v>141.148744813744</v>
      </c>
      <c r="L1290">
        <v>139.689118676394</v>
      </c>
      <c r="M1290">
        <v>62.634807848608098</v>
      </c>
      <c r="N1290">
        <v>1.2242266350511199</v>
      </c>
      <c r="O1290">
        <v>23.602525318952999</v>
      </c>
      <c r="P1290">
        <v>32.803493449781598</v>
      </c>
      <c r="Q1290">
        <v>-5.9661277522971998E-2</v>
      </c>
    </row>
    <row r="1291" spans="1:17" hidden="1" x14ac:dyDescent="0.3">
      <c r="A1291" t="s">
        <v>2742</v>
      </c>
      <c r="B1291" t="s">
        <v>2743</v>
      </c>
      <c r="C1291" t="s">
        <v>10301</v>
      </c>
      <c r="D1291" t="s">
        <v>130</v>
      </c>
      <c r="E1291">
        <v>1493.3587464059999</v>
      </c>
      <c r="F1291">
        <v>27.19</v>
      </c>
      <c r="G1291">
        <v>-14.6260708574678</v>
      </c>
      <c r="H1291">
        <v>-12.2432760744602</v>
      </c>
      <c r="I1291">
        <v>-37.789862798307603</v>
      </c>
      <c r="J1291">
        <v>5.2358505457566</v>
      </c>
      <c r="K1291">
        <v>28.762354604319899</v>
      </c>
      <c r="L1291">
        <v>28.632401294589801</v>
      </c>
      <c r="M1291">
        <v>52.181712721574399</v>
      </c>
      <c r="N1291">
        <v>0.780108899482303</v>
      </c>
      <c r="O1291">
        <v>44.906215520411898</v>
      </c>
      <c r="P1291">
        <v>27.652582159624401</v>
      </c>
      <c r="Q1291">
        <v>0.20529929905666899</v>
      </c>
    </row>
    <row r="1292" spans="1:17" hidden="1" x14ac:dyDescent="0.3">
      <c r="A1292" t="s">
        <v>2744</v>
      </c>
      <c r="B1292" t="s">
        <v>2745</v>
      </c>
      <c r="C1292" t="s">
        <v>10301</v>
      </c>
      <c r="D1292" t="s">
        <v>21</v>
      </c>
      <c r="E1292">
        <v>1493.0139303000001</v>
      </c>
      <c r="F1292">
        <v>403.25</v>
      </c>
      <c r="G1292">
        <v>10.894654902715599</v>
      </c>
      <c r="H1292">
        <v>13.6471682877098</v>
      </c>
      <c r="I1292">
        <v>20.950480430423202</v>
      </c>
      <c r="J1292">
        <v>7.0571189359300099</v>
      </c>
      <c r="K1292">
        <v>367.51217193495199</v>
      </c>
      <c r="L1292">
        <v>331.529014897097</v>
      </c>
      <c r="M1292">
        <v>59.446343745618499</v>
      </c>
      <c r="N1292">
        <v>2.45087100534221</v>
      </c>
      <c r="O1292">
        <v>11.5437073775573</v>
      </c>
      <c r="P1292">
        <v>62.338969404186798</v>
      </c>
      <c r="Q1292">
        <v>-1.4206747949183999E-2</v>
      </c>
    </row>
    <row r="1293" spans="1:17" hidden="1" x14ac:dyDescent="0.3">
      <c r="A1293" t="s">
        <v>2746</v>
      </c>
      <c r="B1293" t="s">
        <v>2747</v>
      </c>
      <c r="C1293" t="s">
        <v>10301</v>
      </c>
      <c r="D1293" t="s">
        <v>57</v>
      </c>
      <c r="E1293">
        <v>1490.9373002699999</v>
      </c>
      <c r="F1293">
        <v>366.3</v>
      </c>
      <c r="G1293">
        <v>123.83483979545299</v>
      </c>
      <c r="H1293">
        <v>2.6669481357423699</v>
      </c>
      <c r="I1293">
        <v>10.4242676364749</v>
      </c>
      <c r="J1293">
        <v>-2.8107508832161501</v>
      </c>
      <c r="K1293">
        <v>319.96590423845697</v>
      </c>
      <c r="L1293">
        <v>274.79658950082597</v>
      </c>
      <c r="M1293">
        <v>66.963665583036502</v>
      </c>
      <c r="N1293">
        <v>2.11322701037217</v>
      </c>
      <c r="O1293">
        <v>0.19110019110017901</v>
      </c>
      <c r="P1293">
        <v>163.52517985611499</v>
      </c>
      <c r="Q1293">
        <v>9.4816871818803994E-2</v>
      </c>
    </row>
    <row r="1294" spans="1:17" hidden="1" x14ac:dyDescent="0.3">
      <c r="A1294" t="s">
        <v>2748</v>
      </c>
      <c r="B1294" t="s">
        <v>2749</v>
      </c>
      <c r="C1294" t="s">
        <v>10301</v>
      </c>
      <c r="D1294" t="s">
        <v>40</v>
      </c>
      <c r="E1294">
        <v>1490.73</v>
      </c>
      <c r="F1294">
        <v>44.4</v>
      </c>
      <c r="G1294">
        <v>-16.639542035412699</v>
      </c>
      <c r="H1294">
        <v>-1.05351335118071</v>
      </c>
      <c r="I1294">
        <v>-8.0584628186009102</v>
      </c>
      <c r="J1294">
        <v>-4.6359131382980401</v>
      </c>
      <c r="K1294">
        <v>45.906508548759298</v>
      </c>
      <c r="L1294">
        <v>45.734007115156103</v>
      </c>
      <c r="M1294">
        <v>41.322774233818897</v>
      </c>
      <c r="N1294">
        <v>0.90914342339782905</v>
      </c>
      <c r="O1294">
        <v>78.806306306306297</v>
      </c>
      <c r="P1294">
        <v>30.588235294117599</v>
      </c>
      <c r="Q1294">
        <v>0.22496114859146599</v>
      </c>
    </row>
    <row r="1295" spans="1:17" hidden="1" x14ac:dyDescent="0.3">
      <c r="A1295" t="s">
        <v>2750</v>
      </c>
      <c r="B1295" t="s">
        <v>2751</v>
      </c>
      <c r="C1295" t="s">
        <v>10301</v>
      </c>
      <c r="D1295" t="s">
        <v>266</v>
      </c>
      <c r="E1295">
        <v>1482.04242</v>
      </c>
      <c r="F1295">
        <v>819.75</v>
      </c>
      <c r="G1295">
        <v>53.663832970936802</v>
      </c>
      <c r="H1295">
        <v>23.077398190108099</v>
      </c>
      <c r="I1295">
        <v>49.994714337983602</v>
      </c>
      <c r="J1295">
        <v>-1.9423774252797199</v>
      </c>
      <c r="K1295">
        <v>731.39253104559202</v>
      </c>
      <c r="L1295">
        <v>594.40510857003005</v>
      </c>
      <c r="M1295">
        <v>61.068879237410599</v>
      </c>
      <c r="N1295">
        <v>0.49845817593692399</v>
      </c>
      <c r="O1295">
        <v>5.3979871912168198</v>
      </c>
      <c r="P1295">
        <v>105.967336683417</v>
      </c>
      <c r="Q1295">
        <v>5.8231807193237999E-2</v>
      </c>
    </row>
    <row r="1296" spans="1:17" hidden="1" x14ac:dyDescent="0.3">
      <c r="A1296" t="s">
        <v>2752</v>
      </c>
      <c r="B1296" t="s">
        <v>2753</v>
      </c>
      <c r="C1296" t="s">
        <v>10301</v>
      </c>
      <c r="D1296" t="s">
        <v>92</v>
      </c>
      <c r="E1296">
        <v>1480.0511094399999</v>
      </c>
      <c r="F1296">
        <v>580.4</v>
      </c>
      <c r="G1296">
        <v>66.488559578528296</v>
      </c>
      <c r="H1296">
        <v>-5.7532645796964204</v>
      </c>
      <c r="I1296">
        <v>10.4751673523541</v>
      </c>
      <c r="J1296">
        <v>-2.5731996472062102</v>
      </c>
      <c r="K1296">
        <v>576.18770905025303</v>
      </c>
      <c r="L1296">
        <v>454.55188703517501</v>
      </c>
      <c r="M1296">
        <v>44.719665027860998</v>
      </c>
      <c r="N1296">
        <v>0.284492306941382</v>
      </c>
      <c r="O1296">
        <v>22.329427980702899</v>
      </c>
      <c r="P1296">
        <v>191.219267436026</v>
      </c>
      <c r="Q1296">
        <v>0.20291064139836901</v>
      </c>
    </row>
    <row r="1297" spans="1:17" hidden="1" x14ac:dyDescent="0.3">
      <c r="A1297" t="s">
        <v>2754</v>
      </c>
      <c r="B1297" t="s">
        <v>2755</v>
      </c>
      <c r="C1297" t="s">
        <v>10301</v>
      </c>
      <c r="D1297" t="s">
        <v>2756</v>
      </c>
      <c r="E1297">
        <v>1476.3045320000001</v>
      </c>
      <c r="F1297">
        <v>670</v>
      </c>
      <c r="G1297">
        <v>1416.21685570011</v>
      </c>
      <c r="H1297">
        <v>-10.619874537164501</v>
      </c>
      <c r="I1297">
        <v>36.619973701105302</v>
      </c>
      <c r="J1297">
        <v>-4.5048973284198102E-2</v>
      </c>
      <c r="K1297">
        <v>652.48506904738304</v>
      </c>
      <c r="L1297">
        <v>439.18288188675803</v>
      </c>
      <c r="M1297">
        <v>44.067945791023199</v>
      </c>
      <c r="N1297">
        <v>0.82377047652273905</v>
      </c>
      <c r="O1297">
        <v>19.104477611940201</v>
      </c>
      <c r="P1297">
        <v>1444.13459322424</v>
      </c>
    </row>
    <row r="1298" spans="1:17" hidden="1" x14ac:dyDescent="0.3">
      <c r="A1298" t="s">
        <v>2757</v>
      </c>
      <c r="B1298" t="s">
        <v>2758</v>
      </c>
      <c r="C1298" t="s">
        <v>10301</v>
      </c>
      <c r="D1298" t="s">
        <v>471</v>
      </c>
      <c r="E1298">
        <v>1475.29367424</v>
      </c>
      <c r="F1298">
        <v>711.6</v>
      </c>
      <c r="G1298">
        <v>-35.657916442843202</v>
      </c>
      <c r="H1298">
        <v>11.1014898624995</v>
      </c>
      <c r="I1298">
        <v>-4.4989871266849404</v>
      </c>
      <c r="J1298">
        <v>4.5834539616434702</v>
      </c>
      <c r="K1298">
        <v>663.68974568199599</v>
      </c>
      <c r="L1298">
        <v>672.32590219688598</v>
      </c>
      <c r="M1298">
        <v>69.728265106409907</v>
      </c>
      <c r="N1298">
        <v>1.00904237555639</v>
      </c>
      <c r="O1298">
        <v>15.851602023608701</v>
      </c>
      <c r="P1298">
        <v>25.946902654867198</v>
      </c>
      <c r="Q1298">
        <v>6.8072929952181005E-2</v>
      </c>
    </row>
    <row r="1299" spans="1:17" hidden="1" x14ac:dyDescent="0.3">
      <c r="A1299" t="s">
        <v>2759</v>
      </c>
      <c r="B1299" t="s">
        <v>2760</v>
      </c>
      <c r="C1299" t="s">
        <v>10301</v>
      </c>
      <c r="E1299">
        <v>1470.6568781999999</v>
      </c>
      <c r="F1299">
        <v>799.95</v>
      </c>
      <c r="G1299">
        <v>5877.7128931064899</v>
      </c>
      <c r="H1299">
        <v>-1.0955185476789899</v>
      </c>
      <c r="I1299">
        <v>220.73648454900299</v>
      </c>
      <c r="J1299">
        <v>-2.76572611959616</v>
      </c>
      <c r="K1299">
        <v>769.26712441930499</v>
      </c>
      <c r="L1299">
        <v>503.182961110767</v>
      </c>
      <c r="M1299">
        <v>53.714626522588503</v>
      </c>
      <c r="N1299">
        <v>2.34164696335742</v>
      </c>
      <c r="O1299">
        <v>5.0690668166760204</v>
      </c>
      <c r="P1299">
        <v>5905.6306306306296</v>
      </c>
    </row>
    <row r="1300" spans="1:17" hidden="1" x14ac:dyDescent="0.3">
      <c r="A1300" t="s">
        <v>2761</v>
      </c>
      <c r="B1300" t="s">
        <v>2762</v>
      </c>
      <c r="C1300" t="s">
        <v>10301</v>
      </c>
      <c r="D1300" t="s">
        <v>444</v>
      </c>
      <c r="E1300">
        <v>1467.32671626</v>
      </c>
      <c r="F1300">
        <v>605.1</v>
      </c>
      <c r="G1300">
        <v>-58.585168059797603</v>
      </c>
      <c r="H1300">
        <v>-12.284258921548901</v>
      </c>
      <c r="I1300">
        <v>-32.313151210662497</v>
      </c>
      <c r="J1300">
        <v>-2.5457971735633498</v>
      </c>
      <c r="K1300">
        <v>655.46893728027499</v>
      </c>
      <c r="L1300">
        <v>691.547936476622</v>
      </c>
      <c r="M1300">
        <v>43.697698825582499</v>
      </c>
      <c r="N1300">
        <v>1.3388807222444901</v>
      </c>
      <c r="O1300">
        <v>52.040984961163403</v>
      </c>
      <c r="P1300">
        <v>5.3722246408358796</v>
      </c>
      <c r="Q1300">
        <v>-8.1177280256249998E-3</v>
      </c>
    </row>
    <row r="1301" spans="1:17" hidden="1" x14ac:dyDescent="0.3">
      <c r="A1301" t="s">
        <v>2763</v>
      </c>
      <c r="B1301" t="s">
        <v>2764</v>
      </c>
      <c r="C1301" t="s">
        <v>10301</v>
      </c>
      <c r="D1301" t="s">
        <v>21</v>
      </c>
      <c r="E1301">
        <v>1463.2403912100001</v>
      </c>
      <c r="F1301">
        <v>224.55</v>
      </c>
      <c r="G1301">
        <v>37.0106502834306</v>
      </c>
      <c r="H1301">
        <v>52.523378352100202</v>
      </c>
      <c r="I1301">
        <v>34.468101024044003</v>
      </c>
      <c r="J1301">
        <v>7.1329162460352196</v>
      </c>
      <c r="K1301">
        <v>179.83655775517201</v>
      </c>
      <c r="L1301">
        <v>153.55137896421701</v>
      </c>
      <c r="M1301">
        <v>61.8509285143301</v>
      </c>
      <c r="N1301">
        <v>2.0284764217104199</v>
      </c>
      <c r="O1301">
        <v>11.2892451569806</v>
      </c>
      <c r="P1301">
        <v>90.862728431789193</v>
      </c>
      <c r="Q1301">
        <v>0.112414258639376</v>
      </c>
    </row>
    <row r="1302" spans="1:17" hidden="1" x14ac:dyDescent="0.3">
      <c r="A1302" t="s">
        <v>2765</v>
      </c>
      <c r="B1302" t="s">
        <v>2766</v>
      </c>
      <c r="C1302" t="s">
        <v>10301</v>
      </c>
      <c r="D1302" t="s">
        <v>2767</v>
      </c>
      <c r="E1302">
        <v>1460.5112200000001</v>
      </c>
      <c r="F1302">
        <v>1352.2</v>
      </c>
      <c r="G1302">
        <v>-44.530959033754598</v>
      </c>
      <c r="H1302">
        <v>0.87448443719444102</v>
      </c>
      <c r="I1302">
        <v>-20.162467609870401</v>
      </c>
      <c r="J1302">
        <v>17.9179723984509</v>
      </c>
      <c r="K1302">
        <v>1260.8177604510399</v>
      </c>
      <c r="L1302">
        <v>1329.98777267847</v>
      </c>
      <c r="M1302">
        <v>72.045810562533504</v>
      </c>
      <c r="N1302">
        <v>0.82472748992085998</v>
      </c>
      <c r="O1302">
        <v>34.2257062564709</v>
      </c>
      <c r="P1302">
        <v>34.547263681592</v>
      </c>
      <c r="Q1302">
        <v>0.23204304733578701</v>
      </c>
    </row>
    <row r="1303" spans="1:17" hidden="1" x14ac:dyDescent="0.3">
      <c r="A1303" t="s">
        <v>2768</v>
      </c>
      <c r="B1303" t="s">
        <v>2769</v>
      </c>
      <c r="C1303" t="s">
        <v>10301</v>
      </c>
      <c r="D1303" t="s">
        <v>308</v>
      </c>
      <c r="E1303">
        <v>1455.6458569920001</v>
      </c>
      <c r="F1303">
        <v>22.08</v>
      </c>
      <c r="G1303">
        <v>35.034291996160597</v>
      </c>
      <c r="H1303">
        <v>-6.4704504846428899</v>
      </c>
      <c r="I1303">
        <v>-51.347863511066002</v>
      </c>
      <c r="J1303">
        <v>5.2996133393114402</v>
      </c>
      <c r="K1303">
        <v>22.770048148359098</v>
      </c>
      <c r="L1303">
        <v>24.326472194151201</v>
      </c>
      <c r="M1303">
        <v>64.984016278143898</v>
      </c>
      <c r="N1303">
        <v>1.5159861904901799</v>
      </c>
      <c r="O1303">
        <v>90.2173913043478</v>
      </c>
      <c r="P1303">
        <v>66.0150375939849</v>
      </c>
      <c r="Q1303">
        <v>9.2265556998227999E-2</v>
      </c>
    </row>
    <row r="1304" spans="1:17" hidden="1" x14ac:dyDescent="0.3">
      <c r="A1304" t="s">
        <v>2770</v>
      </c>
      <c r="B1304" t="s">
        <v>2771</v>
      </c>
      <c r="C1304" t="s">
        <v>10301</v>
      </c>
      <c r="D1304" t="s">
        <v>359</v>
      </c>
      <c r="E1304">
        <v>1455.3</v>
      </c>
      <c r="F1304">
        <v>48.51</v>
      </c>
      <c r="G1304">
        <v>-13.1011694767972</v>
      </c>
      <c r="H1304">
        <v>-0.24126738692689301</v>
      </c>
      <c r="I1304">
        <v>3.1408356838121998</v>
      </c>
      <c r="J1304">
        <v>4.8063628084249501</v>
      </c>
      <c r="K1304">
        <v>44.546113201995702</v>
      </c>
      <c r="M1304">
        <v>50.868868650191502</v>
      </c>
      <c r="N1304">
        <v>0.51105111892478206</v>
      </c>
      <c r="O1304">
        <v>16.594516594516602</v>
      </c>
      <c r="P1304">
        <v>61.7</v>
      </c>
    </row>
    <row r="1305" spans="1:17" hidden="1" x14ac:dyDescent="0.3">
      <c r="A1305" t="s">
        <v>2772</v>
      </c>
      <c r="B1305" t="s">
        <v>2773</v>
      </c>
      <c r="C1305" t="s">
        <v>10301</v>
      </c>
      <c r="D1305" t="s">
        <v>46</v>
      </c>
      <c r="E1305">
        <v>1448.188105014</v>
      </c>
      <c r="F1305">
        <v>244.02</v>
      </c>
      <c r="G1305">
        <v>543.38900250337497</v>
      </c>
      <c r="H1305">
        <v>32.214968988531702</v>
      </c>
      <c r="I1305">
        <v>106.199267636474</v>
      </c>
      <c r="J1305">
        <v>10.0498078609863</v>
      </c>
      <c r="K1305">
        <v>186.13993597178899</v>
      </c>
      <c r="L1305">
        <v>133.91853592567199</v>
      </c>
      <c r="M1305">
        <v>80.972101126886898</v>
      </c>
      <c r="N1305">
        <v>1.11851736281812</v>
      </c>
      <c r="O1305">
        <v>0</v>
      </c>
      <c r="P1305">
        <v>626.25</v>
      </c>
      <c r="Q1305">
        <v>0.214276207460598</v>
      </c>
    </row>
    <row r="1306" spans="1:17" hidden="1" x14ac:dyDescent="0.3">
      <c r="A1306" t="s">
        <v>2774</v>
      </c>
      <c r="B1306" t="s">
        <v>2775</v>
      </c>
      <c r="C1306" t="s">
        <v>10301</v>
      </c>
      <c r="D1306" t="s">
        <v>1002</v>
      </c>
      <c r="E1306">
        <v>1444.2289109000001</v>
      </c>
      <c r="F1306">
        <v>721.45</v>
      </c>
      <c r="G1306">
        <v>9.90822484094328</v>
      </c>
      <c r="H1306">
        <v>13.8312043678274</v>
      </c>
      <c r="I1306">
        <v>3.6455591965772398</v>
      </c>
      <c r="J1306">
        <v>8.6737623395429306</v>
      </c>
      <c r="K1306">
        <v>634.081560456528</v>
      </c>
      <c r="L1306">
        <v>615.07472905705299</v>
      </c>
      <c r="M1306">
        <v>76.409641190932206</v>
      </c>
      <c r="N1306">
        <v>1.55977690534991</v>
      </c>
      <c r="O1306">
        <v>18.5113313465936</v>
      </c>
      <c r="P1306">
        <v>50.443123761860001</v>
      </c>
      <c r="Q1306">
        <v>4.6692608027315001E-2</v>
      </c>
    </row>
    <row r="1307" spans="1:17" hidden="1" x14ac:dyDescent="0.3">
      <c r="A1307" t="s">
        <v>2776</v>
      </c>
      <c r="B1307" t="s">
        <v>2777</v>
      </c>
      <c r="C1307" t="s">
        <v>10301</v>
      </c>
      <c r="D1307" t="s">
        <v>51</v>
      </c>
      <c r="E1307">
        <v>1441.9401187200001</v>
      </c>
      <c r="F1307">
        <v>719.9</v>
      </c>
      <c r="G1307">
        <v>25.480941359308801</v>
      </c>
      <c r="H1307">
        <v>13.874647892541301</v>
      </c>
      <c r="I1307">
        <v>-5.6521682987238897</v>
      </c>
      <c r="J1307">
        <v>4.1576383663851297</v>
      </c>
      <c r="K1307">
        <v>647.73146770573203</v>
      </c>
      <c r="L1307">
        <v>601.70804122780498</v>
      </c>
      <c r="M1307">
        <v>77.181744007249904</v>
      </c>
      <c r="N1307">
        <v>2.2453985458602701</v>
      </c>
      <c r="O1307">
        <v>4.8965134046395198</v>
      </c>
      <c r="P1307">
        <v>56.551049255191899</v>
      </c>
      <c r="Q1307">
        <v>7.9141220655954997E-2</v>
      </c>
    </row>
    <row r="1308" spans="1:17" hidden="1" x14ac:dyDescent="0.3">
      <c r="A1308" t="s">
        <v>2778</v>
      </c>
      <c r="B1308" t="s">
        <v>2779</v>
      </c>
      <c r="C1308" t="s">
        <v>10301</v>
      </c>
      <c r="D1308" t="s">
        <v>1175</v>
      </c>
      <c r="E1308">
        <v>1440.8887500000001</v>
      </c>
      <c r="F1308">
        <v>210</v>
      </c>
      <c r="G1308">
        <v>371.60652508290599</v>
      </c>
      <c r="H1308">
        <v>6.4214313047598504</v>
      </c>
      <c r="I1308">
        <v>24.044554587938698</v>
      </c>
      <c r="J1308">
        <v>3.7089106379872998</v>
      </c>
      <c r="K1308">
        <v>199.232867024435</v>
      </c>
      <c r="L1308">
        <v>156.17451299209699</v>
      </c>
      <c r="M1308">
        <v>56.217115258916103</v>
      </c>
      <c r="N1308">
        <v>0.64423773666337203</v>
      </c>
      <c r="O1308">
        <v>18.047619047619001</v>
      </c>
      <c r="P1308">
        <v>407.24637681159402</v>
      </c>
      <c r="Q1308">
        <v>0.174750524744375</v>
      </c>
    </row>
    <row r="1309" spans="1:17" hidden="1" x14ac:dyDescent="0.3">
      <c r="A1309" t="s">
        <v>2780</v>
      </c>
      <c r="B1309" t="s">
        <v>2781</v>
      </c>
      <c r="C1309" t="s">
        <v>10301</v>
      </c>
      <c r="D1309" t="s">
        <v>303</v>
      </c>
      <c r="E1309">
        <v>1437.4023836910001</v>
      </c>
      <c r="F1309">
        <v>152.99</v>
      </c>
      <c r="G1309">
        <v>35.795478099193403</v>
      </c>
      <c r="H1309">
        <v>37.869122792284301</v>
      </c>
      <c r="I1309">
        <v>41.544097381091802</v>
      </c>
      <c r="J1309">
        <v>9.7370350909185106</v>
      </c>
      <c r="K1309">
        <v>129.20653763310301</v>
      </c>
      <c r="L1309">
        <v>113.036758189618</v>
      </c>
      <c r="M1309">
        <v>64.463967025418697</v>
      </c>
      <c r="N1309">
        <v>1.59372418528295</v>
      </c>
      <c r="O1309">
        <v>7.78482253742074</v>
      </c>
      <c r="P1309">
        <v>86.800976800976798</v>
      </c>
      <c r="Q1309">
        <v>7.56714533681E-3</v>
      </c>
    </row>
    <row r="1310" spans="1:17" hidden="1" x14ac:dyDescent="0.3">
      <c r="A1310" t="s">
        <v>2782</v>
      </c>
      <c r="B1310" t="s">
        <v>2783</v>
      </c>
      <c r="C1310" t="s">
        <v>10301</v>
      </c>
      <c r="D1310" t="s">
        <v>166</v>
      </c>
      <c r="E1310">
        <v>1437.3637446</v>
      </c>
      <c r="F1310">
        <v>607.9</v>
      </c>
      <c r="G1310">
        <v>-77.754763558709797</v>
      </c>
      <c r="H1310">
        <v>-2.0940400082310102</v>
      </c>
      <c r="I1310">
        <v>-10.5444730056811</v>
      </c>
      <c r="J1310">
        <v>3.9378800208343798</v>
      </c>
      <c r="K1310">
        <v>602.69735956404099</v>
      </c>
      <c r="L1310">
        <v>702.78380668467196</v>
      </c>
      <c r="M1310">
        <v>59.263172167730502</v>
      </c>
      <c r="N1310">
        <v>1.09008209008068</v>
      </c>
      <c r="O1310">
        <v>111.38345122553</v>
      </c>
      <c r="P1310">
        <v>33.972451790633599</v>
      </c>
      <c r="Q1310">
        <v>5.8636732673850001E-2</v>
      </c>
    </row>
    <row r="1311" spans="1:17" hidden="1" x14ac:dyDescent="0.3">
      <c r="A1311" t="s">
        <v>2784</v>
      </c>
      <c r="B1311" t="s">
        <v>2785</v>
      </c>
      <c r="C1311" t="s">
        <v>10301</v>
      </c>
      <c r="D1311" t="s">
        <v>104</v>
      </c>
      <c r="E1311">
        <v>1432.7736743999999</v>
      </c>
      <c r="F1311">
        <v>54.96</v>
      </c>
      <c r="G1311">
        <v>0.64366598463736902</v>
      </c>
      <c r="H1311">
        <v>-2.1790063426695601</v>
      </c>
      <c r="I1311">
        <v>-38.071875392854103</v>
      </c>
      <c r="J1311">
        <v>-0.58936589445544796</v>
      </c>
      <c r="K1311">
        <v>56.9686058875809</v>
      </c>
      <c r="L1311">
        <v>58.066946815027102</v>
      </c>
      <c r="M1311">
        <v>47.860612128487602</v>
      </c>
      <c r="N1311">
        <v>0.26748718313903302</v>
      </c>
      <c r="O1311">
        <v>57.387190684133898</v>
      </c>
      <c r="P1311">
        <v>53.949579831932702</v>
      </c>
      <c r="Q1311">
        <v>-1.2504574575779999E-2</v>
      </c>
    </row>
    <row r="1312" spans="1:17" hidden="1" x14ac:dyDescent="0.3">
      <c r="A1312" t="s">
        <v>2786</v>
      </c>
      <c r="B1312" t="s">
        <v>2787</v>
      </c>
      <c r="C1312" t="s">
        <v>10301</v>
      </c>
      <c r="D1312" t="s">
        <v>51</v>
      </c>
      <c r="E1312">
        <v>1422.52091612</v>
      </c>
      <c r="F1312">
        <v>2302.5500000000002</v>
      </c>
      <c r="G1312">
        <v>-17.679311709034199</v>
      </c>
      <c r="H1312">
        <v>-10.4382205981266</v>
      </c>
      <c r="I1312">
        <v>-5.7553606727460096</v>
      </c>
      <c r="J1312">
        <v>-2.0751873690804499</v>
      </c>
      <c r="K1312">
        <v>2454.39892558466</v>
      </c>
      <c r="L1312">
        <v>2241.60847186415</v>
      </c>
      <c r="M1312">
        <v>35.400124076462703</v>
      </c>
      <c r="N1312">
        <v>1.3529167107854501</v>
      </c>
      <c r="O1312">
        <v>22.6422878981998</v>
      </c>
      <c r="P1312">
        <v>33.241710549158</v>
      </c>
      <c r="Q1312">
        <v>-4.3597382110810001E-3</v>
      </c>
    </row>
    <row r="1313" spans="1:17" hidden="1" x14ac:dyDescent="0.3">
      <c r="A1313" t="s">
        <v>2788</v>
      </c>
      <c r="B1313" t="s">
        <v>2789</v>
      </c>
      <c r="C1313" t="s">
        <v>10301</v>
      </c>
      <c r="D1313" t="s">
        <v>21</v>
      </c>
      <c r="E1313">
        <v>1416.4982489399999</v>
      </c>
      <c r="F1313">
        <v>127.15</v>
      </c>
      <c r="G1313">
        <v>11.4247282292901</v>
      </c>
      <c r="H1313">
        <v>-5.4285203704978704</v>
      </c>
      <c r="I1313">
        <v>-37.578995766788402</v>
      </c>
      <c r="J1313">
        <v>-1.41861868157964</v>
      </c>
      <c r="K1313">
        <v>124.844548615368</v>
      </c>
      <c r="L1313">
        <v>116.83779633575</v>
      </c>
      <c r="M1313">
        <v>61.673567887010897</v>
      </c>
      <c r="N1313">
        <v>0.554889567404526</v>
      </c>
      <c r="O1313">
        <v>38.812426268187103</v>
      </c>
      <c r="P1313">
        <v>56.975308641975303</v>
      </c>
      <c r="Q1313">
        <v>5.3173185611600001E-3</v>
      </c>
    </row>
    <row r="1314" spans="1:17" hidden="1" x14ac:dyDescent="0.3">
      <c r="A1314" t="s">
        <v>2790</v>
      </c>
      <c r="B1314" t="s">
        <v>2791</v>
      </c>
      <c r="C1314" t="s">
        <v>10301</v>
      </c>
      <c r="D1314" t="s">
        <v>408</v>
      </c>
      <c r="E1314">
        <v>1416.4757</v>
      </c>
      <c r="F1314">
        <v>1329.4</v>
      </c>
      <c r="G1314">
        <v>294.315071750122</v>
      </c>
      <c r="H1314">
        <v>43.8810778437878</v>
      </c>
      <c r="I1314">
        <v>164.44847575777499</v>
      </c>
      <c r="J1314">
        <v>-5.4668755448835196</v>
      </c>
      <c r="K1314">
        <v>1048.2236330951901</v>
      </c>
      <c r="L1314">
        <v>732.623832119589</v>
      </c>
      <c r="M1314">
        <v>61.763050228888602</v>
      </c>
      <c r="N1314">
        <v>0.454100772662622</v>
      </c>
      <c r="O1314">
        <v>18.715209869113799</v>
      </c>
      <c r="P1314">
        <v>345.28554680957899</v>
      </c>
      <c r="Q1314">
        <v>0.15544121117446</v>
      </c>
    </row>
    <row r="1315" spans="1:17" hidden="1" x14ac:dyDescent="0.3">
      <c r="A1315" t="s">
        <v>2792</v>
      </c>
      <c r="B1315" t="s">
        <v>2793</v>
      </c>
      <c r="C1315" t="s">
        <v>10301</v>
      </c>
      <c r="D1315" t="s">
        <v>224</v>
      </c>
      <c r="E1315">
        <v>1415.0556611</v>
      </c>
      <c r="F1315">
        <v>370.25</v>
      </c>
      <c r="G1315">
        <v>-44.368149348573198</v>
      </c>
      <c r="H1315">
        <v>-13.1835624804269</v>
      </c>
      <c r="I1315">
        <v>-41.205614358195703</v>
      </c>
      <c r="J1315">
        <v>-5.0354715932251404</v>
      </c>
      <c r="K1315">
        <v>418.19019248917601</v>
      </c>
      <c r="L1315">
        <v>471.71122941803799</v>
      </c>
      <c r="M1315">
        <v>27.362358281476101</v>
      </c>
      <c r="N1315">
        <v>1.387461653141</v>
      </c>
      <c r="O1315">
        <v>71.613774476704904</v>
      </c>
      <c r="P1315">
        <v>0.67980965329708098</v>
      </c>
    </row>
    <row r="1316" spans="1:17" hidden="1" x14ac:dyDescent="0.3">
      <c r="A1316" t="s">
        <v>2794</v>
      </c>
      <c r="B1316" t="s">
        <v>2795</v>
      </c>
      <c r="C1316" t="s">
        <v>10301</v>
      </c>
      <c r="D1316" t="s">
        <v>163</v>
      </c>
      <c r="E1316">
        <v>1411.29900875</v>
      </c>
      <c r="F1316">
        <v>212.5</v>
      </c>
      <c r="G1316">
        <v>57.671782126520398</v>
      </c>
      <c r="H1316">
        <v>-10.45064265673</v>
      </c>
      <c r="I1316">
        <v>61.510901703304597</v>
      </c>
      <c r="J1316">
        <v>1.9343892206575799</v>
      </c>
      <c r="K1316">
        <v>208.76707215520301</v>
      </c>
      <c r="L1316">
        <v>163.387346600227</v>
      </c>
      <c r="M1316">
        <v>45.868812180141497</v>
      </c>
      <c r="N1316">
        <v>0.51389470734889398</v>
      </c>
      <c r="O1316">
        <v>19.901176470588201</v>
      </c>
      <c r="P1316">
        <v>120.55007784120301</v>
      </c>
      <c r="Q1316">
        <v>0.19933507976748899</v>
      </c>
    </row>
    <row r="1317" spans="1:17" hidden="1" x14ac:dyDescent="0.3">
      <c r="A1317" t="s">
        <v>2796</v>
      </c>
      <c r="B1317" t="s">
        <v>2797</v>
      </c>
      <c r="C1317" t="s">
        <v>10301</v>
      </c>
      <c r="D1317" t="s">
        <v>263</v>
      </c>
      <c r="E1317">
        <v>1410.2364144000001</v>
      </c>
      <c r="F1317">
        <v>1409.65</v>
      </c>
      <c r="G1317">
        <v>414.98617158427999</v>
      </c>
      <c r="H1317">
        <v>-18.3554685394713</v>
      </c>
      <c r="I1317">
        <v>43.3842170369809</v>
      </c>
      <c r="J1317">
        <v>-1.56150076748349</v>
      </c>
      <c r="K1317">
        <v>1459.7561045213799</v>
      </c>
      <c r="L1317">
        <v>1125.1856648826099</v>
      </c>
      <c r="M1317">
        <v>38.245164224087397</v>
      </c>
      <c r="N1317">
        <v>0.82667515565196104</v>
      </c>
      <c r="O1317">
        <v>23.218529422196902</v>
      </c>
      <c r="P1317">
        <v>478.55530474040597</v>
      </c>
      <c r="Q1317">
        <v>0.17500111175809899</v>
      </c>
    </row>
    <row r="1318" spans="1:17" hidden="1" x14ac:dyDescent="0.3">
      <c r="A1318" t="s">
        <v>2798</v>
      </c>
      <c r="B1318" t="s">
        <v>2799</v>
      </c>
      <c r="C1318" t="s">
        <v>10301</v>
      </c>
      <c r="D1318" t="s">
        <v>198</v>
      </c>
      <c r="E1318">
        <v>1403.4126775</v>
      </c>
      <c r="F1318">
        <v>1546.75</v>
      </c>
      <c r="G1318">
        <v>60.480557238350201</v>
      </c>
      <c r="H1318">
        <v>41.414787037204199</v>
      </c>
      <c r="I1318">
        <v>64.111288888889902</v>
      </c>
      <c r="J1318">
        <v>17.118229273186</v>
      </c>
      <c r="K1318">
        <v>1160.31587336489</v>
      </c>
      <c r="L1318">
        <v>984.92032269230197</v>
      </c>
      <c r="M1318">
        <v>78.655150077301897</v>
      </c>
      <c r="N1318">
        <v>2.26589410000207</v>
      </c>
      <c r="O1318">
        <v>2.1496686600937398</v>
      </c>
      <c r="P1318">
        <v>117.499824228362</v>
      </c>
      <c r="Q1318">
        <v>0.12265486265224999</v>
      </c>
    </row>
    <row r="1319" spans="1:17" hidden="1" x14ac:dyDescent="0.3">
      <c r="A1319" t="s">
        <v>2800</v>
      </c>
      <c r="B1319" t="s">
        <v>2801</v>
      </c>
      <c r="C1319" t="s">
        <v>10301</v>
      </c>
      <c r="D1319" t="s">
        <v>80</v>
      </c>
      <c r="E1319">
        <v>1401.7095180900001</v>
      </c>
      <c r="F1319">
        <v>126.3</v>
      </c>
      <c r="G1319">
        <v>43.290070527919099</v>
      </c>
      <c r="H1319">
        <v>1.1398916387934099</v>
      </c>
      <c r="I1319">
        <v>-4.9944248206582698</v>
      </c>
      <c r="J1319">
        <v>-0.49957375701178502</v>
      </c>
      <c r="K1319">
        <v>128.34027400128201</v>
      </c>
      <c r="L1319">
        <v>112.440435561862</v>
      </c>
      <c r="M1319">
        <v>46.424334379324002</v>
      </c>
      <c r="N1319">
        <v>0.400323345377255</v>
      </c>
      <c r="O1319">
        <v>17.862232779097301</v>
      </c>
      <c r="P1319">
        <v>79.021970233876601</v>
      </c>
    </row>
    <row r="1320" spans="1:17" hidden="1" x14ac:dyDescent="0.3">
      <c r="A1320" t="s">
        <v>2802</v>
      </c>
      <c r="B1320" t="s">
        <v>2803</v>
      </c>
      <c r="C1320" t="s">
        <v>10301</v>
      </c>
      <c r="D1320" t="s">
        <v>955</v>
      </c>
      <c r="E1320">
        <v>1396.901132</v>
      </c>
      <c r="F1320">
        <v>91.73</v>
      </c>
      <c r="G1320">
        <v>-13.6124415739787</v>
      </c>
      <c r="H1320">
        <v>7.71217819353227</v>
      </c>
      <c r="I1320">
        <v>-26.8191181174566</v>
      </c>
      <c r="J1320">
        <v>6.6950118179629596</v>
      </c>
      <c r="K1320">
        <v>87.989336018903998</v>
      </c>
      <c r="L1320">
        <v>89.027508939472</v>
      </c>
      <c r="M1320">
        <v>62.871341902345101</v>
      </c>
      <c r="N1320">
        <v>1.95983974496645</v>
      </c>
      <c r="O1320">
        <v>26.076528943638898</v>
      </c>
      <c r="P1320">
        <v>23.959459459459399</v>
      </c>
      <c r="Q1320">
        <v>7.5482214710419996E-3</v>
      </c>
    </row>
    <row r="1321" spans="1:17" hidden="1" x14ac:dyDescent="0.3">
      <c r="A1321" t="s">
        <v>2804</v>
      </c>
      <c r="B1321" t="s">
        <v>2805</v>
      </c>
      <c r="C1321" t="s">
        <v>10301</v>
      </c>
      <c r="D1321" t="s">
        <v>263</v>
      </c>
      <c r="E1321">
        <v>1393.6675146</v>
      </c>
      <c r="F1321">
        <v>398.5</v>
      </c>
      <c r="G1321">
        <v>-37.932415180225703</v>
      </c>
      <c r="H1321">
        <v>4.6545205890321499</v>
      </c>
      <c r="I1321">
        <v>-7.5063427412534596</v>
      </c>
      <c r="J1321">
        <v>1.5021746388560799</v>
      </c>
      <c r="K1321">
        <v>398.74344354173502</v>
      </c>
      <c r="L1321">
        <v>400.27719647618602</v>
      </c>
      <c r="M1321">
        <v>52.266573224630697</v>
      </c>
      <c r="N1321">
        <v>0.32856774959759</v>
      </c>
      <c r="O1321">
        <v>28.933500627352501</v>
      </c>
      <c r="P1321">
        <v>37.106485463616004</v>
      </c>
      <c r="Q1321">
        <v>3.8152459129587001E-2</v>
      </c>
    </row>
    <row r="1322" spans="1:17" hidden="1" x14ac:dyDescent="0.3">
      <c r="A1322" t="s">
        <v>2806</v>
      </c>
      <c r="B1322" t="s">
        <v>2807</v>
      </c>
      <c r="C1322" t="s">
        <v>10301</v>
      </c>
      <c r="D1322" t="s">
        <v>281</v>
      </c>
      <c r="E1322">
        <v>1390.13654</v>
      </c>
      <c r="F1322">
        <v>85.24</v>
      </c>
      <c r="G1322">
        <v>-12.275355215085501</v>
      </c>
      <c r="H1322">
        <v>6.1448409099899202</v>
      </c>
      <c r="I1322">
        <v>-24.043368839314098</v>
      </c>
      <c r="J1322">
        <v>8.78881587964365</v>
      </c>
      <c r="K1322">
        <v>84.490536586609295</v>
      </c>
      <c r="L1322">
        <v>84.699522824066705</v>
      </c>
      <c r="M1322">
        <v>53.301538378110997</v>
      </c>
      <c r="N1322">
        <v>2.02114384602497</v>
      </c>
      <c r="O1322">
        <v>23.122946973251999</v>
      </c>
      <c r="P1322">
        <v>23.536231884057901</v>
      </c>
      <c r="Q1322">
        <v>2.9002834329928E-2</v>
      </c>
    </row>
    <row r="1323" spans="1:17" hidden="1" x14ac:dyDescent="0.3">
      <c r="A1323" t="s">
        <v>2808</v>
      </c>
      <c r="B1323" t="s">
        <v>2809</v>
      </c>
      <c r="C1323" t="s">
        <v>10301</v>
      </c>
      <c r="D1323" t="s">
        <v>72</v>
      </c>
      <c r="E1323">
        <v>1389.735773824</v>
      </c>
      <c r="F1323">
        <v>251.56</v>
      </c>
      <c r="G1323">
        <v>41.711392617470203</v>
      </c>
      <c r="H1323">
        <v>38.146293514543601</v>
      </c>
      <c r="I1323">
        <v>46.141080685408397</v>
      </c>
      <c r="J1323">
        <v>-5.9259709327144598</v>
      </c>
      <c r="K1323">
        <v>206.746697486291</v>
      </c>
      <c r="L1323">
        <v>171.41646365104199</v>
      </c>
      <c r="M1323">
        <v>61.107091533154097</v>
      </c>
      <c r="N1323">
        <v>0.66505021930518005</v>
      </c>
      <c r="O1323">
        <v>12.517888376530401</v>
      </c>
      <c r="P1323">
        <v>77.780918727915093</v>
      </c>
      <c r="Q1323">
        <v>-3.4056095517800001E-4</v>
      </c>
    </row>
    <row r="1324" spans="1:17" hidden="1" x14ac:dyDescent="0.3">
      <c r="A1324" t="s">
        <v>2810</v>
      </c>
      <c r="B1324" t="s">
        <v>2811</v>
      </c>
      <c r="C1324" t="s">
        <v>10301</v>
      </c>
      <c r="D1324" t="s">
        <v>2812</v>
      </c>
      <c r="E1324">
        <v>1388.0164775000001</v>
      </c>
      <c r="F1324">
        <v>712.75</v>
      </c>
      <c r="G1324">
        <v>68.262344331254198</v>
      </c>
      <c r="H1324">
        <v>-6.6147868178662899</v>
      </c>
      <c r="I1324">
        <v>24.527210499077601</v>
      </c>
      <c r="J1324">
        <v>0.53839685124135395</v>
      </c>
      <c r="K1324">
        <v>725.75693352282201</v>
      </c>
      <c r="L1324">
        <v>557.96714583941798</v>
      </c>
      <c r="M1324">
        <v>36.5813632603098</v>
      </c>
      <c r="N1324">
        <v>0.198871534876114</v>
      </c>
      <c r="O1324">
        <v>33.146264468607498</v>
      </c>
      <c r="P1324">
        <v>109.63235294117599</v>
      </c>
    </row>
    <row r="1325" spans="1:17" hidden="1" x14ac:dyDescent="0.3">
      <c r="A1325" t="s">
        <v>2813</v>
      </c>
      <c r="B1325" t="s">
        <v>2814</v>
      </c>
      <c r="C1325" t="s">
        <v>10301</v>
      </c>
      <c r="D1325" t="s">
        <v>444</v>
      </c>
      <c r="E1325">
        <v>1374.34862084</v>
      </c>
      <c r="F1325">
        <v>574.6</v>
      </c>
      <c r="G1325">
        <v>79.9693825916397</v>
      </c>
      <c r="H1325">
        <v>22.154665084266298</v>
      </c>
      <c r="I1325">
        <v>19.123266043030799</v>
      </c>
      <c r="J1325">
        <v>1.27394926363196</v>
      </c>
      <c r="K1325">
        <v>491.26885488074799</v>
      </c>
      <c r="L1325">
        <v>413.73610466988299</v>
      </c>
      <c r="M1325">
        <v>73.223470444606605</v>
      </c>
      <c r="N1325">
        <v>1.8436505819323801</v>
      </c>
      <c r="O1325">
        <v>1.80995475113121</v>
      </c>
      <c r="P1325">
        <v>131.60016122531201</v>
      </c>
      <c r="Q1325">
        <v>0.12536480749593701</v>
      </c>
    </row>
    <row r="1326" spans="1:17" hidden="1" x14ac:dyDescent="0.3">
      <c r="A1326" t="s">
        <v>2815</v>
      </c>
      <c r="B1326" t="s">
        <v>2816</v>
      </c>
      <c r="C1326" t="s">
        <v>10301</v>
      </c>
      <c r="D1326" t="s">
        <v>24</v>
      </c>
      <c r="E1326">
        <v>1373.767333815</v>
      </c>
      <c r="F1326">
        <v>304.95</v>
      </c>
      <c r="G1326">
        <v>-57.814289248272502</v>
      </c>
      <c r="H1326">
        <v>-12.7699822527174</v>
      </c>
      <c r="I1326">
        <v>-39.617603819101603</v>
      </c>
      <c r="J1326">
        <v>-2.8483025027505802</v>
      </c>
      <c r="K1326">
        <v>332.23392775999798</v>
      </c>
      <c r="M1326">
        <v>32.136890195946997</v>
      </c>
      <c r="N1326">
        <v>1.22679407182348</v>
      </c>
      <c r="O1326">
        <v>53.7957042138055</v>
      </c>
      <c r="P1326">
        <v>5.3185978242099798</v>
      </c>
    </row>
    <row r="1327" spans="1:17" hidden="1" x14ac:dyDescent="0.3">
      <c r="A1327" t="s">
        <v>2817</v>
      </c>
      <c r="B1327" t="s">
        <v>2818</v>
      </c>
      <c r="C1327" t="s">
        <v>10301</v>
      </c>
      <c r="D1327" t="s">
        <v>1002</v>
      </c>
      <c r="E1327">
        <v>1365.4865324299999</v>
      </c>
      <c r="F1327">
        <v>73.69</v>
      </c>
      <c r="G1327">
        <v>-45.903268965425497</v>
      </c>
      <c r="H1327">
        <v>-1.7078484997357199</v>
      </c>
      <c r="I1327">
        <v>-20.587969693562101</v>
      </c>
      <c r="J1327">
        <v>-0.920041967500695</v>
      </c>
      <c r="K1327">
        <v>73.167160856221997</v>
      </c>
      <c r="L1327">
        <v>78.4671080098163</v>
      </c>
      <c r="M1327">
        <v>62.014872189380299</v>
      </c>
      <c r="N1327">
        <v>0.71524512479625801</v>
      </c>
      <c r="O1327">
        <v>49.0025783688424</v>
      </c>
      <c r="P1327">
        <v>18.854838709677399</v>
      </c>
      <c r="Q1327">
        <v>-1.1651511858884999E-2</v>
      </c>
    </row>
    <row r="1328" spans="1:17" hidden="1" x14ac:dyDescent="0.3">
      <c r="A1328" t="s">
        <v>2819</v>
      </c>
      <c r="B1328" t="s">
        <v>2820</v>
      </c>
      <c r="C1328" t="s">
        <v>10301</v>
      </c>
      <c r="D1328" t="s">
        <v>1002</v>
      </c>
      <c r="E1328">
        <v>1358.49256984</v>
      </c>
      <c r="F1328">
        <v>207.76</v>
      </c>
      <c r="G1328">
        <v>-46.840664353402801</v>
      </c>
      <c r="H1328">
        <v>-7.0580087806230196</v>
      </c>
      <c r="I1328">
        <v>-28.3383877987436</v>
      </c>
      <c r="J1328">
        <v>0.194472885378949</v>
      </c>
      <c r="K1328">
        <v>215.354017314045</v>
      </c>
      <c r="L1328">
        <v>233.36217018583</v>
      </c>
      <c r="M1328">
        <v>54.499911775341097</v>
      </c>
      <c r="N1328">
        <v>0.77782476281739299</v>
      </c>
      <c r="O1328">
        <v>56.791490180978002</v>
      </c>
      <c r="P1328">
        <v>8.7179487179486994</v>
      </c>
      <c r="Q1328">
        <v>-5.1222990907765997E-2</v>
      </c>
    </row>
    <row r="1329" spans="1:17" hidden="1" x14ac:dyDescent="0.3">
      <c r="A1329" t="s">
        <v>2821</v>
      </c>
      <c r="B1329" t="s">
        <v>2822</v>
      </c>
      <c r="C1329" t="s">
        <v>10301</v>
      </c>
      <c r="D1329" t="s">
        <v>736</v>
      </c>
      <c r="E1329">
        <v>1356.3234656699999</v>
      </c>
      <c r="F1329">
        <v>268.7</v>
      </c>
      <c r="G1329">
        <v>-25.5948129239822</v>
      </c>
      <c r="H1329">
        <v>-5.2922484609037701</v>
      </c>
      <c r="I1329">
        <v>-9.3528077633727502</v>
      </c>
      <c r="J1329">
        <v>-3.1297805361510602</v>
      </c>
      <c r="K1329">
        <v>277.05459418491398</v>
      </c>
      <c r="M1329">
        <v>45.921261411243997</v>
      </c>
      <c r="N1329">
        <v>1.40853792410478</v>
      </c>
      <c r="O1329">
        <v>19.3524376628209</v>
      </c>
      <c r="P1329">
        <v>18.032066769163102</v>
      </c>
    </row>
    <row r="1330" spans="1:17" hidden="1" x14ac:dyDescent="0.3">
      <c r="A1330" t="s">
        <v>2823</v>
      </c>
      <c r="B1330" t="s">
        <v>2824</v>
      </c>
      <c r="C1330" t="s">
        <v>10301</v>
      </c>
      <c r="D1330" t="s">
        <v>198</v>
      </c>
      <c r="E1330">
        <v>1351.4879804299901</v>
      </c>
      <c r="F1330">
        <v>851.9</v>
      </c>
      <c r="G1330">
        <v>84.552645316618595</v>
      </c>
      <c r="H1330">
        <v>-8.9765222063154901</v>
      </c>
      <c r="I1330">
        <v>23.514301755335499</v>
      </c>
      <c r="J1330">
        <v>-1.03752501983183</v>
      </c>
      <c r="K1330">
        <v>914.53289414748599</v>
      </c>
      <c r="L1330">
        <v>741.21409351149202</v>
      </c>
      <c r="M1330">
        <v>39.632136607101202</v>
      </c>
      <c r="N1330">
        <v>0.39190068066797401</v>
      </c>
      <c r="O1330">
        <v>28.483390069256899</v>
      </c>
      <c r="P1330">
        <v>128.391420911528</v>
      </c>
      <c r="Q1330">
        <v>0.19658163803575801</v>
      </c>
    </row>
    <row r="1331" spans="1:17" hidden="1" x14ac:dyDescent="0.3">
      <c r="A1331" t="s">
        <v>2825</v>
      </c>
      <c r="B1331" t="s">
        <v>2826</v>
      </c>
      <c r="C1331" t="s">
        <v>10301</v>
      </c>
      <c r="D1331" t="s">
        <v>51</v>
      </c>
      <c r="E1331">
        <v>1348.686660202</v>
      </c>
      <c r="F1331">
        <v>128.41</v>
      </c>
      <c r="G1331">
        <v>11.5825340673917</v>
      </c>
      <c r="H1331">
        <v>15.509911395557101</v>
      </c>
      <c r="I1331">
        <v>-9.1118345999467891</v>
      </c>
      <c r="J1331">
        <v>11.781037765542001</v>
      </c>
      <c r="K1331">
        <v>113.64012096310699</v>
      </c>
      <c r="L1331">
        <v>110.78547808544</v>
      </c>
      <c r="M1331">
        <v>79.038923668234204</v>
      </c>
      <c r="N1331">
        <v>1.6465129886302701</v>
      </c>
      <c r="O1331">
        <v>16.5018300755392</v>
      </c>
      <c r="P1331">
        <v>66.011635423400094</v>
      </c>
      <c r="Q1331">
        <v>6.676917460727E-3</v>
      </c>
    </row>
    <row r="1332" spans="1:17" hidden="1" x14ac:dyDescent="0.3">
      <c r="A1332" t="s">
        <v>2827</v>
      </c>
      <c r="B1332" t="s">
        <v>2828</v>
      </c>
      <c r="C1332" t="s">
        <v>10301</v>
      </c>
      <c r="D1332" t="s">
        <v>124</v>
      </c>
      <c r="E1332">
        <v>1348.2684455199999</v>
      </c>
      <c r="F1332">
        <v>13090.9</v>
      </c>
      <c r="G1332">
        <v>362.19457995995299</v>
      </c>
      <c r="H1332">
        <v>39.436429949653302</v>
      </c>
      <c r="I1332">
        <v>193.59086201426501</v>
      </c>
      <c r="J1332">
        <v>18.784119597781402</v>
      </c>
      <c r="K1332">
        <v>9140.4333329590809</v>
      </c>
      <c r="L1332">
        <v>6297.5158774463098</v>
      </c>
      <c r="M1332">
        <v>92.626147222287599</v>
      </c>
      <c r="N1332">
        <v>0.77921523809523796</v>
      </c>
      <c r="O1332">
        <v>0</v>
      </c>
      <c r="P1332">
        <v>431.804517387065</v>
      </c>
      <c r="Q1332">
        <v>0.143616410686739</v>
      </c>
    </row>
    <row r="1333" spans="1:17" hidden="1" x14ac:dyDescent="0.3">
      <c r="A1333" t="s">
        <v>2829</v>
      </c>
      <c r="B1333" t="s">
        <v>2830</v>
      </c>
      <c r="C1333" t="s">
        <v>10301</v>
      </c>
      <c r="D1333" t="s">
        <v>397</v>
      </c>
      <c r="E1333">
        <v>1343.3874797999999</v>
      </c>
      <c r="F1333">
        <v>80.400000000000006</v>
      </c>
      <c r="G1333">
        <v>29.729321299394801</v>
      </c>
      <c r="H1333">
        <v>9.7134971575881792</v>
      </c>
      <c r="I1333">
        <v>-11.9238713213414</v>
      </c>
      <c r="J1333">
        <v>3.2845619893614</v>
      </c>
      <c r="K1333">
        <v>76.432080840243401</v>
      </c>
      <c r="L1333">
        <v>68.255143468714095</v>
      </c>
      <c r="M1333">
        <v>57.690813746362302</v>
      </c>
      <c r="N1333">
        <v>1.7142272238546801</v>
      </c>
      <c r="O1333">
        <v>10.6965174129353</v>
      </c>
      <c r="P1333">
        <v>74.403470715835098</v>
      </c>
      <c r="Q1333">
        <v>6.0763692095590002E-2</v>
      </c>
    </row>
    <row r="1334" spans="1:17" hidden="1" x14ac:dyDescent="0.3">
      <c r="A1334" t="s">
        <v>2831</v>
      </c>
      <c r="B1334" t="s">
        <v>2832</v>
      </c>
      <c r="C1334" t="s">
        <v>10301</v>
      </c>
      <c r="D1334" t="s">
        <v>127</v>
      </c>
      <c r="E1334">
        <v>1342.4179999999999</v>
      </c>
      <c r="F1334">
        <v>663.25</v>
      </c>
      <c r="G1334">
        <v>-18.334920506373301</v>
      </c>
      <c r="H1334">
        <v>1.0973006040783799</v>
      </c>
      <c r="I1334">
        <v>-12.3198788694047</v>
      </c>
      <c r="J1334">
        <v>-3.1019890160424799</v>
      </c>
      <c r="K1334">
        <v>650.31985732267503</v>
      </c>
      <c r="L1334">
        <v>636.82648383757896</v>
      </c>
      <c r="M1334">
        <v>64.776287797919096</v>
      </c>
      <c r="N1334">
        <v>1.03337078476836</v>
      </c>
      <c r="O1334">
        <v>12.6272144741801</v>
      </c>
      <c r="P1334">
        <v>15.2476107732406</v>
      </c>
      <c r="Q1334">
        <v>9.3841704525588002E-2</v>
      </c>
    </row>
    <row r="1335" spans="1:17" hidden="1" x14ac:dyDescent="0.3">
      <c r="A1335" t="s">
        <v>2833</v>
      </c>
      <c r="B1335" t="s">
        <v>2834</v>
      </c>
      <c r="C1335" t="s">
        <v>10301</v>
      </c>
      <c r="D1335" t="s">
        <v>21</v>
      </c>
      <c r="E1335">
        <v>1340.8377557599999</v>
      </c>
      <c r="F1335">
        <v>775.9</v>
      </c>
      <c r="G1335">
        <v>625.01773069517606</v>
      </c>
      <c r="H1335">
        <v>13.592373524850901</v>
      </c>
      <c r="I1335">
        <v>240.76578478387401</v>
      </c>
      <c r="J1335">
        <v>2.5676072137371602</v>
      </c>
      <c r="K1335">
        <v>716.47427181188596</v>
      </c>
      <c r="M1335">
        <v>56.314287276601597</v>
      </c>
      <c r="N1335">
        <v>0.41856997627922699</v>
      </c>
      <c r="O1335">
        <v>28.624822786441499</v>
      </c>
      <c r="P1335">
        <v>732.06434316353898</v>
      </c>
    </row>
    <row r="1336" spans="1:17" hidden="1" x14ac:dyDescent="0.3">
      <c r="A1336" t="s">
        <v>2835</v>
      </c>
      <c r="B1336" t="s">
        <v>2836</v>
      </c>
      <c r="C1336" t="s">
        <v>10301</v>
      </c>
      <c r="D1336" t="s">
        <v>1561</v>
      </c>
      <c r="E1336">
        <v>1337.0486497950001</v>
      </c>
      <c r="F1336">
        <v>230.55</v>
      </c>
      <c r="G1336">
        <v>-55.474689605831301</v>
      </c>
      <c r="H1336">
        <v>13.796319688557199</v>
      </c>
      <c r="I1336">
        <v>-14.088430776223399</v>
      </c>
      <c r="J1336">
        <v>4.6022114091130701</v>
      </c>
      <c r="K1336">
        <v>221.04248936017299</v>
      </c>
      <c r="L1336">
        <v>240.233519325641</v>
      </c>
      <c r="M1336">
        <v>64.861700649287101</v>
      </c>
      <c r="N1336">
        <v>1.0315567661977401</v>
      </c>
      <c r="O1336">
        <v>40.923877683799503</v>
      </c>
      <c r="P1336">
        <v>15.6508653122648</v>
      </c>
      <c r="Q1336">
        <v>2.4252113566799999E-4</v>
      </c>
    </row>
    <row r="1337" spans="1:17" hidden="1" x14ac:dyDescent="0.3">
      <c r="A1337" t="s">
        <v>2837</v>
      </c>
      <c r="B1337" t="s">
        <v>2838</v>
      </c>
      <c r="C1337" t="s">
        <v>10301</v>
      </c>
      <c r="D1337" t="s">
        <v>2839</v>
      </c>
      <c r="E1337">
        <v>1335.9613965000001</v>
      </c>
      <c r="F1337">
        <v>539.85</v>
      </c>
      <c r="G1337">
        <v>200.15883494623901</v>
      </c>
      <c r="H1337">
        <v>16.311039917112701</v>
      </c>
      <c r="I1337">
        <v>53.466512971439698</v>
      </c>
      <c r="J1337">
        <v>5.5412762247112299</v>
      </c>
      <c r="K1337">
        <v>453.29738967743498</v>
      </c>
      <c r="L1337">
        <v>356.42235144625897</v>
      </c>
      <c r="M1337">
        <v>87.828900146022704</v>
      </c>
      <c r="N1337">
        <v>1.5177274361740301</v>
      </c>
      <c r="O1337">
        <v>0.95396869500787795</v>
      </c>
      <c r="P1337">
        <v>252.84313725490199</v>
      </c>
    </row>
    <row r="1338" spans="1:17" hidden="1" x14ac:dyDescent="0.3">
      <c r="A1338" t="s">
        <v>2840</v>
      </c>
      <c r="B1338" t="s">
        <v>2841</v>
      </c>
      <c r="C1338" t="s">
        <v>10301</v>
      </c>
      <c r="D1338" t="s">
        <v>736</v>
      </c>
      <c r="E1338">
        <v>1335.7155</v>
      </c>
      <c r="F1338">
        <v>249.9</v>
      </c>
      <c r="G1338">
        <v>-51.390406334423901</v>
      </c>
      <c r="H1338">
        <v>-1.5679527787454901</v>
      </c>
      <c r="I1338">
        <v>-45.1333278900861</v>
      </c>
      <c r="J1338">
        <v>4.8696238520924897</v>
      </c>
      <c r="K1338">
        <v>260.67739451081297</v>
      </c>
      <c r="M1338">
        <v>54.047849492485597</v>
      </c>
      <c r="N1338">
        <v>2.0156110966557401</v>
      </c>
      <c r="O1338">
        <v>86.474589835934296</v>
      </c>
      <c r="P1338">
        <v>15.903715041046301</v>
      </c>
    </row>
    <row r="1339" spans="1:17" hidden="1" x14ac:dyDescent="0.3">
      <c r="A1339" t="s">
        <v>2842</v>
      </c>
      <c r="B1339" t="s">
        <v>2843</v>
      </c>
      <c r="C1339" t="s">
        <v>10301</v>
      </c>
      <c r="D1339" t="s">
        <v>127</v>
      </c>
      <c r="E1339">
        <v>1335.321762</v>
      </c>
      <c r="F1339">
        <v>481.4</v>
      </c>
      <c r="G1339">
        <v>36.1865747308509</v>
      </c>
      <c r="H1339">
        <v>-6.8479222945056097</v>
      </c>
      <c r="I1339">
        <v>-33.703591126077697</v>
      </c>
      <c r="J1339">
        <v>-2.9295598283817501</v>
      </c>
      <c r="K1339">
        <v>511.73073187200998</v>
      </c>
      <c r="L1339">
        <v>480.89086035343303</v>
      </c>
      <c r="M1339">
        <v>35.9629740836113</v>
      </c>
      <c r="N1339">
        <v>0.86400826675318898</v>
      </c>
      <c r="O1339">
        <v>38.907353552139597</v>
      </c>
      <c r="P1339">
        <v>85.189459511444497</v>
      </c>
      <c r="Q1339">
        <v>0.15627282397863701</v>
      </c>
    </row>
    <row r="1340" spans="1:17" hidden="1" x14ac:dyDescent="0.3">
      <c r="A1340" t="s">
        <v>2844</v>
      </c>
      <c r="B1340" t="s">
        <v>2845</v>
      </c>
      <c r="C1340" t="s">
        <v>10301</v>
      </c>
      <c r="D1340" t="s">
        <v>545</v>
      </c>
      <c r="E1340">
        <v>1333.8909048200001</v>
      </c>
      <c r="F1340">
        <v>247.7</v>
      </c>
      <c r="G1340">
        <v>8.6313253204078695</v>
      </c>
      <c r="H1340">
        <v>-2.7925841199980699</v>
      </c>
      <c r="I1340">
        <v>-5.9340034414332798</v>
      </c>
      <c r="J1340">
        <v>2.4479490940790298</v>
      </c>
      <c r="K1340">
        <v>242.83960953267999</v>
      </c>
      <c r="L1340">
        <v>225.87185266364801</v>
      </c>
      <c r="M1340">
        <v>59.361532378958302</v>
      </c>
      <c r="N1340">
        <v>0.32246654656885099</v>
      </c>
      <c r="O1340">
        <v>18.0460234154218</v>
      </c>
      <c r="P1340">
        <v>41.989108627113701</v>
      </c>
      <c r="Q1340">
        <v>5.1815883917410002E-2</v>
      </c>
    </row>
    <row r="1341" spans="1:17" hidden="1" x14ac:dyDescent="0.3">
      <c r="A1341" t="s">
        <v>2846</v>
      </c>
      <c r="B1341" t="s">
        <v>2847</v>
      </c>
      <c r="C1341" t="s">
        <v>10301</v>
      </c>
      <c r="D1341" t="s">
        <v>622</v>
      </c>
      <c r="E1341">
        <v>1332.3943422</v>
      </c>
      <c r="F1341">
        <v>185.4</v>
      </c>
      <c r="G1341">
        <v>52.4149149415788</v>
      </c>
      <c r="H1341">
        <v>-1.3405904208334301</v>
      </c>
      <c r="I1341">
        <v>16.274578195481102</v>
      </c>
      <c r="J1341">
        <v>5.4972939560512</v>
      </c>
      <c r="K1341">
        <v>180.42626404610201</v>
      </c>
      <c r="L1341">
        <v>150.53980305851499</v>
      </c>
      <c r="M1341">
        <v>55.261249639341003</v>
      </c>
      <c r="N1341">
        <v>0.46125290315469503</v>
      </c>
      <c r="O1341">
        <v>19.174757281553301</v>
      </c>
      <c r="P1341">
        <v>90.740740740740705</v>
      </c>
      <c r="Q1341">
        <v>0.15481512332858599</v>
      </c>
    </row>
    <row r="1342" spans="1:17" hidden="1" x14ac:dyDescent="0.3">
      <c r="A1342" t="s">
        <v>2848</v>
      </c>
      <c r="B1342" t="s">
        <v>2849</v>
      </c>
      <c r="C1342" t="s">
        <v>10301</v>
      </c>
      <c r="D1342" t="s">
        <v>497</v>
      </c>
      <c r="E1342">
        <v>1332.2491052149901</v>
      </c>
      <c r="F1342">
        <v>549.85</v>
      </c>
      <c r="G1342">
        <v>-14.581655899894599</v>
      </c>
      <c r="H1342">
        <v>-3.2783794870726499</v>
      </c>
      <c r="I1342">
        <v>15.574904063228001</v>
      </c>
      <c r="J1342">
        <v>-0.756280800585166</v>
      </c>
      <c r="K1342">
        <v>556.02545966989499</v>
      </c>
      <c r="L1342">
        <v>488.32534443461998</v>
      </c>
      <c r="M1342">
        <v>52.640775781795497</v>
      </c>
      <c r="N1342">
        <v>0.24279782481850001</v>
      </c>
      <c r="O1342">
        <v>23.670091843229901</v>
      </c>
      <c r="P1342">
        <v>62.894386016886301</v>
      </c>
      <c r="Q1342">
        <v>0.155342946039639</v>
      </c>
    </row>
    <row r="1343" spans="1:17" hidden="1" x14ac:dyDescent="0.3">
      <c r="A1343" t="s">
        <v>2850</v>
      </c>
      <c r="B1343" t="s">
        <v>2851</v>
      </c>
      <c r="C1343" t="s">
        <v>10301</v>
      </c>
      <c r="D1343" t="s">
        <v>612</v>
      </c>
      <c r="E1343">
        <v>1330.1067094770001</v>
      </c>
      <c r="F1343">
        <v>206.31</v>
      </c>
      <c r="G1343">
        <v>-37.052289384958101</v>
      </c>
      <c r="H1343">
        <v>-3.3061607707517</v>
      </c>
      <c r="I1343">
        <v>-33.4983924620472</v>
      </c>
      <c r="J1343">
        <v>0.113286226082849</v>
      </c>
      <c r="K1343">
        <v>216.07035879804499</v>
      </c>
      <c r="L1343">
        <v>228.21818572618201</v>
      </c>
      <c r="M1343">
        <v>46.237135774731897</v>
      </c>
      <c r="N1343">
        <v>0.44998963436088402</v>
      </c>
      <c r="O1343">
        <v>49.217197421356197</v>
      </c>
      <c r="P1343">
        <v>10.889545821015799</v>
      </c>
      <c r="Q1343">
        <v>8.4991272984381999E-2</v>
      </c>
    </row>
    <row r="1344" spans="1:17" hidden="1" x14ac:dyDescent="0.3">
      <c r="A1344" t="s">
        <v>2852</v>
      </c>
      <c r="B1344" t="s">
        <v>2853</v>
      </c>
      <c r="C1344" t="s">
        <v>10301</v>
      </c>
      <c r="D1344" t="s">
        <v>89</v>
      </c>
      <c r="E1344">
        <v>1328.084196</v>
      </c>
      <c r="F1344">
        <v>829.7</v>
      </c>
      <c r="G1344">
        <v>-16.4738154287685</v>
      </c>
      <c r="H1344">
        <v>3.50467604496091</v>
      </c>
      <c r="I1344">
        <v>-13.031100334039801</v>
      </c>
      <c r="J1344">
        <v>-3.1543822196751199</v>
      </c>
      <c r="K1344">
        <v>809.94860581521903</v>
      </c>
      <c r="L1344">
        <v>806.11895302837399</v>
      </c>
      <c r="M1344">
        <v>59.430565967465398</v>
      </c>
      <c r="N1344">
        <v>0.62670107293222799</v>
      </c>
      <c r="O1344">
        <v>26.117873930336199</v>
      </c>
      <c r="P1344">
        <v>18.8937450741563</v>
      </c>
      <c r="Q1344">
        <v>-7.0312298794302994E-2</v>
      </c>
    </row>
    <row r="1345" spans="1:17" hidden="1" x14ac:dyDescent="0.3">
      <c r="A1345" t="s">
        <v>2854</v>
      </c>
      <c r="B1345" t="s">
        <v>2855</v>
      </c>
      <c r="C1345" t="s">
        <v>10301</v>
      </c>
      <c r="D1345" t="s">
        <v>622</v>
      </c>
      <c r="E1345">
        <v>1321.25200812</v>
      </c>
      <c r="F1345">
        <v>23.76</v>
      </c>
      <c r="G1345">
        <v>-76.985261639890098</v>
      </c>
      <c r="H1345">
        <v>12.5363233795021</v>
      </c>
      <c r="I1345">
        <v>-15.869280750621799</v>
      </c>
      <c r="J1345">
        <v>-0.48302199316948002</v>
      </c>
      <c r="K1345">
        <v>21.960481413655302</v>
      </c>
      <c r="L1345">
        <v>24.854417735233898</v>
      </c>
      <c r="M1345">
        <v>72.648118353115095</v>
      </c>
      <c r="N1345">
        <v>0.96655688100752502</v>
      </c>
      <c r="O1345">
        <v>100.54713804713801</v>
      </c>
      <c r="P1345">
        <v>58.4</v>
      </c>
      <c r="Q1345">
        <v>0.23743223198659399</v>
      </c>
    </row>
    <row r="1346" spans="1:17" hidden="1" x14ac:dyDescent="0.3">
      <c r="A1346" t="s">
        <v>2856</v>
      </c>
      <c r="B1346" t="s">
        <v>2857</v>
      </c>
      <c r="C1346" t="s">
        <v>10301</v>
      </c>
      <c r="D1346" t="s">
        <v>72</v>
      </c>
      <c r="E1346">
        <v>1317.658724352</v>
      </c>
      <c r="F1346">
        <v>75.06</v>
      </c>
      <c r="G1346">
        <v>112.736318262976</v>
      </c>
      <c r="H1346">
        <v>-2.41125338589279</v>
      </c>
      <c r="I1346">
        <v>-22.350491378162602</v>
      </c>
      <c r="J1346">
        <v>-2.34401478780459</v>
      </c>
      <c r="K1346">
        <v>73.115631597626702</v>
      </c>
      <c r="L1346">
        <v>72.122422950479304</v>
      </c>
      <c r="M1346">
        <v>60.725922068320202</v>
      </c>
      <c r="N1346">
        <v>1.13248376249656</v>
      </c>
      <c r="O1346">
        <v>91.580069277910994</v>
      </c>
      <c r="P1346">
        <v>144.81409001956899</v>
      </c>
      <c r="Q1346">
        <v>0.34548443504279902</v>
      </c>
    </row>
    <row r="1347" spans="1:17" hidden="1" x14ac:dyDescent="0.3">
      <c r="A1347" t="s">
        <v>2858</v>
      </c>
      <c r="B1347" t="s">
        <v>2859</v>
      </c>
      <c r="C1347" t="s">
        <v>10301</v>
      </c>
      <c r="D1347" t="s">
        <v>689</v>
      </c>
      <c r="E1347">
        <v>1316.7209130700001</v>
      </c>
      <c r="F1347">
        <v>150.88999999999999</v>
      </c>
      <c r="G1347">
        <v>-56.013996756919802</v>
      </c>
      <c r="H1347">
        <v>-6.65576520634455</v>
      </c>
      <c r="I1347">
        <v>-19.641575608416801</v>
      </c>
      <c r="J1347">
        <v>-2.3186123391490399</v>
      </c>
      <c r="K1347">
        <v>156.84046577219701</v>
      </c>
      <c r="L1347">
        <v>162.14888951830901</v>
      </c>
      <c r="M1347">
        <v>45.761298543564799</v>
      </c>
      <c r="N1347">
        <v>0.84152557256559102</v>
      </c>
      <c r="O1347">
        <v>49.678573795480098</v>
      </c>
      <c r="P1347">
        <v>19.374999999999901</v>
      </c>
      <c r="Q1347">
        <v>5.6232129644536E-2</v>
      </c>
    </row>
    <row r="1348" spans="1:17" hidden="1" x14ac:dyDescent="0.3">
      <c r="A1348" t="s">
        <v>2860</v>
      </c>
      <c r="B1348" t="s">
        <v>2861</v>
      </c>
      <c r="C1348" t="s">
        <v>10301</v>
      </c>
      <c r="D1348" t="s">
        <v>2862</v>
      </c>
      <c r="E1348">
        <v>1313.5273956569999</v>
      </c>
      <c r="F1348">
        <v>202.19</v>
      </c>
      <c r="G1348">
        <v>-63.154765070579103</v>
      </c>
      <c r="H1348">
        <v>17.952340200537002</v>
      </c>
      <c r="I1348">
        <v>-25.066179996851201</v>
      </c>
      <c r="J1348">
        <v>6.47264173133272</v>
      </c>
      <c r="K1348">
        <v>173.753428774094</v>
      </c>
      <c r="M1348">
        <v>77.455698634772602</v>
      </c>
      <c r="N1348">
        <v>1.89720627455361</v>
      </c>
      <c r="O1348">
        <v>60.6409812552549</v>
      </c>
      <c r="P1348">
        <v>39.249311294765803</v>
      </c>
    </row>
    <row r="1349" spans="1:17" hidden="1" x14ac:dyDescent="0.3">
      <c r="A1349" t="s">
        <v>2863</v>
      </c>
      <c r="B1349" t="s">
        <v>2864</v>
      </c>
      <c r="C1349" t="s">
        <v>10301</v>
      </c>
      <c r="D1349" t="s">
        <v>51</v>
      </c>
      <c r="E1349">
        <v>1311.9939213</v>
      </c>
      <c r="F1349">
        <v>1364.7</v>
      </c>
      <c r="G1349">
        <v>18.509301102474801</v>
      </c>
      <c r="H1349">
        <v>6.1597882384515401</v>
      </c>
      <c r="I1349">
        <v>-8.2893687271614205</v>
      </c>
      <c r="J1349">
        <v>-2.3034540706754099</v>
      </c>
      <c r="K1349">
        <v>1295.4657026059999</v>
      </c>
      <c r="L1349">
        <v>1225.01933324574</v>
      </c>
      <c r="M1349">
        <v>54.338775217204301</v>
      </c>
      <c r="N1349">
        <v>0.89953513809133101</v>
      </c>
      <c r="O1349">
        <v>16.8755037737231</v>
      </c>
      <c r="P1349">
        <v>52.933266095142002</v>
      </c>
      <c r="Q1349">
        <v>0.11964951239255101</v>
      </c>
    </row>
    <row r="1350" spans="1:17" hidden="1" x14ac:dyDescent="0.3">
      <c r="A1350" t="s">
        <v>2865</v>
      </c>
      <c r="B1350" t="s">
        <v>2866</v>
      </c>
      <c r="C1350" t="s">
        <v>10301</v>
      </c>
      <c r="D1350" t="s">
        <v>1002</v>
      </c>
      <c r="E1350">
        <v>1310.0444219999999</v>
      </c>
      <c r="F1350">
        <v>343.5</v>
      </c>
      <c r="G1350">
        <v>-31.102630421541502</v>
      </c>
      <c r="H1350">
        <v>4.6112468004639302</v>
      </c>
      <c r="I1350">
        <v>-16.904039716263298</v>
      </c>
      <c r="J1350">
        <v>5.7248399181396801</v>
      </c>
      <c r="K1350">
        <v>333.09248018231398</v>
      </c>
      <c r="L1350">
        <v>346.78879308992202</v>
      </c>
      <c r="M1350">
        <v>67.279588711032801</v>
      </c>
      <c r="N1350">
        <v>0.90981480758506605</v>
      </c>
      <c r="O1350">
        <v>55.982532751091597</v>
      </c>
      <c r="P1350">
        <v>24.909090909090899</v>
      </c>
      <c r="Q1350">
        <v>5.2315416122803E-2</v>
      </c>
    </row>
    <row r="1351" spans="1:17" hidden="1" x14ac:dyDescent="0.3">
      <c r="A1351" t="s">
        <v>2867</v>
      </c>
      <c r="B1351" t="s">
        <v>2868</v>
      </c>
      <c r="C1351" t="s">
        <v>10301</v>
      </c>
      <c r="D1351" t="s">
        <v>1797</v>
      </c>
      <c r="E1351">
        <v>1308.8768</v>
      </c>
      <c r="F1351">
        <v>563.20000000000005</v>
      </c>
      <c r="G1351">
        <v>70.008813169943807</v>
      </c>
      <c r="H1351">
        <v>-4.4923904881905701</v>
      </c>
      <c r="I1351">
        <v>22.627355749029999</v>
      </c>
      <c r="J1351">
        <v>-2.76572611959616</v>
      </c>
      <c r="K1351">
        <v>526.21249058603598</v>
      </c>
      <c r="L1351">
        <v>420.13789331915899</v>
      </c>
      <c r="M1351">
        <v>46.304576886580101</v>
      </c>
      <c r="N1351">
        <v>0.246239072102484</v>
      </c>
      <c r="O1351">
        <v>14.5241477272727</v>
      </c>
      <c r="P1351">
        <v>123.403411344704</v>
      </c>
    </row>
    <row r="1352" spans="1:17" hidden="1" x14ac:dyDescent="0.3">
      <c r="A1352" t="s">
        <v>2869</v>
      </c>
      <c r="B1352" t="s">
        <v>2870</v>
      </c>
      <c r="C1352" t="s">
        <v>10301</v>
      </c>
      <c r="D1352" t="s">
        <v>127</v>
      </c>
      <c r="E1352">
        <v>1308.24740694</v>
      </c>
      <c r="F1352">
        <v>685.95</v>
      </c>
      <c r="G1352">
        <v>-14.994863213491699</v>
      </c>
      <c r="H1352">
        <v>-5.2340472074216997</v>
      </c>
      <c r="I1352">
        <v>-6.5573506303245201</v>
      </c>
      <c r="J1352">
        <v>-2.4074342213803002</v>
      </c>
      <c r="K1352">
        <v>698.349170165072</v>
      </c>
      <c r="L1352">
        <v>649.94663670868897</v>
      </c>
      <c r="M1352">
        <v>42.981233644586197</v>
      </c>
      <c r="N1352">
        <v>0.79619553827040401</v>
      </c>
      <c r="O1352">
        <v>23.186821196880199</v>
      </c>
      <c r="P1352">
        <v>24.945355191256802</v>
      </c>
      <c r="Q1352">
        <v>5.5567489354918002E-2</v>
      </c>
    </row>
    <row r="1353" spans="1:17" hidden="1" x14ac:dyDescent="0.3">
      <c r="A1353" t="s">
        <v>2871</v>
      </c>
      <c r="B1353" t="s">
        <v>2872</v>
      </c>
      <c r="C1353" t="s">
        <v>10301</v>
      </c>
      <c r="D1353" t="s">
        <v>408</v>
      </c>
      <c r="E1353">
        <v>1307.2212302400001</v>
      </c>
      <c r="F1353">
        <v>4095.9</v>
      </c>
      <c r="G1353">
        <v>15.556411277883001</v>
      </c>
      <c r="H1353">
        <v>2.5495548796595302</v>
      </c>
      <c r="I1353">
        <v>17.4326854208371</v>
      </c>
      <c r="J1353">
        <v>7.5531715181990897</v>
      </c>
      <c r="K1353">
        <v>3862.3235005329602</v>
      </c>
      <c r="L1353">
        <v>3388.6095514993599</v>
      </c>
      <c r="M1353">
        <v>57.972680244828801</v>
      </c>
      <c r="N1353">
        <v>0.351460532452262</v>
      </c>
      <c r="O1353">
        <v>11.177030689225701</v>
      </c>
      <c r="P1353">
        <v>68.903092783505102</v>
      </c>
      <c r="Q1353">
        <v>2.2622341912178E-2</v>
      </c>
    </row>
    <row r="1354" spans="1:17" hidden="1" x14ac:dyDescent="0.3">
      <c r="A1354" t="s">
        <v>2873</v>
      </c>
      <c r="B1354" t="s">
        <v>2874</v>
      </c>
      <c r="C1354" t="s">
        <v>10301</v>
      </c>
      <c r="D1354" t="s">
        <v>303</v>
      </c>
      <c r="E1354">
        <v>1306.43831989</v>
      </c>
      <c r="F1354">
        <v>914.45</v>
      </c>
      <c r="G1354">
        <v>144.88954171214201</v>
      </c>
      <c r="H1354">
        <v>25.730124769690601</v>
      </c>
      <c r="I1354">
        <v>69.063471115079494</v>
      </c>
      <c r="J1354">
        <v>1.94472949121959</v>
      </c>
      <c r="K1354">
        <v>780.48066930065102</v>
      </c>
      <c r="L1354">
        <v>595.91126441841004</v>
      </c>
      <c r="M1354">
        <v>58.660458091493901</v>
      </c>
      <c r="N1354">
        <v>0.93540096854840105</v>
      </c>
      <c r="O1354">
        <v>6.9057903657936404</v>
      </c>
      <c r="P1354">
        <v>177.56867506450101</v>
      </c>
      <c r="Q1354">
        <v>0.16231256941038699</v>
      </c>
    </row>
    <row r="1355" spans="1:17" hidden="1" x14ac:dyDescent="0.3">
      <c r="A1355" t="s">
        <v>2875</v>
      </c>
      <c r="B1355" t="s">
        <v>2876</v>
      </c>
      <c r="C1355" t="s">
        <v>10301</v>
      </c>
      <c r="D1355" t="s">
        <v>133</v>
      </c>
      <c r="E1355">
        <v>1304.4068499</v>
      </c>
      <c r="F1355">
        <v>1036.5</v>
      </c>
      <c r="G1355">
        <v>171.21646161006399</v>
      </c>
      <c r="H1355">
        <v>-11.2863947220106</v>
      </c>
      <c r="I1355">
        <v>55.098201667046098</v>
      </c>
      <c r="J1355">
        <v>8.7585982047281394</v>
      </c>
      <c r="K1355">
        <v>998.18348306253699</v>
      </c>
      <c r="L1355">
        <v>729.05841516820499</v>
      </c>
      <c r="M1355">
        <v>64.321203581505699</v>
      </c>
      <c r="N1355">
        <v>0.49399899142713</v>
      </c>
      <c r="O1355">
        <v>39.1702846116739</v>
      </c>
      <c r="P1355">
        <v>230.62200956937701</v>
      </c>
    </row>
    <row r="1356" spans="1:17" hidden="1" x14ac:dyDescent="0.3">
      <c r="A1356" t="s">
        <v>2877</v>
      </c>
      <c r="B1356" t="s">
        <v>2878</v>
      </c>
      <c r="C1356" t="s">
        <v>10301</v>
      </c>
      <c r="D1356" t="s">
        <v>248</v>
      </c>
      <c r="E1356">
        <v>1297.6155855</v>
      </c>
      <c r="F1356">
        <v>460.2</v>
      </c>
      <c r="G1356">
        <v>61.153749739628701</v>
      </c>
      <c r="H1356">
        <v>12.4782594537931</v>
      </c>
      <c r="I1356">
        <v>-13.792078210595101</v>
      </c>
      <c r="J1356">
        <v>-1.2242154391293101</v>
      </c>
      <c r="K1356">
        <v>421.80755787682</v>
      </c>
      <c r="L1356">
        <v>373.73227597141698</v>
      </c>
      <c r="M1356">
        <v>66.390327333914797</v>
      </c>
      <c r="N1356">
        <v>1.83831972109381</v>
      </c>
      <c r="O1356">
        <v>14.0808344198174</v>
      </c>
      <c r="P1356">
        <v>107.718348002708</v>
      </c>
      <c r="Q1356">
        <v>0.120216474743341</v>
      </c>
    </row>
    <row r="1357" spans="1:17" hidden="1" x14ac:dyDescent="0.3">
      <c r="A1357" t="s">
        <v>2879</v>
      </c>
      <c r="B1357" t="s">
        <v>2880</v>
      </c>
      <c r="C1357" t="s">
        <v>10301</v>
      </c>
      <c r="D1357" t="s">
        <v>139</v>
      </c>
      <c r="E1357">
        <v>1292.777306406</v>
      </c>
      <c r="F1357">
        <v>50.34</v>
      </c>
      <c r="G1357">
        <v>54.1437452968419</v>
      </c>
      <c r="H1357">
        <v>44.2437152064252</v>
      </c>
      <c r="I1357">
        <v>22.9231981177583</v>
      </c>
      <c r="J1357">
        <v>1.32938616574068</v>
      </c>
      <c r="K1357">
        <v>40.642753417238197</v>
      </c>
      <c r="L1357">
        <v>34.428482969284801</v>
      </c>
      <c r="M1357">
        <v>65.411213482958303</v>
      </c>
      <c r="N1357">
        <v>1.72957528166926</v>
      </c>
      <c r="O1357">
        <v>7.66785856177989</v>
      </c>
      <c r="P1357">
        <v>117.92207792207699</v>
      </c>
      <c r="Q1357">
        <v>7.4019498752167998E-2</v>
      </c>
    </row>
    <row r="1358" spans="1:17" hidden="1" x14ac:dyDescent="0.3">
      <c r="A1358" t="s">
        <v>2881</v>
      </c>
      <c r="B1358" t="s">
        <v>2882</v>
      </c>
      <c r="C1358" t="s">
        <v>10301</v>
      </c>
      <c r="D1358" t="s">
        <v>139</v>
      </c>
      <c r="E1358">
        <v>1288.925118165</v>
      </c>
      <c r="F1358">
        <v>313.14999999999998</v>
      </c>
      <c r="G1358">
        <v>56.831525012738503</v>
      </c>
      <c r="H1358">
        <v>-13.692270948954301</v>
      </c>
      <c r="I1358">
        <v>-25.444147618929101</v>
      </c>
      <c r="J1358">
        <v>5.3214750055796403</v>
      </c>
      <c r="K1358">
        <v>328.57318014243799</v>
      </c>
      <c r="L1358">
        <v>312.870146107464</v>
      </c>
      <c r="M1358">
        <v>52.821952641397502</v>
      </c>
      <c r="N1358">
        <v>0.75914131183270095</v>
      </c>
      <c r="O1358">
        <v>32.843685134919298</v>
      </c>
      <c r="P1358">
        <v>97.508672343109396</v>
      </c>
      <c r="Q1358">
        <v>0.106810968644051</v>
      </c>
    </row>
    <row r="1359" spans="1:17" hidden="1" x14ac:dyDescent="0.3">
      <c r="A1359" t="s">
        <v>2883</v>
      </c>
      <c r="B1359" t="s">
        <v>2884</v>
      </c>
      <c r="C1359" t="s">
        <v>10301</v>
      </c>
      <c r="E1359">
        <v>1286.3763120000001</v>
      </c>
      <c r="F1359">
        <v>2.46</v>
      </c>
      <c r="G1359">
        <v>390.11332328134</v>
      </c>
      <c r="H1359">
        <v>15.0061083688183</v>
      </c>
      <c r="I1359">
        <v>-30.4876135516438</v>
      </c>
      <c r="J1359">
        <v>17.058062426659301</v>
      </c>
      <c r="K1359">
        <v>2.66204843951301</v>
      </c>
      <c r="L1359">
        <v>2.4972149560900401</v>
      </c>
      <c r="M1359">
        <v>47.400245629637297</v>
      </c>
      <c r="N1359">
        <v>2.1849951210253602</v>
      </c>
      <c r="O1359">
        <v>67.886178861788594</v>
      </c>
      <c r="P1359">
        <v>462.28571428571399</v>
      </c>
    </row>
    <row r="1360" spans="1:17" hidden="1" x14ac:dyDescent="0.3">
      <c r="A1360" t="s">
        <v>2885</v>
      </c>
      <c r="B1360" t="s">
        <v>2886</v>
      </c>
      <c r="C1360" t="s">
        <v>10301</v>
      </c>
      <c r="D1360" t="s">
        <v>571</v>
      </c>
      <c r="E1360">
        <v>1286.3183977889901</v>
      </c>
      <c r="F1360">
        <v>206.79</v>
      </c>
      <c r="G1360">
        <v>-26.0507424502429</v>
      </c>
      <c r="H1360">
        <v>-1.66844103111963</v>
      </c>
      <c r="I1360">
        <v>-15.404782642854601</v>
      </c>
      <c r="J1360">
        <v>-2.23208585591509</v>
      </c>
      <c r="K1360">
        <v>194.502964896225</v>
      </c>
      <c r="L1360">
        <v>199.961740235055</v>
      </c>
      <c r="M1360">
        <v>73.668116809513904</v>
      </c>
      <c r="N1360">
        <v>1.3707371574164</v>
      </c>
      <c r="O1360">
        <v>17.1720102519464</v>
      </c>
      <c r="P1360">
        <v>29.324577861163199</v>
      </c>
      <c r="Q1360">
        <v>-4.2238118756539999E-3</v>
      </c>
    </row>
    <row r="1361" spans="1:17" hidden="1" x14ac:dyDescent="0.3">
      <c r="A1361" t="s">
        <v>2887</v>
      </c>
      <c r="B1361" t="s">
        <v>2888</v>
      </c>
      <c r="C1361" t="s">
        <v>10301</v>
      </c>
      <c r="D1361" t="s">
        <v>397</v>
      </c>
      <c r="E1361">
        <v>1280.07368004</v>
      </c>
      <c r="F1361">
        <v>52.1</v>
      </c>
      <c r="G1361">
        <v>20.939405333008299</v>
      </c>
      <c r="H1361">
        <v>-3.75155012709117</v>
      </c>
      <c r="I1361">
        <v>-34.490547178339803</v>
      </c>
      <c r="J1361">
        <v>4.6174106213387196</v>
      </c>
      <c r="K1361">
        <v>50.584163143180497</v>
      </c>
      <c r="L1361">
        <v>51.702425209441699</v>
      </c>
      <c r="M1361">
        <v>73.534174485618706</v>
      </c>
      <c r="N1361">
        <v>0.909181514732889</v>
      </c>
      <c r="O1361">
        <v>58.349328214971202</v>
      </c>
      <c r="P1361">
        <v>66.453674121405697</v>
      </c>
    </row>
    <row r="1362" spans="1:17" hidden="1" x14ac:dyDescent="0.3">
      <c r="A1362" t="s">
        <v>2889</v>
      </c>
      <c r="B1362" t="s">
        <v>2890</v>
      </c>
      <c r="C1362" t="s">
        <v>10301</v>
      </c>
      <c r="D1362" t="s">
        <v>127</v>
      </c>
      <c r="E1362">
        <v>1278.1679582700001</v>
      </c>
      <c r="F1362">
        <v>1003.05</v>
      </c>
      <c r="G1362">
        <v>723.20657304014196</v>
      </c>
      <c r="H1362">
        <v>36.359384722094703</v>
      </c>
      <c r="I1362">
        <v>102.148612125922</v>
      </c>
      <c r="J1362">
        <v>5.4673464458206</v>
      </c>
      <c r="K1362">
        <v>829.46081286634103</v>
      </c>
      <c r="L1362">
        <v>595.83195921294396</v>
      </c>
      <c r="M1362">
        <v>86.3969668517678</v>
      </c>
      <c r="N1362">
        <v>0.79924121833942197</v>
      </c>
      <c r="O1362">
        <v>0</v>
      </c>
      <c r="P1362">
        <v>814.77428180574498</v>
      </c>
      <c r="Q1362">
        <v>0.173577914433618</v>
      </c>
    </row>
    <row r="1363" spans="1:17" hidden="1" x14ac:dyDescent="0.3">
      <c r="A1363" t="s">
        <v>2891</v>
      </c>
      <c r="B1363" t="s">
        <v>2892</v>
      </c>
      <c r="C1363" t="s">
        <v>10301</v>
      </c>
      <c r="D1363" t="s">
        <v>612</v>
      </c>
      <c r="E1363">
        <v>1278.04083072</v>
      </c>
      <c r="F1363">
        <v>503.7</v>
      </c>
      <c r="G1363">
        <v>37183.193373586902</v>
      </c>
      <c r="H1363">
        <v>50.175566694912803</v>
      </c>
      <c r="I1363">
        <v>1051.60371336395</v>
      </c>
      <c r="J1363">
        <v>3.33589596655702</v>
      </c>
      <c r="K1363">
        <v>339.06424986420302</v>
      </c>
      <c r="L1363">
        <v>160.35887546244101</v>
      </c>
      <c r="M1363">
        <v>99.999452882594596</v>
      </c>
      <c r="N1363">
        <v>1.54121226304703</v>
      </c>
      <c r="O1363">
        <v>0</v>
      </c>
      <c r="P1363">
        <v>40196</v>
      </c>
      <c r="Q1363">
        <v>0.271553090157794</v>
      </c>
    </row>
    <row r="1364" spans="1:17" hidden="1" x14ac:dyDescent="0.3">
      <c r="A1364" t="s">
        <v>2893</v>
      </c>
      <c r="B1364" t="s">
        <v>2894</v>
      </c>
      <c r="C1364" t="s">
        <v>10301</v>
      </c>
      <c r="D1364" t="s">
        <v>133</v>
      </c>
      <c r="E1364">
        <v>1269.0607511399901</v>
      </c>
      <c r="F1364">
        <v>793.45</v>
      </c>
      <c r="G1364">
        <v>-22.117350831688299</v>
      </c>
      <c r="H1364">
        <v>-1.6502895438046401</v>
      </c>
      <c r="I1364">
        <v>-26.395207857936001</v>
      </c>
      <c r="J1364">
        <v>-2.92799286115517</v>
      </c>
      <c r="K1364">
        <v>833.80580829255996</v>
      </c>
      <c r="L1364">
        <v>848.11552883292597</v>
      </c>
      <c r="M1364">
        <v>27.0311517711405</v>
      </c>
      <c r="N1364">
        <v>0.87106044502497904</v>
      </c>
      <c r="O1364">
        <v>36.1144369525489</v>
      </c>
      <c r="P1364">
        <v>9.8352713178294593</v>
      </c>
      <c r="Q1364">
        <v>8.8868152614656998E-2</v>
      </c>
    </row>
    <row r="1365" spans="1:17" hidden="1" x14ac:dyDescent="0.3">
      <c r="A1365" t="s">
        <v>2895</v>
      </c>
      <c r="B1365" t="s">
        <v>2896</v>
      </c>
      <c r="C1365" t="s">
        <v>10301</v>
      </c>
      <c r="D1365" t="s">
        <v>198</v>
      </c>
      <c r="E1365">
        <v>1266.36923</v>
      </c>
      <c r="F1365">
        <v>139</v>
      </c>
      <c r="G1365">
        <v>6.3817793840779897</v>
      </c>
      <c r="H1365">
        <v>3.8779032406132399</v>
      </c>
      <c r="I1365">
        <v>-7.4387619848223903</v>
      </c>
      <c r="J1365">
        <v>0.24697805463250999</v>
      </c>
      <c r="K1365">
        <v>137.86207038932099</v>
      </c>
      <c r="L1365">
        <v>129.58795148996799</v>
      </c>
      <c r="M1365">
        <v>46.423263137643801</v>
      </c>
      <c r="N1365">
        <v>0.569138455841668</v>
      </c>
      <c r="O1365">
        <v>12.2302158273381</v>
      </c>
      <c r="P1365">
        <v>36.945812807881701</v>
      </c>
      <c r="Q1365">
        <v>8.6269951922287993E-2</v>
      </c>
    </row>
    <row r="1366" spans="1:17" hidden="1" x14ac:dyDescent="0.3">
      <c r="A1366" t="s">
        <v>2897</v>
      </c>
      <c r="B1366" t="s">
        <v>2898</v>
      </c>
      <c r="C1366" t="s">
        <v>10301</v>
      </c>
      <c r="D1366" t="s">
        <v>527</v>
      </c>
      <c r="E1366">
        <v>1266.22614888</v>
      </c>
      <c r="F1366">
        <v>363.9</v>
      </c>
      <c r="G1366">
        <v>43.047731115752597</v>
      </c>
      <c r="H1366">
        <v>21.365191062123799</v>
      </c>
      <c r="I1366">
        <v>10.828896486836801</v>
      </c>
      <c r="J1366">
        <v>-1.12026151782626</v>
      </c>
      <c r="K1366">
        <v>313.35377605981199</v>
      </c>
      <c r="L1366">
        <v>263.25162550563499</v>
      </c>
      <c r="M1366">
        <v>77.950917798758098</v>
      </c>
      <c r="N1366">
        <v>1.57253613533478</v>
      </c>
      <c r="O1366">
        <v>3.0228084638636901</v>
      </c>
      <c r="P1366">
        <v>105.593220338983</v>
      </c>
      <c r="Q1366">
        <v>6.1111815643481997E-2</v>
      </c>
    </row>
    <row r="1367" spans="1:17" hidden="1" x14ac:dyDescent="0.3">
      <c r="A1367" t="s">
        <v>2899</v>
      </c>
      <c r="B1367" t="s">
        <v>2900</v>
      </c>
      <c r="C1367" t="s">
        <v>10301</v>
      </c>
      <c r="D1367" t="s">
        <v>494</v>
      </c>
      <c r="E1367">
        <v>1264.460400424</v>
      </c>
      <c r="F1367">
        <v>206.44</v>
      </c>
      <c r="G1367">
        <v>2.2461969020949399</v>
      </c>
      <c r="H1367">
        <v>59.182176744886704</v>
      </c>
      <c r="I1367">
        <v>16.907263587891901</v>
      </c>
      <c r="J1367">
        <v>22.491046058913</v>
      </c>
      <c r="K1367">
        <v>148.831197081173</v>
      </c>
      <c r="L1367">
        <v>145.26060413666499</v>
      </c>
      <c r="M1367">
        <v>89.083145244362996</v>
      </c>
      <c r="N1367">
        <v>4.2926184135404801</v>
      </c>
      <c r="O1367">
        <v>3.8558418911063699</v>
      </c>
      <c r="P1367">
        <v>83.7472185135736</v>
      </c>
      <c r="Q1367">
        <v>-4.5335772229254001E-2</v>
      </c>
    </row>
    <row r="1368" spans="1:17" hidden="1" x14ac:dyDescent="0.3">
      <c r="A1368" t="s">
        <v>2901</v>
      </c>
      <c r="B1368" t="s">
        <v>2902</v>
      </c>
      <c r="C1368" t="s">
        <v>10301</v>
      </c>
      <c r="D1368" t="s">
        <v>622</v>
      </c>
      <c r="E1368">
        <v>1261.91291</v>
      </c>
      <c r="F1368">
        <v>518.9</v>
      </c>
      <c r="G1368">
        <v>4.0339471548228403</v>
      </c>
      <c r="H1368">
        <v>-1.57299370245834</v>
      </c>
      <c r="I1368">
        <v>8.6907719278226399</v>
      </c>
      <c r="J1368">
        <v>-7.3403095761671997</v>
      </c>
      <c r="K1368">
        <v>489.06450324074802</v>
      </c>
      <c r="L1368">
        <v>437.84646049040202</v>
      </c>
      <c r="M1368">
        <v>52.929088783632601</v>
      </c>
      <c r="N1368">
        <v>0.86523845070393701</v>
      </c>
      <c r="O1368">
        <v>12.6228560416265</v>
      </c>
      <c r="P1368">
        <v>50.624092888243801</v>
      </c>
    </row>
    <row r="1369" spans="1:17" hidden="1" x14ac:dyDescent="0.3">
      <c r="A1369" t="s">
        <v>2903</v>
      </c>
      <c r="B1369" t="s">
        <v>2904</v>
      </c>
      <c r="C1369" t="s">
        <v>10301</v>
      </c>
      <c r="D1369" t="s">
        <v>1589</v>
      </c>
      <c r="E1369">
        <v>1261.4061625449999</v>
      </c>
      <c r="F1369">
        <v>1666.45</v>
      </c>
      <c r="G1369">
        <v>33.169744351167502</v>
      </c>
      <c r="H1369">
        <v>4.0948471622751699</v>
      </c>
      <c r="I1369">
        <v>12.3853136070686</v>
      </c>
      <c r="J1369">
        <v>0.87412062369885002</v>
      </c>
      <c r="K1369">
        <v>1550.7374235130001</v>
      </c>
      <c r="L1369">
        <v>1323.9403431949099</v>
      </c>
      <c r="M1369">
        <v>59.033906121866004</v>
      </c>
      <c r="N1369">
        <v>0.64058541181653195</v>
      </c>
      <c r="O1369">
        <v>6.6098592817066004</v>
      </c>
      <c r="P1369">
        <v>70.909184144402801</v>
      </c>
      <c r="Q1369">
        <v>6.4424273081135006E-2</v>
      </c>
    </row>
    <row r="1370" spans="1:17" hidden="1" x14ac:dyDescent="0.3">
      <c r="A1370" t="s">
        <v>2905</v>
      </c>
      <c r="B1370" t="s">
        <v>2906</v>
      </c>
      <c r="C1370" t="s">
        <v>10301</v>
      </c>
      <c r="D1370" t="s">
        <v>1388</v>
      </c>
      <c r="E1370">
        <v>1257.6550719899999</v>
      </c>
      <c r="F1370">
        <v>833.55</v>
      </c>
      <c r="G1370">
        <v>135.19779277889501</v>
      </c>
      <c r="H1370">
        <v>49.681647201965802</v>
      </c>
      <c r="I1370">
        <v>100.154000800388</v>
      </c>
      <c r="J1370">
        <v>-6.3255779371465204</v>
      </c>
      <c r="K1370">
        <v>695.45044856009895</v>
      </c>
      <c r="L1370">
        <v>524.180128756827</v>
      </c>
      <c r="M1370">
        <v>55.531918758091997</v>
      </c>
      <c r="N1370">
        <v>0.85439017413588703</v>
      </c>
      <c r="O1370">
        <v>23.207965928858499</v>
      </c>
      <c r="P1370">
        <v>176.926910299003</v>
      </c>
      <c r="Q1370">
        <v>0.145553079404036</v>
      </c>
    </row>
    <row r="1371" spans="1:17" hidden="1" x14ac:dyDescent="0.3">
      <c r="A1371" t="s">
        <v>2907</v>
      </c>
      <c r="B1371" t="s">
        <v>2908</v>
      </c>
      <c r="C1371" t="s">
        <v>10301</v>
      </c>
      <c r="D1371" t="s">
        <v>127</v>
      </c>
      <c r="E1371">
        <v>1256.8193352000001</v>
      </c>
      <c r="F1371">
        <v>144.46</v>
      </c>
      <c r="G1371">
        <v>-14.660191463765999</v>
      </c>
      <c r="H1371">
        <v>1.09453222232611</v>
      </c>
      <c r="I1371">
        <v>-20.934526333374301</v>
      </c>
      <c r="J1371">
        <v>-0.76572611959616699</v>
      </c>
      <c r="K1371">
        <v>145.55782338649601</v>
      </c>
      <c r="L1371">
        <v>145.005554685628</v>
      </c>
      <c r="M1371">
        <v>52.239846092403504</v>
      </c>
      <c r="N1371">
        <v>0.41126466422395203</v>
      </c>
      <c r="O1371">
        <v>34.500899903087301</v>
      </c>
      <c r="P1371">
        <v>24</v>
      </c>
      <c r="Q1371">
        <v>5.0343081194407002E-2</v>
      </c>
    </row>
    <row r="1372" spans="1:17" hidden="1" x14ac:dyDescent="0.3">
      <c r="A1372" t="s">
        <v>2909</v>
      </c>
      <c r="B1372" t="s">
        <v>2910</v>
      </c>
      <c r="C1372" t="s">
        <v>10301</v>
      </c>
      <c r="D1372" t="s">
        <v>89</v>
      </c>
      <c r="E1372">
        <v>1252.80065988</v>
      </c>
      <c r="F1372">
        <v>187.74</v>
      </c>
      <c r="G1372">
        <v>36.983448246616398</v>
      </c>
      <c r="H1372">
        <v>33.636620287920799</v>
      </c>
      <c r="I1372">
        <v>38.5162676364749</v>
      </c>
      <c r="J1372">
        <v>8.4082054263944599</v>
      </c>
      <c r="K1372">
        <v>147.09817218177699</v>
      </c>
      <c r="L1372">
        <v>125.208216884957</v>
      </c>
      <c r="M1372">
        <v>79.2947608856865</v>
      </c>
      <c r="N1372">
        <v>2.1458568888818701</v>
      </c>
      <c r="O1372">
        <v>2.8017470970491001</v>
      </c>
      <c r="P1372">
        <v>101.762493283181</v>
      </c>
      <c r="Q1372">
        <v>9.4749591768361993E-2</v>
      </c>
    </row>
    <row r="1373" spans="1:17" hidden="1" x14ac:dyDescent="0.3">
      <c r="A1373" t="s">
        <v>2911</v>
      </c>
      <c r="B1373" t="s">
        <v>2912</v>
      </c>
      <c r="C1373" t="s">
        <v>10301</v>
      </c>
      <c r="D1373" t="s">
        <v>408</v>
      </c>
      <c r="E1373">
        <v>1249.5532502999999</v>
      </c>
      <c r="F1373">
        <v>98.5</v>
      </c>
      <c r="G1373">
        <v>5.2263554739730198</v>
      </c>
      <c r="H1373">
        <v>52.3774029040231</v>
      </c>
      <c r="I1373">
        <v>54.484861428647598</v>
      </c>
      <c r="J1373">
        <v>11.9865674583854</v>
      </c>
      <c r="K1373">
        <v>71.783353330164701</v>
      </c>
      <c r="L1373">
        <v>66.3878415812528</v>
      </c>
      <c r="M1373">
        <v>87.036435046300696</v>
      </c>
      <c r="N1373">
        <v>1.47945885369269</v>
      </c>
      <c r="O1373">
        <v>0</v>
      </c>
      <c r="P1373">
        <v>111.373390557939</v>
      </c>
      <c r="Q1373">
        <v>5.9900965220925001E-2</v>
      </c>
    </row>
    <row r="1374" spans="1:17" hidden="1" x14ac:dyDescent="0.3">
      <c r="A1374" t="s">
        <v>2913</v>
      </c>
      <c r="B1374" t="s">
        <v>2914</v>
      </c>
      <c r="C1374" t="s">
        <v>10301</v>
      </c>
      <c r="D1374" t="s">
        <v>72</v>
      </c>
      <c r="E1374">
        <v>1244.76860016</v>
      </c>
      <c r="F1374">
        <v>7.94</v>
      </c>
      <c r="G1374">
        <v>135.66667078180501</v>
      </c>
      <c r="H1374">
        <v>33.572329374063699</v>
      </c>
      <c r="I1374">
        <v>35.688781370699097</v>
      </c>
      <c r="J1374">
        <v>-13.658972306960001</v>
      </c>
      <c r="K1374">
        <v>6.9280177325352597</v>
      </c>
      <c r="L1374">
        <v>5.5053139403669604</v>
      </c>
      <c r="M1374">
        <v>50.3001985881236</v>
      </c>
      <c r="N1374">
        <v>0.33738134450596502</v>
      </c>
      <c r="O1374">
        <v>29.722921914357599</v>
      </c>
      <c r="P1374">
        <v>168.00696549228101</v>
      </c>
      <c r="Q1374">
        <v>0.11752423415283</v>
      </c>
    </row>
    <row r="1375" spans="1:17" hidden="1" x14ac:dyDescent="0.3">
      <c r="A1375" t="s">
        <v>2915</v>
      </c>
      <c r="B1375" t="s">
        <v>2916</v>
      </c>
      <c r="C1375" t="s">
        <v>10301</v>
      </c>
      <c r="D1375" t="s">
        <v>378</v>
      </c>
      <c r="E1375">
        <v>1244.07846576</v>
      </c>
      <c r="F1375">
        <v>368.1</v>
      </c>
      <c r="G1375">
        <v>45.020951693624397</v>
      </c>
      <c r="H1375">
        <v>19.9334478045004</v>
      </c>
      <c r="I1375">
        <v>38.538509627905199</v>
      </c>
      <c r="J1375">
        <v>2.1001414603125101</v>
      </c>
      <c r="K1375">
        <v>312.36119022400101</v>
      </c>
      <c r="L1375">
        <v>261.72612319214397</v>
      </c>
      <c r="M1375">
        <v>70.054301532452101</v>
      </c>
      <c r="N1375">
        <v>0.86553685591975704</v>
      </c>
      <c r="O1375">
        <v>1.9967400162999001</v>
      </c>
      <c r="P1375">
        <v>86.900228484386901</v>
      </c>
    </row>
    <row r="1376" spans="1:17" hidden="1" x14ac:dyDescent="0.3">
      <c r="A1376" t="s">
        <v>2917</v>
      </c>
      <c r="B1376" t="s">
        <v>2918</v>
      </c>
      <c r="C1376" t="s">
        <v>10301</v>
      </c>
      <c r="D1376" t="s">
        <v>571</v>
      </c>
      <c r="E1376">
        <v>1241.3784560399999</v>
      </c>
      <c r="F1376">
        <v>175.59</v>
      </c>
      <c r="G1376">
        <v>23.714386828197</v>
      </c>
      <c r="H1376">
        <v>24.746796445117401</v>
      </c>
      <c r="I1376">
        <v>6.3679651154665304</v>
      </c>
      <c r="J1376">
        <v>1.8889105916848901</v>
      </c>
      <c r="K1376">
        <v>148.9421908903</v>
      </c>
      <c r="L1376">
        <v>135.152565084934</v>
      </c>
      <c r="M1376">
        <v>68.911640366987299</v>
      </c>
      <c r="N1376">
        <v>2.29684133149369</v>
      </c>
      <c r="O1376">
        <v>5.1312717125120804</v>
      </c>
      <c r="P1376">
        <v>73.507905138339893</v>
      </c>
      <c r="Q1376">
        <v>4.5584965767619001E-2</v>
      </c>
    </row>
    <row r="1377" spans="1:17" hidden="1" x14ac:dyDescent="0.3">
      <c r="A1377" t="s">
        <v>2919</v>
      </c>
      <c r="B1377" t="s">
        <v>2920</v>
      </c>
      <c r="C1377" t="s">
        <v>10301</v>
      </c>
      <c r="D1377" t="s">
        <v>359</v>
      </c>
      <c r="E1377">
        <v>1240.6739961000001</v>
      </c>
      <c r="F1377">
        <v>239.82</v>
      </c>
      <c r="G1377">
        <v>-17.223068703456001</v>
      </c>
      <c r="H1377">
        <v>14.544982782639099</v>
      </c>
      <c r="I1377">
        <v>-15.728542925637401</v>
      </c>
      <c r="J1377">
        <v>-8.7466151288421692</v>
      </c>
      <c r="K1377">
        <v>227.278951112774</v>
      </c>
      <c r="L1377">
        <v>218.98436928208201</v>
      </c>
      <c r="M1377">
        <v>48.430192532149498</v>
      </c>
      <c r="N1377">
        <v>1.7004444930706599</v>
      </c>
      <c r="O1377">
        <v>12.563589358685601</v>
      </c>
      <c r="P1377">
        <v>30.799018271066199</v>
      </c>
      <c r="Q1377">
        <v>6.6580743338417001E-2</v>
      </c>
    </row>
    <row r="1378" spans="1:17" hidden="1" x14ac:dyDescent="0.3">
      <c r="A1378" t="s">
        <v>2921</v>
      </c>
      <c r="B1378" t="s">
        <v>2922</v>
      </c>
      <c r="C1378" t="s">
        <v>10301</v>
      </c>
      <c r="D1378" t="s">
        <v>263</v>
      </c>
      <c r="E1378">
        <v>1236.0417448000001</v>
      </c>
      <c r="F1378">
        <v>190.36</v>
      </c>
      <c r="G1378">
        <v>194.18040122375001</v>
      </c>
      <c r="H1378">
        <v>22.5048112988312</v>
      </c>
      <c r="I1378">
        <v>98.434642912413096</v>
      </c>
      <c r="J1378">
        <v>8.6041841633575906</v>
      </c>
      <c r="K1378">
        <v>154.96864480006499</v>
      </c>
      <c r="L1378">
        <v>109.14456080530999</v>
      </c>
      <c r="M1378">
        <v>68.942581841922404</v>
      </c>
      <c r="N1378">
        <v>0.68276766860556004</v>
      </c>
      <c r="O1378">
        <v>6.1147299852910102</v>
      </c>
      <c r="P1378">
        <v>222.09813874788401</v>
      </c>
      <c r="Q1378">
        <v>0.143519516619592</v>
      </c>
    </row>
    <row r="1379" spans="1:17" hidden="1" x14ac:dyDescent="0.3">
      <c r="A1379" t="s">
        <v>2923</v>
      </c>
      <c r="B1379" t="s">
        <v>2924</v>
      </c>
      <c r="C1379" t="s">
        <v>10301</v>
      </c>
      <c r="D1379" t="s">
        <v>21</v>
      </c>
      <c r="E1379">
        <v>1234.2688800000001</v>
      </c>
      <c r="F1379">
        <v>1041.05</v>
      </c>
      <c r="G1379">
        <v>-54.467284213378498</v>
      </c>
      <c r="H1379">
        <v>-10.860823116780599</v>
      </c>
      <c r="I1379">
        <v>-25.134313351928501</v>
      </c>
      <c r="J1379">
        <v>-2.5273412983847798</v>
      </c>
      <c r="K1379">
        <v>1087.18572281041</v>
      </c>
      <c r="L1379">
        <v>1095.76719149368</v>
      </c>
      <c r="M1379">
        <v>48.862336075187102</v>
      </c>
      <c r="N1379">
        <v>0.76920006299737798</v>
      </c>
      <c r="O1379">
        <v>40.953844676048199</v>
      </c>
      <c r="P1379">
        <v>8.9477264402699994</v>
      </c>
      <c r="Q1379">
        <v>0.118797963896681</v>
      </c>
    </row>
    <row r="1380" spans="1:17" hidden="1" x14ac:dyDescent="0.3">
      <c r="A1380" t="s">
        <v>2925</v>
      </c>
      <c r="B1380" t="s">
        <v>2926</v>
      </c>
      <c r="C1380" t="s">
        <v>10301</v>
      </c>
      <c r="D1380" t="s">
        <v>397</v>
      </c>
      <c r="E1380">
        <v>1232.9001394320001</v>
      </c>
      <c r="F1380">
        <v>50.18</v>
      </c>
      <c r="G1380">
        <v>40.189465155932403</v>
      </c>
      <c r="H1380">
        <v>3.3815163192424098</v>
      </c>
      <c r="I1380">
        <v>-18.404356898841002</v>
      </c>
      <c r="J1380">
        <v>-1.7711136040553399</v>
      </c>
      <c r="K1380">
        <v>47.233234135510102</v>
      </c>
      <c r="L1380">
        <v>46.190224570814898</v>
      </c>
      <c r="M1380">
        <v>62.131287119764998</v>
      </c>
      <c r="N1380">
        <v>0.78658383591151404</v>
      </c>
      <c r="O1380">
        <v>20.565962534874402</v>
      </c>
      <c r="P1380">
        <v>83.138686131386805</v>
      </c>
    </row>
    <row r="1381" spans="1:17" hidden="1" x14ac:dyDescent="0.3">
      <c r="A1381" t="s">
        <v>2927</v>
      </c>
      <c r="B1381" t="s">
        <v>2928</v>
      </c>
      <c r="C1381" t="s">
        <v>10301</v>
      </c>
      <c r="D1381" t="s">
        <v>2929</v>
      </c>
      <c r="E1381">
        <v>1232.8276719</v>
      </c>
      <c r="F1381">
        <v>546.15</v>
      </c>
      <c r="G1381">
        <v>121.295130374564</v>
      </c>
      <c r="H1381">
        <v>14.613117296539899</v>
      </c>
      <c r="I1381">
        <v>51.354118382743501</v>
      </c>
      <c r="J1381">
        <v>0.58217771509486305</v>
      </c>
      <c r="K1381">
        <v>451.55239914567602</v>
      </c>
      <c r="L1381">
        <v>333.96072983464899</v>
      </c>
      <c r="M1381">
        <v>72.954095013831406</v>
      </c>
      <c r="N1381">
        <v>1.03148505038268</v>
      </c>
      <c r="O1381">
        <v>5.6486313283896399</v>
      </c>
      <c r="P1381">
        <v>193.70798601774601</v>
      </c>
    </row>
    <row r="1382" spans="1:17" hidden="1" x14ac:dyDescent="0.3">
      <c r="A1382" t="s">
        <v>2930</v>
      </c>
      <c r="B1382" t="s">
        <v>2931</v>
      </c>
      <c r="C1382" t="s">
        <v>10301</v>
      </c>
      <c r="D1382" t="s">
        <v>689</v>
      </c>
      <c r="E1382">
        <v>1229.8977600000001</v>
      </c>
      <c r="F1382">
        <v>312</v>
      </c>
      <c r="G1382">
        <v>35.390297021795803</v>
      </c>
      <c r="H1382">
        <v>25.6035268233796</v>
      </c>
      <c r="I1382">
        <v>-22.084921164673599</v>
      </c>
      <c r="J1382">
        <v>-0.25871638843996703</v>
      </c>
      <c r="K1382">
        <v>283.14681825420001</v>
      </c>
      <c r="L1382">
        <v>262.07903541449298</v>
      </c>
      <c r="M1382">
        <v>56.835964464919002</v>
      </c>
      <c r="N1382">
        <v>1.0992510897597101</v>
      </c>
      <c r="O1382">
        <v>27.884615384615302</v>
      </c>
      <c r="P1382">
        <v>78.285714285714207</v>
      </c>
    </row>
    <row r="1383" spans="1:17" hidden="1" x14ac:dyDescent="0.3">
      <c r="A1383" t="s">
        <v>2932</v>
      </c>
      <c r="B1383" t="s">
        <v>2933</v>
      </c>
      <c r="C1383" t="s">
        <v>10301</v>
      </c>
      <c r="D1383" t="s">
        <v>571</v>
      </c>
      <c r="E1383">
        <v>1227.83624461</v>
      </c>
      <c r="F1383">
        <v>531.95000000000005</v>
      </c>
      <c r="G1383">
        <v>-3.1200835651902699</v>
      </c>
      <c r="H1383">
        <v>7.7942185033509199</v>
      </c>
      <c r="I1383">
        <v>-9.8476312915495505</v>
      </c>
      <c r="J1383">
        <v>14.344829375566301</v>
      </c>
      <c r="K1383">
        <v>473.35874076688498</v>
      </c>
      <c r="L1383">
        <v>464.92829626473502</v>
      </c>
      <c r="M1383">
        <v>68.065649161128903</v>
      </c>
      <c r="N1383">
        <v>0.88866655074660605</v>
      </c>
      <c r="O1383">
        <v>23.1130745370805</v>
      </c>
      <c r="P1383">
        <v>50.2683615819209</v>
      </c>
      <c r="Q1383">
        <v>-1.9822809792184998E-2</v>
      </c>
    </row>
    <row r="1384" spans="1:17" hidden="1" x14ac:dyDescent="0.3">
      <c r="A1384" t="s">
        <v>2934</v>
      </c>
      <c r="B1384" t="s">
        <v>2935</v>
      </c>
      <c r="C1384" t="s">
        <v>10301</v>
      </c>
      <c r="D1384" t="s">
        <v>622</v>
      </c>
      <c r="E1384">
        <v>1224.8817913410001</v>
      </c>
      <c r="F1384">
        <v>46.91</v>
      </c>
      <c r="G1384">
        <v>-29.984543369646001</v>
      </c>
      <c r="H1384">
        <v>3.3734055844622</v>
      </c>
      <c r="I1384">
        <v>-22.0673273969539</v>
      </c>
      <c r="J1384">
        <v>1.2242988180596801</v>
      </c>
      <c r="K1384">
        <v>45.526409110017099</v>
      </c>
      <c r="L1384">
        <v>47.043072554513202</v>
      </c>
      <c r="M1384">
        <v>60.751621731127798</v>
      </c>
      <c r="N1384">
        <v>0.53548605901300705</v>
      </c>
      <c r="O1384">
        <v>43.039863568535402</v>
      </c>
      <c r="P1384">
        <v>28.873626373626301</v>
      </c>
      <c r="Q1384">
        <v>-1.9101429499498002E-2</v>
      </c>
    </row>
    <row r="1385" spans="1:17" hidden="1" x14ac:dyDescent="0.3">
      <c r="A1385" t="s">
        <v>2936</v>
      </c>
      <c r="B1385" t="s">
        <v>2937</v>
      </c>
      <c r="C1385" t="s">
        <v>10301</v>
      </c>
      <c r="D1385" t="s">
        <v>2938</v>
      </c>
      <c r="E1385">
        <v>1222.0005546</v>
      </c>
      <c r="F1385">
        <v>1423.8</v>
      </c>
      <c r="G1385">
        <v>101.634862234027</v>
      </c>
      <c r="H1385">
        <v>41.408948992247197</v>
      </c>
      <c r="I1385">
        <v>44.101072888116001</v>
      </c>
      <c r="J1385">
        <v>5.4049738543824999</v>
      </c>
      <c r="K1385">
        <v>1160.5487045229199</v>
      </c>
      <c r="L1385">
        <v>913.912101459322</v>
      </c>
      <c r="M1385">
        <v>74.474468506225705</v>
      </c>
      <c r="N1385">
        <v>0.98639914232278503</v>
      </c>
      <c r="O1385">
        <v>8.5089197921056403</v>
      </c>
      <c r="P1385">
        <v>159.43877551020401</v>
      </c>
      <c r="Q1385">
        <v>8.8653990165279001E-2</v>
      </c>
    </row>
    <row r="1386" spans="1:17" hidden="1" x14ac:dyDescent="0.3">
      <c r="A1386" t="s">
        <v>2939</v>
      </c>
      <c r="B1386" t="s">
        <v>2940</v>
      </c>
      <c r="C1386" t="s">
        <v>10301</v>
      </c>
      <c r="D1386" t="s">
        <v>303</v>
      </c>
      <c r="E1386">
        <v>1221.8978850000001</v>
      </c>
      <c r="F1386">
        <v>38.869999999999997</v>
      </c>
      <c r="G1386">
        <v>-24.098293079690102</v>
      </c>
      <c r="H1386">
        <v>2.34959467727283</v>
      </c>
      <c r="I1386">
        <v>-14.0124157806105</v>
      </c>
      <c r="J1386">
        <v>6.9307325650581397</v>
      </c>
      <c r="K1386">
        <v>38.2683107429621</v>
      </c>
      <c r="L1386">
        <v>35.9342270961127</v>
      </c>
      <c r="M1386">
        <v>56.650814641234803</v>
      </c>
      <c r="N1386">
        <v>0.93334968839898302</v>
      </c>
      <c r="O1386">
        <v>26.061229740159501</v>
      </c>
      <c r="P1386">
        <v>43.962962962962898</v>
      </c>
    </row>
    <row r="1387" spans="1:17" hidden="1" x14ac:dyDescent="0.3">
      <c r="A1387" t="s">
        <v>2941</v>
      </c>
      <c r="B1387" t="s">
        <v>2942</v>
      </c>
      <c r="C1387" t="s">
        <v>10301</v>
      </c>
      <c r="D1387" t="s">
        <v>290</v>
      </c>
      <c r="E1387">
        <v>1220.9192774999999</v>
      </c>
      <c r="F1387">
        <v>195</v>
      </c>
      <c r="G1387">
        <v>594.61525157511903</v>
      </c>
      <c r="H1387">
        <v>-22.033207870497801</v>
      </c>
      <c r="I1387">
        <v>177.56978899614401</v>
      </c>
      <c r="J1387">
        <v>-12.3754042752683</v>
      </c>
      <c r="K1387">
        <v>214.165483187098</v>
      </c>
      <c r="L1387">
        <v>144.658355963882</v>
      </c>
      <c r="M1387">
        <v>31.060086324160601</v>
      </c>
      <c r="N1387">
        <v>0.38587499148842103</v>
      </c>
      <c r="O1387">
        <v>59.027295285359799</v>
      </c>
      <c r="P1387">
        <v>655.70057005700505</v>
      </c>
      <c r="Q1387">
        <v>0.19305655061940499</v>
      </c>
    </row>
    <row r="1388" spans="1:17" hidden="1" x14ac:dyDescent="0.3">
      <c r="A1388" t="s">
        <v>2943</v>
      </c>
      <c r="B1388" t="s">
        <v>2944</v>
      </c>
      <c r="C1388" t="s">
        <v>10301</v>
      </c>
      <c r="D1388" t="s">
        <v>21</v>
      </c>
      <c r="E1388">
        <v>1219.5095659999999</v>
      </c>
      <c r="F1388">
        <v>220</v>
      </c>
      <c r="G1388">
        <v>36.138936599653597</v>
      </c>
      <c r="H1388">
        <v>2.28704278609337</v>
      </c>
      <c r="I1388">
        <v>28.407043822402901</v>
      </c>
      <c r="J1388">
        <v>4.8606211857930397</v>
      </c>
      <c r="K1388">
        <v>201.865457591363</v>
      </c>
      <c r="L1388">
        <v>164.77610655757499</v>
      </c>
      <c r="M1388">
        <v>56.9378253355504</v>
      </c>
      <c r="N1388">
        <v>0.59220270620481097</v>
      </c>
      <c r="O1388">
        <v>15.4545454545454</v>
      </c>
      <c r="P1388">
        <v>99.095022624434307</v>
      </c>
      <c r="Q1388">
        <v>0.10491392199572599</v>
      </c>
    </row>
    <row r="1389" spans="1:17" hidden="1" x14ac:dyDescent="0.3">
      <c r="A1389" t="s">
        <v>2945</v>
      </c>
      <c r="B1389" t="s">
        <v>2946</v>
      </c>
      <c r="C1389" t="s">
        <v>10301</v>
      </c>
      <c r="D1389" t="s">
        <v>72</v>
      </c>
      <c r="E1389">
        <v>1217.5861950000001</v>
      </c>
      <c r="F1389">
        <v>115.52</v>
      </c>
      <c r="G1389">
        <v>-44.988807158018197</v>
      </c>
      <c r="H1389">
        <v>21.848037213219399</v>
      </c>
      <c r="I1389">
        <v>-4.0149681510367099</v>
      </c>
      <c r="J1389">
        <v>0.31163130558733898</v>
      </c>
      <c r="K1389">
        <v>99.745374311287705</v>
      </c>
      <c r="L1389">
        <v>98.255854857175507</v>
      </c>
      <c r="M1389">
        <v>59.662271479504199</v>
      </c>
      <c r="N1389">
        <v>1.78505462269795</v>
      </c>
      <c r="O1389">
        <v>23.138850415512401</v>
      </c>
      <c r="P1389">
        <v>38.513189448441203</v>
      </c>
    </row>
    <row r="1390" spans="1:17" hidden="1" x14ac:dyDescent="0.3">
      <c r="A1390" t="s">
        <v>2947</v>
      </c>
      <c r="B1390" t="s">
        <v>2948</v>
      </c>
      <c r="C1390" t="s">
        <v>10301</v>
      </c>
      <c r="D1390" t="s">
        <v>21</v>
      </c>
      <c r="E1390">
        <v>1214.8492349999999</v>
      </c>
      <c r="F1390">
        <v>1475</v>
      </c>
      <c r="G1390">
        <v>792.23198175222205</v>
      </c>
      <c r="H1390">
        <v>-7.5730771515436199</v>
      </c>
      <c r="I1390">
        <v>44.4171826055209</v>
      </c>
      <c r="J1390">
        <v>-9.8946956594535802</v>
      </c>
      <c r="K1390">
        <v>1462.9536660973799</v>
      </c>
      <c r="L1390">
        <v>1035.9950916098601</v>
      </c>
      <c r="M1390">
        <v>55.569008595529503</v>
      </c>
      <c r="N1390">
        <v>0.513574173712528</v>
      </c>
      <c r="O1390">
        <v>26.1966101694915</v>
      </c>
      <c r="P1390">
        <v>821.875</v>
      </c>
    </row>
    <row r="1391" spans="1:17" hidden="1" x14ac:dyDescent="0.3">
      <c r="A1391" t="s">
        <v>2949</v>
      </c>
      <c r="B1391" t="s">
        <v>2950</v>
      </c>
      <c r="C1391" t="s">
        <v>10301</v>
      </c>
      <c r="D1391" t="s">
        <v>72</v>
      </c>
      <c r="E1391">
        <v>1213.44</v>
      </c>
      <c r="F1391">
        <v>202.24</v>
      </c>
      <c r="G1391">
        <v>83.741079848968496</v>
      </c>
      <c r="H1391">
        <v>17.8191641351385</v>
      </c>
      <c r="I1391">
        <v>8.8127990633441708</v>
      </c>
      <c r="J1391">
        <v>1.27224206921861</v>
      </c>
      <c r="K1391">
        <v>185.54099495387999</v>
      </c>
      <c r="L1391">
        <v>153.646343942377</v>
      </c>
      <c r="M1391">
        <v>53.568870342346401</v>
      </c>
      <c r="N1391">
        <v>0.51540476631807297</v>
      </c>
      <c r="O1391">
        <v>24.604430379746798</v>
      </c>
      <c r="P1391">
        <v>119.468258274552</v>
      </c>
      <c r="Q1391">
        <v>6.2999966104644006E-2</v>
      </c>
    </row>
    <row r="1392" spans="1:17" hidden="1" x14ac:dyDescent="0.3">
      <c r="A1392" t="s">
        <v>2951</v>
      </c>
      <c r="B1392" t="s">
        <v>2952</v>
      </c>
      <c r="C1392" t="s">
        <v>10301</v>
      </c>
      <c r="D1392" t="s">
        <v>89</v>
      </c>
      <c r="E1392">
        <v>1212.344638179</v>
      </c>
      <c r="F1392">
        <v>248.19</v>
      </c>
      <c r="G1392">
        <v>-12.7483639742505</v>
      </c>
      <c r="H1392">
        <v>9.51044193888157</v>
      </c>
      <c r="I1392">
        <v>-19.923421827480698</v>
      </c>
      <c r="J1392">
        <v>3.2682258550717802</v>
      </c>
      <c r="K1392">
        <v>234.99983745082699</v>
      </c>
      <c r="L1392">
        <v>265.27122808101097</v>
      </c>
      <c r="M1392">
        <v>65.2102761473855</v>
      </c>
      <c r="N1392">
        <v>1.7754613245320101</v>
      </c>
      <c r="O1392">
        <v>53.914339820298899</v>
      </c>
      <c r="P1392">
        <v>50.4181818181818</v>
      </c>
    </row>
    <row r="1393" spans="1:17" hidden="1" x14ac:dyDescent="0.3">
      <c r="A1393" t="s">
        <v>2953</v>
      </c>
      <c r="B1393" t="s">
        <v>2954</v>
      </c>
      <c r="C1393" t="s">
        <v>10301</v>
      </c>
      <c r="D1393" t="s">
        <v>689</v>
      </c>
      <c r="E1393">
        <v>1208.0999999999999</v>
      </c>
      <c r="F1393">
        <v>120.81</v>
      </c>
      <c r="G1393">
        <v>-34.628162234559198</v>
      </c>
      <c r="H1393">
        <v>-7.0317916627874002</v>
      </c>
      <c r="I1393">
        <v>-18.601772425158298</v>
      </c>
      <c r="J1393">
        <v>-1.0755613497643199</v>
      </c>
      <c r="K1393">
        <v>122.847352972811</v>
      </c>
      <c r="L1393">
        <v>123.034818355129</v>
      </c>
      <c r="M1393">
        <v>52.820281590239901</v>
      </c>
      <c r="N1393">
        <v>0.55208020010496395</v>
      </c>
      <c r="O1393">
        <v>28.300637364456499</v>
      </c>
      <c r="P1393">
        <v>20.4486540378863</v>
      </c>
      <c r="Q1393">
        <v>1.0894892005540001E-2</v>
      </c>
    </row>
    <row r="1394" spans="1:17" hidden="1" x14ac:dyDescent="0.3">
      <c r="A1394" t="s">
        <v>2955</v>
      </c>
      <c r="B1394" t="s">
        <v>2956</v>
      </c>
      <c r="C1394" t="s">
        <v>10301</v>
      </c>
      <c r="D1394" t="s">
        <v>571</v>
      </c>
      <c r="E1394">
        <v>1202.5832778049901</v>
      </c>
      <c r="F1394">
        <v>167.05</v>
      </c>
      <c r="G1394">
        <v>-32.187078498346501</v>
      </c>
      <c r="H1394">
        <v>0.60215798316065705</v>
      </c>
      <c r="I1394">
        <v>-24.806257584533899</v>
      </c>
      <c r="J1394">
        <v>3.0506585981380798</v>
      </c>
      <c r="K1394">
        <v>161.801741862048</v>
      </c>
      <c r="L1394">
        <v>162.79077066943699</v>
      </c>
      <c r="M1394">
        <v>56.889465567919999</v>
      </c>
      <c r="N1394">
        <v>0.67427370182135504</v>
      </c>
      <c r="O1394">
        <v>29.9311583358276</v>
      </c>
      <c r="P1394">
        <v>31.5872390705002</v>
      </c>
      <c r="Q1394">
        <v>6.7640615445262994E-2</v>
      </c>
    </row>
    <row r="1395" spans="1:17" hidden="1" x14ac:dyDescent="0.3">
      <c r="A1395" t="s">
        <v>2957</v>
      </c>
      <c r="B1395" t="s">
        <v>2958</v>
      </c>
      <c r="C1395" t="s">
        <v>10301</v>
      </c>
      <c r="D1395" t="s">
        <v>622</v>
      </c>
      <c r="E1395">
        <v>1201.6829276999999</v>
      </c>
      <c r="F1395">
        <v>73.349999999999994</v>
      </c>
      <c r="G1395">
        <v>20.564043852383602</v>
      </c>
      <c r="H1395">
        <v>4.7161592181097003</v>
      </c>
      <c r="I1395">
        <v>-4.8294104407282799</v>
      </c>
      <c r="J1395">
        <v>-2.76572611959616</v>
      </c>
      <c r="K1395">
        <v>64.162008233365796</v>
      </c>
      <c r="L1395">
        <v>60.105141667961398</v>
      </c>
      <c r="M1395">
        <v>72.926196171374201</v>
      </c>
      <c r="N1395">
        <v>1.4941122594335401</v>
      </c>
      <c r="O1395">
        <v>1.5814587593728699</v>
      </c>
      <c r="P1395">
        <v>64.831460674157199</v>
      </c>
      <c r="Q1395">
        <v>9.8899994121450004E-3</v>
      </c>
    </row>
    <row r="1396" spans="1:17" hidden="1" x14ac:dyDescent="0.3">
      <c r="A1396" t="s">
        <v>2959</v>
      </c>
      <c r="B1396" t="s">
        <v>2960</v>
      </c>
      <c r="C1396" t="s">
        <v>10301</v>
      </c>
      <c r="D1396" t="s">
        <v>101</v>
      </c>
      <c r="E1396">
        <v>1201.4844450000001</v>
      </c>
      <c r="F1396">
        <v>484.45</v>
      </c>
      <c r="G1396">
        <v>-0.111379523870748</v>
      </c>
      <c r="H1396">
        <v>7.2443775711354998</v>
      </c>
      <c r="I1396">
        <v>16.130625636738699</v>
      </c>
      <c r="J1396">
        <v>-0.61316603600160002</v>
      </c>
      <c r="M1396">
        <v>56.666451601333897</v>
      </c>
      <c r="O1396">
        <v>21.3644338941067</v>
      </c>
      <c r="P1396">
        <v>34.196675900276901</v>
      </c>
    </row>
    <row r="1397" spans="1:17" hidden="1" x14ac:dyDescent="0.3">
      <c r="A1397" t="s">
        <v>2961</v>
      </c>
      <c r="B1397" t="s">
        <v>2962</v>
      </c>
      <c r="C1397" t="s">
        <v>10301</v>
      </c>
      <c r="E1397">
        <v>1201.3522949999999</v>
      </c>
      <c r="F1397">
        <v>216.7</v>
      </c>
      <c r="G1397">
        <v>700.98936630100195</v>
      </c>
      <c r="H1397">
        <v>-22.519278408438701</v>
      </c>
      <c r="I1397">
        <v>124.56104949628001</v>
      </c>
      <c r="J1397">
        <v>6.3723326603494899</v>
      </c>
      <c r="K1397">
        <v>249.50230527276699</v>
      </c>
      <c r="L1397">
        <v>176.26824025634599</v>
      </c>
      <c r="M1397">
        <v>36.911280717223697</v>
      </c>
      <c r="N1397">
        <v>0.37895883600765601</v>
      </c>
      <c r="O1397">
        <v>89.386248269496903</v>
      </c>
      <c r="P1397">
        <v>771.78160919540198</v>
      </c>
      <c r="Q1397">
        <v>0.16121398210340299</v>
      </c>
    </row>
    <row r="1398" spans="1:17" hidden="1" x14ac:dyDescent="0.3">
      <c r="A1398" t="s">
        <v>2963</v>
      </c>
      <c r="B1398" t="s">
        <v>2964</v>
      </c>
      <c r="C1398" t="s">
        <v>10301</v>
      </c>
      <c r="D1398" t="s">
        <v>1465</v>
      </c>
      <c r="E1398">
        <v>1195.2083298799901</v>
      </c>
      <c r="F1398">
        <v>94.3</v>
      </c>
      <c r="G1398">
        <v>40.324902975419398</v>
      </c>
      <c r="H1398">
        <v>27.852821229657501</v>
      </c>
      <c r="I1398">
        <v>34.980566236785897</v>
      </c>
      <c r="J1398">
        <v>13.4642408099382</v>
      </c>
      <c r="K1398">
        <v>77.485459235353503</v>
      </c>
      <c r="L1398">
        <v>69.308664845282095</v>
      </c>
      <c r="M1398">
        <v>80.826174051723299</v>
      </c>
      <c r="N1398">
        <v>1.6296533798141399</v>
      </c>
      <c r="O1398">
        <v>4.1357370095440098</v>
      </c>
      <c r="P1398">
        <v>84.901960784313701</v>
      </c>
      <c r="Q1398">
        <v>-5.9537425931360001E-3</v>
      </c>
    </row>
    <row r="1399" spans="1:17" hidden="1" x14ac:dyDescent="0.3">
      <c r="A1399" t="s">
        <v>2965</v>
      </c>
      <c r="B1399" t="s">
        <v>2966</v>
      </c>
      <c r="C1399" t="s">
        <v>10301</v>
      </c>
      <c r="D1399" t="s">
        <v>1002</v>
      </c>
      <c r="E1399">
        <v>1191.2359420499999</v>
      </c>
      <c r="F1399">
        <v>845.35</v>
      </c>
      <c r="G1399">
        <v>51.371764066533501</v>
      </c>
      <c r="H1399">
        <v>7.0537632771279597</v>
      </c>
      <c r="I1399">
        <v>20.845038917239901</v>
      </c>
      <c r="J1399">
        <v>10.857678713420301</v>
      </c>
      <c r="K1399">
        <v>756.41146203282506</v>
      </c>
      <c r="L1399">
        <v>671.32441802741005</v>
      </c>
      <c r="M1399">
        <v>80.281014505342696</v>
      </c>
      <c r="N1399">
        <v>1.2276680970589899</v>
      </c>
      <c r="O1399">
        <v>5.7550127166262399</v>
      </c>
      <c r="P1399">
        <v>80.206778938392603</v>
      </c>
      <c r="Q1399">
        <v>0.11106157896108999</v>
      </c>
    </row>
    <row r="1400" spans="1:17" hidden="1" x14ac:dyDescent="0.3">
      <c r="A1400" t="s">
        <v>2967</v>
      </c>
      <c r="B1400" t="s">
        <v>2968</v>
      </c>
      <c r="C1400" t="s">
        <v>10301</v>
      </c>
      <c r="D1400" t="s">
        <v>263</v>
      </c>
      <c r="E1400">
        <v>1186.823396</v>
      </c>
      <c r="F1400">
        <v>1017.5</v>
      </c>
      <c r="G1400">
        <v>22.255681411737299</v>
      </c>
      <c r="H1400">
        <v>0.184469595083774</v>
      </c>
      <c r="I1400">
        <v>-9.6502635978577498</v>
      </c>
      <c r="J1400">
        <v>2.8351265316161798</v>
      </c>
      <c r="K1400">
        <v>963.13267585087897</v>
      </c>
      <c r="L1400">
        <v>898.05126342850599</v>
      </c>
      <c r="M1400">
        <v>70.690896333076793</v>
      </c>
      <c r="N1400">
        <v>1.58781234720399</v>
      </c>
      <c r="O1400">
        <v>8.6044226044226004</v>
      </c>
      <c r="P1400">
        <v>56.779661016949099</v>
      </c>
      <c r="Q1400">
        <v>6.7815570331114003E-2</v>
      </c>
    </row>
    <row r="1401" spans="1:17" hidden="1" x14ac:dyDescent="0.3">
      <c r="A1401" t="s">
        <v>2969</v>
      </c>
      <c r="B1401" t="s">
        <v>2970</v>
      </c>
      <c r="C1401" t="s">
        <v>10301</v>
      </c>
      <c r="D1401" t="s">
        <v>444</v>
      </c>
      <c r="E1401">
        <v>1183.24236608</v>
      </c>
      <c r="F1401">
        <v>238.54</v>
      </c>
      <c r="G1401">
        <v>102.89019668002599</v>
      </c>
      <c r="H1401">
        <v>25.631656994366899</v>
      </c>
      <c r="I1401">
        <v>44.897946665027597</v>
      </c>
      <c r="J1401">
        <v>-2.3335296199598998</v>
      </c>
      <c r="K1401">
        <v>203.861232709815</v>
      </c>
      <c r="L1401">
        <v>155.565877971345</v>
      </c>
      <c r="M1401">
        <v>61.989422747293098</v>
      </c>
      <c r="N1401">
        <v>0.46001779896834399</v>
      </c>
      <c r="O1401">
        <v>8.5771778318101699</v>
      </c>
      <c r="P1401">
        <v>169.84162895927599</v>
      </c>
      <c r="Q1401">
        <v>7.1358291279305E-2</v>
      </c>
    </row>
    <row r="1402" spans="1:17" hidden="1" x14ac:dyDescent="0.3">
      <c r="A1402" t="s">
        <v>2971</v>
      </c>
      <c r="B1402" t="s">
        <v>2972</v>
      </c>
      <c r="C1402" t="s">
        <v>10301</v>
      </c>
      <c r="D1402" t="s">
        <v>198</v>
      </c>
      <c r="E1402">
        <v>1183.1974633750001</v>
      </c>
      <c r="F1402">
        <v>658.25</v>
      </c>
      <c r="G1402">
        <v>-6.7488465899422003</v>
      </c>
      <c r="H1402">
        <v>-4.2989013011547996</v>
      </c>
      <c r="I1402">
        <v>-4.0393984578754702</v>
      </c>
      <c r="J1402">
        <v>-1.43808992243455</v>
      </c>
      <c r="K1402">
        <v>669.654067584779</v>
      </c>
      <c r="L1402">
        <v>620.24008914514695</v>
      </c>
      <c r="M1402">
        <v>40.122794440325102</v>
      </c>
      <c r="N1402">
        <v>0.84340697437291801</v>
      </c>
      <c r="O1402">
        <v>15.4576528674515</v>
      </c>
      <c r="P1402">
        <v>34.309324627626999</v>
      </c>
      <c r="Q1402">
        <v>4.8865217732423999E-2</v>
      </c>
    </row>
    <row r="1403" spans="1:17" hidden="1" x14ac:dyDescent="0.3">
      <c r="A1403" t="s">
        <v>2973</v>
      </c>
      <c r="B1403" t="s">
        <v>2974</v>
      </c>
      <c r="C1403" t="s">
        <v>10301</v>
      </c>
      <c r="D1403" t="s">
        <v>571</v>
      </c>
      <c r="E1403">
        <v>1183.1564120600001</v>
      </c>
      <c r="F1403">
        <v>335.3</v>
      </c>
      <c r="G1403">
        <v>176.07138305610101</v>
      </c>
      <c r="H1403">
        <v>49.489022043203697</v>
      </c>
      <c r="I1403">
        <v>112.905647408745</v>
      </c>
      <c r="J1403">
        <v>6.5930550623894497</v>
      </c>
      <c r="K1403">
        <v>253.836809261155</v>
      </c>
      <c r="L1403">
        <v>190.32647054052001</v>
      </c>
      <c r="M1403">
        <v>70.527172682790095</v>
      </c>
      <c r="N1403">
        <v>1.0678649804189999</v>
      </c>
      <c r="O1403">
        <v>3.78765284819564</v>
      </c>
      <c r="P1403">
        <v>204.81818181818099</v>
      </c>
      <c r="Q1403">
        <v>0.17534376760916201</v>
      </c>
    </row>
    <row r="1404" spans="1:17" hidden="1" x14ac:dyDescent="0.3">
      <c r="A1404" t="s">
        <v>2975</v>
      </c>
      <c r="B1404" t="s">
        <v>2976</v>
      </c>
      <c r="C1404" t="s">
        <v>10301</v>
      </c>
      <c r="D1404" t="s">
        <v>258</v>
      </c>
      <c r="E1404">
        <v>1181.2191914959999</v>
      </c>
      <c r="F1404">
        <v>22.48</v>
      </c>
      <c r="G1404">
        <v>98.011910717071402</v>
      </c>
      <c r="H1404">
        <v>13.0733614725678</v>
      </c>
      <c r="I1404">
        <v>-15.195045668245999</v>
      </c>
      <c r="J1404">
        <v>12.8346675811912</v>
      </c>
      <c r="K1404">
        <v>21.3734277276568</v>
      </c>
      <c r="L1404">
        <v>19.532048865925201</v>
      </c>
      <c r="M1404">
        <v>58.3217161175303</v>
      </c>
      <c r="N1404">
        <v>2.1161645269338898</v>
      </c>
      <c r="O1404">
        <v>85.275800711743699</v>
      </c>
      <c r="P1404">
        <v>155.45454545454501</v>
      </c>
      <c r="Q1404">
        <v>0.104507794496005</v>
      </c>
    </row>
    <row r="1405" spans="1:17" hidden="1" x14ac:dyDescent="0.3">
      <c r="A1405" t="s">
        <v>2977</v>
      </c>
      <c r="B1405" t="s">
        <v>2978</v>
      </c>
      <c r="C1405" t="s">
        <v>10301</v>
      </c>
      <c r="D1405" t="s">
        <v>571</v>
      </c>
      <c r="E1405">
        <v>1178.8958577200001</v>
      </c>
      <c r="F1405">
        <v>1094.8</v>
      </c>
      <c r="G1405">
        <v>162.44163125984599</v>
      </c>
      <c r="H1405">
        <v>-1.58023428788389</v>
      </c>
      <c r="I1405">
        <v>-46.400273265027501</v>
      </c>
      <c r="J1405">
        <v>14.4673826781176</v>
      </c>
      <c r="K1405">
        <v>1245.46231009133</v>
      </c>
      <c r="L1405">
        <v>1182.7934034523701</v>
      </c>
      <c r="M1405">
        <v>48.885445536630201</v>
      </c>
      <c r="N1405">
        <v>0.89067431850789003</v>
      </c>
      <c r="O1405">
        <v>101.80854950675899</v>
      </c>
      <c r="P1405">
        <v>240.634723086496</v>
      </c>
      <c r="Q1405">
        <v>0.22413176424255399</v>
      </c>
    </row>
    <row r="1406" spans="1:17" hidden="1" x14ac:dyDescent="0.3">
      <c r="A1406" t="s">
        <v>2979</v>
      </c>
      <c r="B1406" t="s">
        <v>2980</v>
      </c>
      <c r="C1406" t="s">
        <v>10301</v>
      </c>
      <c r="D1406" t="s">
        <v>622</v>
      </c>
      <c r="E1406">
        <v>1177.7124694649999</v>
      </c>
      <c r="F1406">
        <v>326.55</v>
      </c>
      <c r="G1406">
        <v>-4.8538596270175498</v>
      </c>
      <c r="H1406">
        <v>6.0117240005556303</v>
      </c>
      <c r="I1406">
        <v>-5.4978751045427803</v>
      </c>
      <c r="J1406">
        <v>-1.92197611959617</v>
      </c>
      <c r="K1406">
        <v>315.82765271517599</v>
      </c>
      <c r="L1406">
        <v>295.90762325161</v>
      </c>
      <c r="M1406">
        <v>48.984601728658497</v>
      </c>
      <c r="N1406">
        <v>0.98562902603329094</v>
      </c>
      <c r="O1406">
        <v>17.746133823304199</v>
      </c>
      <c r="P1406">
        <v>45.133333333333297</v>
      </c>
      <c r="Q1406">
        <v>-2.3732734714278999E-2</v>
      </c>
    </row>
    <row r="1407" spans="1:17" hidden="1" x14ac:dyDescent="0.3">
      <c r="A1407" t="s">
        <v>2981</v>
      </c>
      <c r="B1407" t="s">
        <v>2982</v>
      </c>
      <c r="C1407" t="s">
        <v>10301</v>
      </c>
      <c r="D1407" t="s">
        <v>21</v>
      </c>
      <c r="E1407">
        <v>1176.191493045</v>
      </c>
      <c r="F1407">
        <v>719.85</v>
      </c>
      <c r="G1407">
        <v>233.663052871063</v>
      </c>
      <c r="H1407">
        <v>33.866810824585301</v>
      </c>
      <c r="I1407">
        <v>8.6904577543580608</v>
      </c>
      <c r="J1407">
        <v>0.44787096674247201</v>
      </c>
      <c r="K1407">
        <v>597.84666228471804</v>
      </c>
      <c r="L1407">
        <v>495.38715849313598</v>
      </c>
      <c r="M1407">
        <v>75.090268527420207</v>
      </c>
      <c r="N1407">
        <v>1.4805176489997001</v>
      </c>
      <c r="O1407">
        <v>4.1050218795582296</v>
      </c>
      <c r="P1407">
        <v>289.00297216968301</v>
      </c>
      <c r="Q1407">
        <v>0.12930175567150001</v>
      </c>
    </row>
    <row r="1408" spans="1:17" hidden="1" x14ac:dyDescent="0.3">
      <c r="A1408" t="s">
        <v>2983</v>
      </c>
      <c r="B1408" t="s">
        <v>2984</v>
      </c>
      <c r="C1408" t="s">
        <v>10301</v>
      </c>
      <c r="D1408" t="s">
        <v>139</v>
      </c>
      <c r="E1408">
        <v>1171.2169464000001</v>
      </c>
      <c r="F1408">
        <v>977.35</v>
      </c>
      <c r="G1408">
        <v>35.833623789428302</v>
      </c>
      <c r="H1408">
        <v>8.3233542275840993</v>
      </c>
      <c r="I1408">
        <v>-11.3935653206356</v>
      </c>
      <c r="J1408">
        <v>2.5619444357503198</v>
      </c>
      <c r="K1408">
        <v>882.51577819242698</v>
      </c>
      <c r="L1408">
        <v>838.52066337821805</v>
      </c>
      <c r="M1408">
        <v>64.885496776591594</v>
      </c>
      <c r="N1408">
        <v>3.7366346623531501</v>
      </c>
      <c r="O1408">
        <v>15.107177572005901</v>
      </c>
      <c r="P1408">
        <v>77.008059404147403</v>
      </c>
    </row>
    <row r="1409" spans="1:17" hidden="1" x14ac:dyDescent="0.3">
      <c r="A1409" t="s">
        <v>2985</v>
      </c>
      <c r="B1409" t="s">
        <v>2986</v>
      </c>
      <c r="C1409" t="s">
        <v>10301</v>
      </c>
      <c r="D1409" t="s">
        <v>281</v>
      </c>
      <c r="E1409">
        <v>1170.7912281599999</v>
      </c>
      <c r="F1409">
        <v>271.2</v>
      </c>
      <c r="G1409">
        <v>46.20746311792</v>
      </c>
      <c r="H1409">
        <v>-14.100973793549899</v>
      </c>
      <c r="I1409">
        <v>35.6355115256655</v>
      </c>
      <c r="J1409">
        <v>-14.592979514001501</v>
      </c>
      <c r="K1409">
        <v>297.75082032394403</v>
      </c>
      <c r="L1409">
        <v>241.49352673521801</v>
      </c>
      <c r="M1409">
        <v>23.963038479528301</v>
      </c>
      <c r="N1409">
        <v>1.5271447064883099</v>
      </c>
      <c r="O1409">
        <v>24.6312684365781</v>
      </c>
      <c r="P1409">
        <v>109.74477958236599</v>
      </c>
      <c r="Q1409">
        <v>0.11213968034565901</v>
      </c>
    </row>
    <row r="1410" spans="1:17" hidden="1" x14ac:dyDescent="0.3">
      <c r="A1410" t="s">
        <v>2987</v>
      </c>
      <c r="B1410" t="s">
        <v>2988</v>
      </c>
      <c r="C1410" t="s">
        <v>10301</v>
      </c>
      <c r="D1410" t="s">
        <v>198</v>
      </c>
      <c r="E1410">
        <v>1168.8834999999999</v>
      </c>
      <c r="F1410">
        <v>107.98</v>
      </c>
      <c r="G1410">
        <v>-35.039705526886998</v>
      </c>
      <c r="H1410">
        <v>0.65817789729238496</v>
      </c>
      <c r="I1410">
        <v>-28.196799236350699</v>
      </c>
      <c r="J1410">
        <v>-6.6594371766799804E-2</v>
      </c>
      <c r="K1410">
        <v>109.894171685738</v>
      </c>
      <c r="L1410">
        <v>110.77098897328599</v>
      </c>
      <c r="M1410">
        <v>47.577447248437899</v>
      </c>
      <c r="N1410">
        <v>0.46901421864182402</v>
      </c>
      <c r="O1410">
        <v>33.358029264678599</v>
      </c>
      <c r="P1410">
        <v>19.645429362880801</v>
      </c>
      <c r="Q1410">
        <v>3.2168512677160997E-2</v>
      </c>
    </row>
    <row r="1411" spans="1:17" hidden="1" x14ac:dyDescent="0.3">
      <c r="A1411" t="s">
        <v>2989</v>
      </c>
      <c r="B1411" t="s">
        <v>2990</v>
      </c>
      <c r="C1411" t="s">
        <v>10301</v>
      </c>
      <c r="D1411" t="s">
        <v>571</v>
      </c>
      <c r="E1411">
        <v>1168.5243337019999</v>
      </c>
      <c r="F1411">
        <v>139.59</v>
      </c>
      <c r="G1411">
        <v>-41.936832072948803</v>
      </c>
      <c r="H1411">
        <v>-3.9901523149423102</v>
      </c>
      <c r="I1411">
        <v>-40.727828932775303</v>
      </c>
      <c r="J1411">
        <v>0.53932736620242105</v>
      </c>
      <c r="K1411">
        <v>145.31394253291899</v>
      </c>
      <c r="L1411">
        <v>159.29234349829301</v>
      </c>
      <c r="M1411">
        <v>49.682368454392297</v>
      </c>
      <c r="N1411">
        <v>1.04833943331197</v>
      </c>
      <c r="O1411">
        <v>60.577405258256299</v>
      </c>
      <c r="P1411">
        <v>5.6699470098410396</v>
      </c>
      <c r="Q1411">
        <v>2.6516853183347001E-2</v>
      </c>
    </row>
    <row r="1412" spans="1:17" hidden="1" x14ac:dyDescent="0.3">
      <c r="A1412" t="s">
        <v>2991</v>
      </c>
      <c r="B1412" t="s">
        <v>2992</v>
      </c>
      <c r="C1412" t="s">
        <v>10301</v>
      </c>
      <c r="D1412" t="s">
        <v>201</v>
      </c>
      <c r="E1412">
        <v>1163.8447545849999</v>
      </c>
      <c r="F1412">
        <v>524.95000000000005</v>
      </c>
      <c r="G1412">
        <v>-38.8525865231165</v>
      </c>
      <c r="H1412">
        <v>1.6489229186096599</v>
      </c>
      <c r="I1412">
        <v>-4.5321462833127804</v>
      </c>
      <c r="J1412">
        <v>1.4315562155824899</v>
      </c>
      <c r="K1412">
        <v>508.73978880928598</v>
      </c>
      <c r="L1412">
        <v>485.07259167223998</v>
      </c>
      <c r="M1412">
        <v>65.737136761266299</v>
      </c>
      <c r="N1412">
        <v>1.1749774794235599</v>
      </c>
      <c r="O1412">
        <v>18.706543480331401</v>
      </c>
      <c r="P1412">
        <v>34.499103253907201</v>
      </c>
      <c r="Q1412">
        <v>4.9453846614236997E-2</v>
      </c>
    </row>
    <row r="1413" spans="1:17" hidden="1" x14ac:dyDescent="0.3">
      <c r="A1413" t="s">
        <v>2993</v>
      </c>
      <c r="B1413" t="s">
        <v>2994</v>
      </c>
      <c r="C1413" t="s">
        <v>10301</v>
      </c>
      <c r="D1413" t="s">
        <v>303</v>
      </c>
      <c r="E1413">
        <v>1162.2183209</v>
      </c>
      <c r="F1413">
        <v>194.87</v>
      </c>
      <c r="G1413">
        <v>52.1007382264428</v>
      </c>
      <c r="H1413">
        <v>28.787410686203099</v>
      </c>
      <c r="I1413">
        <v>32.245981078129198</v>
      </c>
      <c r="J1413">
        <v>5.3371310232609703</v>
      </c>
      <c r="K1413">
        <v>162.838713544157</v>
      </c>
      <c r="L1413">
        <v>140.90414330861799</v>
      </c>
      <c r="M1413">
        <v>76.188525908327804</v>
      </c>
      <c r="N1413">
        <v>1.10896197026387</v>
      </c>
      <c r="O1413">
        <v>1.09303638322983</v>
      </c>
      <c r="P1413">
        <v>84.886148007590094</v>
      </c>
      <c r="Q1413">
        <v>0.12400000702339301</v>
      </c>
    </row>
    <row r="1414" spans="1:17" hidden="1" x14ac:dyDescent="0.3">
      <c r="A1414" t="s">
        <v>2995</v>
      </c>
      <c r="B1414" t="s">
        <v>2996</v>
      </c>
      <c r="C1414" t="s">
        <v>10301</v>
      </c>
      <c r="D1414" t="s">
        <v>224</v>
      </c>
      <c r="E1414">
        <v>1158.4226566499999</v>
      </c>
      <c r="F1414">
        <v>78.319999999999993</v>
      </c>
      <c r="G1414">
        <v>43.912012366168099</v>
      </c>
      <c r="H1414">
        <v>12.7922403654766</v>
      </c>
      <c r="I1414">
        <v>-26.729962298449099</v>
      </c>
      <c r="J1414">
        <v>8.5241412244625394</v>
      </c>
      <c r="K1414">
        <v>73.204423095737894</v>
      </c>
      <c r="L1414">
        <v>70.012919617740494</v>
      </c>
      <c r="M1414">
        <v>49.793278669017603</v>
      </c>
      <c r="N1414">
        <v>1.24622598313611</v>
      </c>
      <c r="O1414">
        <v>65.602655771195103</v>
      </c>
      <c r="P1414">
        <v>81.506373117033505</v>
      </c>
    </row>
    <row r="1415" spans="1:17" hidden="1" x14ac:dyDescent="0.3">
      <c r="A1415" t="s">
        <v>2997</v>
      </c>
      <c r="B1415" t="s">
        <v>2998</v>
      </c>
      <c r="C1415" t="s">
        <v>10301</v>
      </c>
      <c r="D1415" t="s">
        <v>92</v>
      </c>
      <c r="E1415">
        <v>1155.871705</v>
      </c>
      <c r="F1415">
        <v>2726</v>
      </c>
      <c r="G1415">
        <v>119.806550325147</v>
      </c>
      <c r="H1415">
        <v>-6.7530697012405296</v>
      </c>
      <c r="I1415">
        <v>50.552374876038101</v>
      </c>
      <c r="J1415">
        <v>-2.6522602874524002</v>
      </c>
      <c r="K1415">
        <v>2837.8050728194999</v>
      </c>
      <c r="L1415">
        <v>2149.4840785184902</v>
      </c>
      <c r="M1415">
        <v>35.778759560592299</v>
      </c>
      <c r="N1415">
        <v>0.73901965737039899</v>
      </c>
      <c r="O1415">
        <v>30.154071900220099</v>
      </c>
      <c r="P1415">
        <v>205.605381165919</v>
      </c>
      <c r="Q1415">
        <v>0.13910793462198501</v>
      </c>
    </row>
    <row r="1416" spans="1:17" hidden="1" x14ac:dyDescent="0.3">
      <c r="A1416" t="s">
        <v>2999</v>
      </c>
      <c r="B1416" t="s">
        <v>3000</v>
      </c>
      <c r="C1416" t="s">
        <v>10301</v>
      </c>
      <c r="D1416" t="s">
        <v>89</v>
      </c>
      <c r="E1416">
        <v>1155.4559999999999</v>
      </c>
      <c r="F1416">
        <v>97.92</v>
      </c>
      <c r="G1416">
        <v>147.13844225114599</v>
      </c>
      <c r="H1416">
        <v>66.585665271569098</v>
      </c>
      <c r="I1416">
        <v>26.727094491598599</v>
      </c>
      <c r="J1416">
        <v>32.621892396856701</v>
      </c>
      <c r="K1416">
        <v>70.889314389877498</v>
      </c>
      <c r="L1416">
        <v>59.876218372674501</v>
      </c>
      <c r="M1416">
        <v>80.497362269368693</v>
      </c>
      <c r="N1416">
        <v>3.24920738717972</v>
      </c>
      <c r="O1416">
        <v>2.6348039215686199</v>
      </c>
      <c r="P1416">
        <v>189.70414201183399</v>
      </c>
      <c r="Q1416">
        <v>0.12540001054869299</v>
      </c>
    </row>
    <row r="1417" spans="1:17" hidden="1" x14ac:dyDescent="0.3">
      <c r="A1417" t="s">
        <v>3001</v>
      </c>
      <c r="B1417" t="s">
        <v>3002</v>
      </c>
      <c r="C1417" t="s">
        <v>10301</v>
      </c>
      <c r="D1417" t="s">
        <v>139</v>
      </c>
      <c r="E1417">
        <v>1155.2184299999999</v>
      </c>
      <c r="F1417">
        <v>277.39999999999998</v>
      </c>
      <c r="G1417">
        <v>22.3124276532279</v>
      </c>
      <c r="H1417">
        <v>-9.7083387605502391</v>
      </c>
      <c r="I1417">
        <v>-11.132057118871201</v>
      </c>
      <c r="J1417">
        <v>-2.4788849578894601</v>
      </c>
      <c r="K1417">
        <v>293.31426388115898</v>
      </c>
      <c r="L1417">
        <v>253.31042816746699</v>
      </c>
      <c r="M1417">
        <v>34.0159403529752</v>
      </c>
      <c r="N1417">
        <v>0.248431720094789</v>
      </c>
      <c r="O1417">
        <v>36.0670511896178</v>
      </c>
      <c r="P1417">
        <v>83.465608465608398</v>
      </c>
    </row>
    <row r="1418" spans="1:17" hidden="1" x14ac:dyDescent="0.3">
      <c r="A1418" t="s">
        <v>3003</v>
      </c>
      <c r="B1418" t="s">
        <v>3004</v>
      </c>
      <c r="C1418" t="s">
        <v>10301</v>
      </c>
      <c r="D1418" t="s">
        <v>378</v>
      </c>
      <c r="E1418">
        <v>1154.833147392</v>
      </c>
      <c r="F1418">
        <v>57.92</v>
      </c>
      <c r="G1418">
        <v>-55.698286152563398</v>
      </c>
      <c r="H1418">
        <v>-12.430177567467499</v>
      </c>
      <c r="I1418">
        <v>-31.620445563248602</v>
      </c>
      <c r="J1418">
        <v>-7.1071656495455704</v>
      </c>
      <c r="K1418">
        <v>65.740303949707297</v>
      </c>
      <c r="L1418">
        <v>70.257423599443996</v>
      </c>
      <c r="M1418">
        <v>10.5690119474945</v>
      </c>
      <c r="N1418">
        <v>1.1152905030906</v>
      </c>
      <c r="O1418">
        <v>46.754143646408799</v>
      </c>
      <c r="P1418">
        <v>4.2664266426642703</v>
      </c>
      <c r="Q1418">
        <v>-3.9131549057696002E-2</v>
      </c>
    </row>
    <row r="1419" spans="1:17" hidden="1" x14ac:dyDescent="0.3">
      <c r="A1419" t="s">
        <v>3005</v>
      </c>
      <c r="B1419" t="s">
        <v>3006</v>
      </c>
      <c r="C1419" t="s">
        <v>10301</v>
      </c>
      <c r="D1419" t="s">
        <v>198</v>
      </c>
      <c r="E1419">
        <v>1148.9951120000001</v>
      </c>
      <c r="F1419">
        <v>1065.7</v>
      </c>
      <c r="G1419">
        <v>-52.984143228035002</v>
      </c>
      <c r="H1419">
        <v>-5.0206738105523696</v>
      </c>
      <c r="I1419">
        <v>-22.2713699474176</v>
      </c>
      <c r="J1419">
        <v>3.15897764521559</v>
      </c>
      <c r="K1419">
        <v>1117.9735229692401</v>
      </c>
      <c r="L1419">
        <v>1150.94125224802</v>
      </c>
      <c r="M1419">
        <v>46.671834759129197</v>
      </c>
      <c r="N1419">
        <v>0.99151255380863501</v>
      </c>
      <c r="O1419">
        <v>43.098432954865302</v>
      </c>
      <c r="P1419">
        <v>9.3025641025641104</v>
      </c>
      <c r="Q1419">
        <v>7.5795443431111997E-2</v>
      </c>
    </row>
    <row r="1420" spans="1:17" hidden="1" x14ac:dyDescent="0.3">
      <c r="A1420" t="s">
        <v>3007</v>
      </c>
      <c r="B1420" t="s">
        <v>3008</v>
      </c>
      <c r="C1420" t="s">
        <v>10301</v>
      </c>
      <c r="D1420" t="s">
        <v>224</v>
      </c>
      <c r="E1420">
        <v>1148.685809325</v>
      </c>
      <c r="F1420">
        <v>727.95</v>
      </c>
      <c r="G1420">
        <v>15.718805490861399</v>
      </c>
      <c r="H1420">
        <v>-6.6914509984910504</v>
      </c>
      <c r="I1420">
        <v>33.435400896716096</v>
      </c>
      <c r="J1420">
        <v>0.97023702465950701</v>
      </c>
      <c r="K1420">
        <v>759.96739659810703</v>
      </c>
      <c r="L1420">
        <v>638.134354404948</v>
      </c>
      <c r="M1420">
        <v>42.955403256867598</v>
      </c>
      <c r="N1420">
        <v>0.87994954837250705</v>
      </c>
      <c r="O1420">
        <v>31.870320763788701</v>
      </c>
      <c r="P1420">
        <v>67.7110931920285</v>
      </c>
      <c r="Q1420">
        <v>0.190817908908748</v>
      </c>
    </row>
    <row r="1421" spans="1:17" hidden="1" x14ac:dyDescent="0.3">
      <c r="A1421" t="s">
        <v>3009</v>
      </c>
      <c r="B1421" t="s">
        <v>3010</v>
      </c>
      <c r="C1421" t="s">
        <v>10301</v>
      </c>
      <c r="D1421" t="s">
        <v>51</v>
      </c>
      <c r="E1421">
        <v>1141.8838000000001</v>
      </c>
      <c r="F1421">
        <v>413.75</v>
      </c>
      <c r="G1421">
        <v>2.00846753160417</v>
      </c>
      <c r="H1421">
        <v>20.092775010685902</v>
      </c>
      <c r="I1421">
        <v>14.872669532789301</v>
      </c>
      <c r="J1421">
        <v>-3.0162032188328101</v>
      </c>
      <c r="K1421">
        <v>366.18312121525702</v>
      </c>
      <c r="L1421">
        <v>348.23390178989501</v>
      </c>
      <c r="M1421">
        <v>62.912165436095599</v>
      </c>
      <c r="N1421">
        <v>1.1637644965994101</v>
      </c>
      <c r="O1421">
        <v>24.084592145015101</v>
      </c>
      <c r="P1421">
        <v>57.140144322066</v>
      </c>
      <c r="Q1421">
        <v>-2.5469285910130002E-3</v>
      </c>
    </row>
    <row r="1422" spans="1:17" hidden="1" x14ac:dyDescent="0.3">
      <c r="A1422" t="s">
        <v>3011</v>
      </c>
      <c r="B1422" t="s">
        <v>3012</v>
      </c>
      <c r="C1422" t="s">
        <v>10301</v>
      </c>
      <c r="D1422" t="s">
        <v>568</v>
      </c>
      <c r="E1422">
        <v>1138.3816408719999</v>
      </c>
      <c r="F1422">
        <v>94.04</v>
      </c>
      <c r="G1422">
        <v>17.430021363037</v>
      </c>
      <c r="H1422">
        <v>15.095112931507099</v>
      </c>
      <c r="I1422">
        <v>-7.8215081779921896</v>
      </c>
      <c r="J1422">
        <v>0.13860821140926699</v>
      </c>
      <c r="K1422">
        <v>84.979017916727301</v>
      </c>
      <c r="L1422">
        <v>80.861516188003705</v>
      </c>
      <c r="M1422">
        <v>64.792596874021598</v>
      </c>
      <c r="N1422">
        <v>1.6500222635495401</v>
      </c>
      <c r="O1422">
        <v>34.783071033602702</v>
      </c>
      <c r="P1422">
        <v>62.4179620034542</v>
      </c>
      <c r="Q1422">
        <v>-5.8925289674950997E-2</v>
      </c>
    </row>
    <row r="1423" spans="1:17" hidden="1" x14ac:dyDescent="0.3">
      <c r="A1423" t="s">
        <v>3013</v>
      </c>
      <c r="B1423" t="s">
        <v>3014</v>
      </c>
      <c r="C1423" t="s">
        <v>10301</v>
      </c>
      <c r="D1423" t="s">
        <v>397</v>
      </c>
      <c r="E1423">
        <v>1138.29260832</v>
      </c>
      <c r="F1423">
        <v>47.81</v>
      </c>
      <c r="G1423">
        <v>-73.165103534212406</v>
      </c>
      <c r="H1423">
        <v>-7.0693249858446903</v>
      </c>
      <c r="I1423">
        <v>-62.167603545051399</v>
      </c>
      <c r="J1423">
        <v>-3.6140604874836</v>
      </c>
      <c r="K1423">
        <v>52.599091252539601</v>
      </c>
      <c r="L1423">
        <v>62.036094167476001</v>
      </c>
      <c r="M1423">
        <v>32.0526196576253</v>
      </c>
      <c r="N1423">
        <v>0.46895155772642599</v>
      </c>
      <c r="O1423">
        <v>130.07738966743301</v>
      </c>
      <c r="P1423">
        <v>8.6344012724380796</v>
      </c>
      <c r="Q1423">
        <v>9.9911169973031996E-2</v>
      </c>
    </row>
    <row r="1424" spans="1:17" hidden="1" x14ac:dyDescent="0.3">
      <c r="A1424" t="s">
        <v>3015</v>
      </c>
      <c r="B1424" t="s">
        <v>3016</v>
      </c>
      <c r="C1424" t="s">
        <v>10301</v>
      </c>
      <c r="D1424" t="s">
        <v>378</v>
      </c>
      <c r="E1424">
        <v>1137.1441769989999</v>
      </c>
      <c r="F1424">
        <v>163.51</v>
      </c>
      <c r="G1424">
        <v>-26.829638606051098</v>
      </c>
      <c r="H1424">
        <v>-3.03706183836095</v>
      </c>
      <c r="I1424">
        <v>0.93446047394050202</v>
      </c>
      <c r="J1424">
        <v>-2.4323298813122101</v>
      </c>
      <c r="K1424">
        <v>162.06298387417101</v>
      </c>
      <c r="L1424">
        <v>156.499700821131</v>
      </c>
      <c r="M1424">
        <v>58.7047478791768</v>
      </c>
      <c r="N1424">
        <v>0.38554276198617898</v>
      </c>
      <c r="O1424">
        <v>11.308176869916201</v>
      </c>
      <c r="P1424">
        <v>24.2949448878753</v>
      </c>
      <c r="Q1424">
        <v>3.5120962953499998E-3</v>
      </c>
    </row>
    <row r="1425" spans="1:17" hidden="1" x14ac:dyDescent="0.3">
      <c r="A1425" t="s">
        <v>3017</v>
      </c>
      <c r="B1425" t="s">
        <v>3018</v>
      </c>
      <c r="C1425" t="s">
        <v>10301</v>
      </c>
      <c r="D1425" t="s">
        <v>163</v>
      </c>
      <c r="E1425">
        <v>1127.1815999999999</v>
      </c>
      <c r="F1425">
        <v>460.45</v>
      </c>
      <c r="G1425">
        <v>76.046825045079103</v>
      </c>
      <c r="H1425">
        <v>1.4216593861392901</v>
      </c>
      <c r="I1425">
        <v>92.288830205688598</v>
      </c>
      <c r="J1425">
        <v>-3.6204269742970201</v>
      </c>
      <c r="K1425">
        <v>443.02522937544597</v>
      </c>
      <c r="M1425">
        <v>45.9624174434338</v>
      </c>
      <c r="O1425">
        <v>20.534259963079599</v>
      </c>
      <c r="P1425">
        <v>125.932286555446</v>
      </c>
    </row>
    <row r="1426" spans="1:17" hidden="1" x14ac:dyDescent="0.3">
      <c r="A1426" t="s">
        <v>3019</v>
      </c>
      <c r="B1426" t="s">
        <v>3020</v>
      </c>
      <c r="C1426" t="s">
        <v>10301</v>
      </c>
      <c r="D1426" t="s">
        <v>303</v>
      </c>
      <c r="E1426">
        <v>1109.9244113</v>
      </c>
      <c r="F1426">
        <v>91.1</v>
      </c>
      <c r="G1426">
        <v>26.0194034018539</v>
      </c>
      <c r="H1426">
        <v>2.9197333059727102</v>
      </c>
      <c r="I1426">
        <v>-19.094431550516902</v>
      </c>
      <c r="J1426">
        <v>7.4558874262205697</v>
      </c>
      <c r="K1426">
        <v>85.374296934715005</v>
      </c>
      <c r="L1426">
        <v>85.974076664953003</v>
      </c>
      <c r="M1426">
        <v>73.764744012420195</v>
      </c>
      <c r="N1426">
        <v>1.2041385562350899</v>
      </c>
      <c r="O1426">
        <v>28.430296377607</v>
      </c>
      <c r="P1426">
        <v>65.636363636363598</v>
      </c>
      <c r="Q1426">
        <v>0.16410200268154901</v>
      </c>
    </row>
    <row r="1427" spans="1:17" hidden="1" x14ac:dyDescent="0.3">
      <c r="A1427" t="s">
        <v>3021</v>
      </c>
      <c r="B1427" t="s">
        <v>3022</v>
      </c>
      <c r="C1427" t="s">
        <v>10301</v>
      </c>
      <c r="D1427" t="s">
        <v>689</v>
      </c>
      <c r="E1427">
        <v>1101.7998</v>
      </c>
      <c r="F1427">
        <v>116.04</v>
      </c>
      <c r="G1427">
        <v>114.0843479816</v>
      </c>
      <c r="H1427">
        <v>-4.1554466025434396</v>
      </c>
      <c r="I1427">
        <v>43.354327756715399</v>
      </c>
      <c r="J1427">
        <v>2.6106179664253299</v>
      </c>
      <c r="K1427">
        <v>112.573424120108</v>
      </c>
      <c r="L1427">
        <v>85.991329978015798</v>
      </c>
      <c r="M1427">
        <v>51.511585002872302</v>
      </c>
      <c r="N1427">
        <v>0.22764979743490399</v>
      </c>
      <c r="O1427">
        <v>17.631851085832398</v>
      </c>
      <c r="P1427">
        <v>167.99076212471101</v>
      </c>
      <c r="Q1427">
        <v>0.10584317113995299</v>
      </c>
    </row>
    <row r="1428" spans="1:17" hidden="1" x14ac:dyDescent="0.3">
      <c r="A1428" t="s">
        <v>3023</v>
      </c>
      <c r="B1428" t="s">
        <v>3024</v>
      </c>
      <c r="C1428" t="s">
        <v>10301</v>
      </c>
      <c r="D1428" t="s">
        <v>51</v>
      </c>
      <c r="E1428">
        <v>1101.7181204200001</v>
      </c>
      <c r="F1428">
        <v>1688.6</v>
      </c>
      <c r="G1428">
        <v>184.12143830511701</v>
      </c>
      <c r="H1428">
        <v>16.823329231975599</v>
      </c>
      <c r="I1428">
        <v>57.751850037518402</v>
      </c>
      <c r="J1428">
        <v>-7.85095339232344</v>
      </c>
      <c r="K1428">
        <v>1613.9597805685501</v>
      </c>
      <c r="L1428">
        <v>1248.09506682238</v>
      </c>
      <c r="M1428">
        <v>42.508855141124798</v>
      </c>
      <c r="N1428">
        <v>1.32680265038326</v>
      </c>
      <c r="O1428">
        <v>9.7950965296695394</v>
      </c>
      <c r="P1428">
        <v>229.065575367826</v>
      </c>
      <c r="Q1428">
        <v>0.13374969344111501</v>
      </c>
    </row>
    <row r="1429" spans="1:17" hidden="1" x14ac:dyDescent="0.3">
      <c r="A1429" t="s">
        <v>3025</v>
      </c>
      <c r="B1429" t="s">
        <v>3026</v>
      </c>
      <c r="C1429" t="s">
        <v>10301</v>
      </c>
      <c r="D1429" t="s">
        <v>303</v>
      </c>
      <c r="E1429">
        <v>1101.62320755</v>
      </c>
      <c r="F1429">
        <v>399.5</v>
      </c>
      <c r="G1429">
        <v>-41.295881496380801</v>
      </c>
      <c r="H1429">
        <v>1.94160615713231</v>
      </c>
      <c r="I1429">
        <v>-19.134615847425898</v>
      </c>
      <c r="J1429">
        <v>-5.7388679059796699</v>
      </c>
      <c r="K1429">
        <v>399.74981168268499</v>
      </c>
      <c r="L1429">
        <v>433.231117590905</v>
      </c>
      <c r="M1429">
        <v>57.999402428930097</v>
      </c>
      <c r="N1429">
        <v>0.78863444292196205</v>
      </c>
      <c r="O1429">
        <v>32.903629536921102</v>
      </c>
      <c r="P1429">
        <v>8.5302906818799098</v>
      </c>
      <c r="Q1429">
        <v>-0.13329964483905801</v>
      </c>
    </row>
    <row r="1430" spans="1:17" hidden="1" x14ac:dyDescent="0.3">
      <c r="A1430" t="s">
        <v>3027</v>
      </c>
      <c r="B1430" t="s">
        <v>3028</v>
      </c>
      <c r="C1430" t="s">
        <v>10301</v>
      </c>
      <c r="D1430" t="s">
        <v>290</v>
      </c>
      <c r="E1430">
        <v>1099.5174999999999</v>
      </c>
      <c r="F1430">
        <v>536.35</v>
      </c>
      <c r="G1430">
        <v>-44.904272116302899</v>
      </c>
      <c r="H1430">
        <v>7.4796634166308396</v>
      </c>
      <c r="I1430">
        <v>-20.7612480851963</v>
      </c>
      <c r="J1430">
        <v>1.8057024518324001</v>
      </c>
      <c r="K1430">
        <v>520.71313093765298</v>
      </c>
      <c r="L1430">
        <v>521.63578391780095</v>
      </c>
      <c r="M1430">
        <v>61.955193067615397</v>
      </c>
      <c r="N1430">
        <v>1.45882352941176</v>
      </c>
      <c r="O1430">
        <v>49.147012212174801</v>
      </c>
      <c r="P1430">
        <v>16.572484242555898</v>
      </c>
      <c r="Q1430">
        <v>0.14128213447683999</v>
      </c>
    </row>
    <row r="1431" spans="1:17" hidden="1" x14ac:dyDescent="0.3">
      <c r="A1431" t="s">
        <v>3029</v>
      </c>
      <c r="B1431" t="s">
        <v>3030</v>
      </c>
      <c r="C1431" t="s">
        <v>10301</v>
      </c>
      <c r="D1431" t="s">
        <v>21</v>
      </c>
      <c r="E1431">
        <v>1093.7355692670001</v>
      </c>
      <c r="F1431">
        <v>103.23</v>
      </c>
      <c r="G1431">
        <v>147.36226247586501</v>
      </c>
      <c r="H1431">
        <v>13.1146182164586</v>
      </c>
      <c r="I1431">
        <v>30.123718185925402</v>
      </c>
      <c r="J1431">
        <v>-4.3928067255434202</v>
      </c>
      <c r="K1431">
        <v>85.391194817964504</v>
      </c>
      <c r="L1431">
        <v>63.794020817374097</v>
      </c>
      <c r="M1431">
        <v>58.397937209462</v>
      </c>
      <c r="N1431">
        <v>3.3522530809677198</v>
      </c>
      <c r="O1431">
        <v>8.3890341954858005</v>
      </c>
      <c r="P1431">
        <v>259.06086956521699</v>
      </c>
    </row>
    <row r="1432" spans="1:17" hidden="1" x14ac:dyDescent="0.3">
      <c r="A1432" t="s">
        <v>3031</v>
      </c>
      <c r="B1432" t="s">
        <v>3032</v>
      </c>
      <c r="C1432" t="s">
        <v>10301</v>
      </c>
      <c r="D1432" t="s">
        <v>1672</v>
      </c>
      <c r="E1432">
        <v>1090.590254875</v>
      </c>
      <c r="F1432">
        <v>88.75</v>
      </c>
      <c r="G1432">
        <v>259.12979845493197</v>
      </c>
      <c r="H1432">
        <v>31.9165390779986</v>
      </c>
      <c r="I1432">
        <v>63.442657533870303</v>
      </c>
      <c r="J1432">
        <v>6.25316480057446</v>
      </c>
      <c r="K1432">
        <v>73.901963194705303</v>
      </c>
      <c r="L1432">
        <v>59.2881483369355</v>
      </c>
      <c r="M1432">
        <v>80.711872112172102</v>
      </c>
      <c r="N1432">
        <v>2.1011257274969299</v>
      </c>
      <c r="O1432">
        <v>3.0985915492957701</v>
      </c>
      <c r="P1432">
        <v>290.96916299559399</v>
      </c>
      <c r="Q1432">
        <v>5.4070239558645997E-2</v>
      </c>
    </row>
    <row r="1433" spans="1:17" hidden="1" x14ac:dyDescent="0.3">
      <c r="A1433" t="s">
        <v>3033</v>
      </c>
      <c r="B1433" t="s">
        <v>3034</v>
      </c>
      <c r="C1433" t="s">
        <v>10301</v>
      </c>
      <c r="D1433" t="s">
        <v>622</v>
      </c>
      <c r="E1433">
        <v>1089.5823746139999</v>
      </c>
      <c r="F1433">
        <v>113.99</v>
      </c>
      <c r="G1433">
        <v>19.7377028903731</v>
      </c>
      <c r="H1433">
        <v>32.411226456841</v>
      </c>
      <c r="I1433">
        <v>12.9035026091525</v>
      </c>
      <c r="J1433">
        <v>8.0078587860642099</v>
      </c>
      <c r="K1433">
        <v>98.836353877953201</v>
      </c>
      <c r="L1433">
        <v>86.217402949600597</v>
      </c>
      <c r="M1433">
        <v>62.007270953275402</v>
      </c>
      <c r="N1433">
        <v>1.22677325071661</v>
      </c>
      <c r="O1433">
        <v>7.90420212299325</v>
      </c>
      <c r="P1433">
        <v>67.263389581804802</v>
      </c>
    </row>
    <row r="1434" spans="1:17" hidden="1" x14ac:dyDescent="0.3">
      <c r="A1434" t="s">
        <v>3035</v>
      </c>
      <c r="B1434" t="s">
        <v>3036</v>
      </c>
      <c r="C1434" t="s">
        <v>10301</v>
      </c>
      <c r="D1434" t="s">
        <v>568</v>
      </c>
      <c r="E1434">
        <v>1088.13562176</v>
      </c>
      <c r="F1434">
        <v>778.8</v>
      </c>
      <c r="G1434">
        <v>-18.6661418167627</v>
      </c>
      <c r="H1434">
        <v>-0.70906993946339603</v>
      </c>
      <c r="I1434">
        <v>-2.4241366561532498</v>
      </c>
      <c r="J1434">
        <v>-2.8000173204740202</v>
      </c>
      <c r="K1434">
        <v>746.91016632462299</v>
      </c>
      <c r="M1434">
        <v>72.125228872630203</v>
      </c>
      <c r="N1434">
        <v>0.94208105149483901</v>
      </c>
      <c r="O1434">
        <v>31.221109399075502</v>
      </c>
      <c r="P1434">
        <v>24.022613265387299</v>
      </c>
    </row>
    <row r="1435" spans="1:17" hidden="1" x14ac:dyDescent="0.3">
      <c r="A1435" t="s">
        <v>3037</v>
      </c>
      <c r="B1435" t="s">
        <v>3038</v>
      </c>
      <c r="C1435" t="s">
        <v>10301</v>
      </c>
      <c r="D1435" t="s">
        <v>258</v>
      </c>
      <c r="E1435">
        <v>1087.7523676999999</v>
      </c>
      <c r="F1435">
        <v>720.55</v>
      </c>
      <c r="G1435">
        <v>443.72050126999397</v>
      </c>
      <c r="H1435">
        <v>4.2471414744802898</v>
      </c>
      <c r="I1435">
        <v>124.37668368889</v>
      </c>
      <c r="J1435">
        <v>-3.5665474748323098</v>
      </c>
      <c r="K1435">
        <v>701.11626665316203</v>
      </c>
      <c r="L1435">
        <v>493.41920292373101</v>
      </c>
      <c r="M1435">
        <v>43.151272638218302</v>
      </c>
      <c r="N1435">
        <v>1.4829810508104899</v>
      </c>
      <c r="O1435">
        <v>13.3162167788494</v>
      </c>
      <c r="P1435">
        <v>490.61475409835998</v>
      </c>
      <c r="Q1435">
        <v>0.23372817691689099</v>
      </c>
    </row>
    <row r="1436" spans="1:17" hidden="1" x14ac:dyDescent="0.3">
      <c r="A1436" t="s">
        <v>3039</v>
      </c>
      <c r="B1436" t="s">
        <v>3040</v>
      </c>
      <c r="C1436" t="s">
        <v>10301</v>
      </c>
      <c r="D1436" t="s">
        <v>527</v>
      </c>
      <c r="E1436">
        <v>1086.6733104</v>
      </c>
      <c r="F1436">
        <v>6484.35</v>
      </c>
      <c r="G1436">
        <v>108.366560839746</v>
      </c>
      <c r="H1436">
        <v>1.4191730818830799</v>
      </c>
      <c r="I1436">
        <v>6.2193968159443997</v>
      </c>
      <c r="J1436">
        <v>1.58525694601953</v>
      </c>
      <c r="K1436">
        <v>6112.9744888978303</v>
      </c>
      <c r="L1436">
        <v>5141.9712545007196</v>
      </c>
      <c r="M1436">
        <v>70.455566076241197</v>
      </c>
      <c r="N1436">
        <v>0.46054339224479002</v>
      </c>
      <c r="O1436">
        <v>7.5620532512896199</v>
      </c>
      <c r="P1436">
        <v>149.30219146482099</v>
      </c>
      <c r="Q1436">
        <v>0.18161611660017701</v>
      </c>
    </row>
    <row r="1437" spans="1:17" hidden="1" x14ac:dyDescent="0.3">
      <c r="A1437" t="s">
        <v>3041</v>
      </c>
      <c r="B1437" t="s">
        <v>3042</v>
      </c>
      <c r="C1437" t="s">
        <v>10301</v>
      </c>
      <c r="D1437" t="s">
        <v>471</v>
      </c>
      <c r="E1437">
        <v>1083.4294542499999</v>
      </c>
      <c r="F1437">
        <v>1.3</v>
      </c>
      <c r="G1437">
        <v>-78.3372646027005</v>
      </c>
      <c r="H1437">
        <v>-9.9410730390371995</v>
      </c>
      <c r="I1437">
        <v>-73.054223153780498</v>
      </c>
      <c r="J1437">
        <v>-10.5671445593124</v>
      </c>
      <c r="K1437">
        <v>1.60431367383409</v>
      </c>
      <c r="L1437">
        <v>2.2897750239637098</v>
      </c>
      <c r="M1437">
        <v>40.220759737596701</v>
      </c>
      <c r="N1437">
        <v>1.18292758250838</v>
      </c>
      <c r="O1437">
        <v>230.76923076923001</v>
      </c>
      <c r="P1437">
        <v>2.3622047244094402</v>
      </c>
    </row>
    <row r="1438" spans="1:17" hidden="1" x14ac:dyDescent="0.3">
      <c r="A1438" t="s">
        <v>3043</v>
      </c>
      <c r="B1438" t="s">
        <v>3044</v>
      </c>
      <c r="C1438" t="s">
        <v>10301</v>
      </c>
      <c r="D1438" t="s">
        <v>622</v>
      </c>
      <c r="E1438">
        <v>1078.483048475</v>
      </c>
      <c r="F1438">
        <v>2455.25</v>
      </c>
      <c r="G1438">
        <v>23.912699678264801</v>
      </c>
      <c r="H1438">
        <v>-2.9923554378480901</v>
      </c>
      <c r="I1438">
        <v>7.5864233658186997</v>
      </c>
      <c r="J1438">
        <v>1.37518858992175</v>
      </c>
      <c r="K1438">
        <v>2313.8677273256399</v>
      </c>
      <c r="L1438">
        <v>2042.20487894437</v>
      </c>
      <c r="M1438">
        <v>61.421579615977699</v>
      </c>
      <c r="N1438">
        <v>0.27580479843316402</v>
      </c>
      <c r="O1438">
        <v>18.493025150188299</v>
      </c>
      <c r="P1438">
        <v>62.062706270626997</v>
      </c>
      <c r="Q1438">
        <v>6.5530547838205E-2</v>
      </c>
    </row>
    <row r="1439" spans="1:17" hidden="1" x14ac:dyDescent="0.3">
      <c r="A1439" t="s">
        <v>3045</v>
      </c>
      <c r="B1439" t="s">
        <v>3046</v>
      </c>
      <c r="C1439" t="s">
        <v>10301</v>
      </c>
      <c r="D1439" t="s">
        <v>2663</v>
      </c>
      <c r="E1439">
        <v>1074.1875</v>
      </c>
      <c r="F1439">
        <v>13.48</v>
      </c>
      <c r="G1439">
        <v>24.2267320018248</v>
      </c>
      <c r="H1439">
        <v>-0.15545575348478199</v>
      </c>
      <c r="I1439">
        <v>34.053997366204598</v>
      </c>
      <c r="J1439">
        <v>5.3891338474549002</v>
      </c>
      <c r="K1439">
        <v>12.876281362434201</v>
      </c>
      <c r="L1439">
        <v>13.9375795742882</v>
      </c>
      <c r="M1439">
        <v>70.469853403885494</v>
      </c>
      <c r="N1439">
        <v>0.41772278241549499</v>
      </c>
      <c r="O1439">
        <v>18.3976261127596</v>
      </c>
      <c r="P1439">
        <v>76.902887139107605</v>
      </c>
    </row>
    <row r="1440" spans="1:17" hidden="1" x14ac:dyDescent="0.3">
      <c r="A1440" t="s">
        <v>3047</v>
      </c>
      <c r="B1440" t="s">
        <v>3048</v>
      </c>
      <c r="C1440" t="s">
        <v>10301</v>
      </c>
      <c r="D1440" t="s">
        <v>303</v>
      </c>
      <c r="E1440">
        <v>1072.5043470000001</v>
      </c>
      <c r="F1440">
        <v>100.15</v>
      </c>
      <c r="G1440">
        <v>-14.085048276578201</v>
      </c>
      <c r="H1440">
        <v>8.18628829598625</v>
      </c>
      <c r="I1440">
        <v>-12.3698325122608</v>
      </c>
      <c r="J1440">
        <v>6.3549729519494402</v>
      </c>
      <c r="K1440">
        <v>94.422439432169597</v>
      </c>
      <c r="L1440">
        <v>96.640283723260396</v>
      </c>
      <c r="M1440">
        <v>62.180437383399102</v>
      </c>
      <c r="N1440">
        <v>0.94192447029553605</v>
      </c>
      <c r="O1440">
        <v>32.551173240139697</v>
      </c>
      <c r="P1440">
        <v>34.991238711416599</v>
      </c>
      <c r="Q1440">
        <v>9.4684080549944996E-2</v>
      </c>
    </row>
    <row r="1441" spans="1:17" hidden="1" x14ac:dyDescent="0.3">
      <c r="A1441" t="s">
        <v>3049</v>
      </c>
      <c r="B1441" t="s">
        <v>3050</v>
      </c>
      <c r="C1441" t="s">
        <v>10301</v>
      </c>
      <c r="D1441" t="s">
        <v>198</v>
      </c>
      <c r="E1441">
        <v>1071.5</v>
      </c>
      <c r="F1441">
        <v>107.15</v>
      </c>
      <c r="G1441">
        <v>44.904843121026701</v>
      </c>
      <c r="H1441">
        <v>26.504705316186001</v>
      </c>
      <c r="I1441">
        <v>6.2659297168271699</v>
      </c>
      <c r="J1441">
        <v>4.9731368628425603</v>
      </c>
      <c r="K1441">
        <v>94.741331511655304</v>
      </c>
      <c r="L1441">
        <v>84.116080684857295</v>
      </c>
      <c r="M1441">
        <v>63.423643649398898</v>
      </c>
      <c r="N1441">
        <v>1.1207536167997101</v>
      </c>
      <c r="O1441">
        <v>9.6126924871675108</v>
      </c>
      <c r="P1441">
        <v>112.178217821782</v>
      </c>
      <c r="Q1441">
        <v>5.3082972295652002E-2</v>
      </c>
    </row>
    <row r="1442" spans="1:17" hidden="1" x14ac:dyDescent="0.3">
      <c r="A1442" t="s">
        <v>3051</v>
      </c>
      <c r="B1442" t="s">
        <v>3052</v>
      </c>
      <c r="C1442" t="s">
        <v>10301</v>
      </c>
      <c r="D1442" t="s">
        <v>133</v>
      </c>
      <c r="E1442">
        <v>1070.6527831999999</v>
      </c>
      <c r="F1442">
        <v>215.6</v>
      </c>
      <c r="G1442">
        <v>9.9339248799575</v>
      </c>
      <c r="H1442">
        <v>14.5985861097259</v>
      </c>
      <c r="I1442">
        <v>29.933463038773699</v>
      </c>
      <c r="J1442">
        <v>-1.24191659578665</v>
      </c>
      <c r="K1442">
        <v>197.61922976936401</v>
      </c>
      <c r="L1442">
        <v>174.42534140031</v>
      </c>
      <c r="M1442">
        <v>60.250388924558798</v>
      </c>
      <c r="N1442">
        <v>1.05622821544811</v>
      </c>
      <c r="O1442">
        <v>7.99165120593692</v>
      </c>
      <c r="P1442">
        <v>66.744006187161602</v>
      </c>
    </row>
    <row r="1443" spans="1:17" hidden="1" x14ac:dyDescent="0.3">
      <c r="A1443" t="s">
        <v>3053</v>
      </c>
      <c r="B1443" t="s">
        <v>3054</v>
      </c>
      <c r="C1443" t="s">
        <v>10301</v>
      </c>
      <c r="D1443" t="s">
        <v>622</v>
      </c>
      <c r="E1443">
        <v>1064.7335668200001</v>
      </c>
      <c r="F1443">
        <v>226.05</v>
      </c>
      <c r="G1443">
        <v>-11.487142623284701</v>
      </c>
      <c r="H1443">
        <v>11.669220298237599</v>
      </c>
      <c r="I1443">
        <v>-1.38053841378121</v>
      </c>
      <c r="J1443">
        <v>2.3689733968671001</v>
      </c>
      <c r="K1443">
        <v>221.053279008267</v>
      </c>
      <c r="L1443">
        <v>205.196001195544</v>
      </c>
      <c r="M1443">
        <v>47.164852436365003</v>
      </c>
      <c r="N1443">
        <v>0.62440720382133796</v>
      </c>
      <c r="O1443">
        <v>19.442601194426</v>
      </c>
      <c r="P1443">
        <v>42.125117887456703</v>
      </c>
      <c r="Q1443">
        <v>5.2896283911420001E-3</v>
      </c>
    </row>
    <row r="1444" spans="1:17" hidden="1" x14ac:dyDescent="0.3">
      <c r="A1444" t="s">
        <v>3055</v>
      </c>
      <c r="B1444" t="s">
        <v>3056</v>
      </c>
      <c r="C1444" t="s">
        <v>10301</v>
      </c>
      <c r="D1444" t="s">
        <v>113</v>
      </c>
      <c r="E1444">
        <v>1056.4875024</v>
      </c>
      <c r="F1444">
        <v>354.75</v>
      </c>
      <c r="G1444">
        <v>118.864871171517</v>
      </c>
      <c r="H1444">
        <v>-5.8438778802485301</v>
      </c>
      <c r="I1444">
        <v>1.78980417893456</v>
      </c>
      <c r="J1444">
        <v>0.42896948016271103</v>
      </c>
      <c r="K1444">
        <v>354.95342944382003</v>
      </c>
      <c r="L1444">
        <v>296.86751638834397</v>
      </c>
      <c r="M1444">
        <v>56.903263634009299</v>
      </c>
      <c r="N1444">
        <v>0.55429575002174802</v>
      </c>
      <c r="O1444">
        <v>19.351656095842099</v>
      </c>
      <c r="P1444">
        <v>160.65393093313699</v>
      </c>
      <c r="Q1444">
        <v>9.6899071834000997E-2</v>
      </c>
    </row>
    <row r="1445" spans="1:17" hidden="1" x14ac:dyDescent="0.3">
      <c r="A1445" t="s">
        <v>3057</v>
      </c>
      <c r="B1445" t="s">
        <v>3058</v>
      </c>
      <c r="C1445" t="s">
        <v>10301</v>
      </c>
      <c r="D1445" t="s">
        <v>51</v>
      </c>
      <c r="E1445">
        <v>1052.85312</v>
      </c>
      <c r="F1445">
        <v>210.1</v>
      </c>
      <c r="G1445">
        <v>30.059790565753001</v>
      </c>
      <c r="H1445">
        <v>-3.5033294022566501</v>
      </c>
      <c r="I1445">
        <v>-18.875379006634599</v>
      </c>
      <c r="J1445">
        <v>0.13142501512135801</v>
      </c>
      <c r="K1445">
        <v>225.04000193919799</v>
      </c>
      <c r="L1445">
        <v>203.76376625126099</v>
      </c>
      <c r="M1445">
        <v>40.488029308296298</v>
      </c>
      <c r="N1445">
        <v>1.5759320526692999</v>
      </c>
      <c r="O1445">
        <v>26.1304140885292</v>
      </c>
      <c r="P1445">
        <v>68.755020080321202</v>
      </c>
      <c r="Q1445">
        <v>4.9442634756763998E-2</v>
      </c>
    </row>
    <row r="1446" spans="1:17" hidden="1" x14ac:dyDescent="0.3">
      <c r="A1446" t="s">
        <v>3059</v>
      </c>
      <c r="B1446" t="s">
        <v>3060</v>
      </c>
      <c r="C1446" t="s">
        <v>10301</v>
      </c>
      <c r="D1446" t="s">
        <v>2182</v>
      </c>
      <c r="E1446">
        <v>1052.7348241299901</v>
      </c>
      <c r="F1446">
        <v>1036.1500000000001</v>
      </c>
      <c r="G1446">
        <v>381.37201425762998</v>
      </c>
      <c r="H1446">
        <v>-11.8926797622224</v>
      </c>
      <c r="I1446">
        <v>35.035772061253702</v>
      </c>
      <c r="J1446">
        <v>-1.58353907356099</v>
      </c>
      <c r="K1446">
        <v>1076.76852877442</v>
      </c>
      <c r="L1446">
        <v>767.12340611379796</v>
      </c>
      <c r="M1446">
        <v>48.307884385066203</v>
      </c>
      <c r="N1446">
        <v>0.63991136961639605</v>
      </c>
      <c r="O1446">
        <v>35.115572069681001</v>
      </c>
      <c r="P1446">
        <v>434.64912280701702</v>
      </c>
    </row>
    <row r="1447" spans="1:17" hidden="1" x14ac:dyDescent="0.3">
      <c r="A1447" t="s">
        <v>3061</v>
      </c>
      <c r="B1447" t="s">
        <v>3062</v>
      </c>
      <c r="C1447" t="s">
        <v>10301</v>
      </c>
      <c r="D1447" t="s">
        <v>80</v>
      </c>
      <c r="E1447">
        <v>1050.6672461200001</v>
      </c>
      <c r="F1447">
        <v>232.28</v>
      </c>
      <c r="G1447">
        <v>-28.397600420449901</v>
      </c>
      <c r="H1447">
        <v>3.6258830385930301</v>
      </c>
      <c r="I1447">
        <v>-13.708629875123499</v>
      </c>
      <c r="J1447">
        <v>2.4712612441189798</v>
      </c>
      <c r="K1447">
        <v>228.926983506928</v>
      </c>
      <c r="L1447">
        <v>220.65124322742699</v>
      </c>
      <c r="M1447">
        <v>59.711778406640697</v>
      </c>
      <c r="N1447">
        <v>0.56228725278101099</v>
      </c>
      <c r="O1447">
        <v>11.9338729120027</v>
      </c>
      <c r="P1447">
        <v>29.044444444444402</v>
      </c>
      <c r="Q1447">
        <v>-3.6388641845158998E-2</v>
      </c>
    </row>
    <row r="1448" spans="1:17" hidden="1" x14ac:dyDescent="0.3">
      <c r="A1448" t="s">
        <v>3063</v>
      </c>
      <c r="B1448" t="s">
        <v>3064</v>
      </c>
      <c r="C1448" t="s">
        <v>10301</v>
      </c>
      <c r="D1448" t="s">
        <v>119</v>
      </c>
      <c r="E1448">
        <v>1048.1197259979999</v>
      </c>
      <c r="F1448">
        <v>143.59</v>
      </c>
      <c r="G1448">
        <v>-46.471339339222403</v>
      </c>
      <c r="H1448">
        <v>-2.1342317612828499</v>
      </c>
      <c r="I1448">
        <v>-18.2534812249434</v>
      </c>
      <c r="J1448">
        <v>5.6179991510272096</v>
      </c>
      <c r="K1448">
        <v>147.20584098403401</v>
      </c>
      <c r="L1448">
        <v>152.41658452162201</v>
      </c>
      <c r="M1448">
        <v>50.990594827189497</v>
      </c>
      <c r="N1448">
        <v>1.1401402006150101</v>
      </c>
      <c r="O1448">
        <v>54.746152239013803</v>
      </c>
      <c r="P1448">
        <v>13.6896278701504</v>
      </c>
      <c r="Q1448">
        <v>4.6808819993056E-2</v>
      </c>
    </row>
    <row r="1449" spans="1:17" hidden="1" x14ac:dyDescent="0.3">
      <c r="A1449" t="s">
        <v>3065</v>
      </c>
      <c r="B1449" t="s">
        <v>3066</v>
      </c>
      <c r="C1449" t="s">
        <v>10301</v>
      </c>
      <c r="D1449" t="s">
        <v>263</v>
      </c>
      <c r="E1449">
        <v>1042.808</v>
      </c>
      <c r="F1449">
        <v>2005.4</v>
      </c>
      <c r="G1449">
        <v>48.761703910163497</v>
      </c>
      <c r="H1449">
        <v>10.4553635580735</v>
      </c>
      <c r="I1449">
        <v>54.823499651087403</v>
      </c>
      <c r="J1449">
        <v>-3.4138224953395699</v>
      </c>
      <c r="K1449">
        <v>1774.4413949908601</v>
      </c>
      <c r="L1449">
        <v>1433.6426660611201</v>
      </c>
      <c r="M1449">
        <v>56.520921266233202</v>
      </c>
      <c r="N1449">
        <v>0.62164878969362003</v>
      </c>
      <c r="O1449">
        <v>13.742894185698599</v>
      </c>
      <c r="P1449">
        <v>99.731089089188799</v>
      </c>
      <c r="Q1449">
        <v>6.8142664653250001E-2</v>
      </c>
    </row>
    <row r="1450" spans="1:17" hidden="1" x14ac:dyDescent="0.3">
      <c r="A1450" t="s">
        <v>3067</v>
      </c>
      <c r="B1450" t="s">
        <v>3068</v>
      </c>
      <c r="C1450" t="s">
        <v>10301</v>
      </c>
      <c r="D1450" t="s">
        <v>689</v>
      </c>
      <c r="E1450">
        <v>1040.345516306</v>
      </c>
      <c r="F1450">
        <v>49.03</v>
      </c>
      <c r="G1450">
        <v>-28.263265979419099</v>
      </c>
      <c r="H1450">
        <v>-10.438850038278099</v>
      </c>
      <c r="I1450">
        <v>-12.8249259119121</v>
      </c>
      <c r="J1450">
        <v>0.87834167701399801</v>
      </c>
      <c r="K1450">
        <v>51.520815866248</v>
      </c>
      <c r="L1450">
        <v>49.4819505199725</v>
      </c>
      <c r="M1450">
        <v>46.202888467101701</v>
      </c>
      <c r="N1450">
        <v>0.26846026351933699</v>
      </c>
      <c r="O1450">
        <v>26.861105445645499</v>
      </c>
      <c r="P1450">
        <v>21.965174129353201</v>
      </c>
      <c r="Q1450">
        <v>5.3067364085198999E-2</v>
      </c>
    </row>
    <row r="1451" spans="1:17" hidden="1" x14ac:dyDescent="0.3">
      <c r="A1451" t="s">
        <v>3069</v>
      </c>
      <c r="B1451" t="s">
        <v>3070</v>
      </c>
      <c r="C1451" t="s">
        <v>10301</v>
      </c>
      <c r="D1451" t="s">
        <v>308</v>
      </c>
      <c r="E1451">
        <v>1037.4455</v>
      </c>
      <c r="F1451">
        <v>7980.35</v>
      </c>
      <c r="G1451">
        <v>27.0903133808647</v>
      </c>
      <c r="H1451">
        <v>-4.5402287066057196</v>
      </c>
      <c r="I1451">
        <v>-25.3241953086542</v>
      </c>
      <c r="J1451">
        <v>2.5859165062307401</v>
      </c>
      <c r="K1451">
        <v>8231.2688038355009</v>
      </c>
      <c r="L1451">
        <v>8048.3034708138503</v>
      </c>
      <c r="M1451">
        <v>55.793906588653002</v>
      </c>
      <c r="N1451">
        <v>0.95851042299129696</v>
      </c>
      <c r="O1451">
        <v>25.9468569674262</v>
      </c>
      <c r="P1451">
        <v>79.778103176390999</v>
      </c>
      <c r="Q1451">
        <v>0.19241145584184</v>
      </c>
    </row>
    <row r="1452" spans="1:17" hidden="1" x14ac:dyDescent="0.3">
      <c r="A1452" t="s">
        <v>3071</v>
      </c>
      <c r="B1452" t="s">
        <v>3072</v>
      </c>
      <c r="C1452" t="s">
        <v>10301</v>
      </c>
      <c r="D1452" t="s">
        <v>290</v>
      </c>
      <c r="E1452">
        <v>1036.8937165</v>
      </c>
      <c r="F1452">
        <v>425.5</v>
      </c>
      <c r="G1452">
        <v>-35.054359086770901</v>
      </c>
      <c r="H1452">
        <v>-4.5113346551923303</v>
      </c>
      <c r="I1452">
        <v>-10.354146460441299</v>
      </c>
      <c r="J1452">
        <v>0.45221634749305301</v>
      </c>
      <c r="K1452">
        <v>430.18362742336097</v>
      </c>
      <c r="L1452">
        <v>432.60030270875302</v>
      </c>
      <c r="M1452">
        <v>58.358005459814798</v>
      </c>
      <c r="N1452">
        <v>0.35734889834978201</v>
      </c>
      <c r="O1452">
        <v>20.235017626321898</v>
      </c>
      <c r="P1452">
        <v>17.6551914834785</v>
      </c>
      <c r="Q1452">
        <v>-5.2688929580990002E-3</v>
      </c>
    </row>
    <row r="1453" spans="1:17" hidden="1" x14ac:dyDescent="0.3">
      <c r="A1453" t="s">
        <v>3073</v>
      </c>
      <c r="B1453" t="s">
        <v>3074</v>
      </c>
      <c r="C1453" t="s">
        <v>10301</v>
      </c>
      <c r="D1453" t="s">
        <v>180</v>
      </c>
      <c r="E1453">
        <v>1036.4266104000001</v>
      </c>
      <c r="F1453">
        <v>408</v>
      </c>
      <c r="G1453">
        <v>73.962519774232504</v>
      </c>
      <c r="H1453">
        <v>32.127719281819999</v>
      </c>
      <c r="I1453">
        <v>32.646871103047197</v>
      </c>
      <c r="J1453">
        <v>6.5583781149315197</v>
      </c>
      <c r="K1453">
        <v>323.89961522348801</v>
      </c>
      <c r="L1453">
        <v>271.50812449732803</v>
      </c>
      <c r="M1453">
        <v>79.286292409052606</v>
      </c>
      <c r="N1453">
        <v>2.1478136282041</v>
      </c>
      <c r="O1453">
        <v>12.230392156862701</v>
      </c>
      <c r="P1453">
        <v>123.43921139101801</v>
      </c>
      <c r="Q1453">
        <v>9.4409861197874007E-2</v>
      </c>
    </row>
    <row r="1454" spans="1:17" hidden="1" x14ac:dyDescent="0.3">
      <c r="A1454" t="s">
        <v>3075</v>
      </c>
      <c r="B1454" t="s">
        <v>3076</v>
      </c>
      <c r="C1454" t="s">
        <v>10301</v>
      </c>
      <c r="D1454" t="s">
        <v>1434</v>
      </c>
      <c r="E1454">
        <v>1030.4351591</v>
      </c>
      <c r="F1454">
        <v>37.549999999999997</v>
      </c>
      <c r="G1454">
        <v>10.771089807352</v>
      </c>
      <c r="H1454">
        <v>13.099233402175299</v>
      </c>
      <c r="I1454">
        <v>-7.7598613243663701</v>
      </c>
      <c r="J1454">
        <v>4.0398294359593896</v>
      </c>
      <c r="K1454">
        <v>35.608027202720699</v>
      </c>
      <c r="L1454">
        <v>33.8435856653226</v>
      </c>
      <c r="M1454">
        <v>51.168901840606502</v>
      </c>
      <c r="N1454">
        <v>1.51395607410883</v>
      </c>
      <c r="O1454">
        <v>21.038615179760299</v>
      </c>
      <c r="P1454">
        <v>40.610372589402701</v>
      </c>
      <c r="Q1454">
        <v>4.6611611456181E-2</v>
      </c>
    </row>
    <row r="1455" spans="1:17" hidden="1" x14ac:dyDescent="0.3">
      <c r="A1455" t="s">
        <v>3077</v>
      </c>
      <c r="B1455" t="s">
        <v>3078</v>
      </c>
      <c r="C1455" t="s">
        <v>10301</v>
      </c>
      <c r="D1455" t="s">
        <v>133</v>
      </c>
      <c r="E1455">
        <v>1029.5712638750001</v>
      </c>
      <c r="F1455">
        <v>504.35</v>
      </c>
      <c r="G1455">
        <v>71.390699543638604</v>
      </c>
      <c r="H1455">
        <v>-8.1036458267022393</v>
      </c>
      <c r="I1455">
        <v>87.632704704248098</v>
      </c>
      <c r="J1455">
        <v>0.12741904169415799</v>
      </c>
      <c r="K1455">
        <v>499.26818643658902</v>
      </c>
      <c r="M1455">
        <v>52.0872787459693</v>
      </c>
      <c r="O1455">
        <v>44.730841677406502</v>
      </c>
      <c r="P1455">
        <v>110.0583090379</v>
      </c>
    </row>
    <row r="1456" spans="1:17" hidden="1" x14ac:dyDescent="0.3">
      <c r="A1456" t="s">
        <v>3079</v>
      </c>
      <c r="B1456" t="s">
        <v>3080</v>
      </c>
      <c r="C1456" t="s">
        <v>10301</v>
      </c>
      <c r="D1456" t="s">
        <v>80</v>
      </c>
      <c r="E1456">
        <v>1028.6486678000001</v>
      </c>
      <c r="F1456">
        <v>119.05</v>
      </c>
      <c r="G1456">
        <v>10.0312775395966</v>
      </c>
      <c r="H1456">
        <v>12.9586199226252</v>
      </c>
      <c r="I1456">
        <v>-22.466290625046199</v>
      </c>
      <c r="J1456">
        <v>5.3406760445156296</v>
      </c>
      <c r="K1456">
        <v>112.24183433660301</v>
      </c>
      <c r="L1456">
        <v>107.68343786708201</v>
      </c>
      <c r="M1456">
        <v>63.848000815487197</v>
      </c>
      <c r="N1456">
        <v>1.8323243857087801</v>
      </c>
      <c r="O1456">
        <v>49.475010499789903</v>
      </c>
      <c r="P1456">
        <v>47.888198757763902</v>
      </c>
      <c r="Q1456">
        <v>-2.9538814287298001E-2</v>
      </c>
    </row>
    <row r="1457" spans="1:17" hidden="1" x14ac:dyDescent="0.3">
      <c r="A1457" t="s">
        <v>3081</v>
      </c>
      <c r="B1457" t="s">
        <v>3082</v>
      </c>
      <c r="C1457" t="s">
        <v>10301</v>
      </c>
      <c r="D1457" t="s">
        <v>89</v>
      </c>
      <c r="E1457">
        <v>1028.414059536</v>
      </c>
      <c r="F1457">
        <v>106.98</v>
      </c>
      <c r="G1457">
        <v>-16.480237524134498</v>
      </c>
      <c r="H1457">
        <v>4.7463839662368201</v>
      </c>
      <c r="I1457">
        <v>-33.473977977560097</v>
      </c>
      <c r="J1457">
        <v>7.98283434105642</v>
      </c>
      <c r="K1457">
        <v>99.847037005053494</v>
      </c>
      <c r="L1457">
        <v>105.053299836116</v>
      </c>
      <c r="M1457">
        <v>76.701371029296496</v>
      </c>
      <c r="N1457">
        <v>2.3918268880391298</v>
      </c>
      <c r="O1457">
        <v>36.8012712656571</v>
      </c>
      <c r="P1457">
        <v>22.402745995423299</v>
      </c>
      <c r="Q1457">
        <v>-5.2738532223475999E-2</v>
      </c>
    </row>
    <row r="1458" spans="1:17" hidden="1" x14ac:dyDescent="0.3">
      <c r="A1458" t="s">
        <v>3083</v>
      </c>
      <c r="B1458" t="s">
        <v>3084</v>
      </c>
      <c r="C1458" t="s">
        <v>10301</v>
      </c>
      <c r="D1458" t="s">
        <v>397</v>
      </c>
      <c r="E1458">
        <v>1027.4292214080001</v>
      </c>
      <c r="F1458">
        <v>49.64</v>
      </c>
      <c r="G1458">
        <v>269.20226247586498</v>
      </c>
      <c r="H1458">
        <v>-17.440610446724801</v>
      </c>
      <c r="I1458">
        <v>64.0410817957669</v>
      </c>
      <c r="J1458">
        <v>8.5885534036974391</v>
      </c>
      <c r="K1458">
        <v>48.815142676916899</v>
      </c>
      <c r="L1458">
        <v>35.376616574978399</v>
      </c>
      <c r="M1458">
        <v>52.493539706216403</v>
      </c>
      <c r="N1458">
        <v>0.14905398717097801</v>
      </c>
      <c r="O1458">
        <v>44.117647058823501</v>
      </c>
      <c r="P1458">
        <v>298.71485943775099</v>
      </c>
      <c r="Q1458">
        <v>0.12570347633374301</v>
      </c>
    </row>
    <row r="1459" spans="1:17" hidden="1" x14ac:dyDescent="0.3">
      <c r="A1459" t="s">
        <v>3085</v>
      </c>
      <c r="B1459" t="s">
        <v>3086</v>
      </c>
      <c r="C1459" t="s">
        <v>10301</v>
      </c>
      <c r="D1459" t="s">
        <v>408</v>
      </c>
      <c r="E1459">
        <v>1027.3200975</v>
      </c>
      <c r="F1459">
        <v>322.95</v>
      </c>
      <c r="G1459">
        <v>-19.817319114092701</v>
      </c>
      <c r="H1459">
        <v>-1.2492902120867899</v>
      </c>
      <c r="I1459">
        <v>-26.8562970385086</v>
      </c>
      <c r="J1459">
        <v>-4.4110354061014601</v>
      </c>
      <c r="K1459">
        <v>319.34465151353601</v>
      </c>
      <c r="L1459">
        <v>330.73538933230299</v>
      </c>
      <c r="M1459">
        <v>64.026702429048498</v>
      </c>
      <c r="N1459">
        <v>0.62934135317789097</v>
      </c>
      <c r="O1459">
        <v>56.912834804149199</v>
      </c>
      <c r="P1459">
        <v>21.364148816234401</v>
      </c>
      <c r="Q1459">
        <v>6.4777447958569998E-3</v>
      </c>
    </row>
    <row r="1460" spans="1:17" hidden="1" x14ac:dyDescent="0.3">
      <c r="A1460" t="s">
        <v>3087</v>
      </c>
      <c r="B1460" t="s">
        <v>3088</v>
      </c>
      <c r="C1460" t="s">
        <v>10301</v>
      </c>
      <c r="D1460" t="s">
        <v>303</v>
      </c>
      <c r="E1460">
        <v>1024.5549687749999</v>
      </c>
      <c r="F1460">
        <v>81.349999999999994</v>
      </c>
      <c r="G1460">
        <v>-16.3265166736544</v>
      </c>
      <c r="H1460">
        <v>9.4864425459980897</v>
      </c>
      <c r="I1460">
        <v>-12.468415290354301</v>
      </c>
      <c r="J1460">
        <v>4.5255270231853597</v>
      </c>
      <c r="K1460">
        <v>78.149996229900594</v>
      </c>
      <c r="L1460">
        <v>78.189659678357799</v>
      </c>
      <c r="M1460">
        <v>62.463347213901599</v>
      </c>
      <c r="N1460">
        <v>0.87689426424045003</v>
      </c>
      <c r="O1460">
        <v>24.093423478795302</v>
      </c>
      <c r="P1460">
        <v>23.632218844984799</v>
      </c>
      <c r="Q1460">
        <v>-6.0678201325782999E-2</v>
      </c>
    </row>
    <row r="1461" spans="1:17" hidden="1" x14ac:dyDescent="0.3">
      <c r="A1461" t="s">
        <v>3089</v>
      </c>
      <c r="B1461" t="s">
        <v>3090</v>
      </c>
      <c r="C1461" t="s">
        <v>10301</v>
      </c>
      <c r="D1461" t="s">
        <v>527</v>
      </c>
      <c r="E1461">
        <v>1024.2956091359999</v>
      </c>
      <c r="F1461">
        <v>87.61</v>
      </c>
      <c r="G1461">
        <v>101.024050763037</v>
      </c>
      <c r="H1461">
        <v>-10.875138332355601</v>
      </c>
      <c r="I1461">
        <v>-7.6008991833299104</v>
      </c>
      <c r="J1461">
        <v>-7.0428014357039199</v>
      </c>
      <c r="K1461">
        <v>88.6770839809639</v>
      </c>
      <c r="L1461">
        <v>74.451237247993703</v>
      </c>
      <c r="M1461">
        <v>36.417321937425797</v>
      </c>
      <c r="N1461">
        <v>0.28281907718518701</v>
      </c>
      <c r="O1461">
        <v>22.8170300194041</v>
      </c>
      <c r="P1461">
        <v>139.114744238578</v>
      </c>
      <c r="Q1461">
        <v>9.4937895544106005E-2</v>
      </c>
    </row>
    <row r="1462" spans="1:17" hidden="1" x14ac:dyDescent="0.3">
      <c r="A1462" t="s">
        <v>3091</v>
      </c>
      <c r="B1462" t="s">
        <v>3092</v>
      </c>
      <c r="C1462" t="s">
        <v>10301</v>
      </c>
      <c r="D1462" t="s">
        <v>24</v>
      </c>
      <c r="E1462">
        <v>1023.43387977999</v>
      </c>
      <c r="F1462">
        <v>40.450000000000003</v>
      </c>
      <c r="G1462">
        <v>42.398051949549597</v>
      </c>
      <c r="H1462">
        <v>-1.6302302030040601</v>
      </c>
      <c r="I1462">
        <v>-32.049748111556497</v>
      </c>
      <c r="J1462">
        <v>-3.1132931503806698</v>
      </c>
      <c r="K1462">
        <v>41.9906751704656</v>
      </c>
      <c r="L1462">
        <v>39.134860096569298</v>
      </c>
      <c r="M1462">
        <v>42.361641933222799</v>
      </c>
      <c r="N1462">
        <v>0.93386695169965295</v>
      </c>
      <c r="O1462">
        <v>45.859085290482</v>
      </c>
      <c r="P1462">
        <v>80.984340044742694</v>
      </c>
      <c r="Q1462">
        <v>9.6026905941275997E-2</v>
      </c>
    </row>
    <row r="1463" spans="1:17" hidden="1" x14ac:dyDescent="0.3">
      <c r="A1463" t="s">
        <v>3093</v>
      </c>
      <c r="B1463" t="s">
        <v>3094</v>
      </c>
      <c r="C1463" t="s">
        <v>10301</v>
      </c>
      <c r="D1463" t="s">
        <v>303</v>
      </c>
      <c r="E1463">
        <v>1016.6298078999999</v>
      </c>
      <c r="F1463">
        <v>41.95</v>
      </c>
      <c r="G1463">
        <v>-56.864214488904203</v>
      </c>
      <c r="H1463">
        <v>13.5826250047082</v>
      </c>
      <c r="I1463">
        <v>-8.7056783625432193</v>
      </c>
      <c r="J1463">
        <v>4.1175901547129499</v>
      </c>
      <c r="K1463">
        <v>39.797252165077197</v>
      </c>
      <c r="L1463">
        <v>44.699544252339102</v>
      </c>
      <c r="M1463">
        <v>59.6064270399118</v>
      </c>
      <c r="N1463">
        <v>1.09598675858001</v>
      </c>
      <c r="O1463">
        <v>58.045292014302703</v>
      </c>
      <c r="P1463">
        <v>27.1212121212121</v>
      </c>
      <c r="Q1463">
        <v>5.8629691830891999E-2</v>
      </c>
    </row>
    <row r="1464" spans="1:17" hidden="1" x14ac:dyDescent="0.3">
      <c r="A1464" t="s">
        <v>3095</v>
      </c>
      <c r="B1464" t="s">
        <v>3096</v>
      </c>
      <c r="C1464" t="s">
        <v>10301</v>
      </c>
      <c r="D1464" t="s">
        <v>303</v>
      </c>
      <c r="E1464">
        <v>1015.81410678</v>
      </c>
      <c r="F1464">
        <v>591.79999999999995</v>
      </c>
      <c r="G1464">
        <v>-28.797060863888301</v>
      </c>
      <c r="H1464">
        <v>1.4020574070367</v>
      </c>
      <c r="I1464">
        <v>-4.2417666741359499</v>
      </c>
      <c r="J1464">
        <v>2.1474652174362099</v>
      </c>
      <c r="K1464">
        <v>577.338761403896</v>
      </c>
      <c r="L1464">
        <v>564.96718054393205</v>
      </c>
      <c r="M1464">
        <v>58.743524242869597</v>
      </c>
      <c r="N1464">
        <v>0.50554016130799995</v>
      </c>
      <c r="O1464">
        <v>14.8191956742142</v>
      </c>
      <c r="P1464">
        <v>34.195011337868401</v>
      </c>
      <c r="Q1464">
        <v>6.5474091864578005E-2</v>
      </c>
    </row>
    <row r="1465" spans="1:17" hidden="1" x14ac:dyDescent="0.3">
      <c r="A1465" t="s">
        <v>3097</v>
      </c>
      <c r="B1465" t="s">
        <v>3098</v>
      </c>
      <c r="C1465" t="s">
        <v>10301</v>
      </c>
      <c r="D1465" t="s">
        <v>3099</v>
      </c>
      <c r="E1465">
        <v>1015.618191575</v>
      </c>
      <c r="F1465">
        <v>213.05</v>
      </c>
      <c r="G1465">
        <v>14.6383012848316</v>
      </c>
      <c r="H1465">
        <v>-9.0896786599940693</v>
      </c>
      <c r="I1465">
        <v>-48.3057145170051</v>
      </c>
      <c r="J1465">
        <v>-3.7082548552283501</v>
      </c>
      <c r="K1465">
        <v>231.312434279982</v>
      </c>
      <c r="L1465">
        <v>230.07345028534499</v>
      </c>
      <c r="M1465">
        <v>42.165790328666098</v>
      </c>
      <c r="N1465">
        <v>0.57801912162091296</v>
      </c>
      <c r="O1465">
        <v>68.411171086599296</v>
      </c>
      <c r="P1465">
        <v>50.725150336045303</v>
      </c>
      <c r="Q1465">
        <v>-4.2512185570650002E-3</v>
      </c>
    </row>
    <row r="1466" spans="1:17" hidden="1" x14ac:dyDescent="0.3">
      <c r="A1466" t="s">
        <v>3100</v>
      </c>
      <c r="B1466" t="s">
        <v>3101</v>
      </c>
      <c r="C1466" t="s">
        <v>10301</v>
      </c>
      <c r="D1466" t="s">
        <v>198</v>
      </c>
      <c r="E1466">
        <v>1015.24125714</v>
      </c>
      <c r="F1466">
        <v>1313.4</v>
      </c>
      <c r="G1466">
        <v>39.341097241863501</v>
      </c>
      <c r="H1466">
        <v>23.970553884988</v>
      </c>
      <c r="I1466">
        <v>54.168070906883401</v>
      </c>
      <c r="J1466">
        <v>21.6062896578586</v>
      </c>
      <c r="K1466">
        <v>967.22581504123696</v>
      </c>
      <c r="L1466">
        <v>884.08364756050798</v>
      </c>
      <c r="M1466">
        <v>92.726083305553999</v>
      </c>
      <c r="N1466">
        <v>2.9739586133311402</v>
      </c>
      <c r="O1466">
        <v>4.3094259174660996</v>
      </c>
      <c r="P1466">
        <v>104.277159965782</v>
      </c>
      <c r="Q1466">
        <v>2.6616703488355001E-2</v>
      </c>
    </row>
    <row r="1467" spans="1:17" hidden="1" x14ac:dyDescent="0.3">
      <c r="A1467" t="s">
        <v>3102</v>
      </c>
      <c r="B1467" t="s">
        <v>3103</v>
      </c>
      <c r="C1467" t="s">
        <v>10301</v>
      </c>
      <c r="D1467" t="s">
        <v>224</v>
      </c>
      <c r="E1467">
        <v>1015.1098425</v>
      </c>
      <c r="F1467">
        <v>984.75</v>
      </c>
      <c r="G1467">
        <v>83.220770194561794</v>
      </c>
      <c r="H1467">
        <v>51.444636830788099</v>
      </c>
      <c r="I1467">
        <v>73.167064445484698</v>
      </c>
      <c r="J1467">
        <v>13.7363544965146</v>
      </c>
      <c r="K1467">
        <v>702.28498003299603</v>
      </c>
      <c r="L1467">
        <v>559.53049175432898</v>
      </c>
      <c r="M1467">
        <v>92.415015073315999</v>
      </c>
      <c r="N1467">
        <v>0.74382187423538004</v>
      </c>
      <c r="O1467">
        <v>0</v>
      </c>
      <c r="P1467">
        <v>194.031291677448</v>
      </c>
      <c r="Q1467">
        <v>0.26239099443373798</v>
      </c>
    </row>
    <row r="1468" spans="1:17" hidden="1" x14ac:dyDescent="0.3">
      <c r="A1468" t="s">
        <v>3104</v>
      </c>
      <c r="B1468" t="s">
        <v>3105</v>
      </c>
      <c r="C1468" t="s">
        <v>10301</v>
      </c>
      <c r="D1468" t="s">
        <v>622</v>
      </c>
      <c r="E1468">
        <v>1014.956625</v>
      </c>
      <c r="F1468">
        <v>1772.85</v>
      </c>
      <c r="G1468">
        <v>-9.4117214813538101</v>
      </c>
      <c r="H1468">
        <v>8.4116946796239905E-2</v>
      </c>
      <c r="I1468">
        <v>-8.8332576702512799</v>
      </c>
      <c r="J1468">
        <v>-2.9019246668116598</v>
      </c>
      <c r="K1468">
        <v>1740.1632938846899</v>
      </c>
      <c r="L1468">
        <v>1652.0964836705</v>
      </c>
      <c r="M1468">
        <v>51.168147577860701</v>
      </c>
      <c r="N1468">
        <v>1.9124856312018099</v>
      </c>
      <c r="O1468">
        <v>23.961418055673001</v>
      </c>
      <c r="P1468">
        <v>27.9435643921625</v>
      </c>
      <c r="Q1468">
        <v>6.2422720402720002E-3</v>
      </c>
    </row>
    <row r="1469" spans="1:17" hidden="1" x14ac:dyDescent="0.3">
      <c r="A1469" t="s">
        <v>3106</v>
      </c>
      <c r="B1469" t="s">
        <v>3107</v>
      </c>
      <c r="C1469" t="s">
        <v>10301</v>
      </c>
      <c r="D1469" t="s">
        <v>231</v>
      </c>
      <c r="E1469">
        <v>1014.5473875</v>
      </c>
      <c r="F1469">
        <v>273.14999999999998</v>
      </c>
      <c r="G1469">
        <v>158.18509029479</v>
      </c>
      <c r="H1469">
        <v>0.71671002769588699</v>
      </c>
      <c r="I1469">
        <v>-4.2958625182945998</v>
      </c>
      <c r="J1469">
        <v>-6.87769523156528</v>
      </c>
      <c r="K1469">
        <v>238.84861438291</v>
      </c>
      <c r="M1469">
        <v>72.003062830307499</v>
      </c>
      <c r="N1469">
        <v>1.19581348414649</v>
      </c>
      <c r="O1469">
        <v>5.2695426389188302</v>
      </c>
      <c r="P1469">
        <v>249.31159210450099</v>
      </c>
    </row>
    <row r="1470" spans="1:17" hidden="1" x14ac:dyDescent="0.3">
      <c r="A1470" t="s">
        <v>3108</v>
      </c>
      <c r="B1470" t="s">
        <v>3109</v>
      </c>
      <c r="C1470" t="s">
        <v>10301</v>
      </c>
      <c r="D1470" t="s">
        <v>224</v>
      </c>
      <c r="E1470">
        <v>1014.07740047999</v>
      </c>
      <c r="F1470">
        <v>445.05</v>
      </c>
      <c r="G1470">
        <v>293.531126112229</v>
      </c>
      <c r="H1470">
        <v>127.963872421472</v>
      </c>
      <c r="I1470">
        <v>153.471720719584</v>
      </c>
      <c r="J1470">
        <v>13.7063167434344</v>
      </c>
      <c r="K1470">
        <v>257.27947763120602</v>
      </c>
      <c r="L1470">
        <v>176.575762260679</v>
      </c>
      <c r="M1470">
        <v>93.713099133062499</v>
      </c>
      <c r="N1470">
        <v>1.35592939878654</v>
      </c>
      <c r="O1470">
        <v>0</v>
      </c>
      <c r="P1470">
        <v>538.98061737257694</v>
      </c>
      <c r="Q1470">
        <v>0.18827916783576301</v>
      </c>
    </row>
    <row r="1471" spans="1:17" hidden="1" x14ac:dyDescent="0.3">
      <c r="A1471" t="s">
        <v>3110</v>
      </c>
      <c r="B1471" t="s">
        <v>3111</v>
      </c>
      <c r="C1471" t="s">
        <v>10301</v>
      </c>
      <c r="D1471" t="s">
        <v>308</v>
      </c>
      <c r="E1471">
        <v>1014.047324625</v>
      </c>
      <c r="F1471">
        <v>369.75</v>
      </c>
      <c r="G1471">
        <v>1.2074589137910401</v>
      </c>
      <c r="H1471">
        <v>-0.22164717685625401</v>
      </c>
      <c r="I1471">
        <v>-24.295370789615099</v>
      </c>
      <c r="J1471">
        <v>-0.28808354519359097</v>
      </c>
      <c r="K1471">
        <v>354.27607707194198</v>
      </c>
      <c r="L1471">
        <v>351.687403600903</v>
      </c>
      <c r="M1471">
        <v>68.083116560583704</v>
      </c>
      <c r="N1471">
        <v>1.1347078423342301</v>
      </c>
      <c r="O1471">
        <v>21.4334009465855</v>
      </c>
      <c r="P1471">
        <v>31.912236889047399</v>
      </c>
      <c r="Q1471">
        <v>0.15763639473864599</v>
      </c>
    </row>
    <row r="1472" spans="1:17" hidden="1" x14ac:dyDescent="0.3">
      <c r="A1472" t="s">
        <v>3112</v>
      </c>
      <c r="B1472" t="s">
        <v>3113</v>
      </c>
      <c r="C1472" t="s">
        <v>10301</v>
      </c>
      <c r="D1472" t="s">
        <v>263</v>
      </c>
      <c r="E1472">
        <v>1013.7735</v>
      </c>
      <c r="F1472">
        <v>950</v>
      </c>
      <c r="G1472">
        <v>49.702155903929302</v>
      </c>
      <c r="H1472">
        <v>-3.4554300927200901</v>
      </c>
      <c r="I1472">
        <v>36.7617676364749</v>
      </c>
      <c r="J1472">
        <v>-11.099059452929501</v>
      </c>
      <c r="K1472">
        <v>895.70694523508803</v>
      </c>
      <c r="L1472">
        <v>732.84949733152803</v>
      </c>
      <c r="M1472">
        <v>60.246586319982903</v>
      </c>
      <c r="N1472">
        <v>0.42172233583276503</v>
      </c>
      <c r="O1472">
        <v>16.947368421052602</v>
      </c>
      <c r="P1472">
        <v>163.888888888888</v>
      </c>
      <c r="Q1472">
        <v>0.15325499210551699</v>
      </c>
    </row>
    <row r="1473" spans="1:17" hidden="1" x14ac:dyDescent="0.3">
      <c r="A1473" t="s">
        <v>3114</v>
      </c>
      <c r="B1473" t="s">
        <v>3115</v>
      </c>
      <c r="C1473" t="s">
        <v>10301</v>
      </c>
      <c r="D1473" t="s">
        <v>527</v>
      </c>
      <c r="E1473">
        <v>1011.57168</v>
      </c>
      <c r="F1473">
        <v>1258.8</v>
      </c>
      <c r="G1473">
        <v>66.206713088865598</v>
      </c>
      <c r="H1473">
        <v>3.8414809261826299</v>
      </c>
      <c r="I1473">
        <v>-32.261184385479503</v>
      </c>
      <c r="J1473">
        <v>-3.9866654236997601</v>
      </c>
      <c r="K1473">
        <v>1221.15143439438</v>
      </c>
      <c r="L1473">
        <v>1145.12398130779</v>
      </c>
      <c r="M1473">
        <v>60.3435896323032</v>
      </c>
      <c r="N1473">
        <v>1.5837231576620701</v>
      </c>
      <c r="O1473">
        <v>28.678106132824901</v>
      </c>
      <c r="P1473">
        <v>119.685863874345</v>
      </c>
      <c r="Q1473">
        <v>0.164005304301404</v>
      </c>
    </row>
    <row r="1474" spans="1:17" hidden="1" x14ac:dyDescent="0.3">
      <c r="A1474" t="s">
        <v>3116</v>
      </c>
      <c r="B1474" t="s">
        <v>3117</v>
      </c>
      <c r="C1474" t="s">
        <v>10301</v>
      </c>
      <c r="D1474" t="s">
        <v>571</v>
      </c>
      <c r="E1474">
        <v>1009.05</v>
      </c>
      <c r="F1474">
        <v>336.35</v>
      </c>
      <c r="G1474">
        <v>36.315660913365399</v>
      </c>
      <c r="H1474">
        <v>8.72057225495608</v>
      </c>
      <c r="I1474">
        <v>29.855931848551499</v>
      </c>
      <c r="J1474">
        <v>0.66595089903737403</v>
      </c>
      <c r="K1474">
        <v>300.19953574264599</v>
      </c>
      <c r="L1474">
        <v>262.42642089190599</v>
      </c>
      <c r="M1474">
        <v>72.918753811851502</v>
      </c>
      <c r="N1474">
        <v>1.44901773708691</v>
      </c>
      <c r="O1474">
        <v>6.0502452802140496</v>
      </c>
      <c r="P1474">
        <v>80.784735286213305</v>
      </c>
      <c r="Q1474">
        <v>2.7899196579662999E-2</v>
      </c>
    </row>
    <row r="1475" spans="1:17" hidden="1" x14ac:dyDescent="0.3">
      <c r="A1475" t="s">
        <v>3118</v>
      </c>
      <c r="B1475" t="s">
        <v>3119</v>
      </c>
      <c r="C1475" t="s">
        <v>10301</v>
      </c>
      <c r="D1475" t="s">
        <v>51</v>
      </c>
      <c r="E1475">
        <v>1006.031645775</v>
      </c>
      <c r="F1475">
        <v>380.25</v>
      </c>
      <c r="G1475">
        <v>-43.5302541686086</v>
      </c>
      <c r="H1475">
        <v>11.3451269549273</v>
      </c>
      <c r="I1475">
        <v>10.2383426605211</v>
      </c>
      <c r="J1475">
        <v>1.17421051079369</v>
      </c>
      <c r="K1475">
        <v>358.900874982711</v>
      </c>
      <c r="L1475">
        <v>352.003380487855</v>
      </c>
      <c r="M1475">
        <v>57.230112615075399</v>
      </c>
      <c r="N1475">
        <v>1.5494864267717601</v>
      </c>
      <c r="O1475">
        <v>24.917817225509499</v>
      </c>
      <c r="P1475">
        <v>38.980263157894697</v>
      </c>
      <c r="Q1475">
        <v>8.6138371007418002E-2</v>
      </c>
    </row>
    <row r="1476" spans="1:17" hidden="1" x14ac:dyDescent="0.3">
      <c r="A1476" t="s">
        <v>3120</v>
      </c>
      <c r="B1476" t="s">
        <v>3121</v>
      </c>
      <c r="C1476" t="s">
        <v>10301</v>
      </c>
      <c r="D1476" t="s">
        <v>3122</v>
      </c>
      <c r="E1476">
        <v>1000.24316588899</v>
      </c>
      <c r="F1476">
        <v>28.67</v>
      </c>
      <c r="G1476">
        <v>-55.701112838996004</v>
      </c>
      <c r="H1476">
        <v>-4.8823541711339598</v>
      </c>
      <c r="I1476">
        <v>-48.035332807476202</v>
      </c>
      <c r="J1476">
        <v>-1.8186899919216699</v>
      </c>
      <c r="K1476">
        <v>29.794910873183301</v>
      </c>
      <c r="L1476">
        <v>33.114532126421601</v>
      </c>
      <c r="M1476">
        <v>50.2322548348819</v>
      </c>
      <c r="N1476">
        <v>0.32851655259703899</v>
      </c>
      <c r="O1476">
        <v>81.374258807115396</v>
      </c>
      <c r="P1476">
        <v>10.269230769230701</v>
      </c>
      <c r="Q1476">
        <v>0.14069155165199401</v>
      </c>
    </row>
    <row r="1477" spans="1:17" hidden="1" x14ac:dyDescent="0.3">
      <c r="A1477" t="s">
        <v>3123</v>
      </c>
      <c r="B1477" t="s">
        <v>3124</v>
      </c>
      <c r="C1477" t="s">
        <v>10301</v>
      </c>
      <c r="D1477" t="s">
        <v>571</v>
      </c>
      <c r="E1477">
        <v>995.80560668500004</v>
      </c>
      <c r="F1477">
        <v>271.85000000000002</v>
      </c>
      <c r="G1477">
        <v>-21.747067733078101</v>
      </c>
      <c r="H1477">
        <v>6.7596165265521497</v>
      </c>
      <c r="I1477">
        <v>-8.7022475150402006</v>
      </c>
      <c r="J1477">
        <v>3.69919822703381</v>
      </c>
      <c r="K1477">
        <v>260.39970480638402</v>
      </c>
      <c r="L1477">
        <v>263.69748151488102</v>
      </c>
      <c r="M1477">
        <v>63.002127534866901</v>
      </c>
      <c r="N1477">
        <v>1.2917088467605</v>
      </c>
      <c r="O1477">
        <v>17.509656060327298</v>
      </c>
      <c r="P1477">
        <v>20.554323725055401</v>
      </c>
      <c r="Q1477">
        <v>-9.1560594301628995E-2</v>
      </c>
    </row>
    <row r="1478" spans="1:17" hidden="1" x14ac:dyDescent="0.3">
      <c r="A1478" t="s">
        <v>3125</v>
      </c>
      <c r="B1478" t="s">
        <v>3126</v>
      </c>
      <c r="C1478" t="s">
        <v>10301</v>
      </c>
      <c r="D1478" t="s">
        <v>124</v>
      </c>
      <c r="E1478">
        <v>992.87196639000001</v>
      </c>
      <c r="F1478">
        <v>442.15</v>
      </c>
      <c r="G1478">
        <v>6.9663381317531599</v>
      </c>
      <c r="H1478">
        <v>-3.72219465463884</v>
      </c>
      <c r="I1478">
        <v>-18.454142652371701</v>
      </c>
      <c r="J1478">
        <v>2.0897925919149598</v>
      </c>
      <c r="K1478">
        <v>450.77167620094798</v>
      </c>
      <c r="L1478">
        <v>425.842458978416</v>
      </c>
      <c r="M1478">
        <v>49.542646672407102</v>
      </c>
      <c r="N1478">
        <v>0.68013810378963901</v>
      </c>
      <c r="O1478">
        <v>20.547325568245999</v>
      </c>
      <c r="P1478">
        <v>53.364550815123103</v>
      </c>
      <c r="Q1478">
        <v>7.0951674974086998E-2</v>
      </c>
    </row>
    <row r="1479" spans="1:17" hidden="1" x14ac:dyDescent="0.3">
      <c r="A1479" t="s">
        <v>3127</v>
      </c>
      <c r="B1479" t="s">
        <v>3128</v>
      </c>
      <c r="C1479" t="s">
        <v>10301</v>
      </c>
      <c r="D1479" t="s">
        <v>921</v>
      </c>
      <c r="E1479">
        <v>992.61476274999995</v>
      </c>
      <c r="F1479">
        <v>703.3</v>
      </c>
      <c r="G1479">
        <v>-10.7986700803377</v>
      </c>
      <c r="H1479">
        <v>-6.00810555126185</v>
      </c>
      <c r="I1479">
        <v>-18.849229360819301</v>
      </c>
      <c r="J1479">
        <v>-1.5989749057400899</v>
      </c>
      <c r="K1479">
        <v>727.15476971686599</v>
      </c>
      <c r="L1479">
        <v>717.27203833450301</v>
      </c>
      <c r="M1479">
        <v>52.207859688790201</v>
      </c>
      <c r="N1479">
        <v>0.42158592464752498</v>
      </c>
      <c r="O1479">
        <v>30.1009526517844</v>
      </c>
      <c r="P1479">
        <v>39.960199004975102</v>
      </c>
      <c r="Q1479">
        <v>0.10174574622195499</v>
      </c>
    </row>
    <row r="1480" spans="1:17" hidden="1" x14ac:dyDescent="0.3">
      <c r="A1480" t="s">
        <v>3129</v>
      </c>
      <c r="B1480" t="s">
        <v>3130</v>
      </c>
      <c r="C1480" t="s">
        <v>10301</v>
      </c>
      <c r="D1480" t="s">
        <v>2580</v>
      </c>
      <c r="E1480">
        <v>989.34974999999997</v>
      </c>
      <c r="F1480">
        <v>25.05</v>
      </c>
      <c r="G1480">
        <v>87.042216709274996</v>
      </c>
      <c r="H1480">
        <v>-13.0869744879277</v>
      </c>
      <c r="I1480">
        <v>65.606645555795495</v>
      </c>
      <c r="J1480">
        <v>-0.58250694151396998</v>
      </c>
      <c r="K1480">
        <v>25.647174548389099</v>
      </c>
      <c r="L1480">
        <v>20.362975526363901</v>
      </c>
      <c r="M1480">
        <v>53.9077223184742</v>
      </c>
      <c r="N1480">
        <v>0.92813143878006199</v>
      </c>
      <c r="O1480">
        <v>37.059214903526197</v>
      </c>
      <c r="P1480">
        <v>212.34413965087199</v>
      </c>
      <c r="Q1480">
        <v>0.25450845810343298</v>
      </c>
    </row>
    <row r="1481" spans="1:17" hidden="1" x14ac:dyDescent="0.3">
      <c r="A1481" t="s">
        <v>3131</v>
      </c>
      <c r="B1481" t="s">
        <v>3132</v>
      </c>
      <c r="C1481" t="s">
        <v>10301</v>
      </c>
      <c r="D1481" t="s">
        <v>3133</v>
      </c>
      <c r="E1481">
        <v>986.19634728999995</v>
      </c>
      <c r="F1481">
        <v>1024.3</v>
      </c>
      <c r="G1481">
        <v>411.18752563376</v>
      </c>
      <c r="H1481">
        <v>50.014854145005899</v>
      </c>
      <c r="I1481">
        <v>54.3372336008185</v>
      </c>
      <c r="J1481">
        <v>3.02508882374276</v>
      </c>
      <c r="K1481">
        <v>753.73692988878497</v>
      </c>
      <c r="L1481">
        <v>561.02130522157699</v>
      </c>
      <c r="M1481">
        <v>78.082764930897099</v>
      </c>
      <c r="N1481">
        <v>1.60636669727578</v>
      </c>
      <c r="O1481">
        <v>0</v>
      </c>
      <c r="P1481">
        <v>439.105263157894</v>
      </c>
    </row>
    <row r="1482" spans="1:17" hidden="1" x14ac:dyDescent="0.3">
      <c r="A1482" t="s">
        <v>3134</v>
      </c>
      <c r="B1482" t="s">
        <v>3135</v>
      </c>
      <c r="C1482" t="s">
        <v>10301</v>
      </c>
      <c r="D1482" t="s">
        <v>46</v>
      </c>
      <c r="E1482">
        <v>984.78436843500003</v>
      </c>
      <c r="F1482">
        <v>465.15</v>
      </c>
      <c r="G1482">
        <v>-49.924779777655601</v>
      </c>
      <c r="H1482">
        <v>-8.3255497577478099</v>
      </c>
      <c r="I1482">
        <v>-44.027390304188202</v>
      </c>
      <c r="J1482">
        <v>-2.21903904327865</v>
      </c>
      <c r="K1482">
        <v>476.081537863677</v>
      </c>
      <c r="L1482">
        <v>537.69078507838196</v>
      </c>
      <c r="M1482">
        <v>50.222674044027997</v>
      </c>
      <c r="N1482">
        <v>1.0150161432273499</v>
      </c>
      <c r="O1482">
        <v>85.606793507470698</v>
      </c>
      <c r="P1482">
        <v>12.355072463768099</v>
      </c>
      <c r="Q1482">
        <v>0.177413169542258</v>
      </c>
    </row>
    <row r="1483" spans="1:17" hidden="1" x14ac:dyDescent="0.3">
      <c r="A1483" t="s">
        <v>3136</v>
      </c>
      <c r="B1483" t="s">
        <v>3137</v>
      </c>
      <c r="C1483" t="s">
        <v>10301</v>
      </c>
      <c r="D1483" t="s">
        <v>527</v>
      </c>
      <c r="E1483">
        <v>984.66130601600003</v>
      </c>
      <c r="F1483">
        <v>188.48</v>
      </c>
      <c r="G1483">
        <v>121.724646581825</v>
      </c>
      <c r="H1483">
        <v>10.470056224457601</v>
      </c>
      <c r="I1483">
        <v>23.3869691771413</v>
      </c>
      <c r="J1483">
        <v>2.3851118692306401</v>
      </c>
      <c r="K1483">
        <v>170.23921748628399</v>
      </c>
      <c r="L1483">
        <v>143.081567354225</v>
      </c>
      <c r="M1483">
        <v>72.360211736116</v>
      </c>
      <c r="N1483">
        <v>0.482809901799861</v>
      </c>
      <c r="O1483">
        <v>5.4753820033955902</v>
      </c>
      <c r="P1483">
        <v>150.139349701393</v>
      </c>
      <c r="Q1483">
        <v>2.7790127345754E-2</v>
      </c>
    </row>
    <row r="1484" spans="1:17" hidden="1" x14ac:dyDescent="0.3">
      <c r="A1484" t="s">
        <v>3138</v>
      </c>
      <c r="B1484" t="s">
        <v>3139</v>
      </c>
      <c r="C1484" t="s">
        <v>10301</v>
      </c>
      <c r="D1484" t="s">
        <v>303</v>
      </c>
      <c r="E1484">
        <v>981.74753528500003</v>
      </c>
      <c r="F1484">
        <v>1757.65</v>
      </c>
      <c r="G1484">
        <v>-33.328888099960601</v>
      </c>
      <c r="H1484">
        <v>0.13119058010049101</v>
      </c>
      <c r="I1484">
        <v>-19.810891512639099</v>
      </c>
      <c r="J1484">
        <v>3.82928616567879E-3</v>
      </c>
      <c r="K1484">
        <v>1733.2132565786401</v>
      </c>
      <c r="L1484">
        <v>1784.39213109465</v>
      </c>
      <c r="M1484">
        <v>63.2852573442063</v>
      </c>
      <c r="N1484">
        <v>0.82734636318077404</v>
      </c>
      <c r="O1484">
        <v>24.313714334480601</v>
      </c>
      <c r="P1484">
        <v>16.4006622516556</v>
      </c>
      <c r="Q1484">
        <v>-5.6731687035155E-2</v>
      </c>
    </row>
    <row r="1485" spans="1:17" hidden="1" x14ac:dyDescent="0.3">
      <c r="A1485" t="s">
        <v>3140</v>
      </c>
      <c r="B1485" t="s">
        <v>3141</v>
      </c>
      <c r="C1485" t="s">
        <v>10301</v>
      </c>
      <c r="D1485" t="s">
        <v>471</v>
      </c>
      <c r="E1485">
        <v>975.87203999999997</v>
      </c>
      <c r="F1485">
        <v>30.74</v>
      </c>
      <c r="G1485">
        <v>77.0155958091987</v>
      </c>
      <c r="H1485">
        <v>7.1030443186439696</v>
      </c>
      <c r="I1485">
        <v>16.141315453522701</v>
      </c>
      <c r="J1485">
        <v>-6.6202489669695002</v>
      </c>
      <c r="K1485">
        <v>28.746342768090798</v>
      </c>
      <c r="L1485">
        <v>24.742289057959201</v>
      </c>
      <c r="M1485">
        <v>57.526972725082203</v>
      </c>
      <c r="N1485">
        <v>1.5650596301152699</v>
      </c>
      <c r="O1485">
        <v>10.117111255692899</v>
      </c>
      <c r="P1485">
        <v>130.54999999999899</v>
      </c>
      <c r="Q1485">
        <v>0.166097587519863</v>
      </c>
    </row>
    <row r="1486" spans="1:17" hidden="1" x14ac:dyDescent="0.3">
      <c r="A1486" t="s">
        <v>3142</v>
      </c>
      <c r="B1486" t="s">
        <v>3143</v>
      </c>
      <c r="C1486" t="s">
        <v>10301</v>
      </c>
      <c r="D1486" t="s">
        <v>1561</v>
      </c>
      <c r="E1486">
        <v>971.59390729500001</v>
      </c>
      <c r="F1486">
        <v>534.04999999999995</v>
      </c>
      <c r="G1486">
        <v>121.405325034222</v>
      </c>
      <c r="H1486">
        <v>19.7045075972107</v>
      </c>
      <c r="I1486">
        <v>94.2429103972229</v>
      </c>
      <c r="J1486">
        <v>4.1528962516321197</v>
      </c>
      <c r="K1486">
        <v>458.80693904403898</v>
      </c>
      <c r="L1486">
        <v>347.729326458694</v>
      </c>
      <c r="M1486">
        <v>70.215159004125397</v>
      </c>
      <c r="N1486">
        <v>0.30890554675292098</v>
      </c>
      <c r="O1486">
        <v>6.5443310551446396</v>
      </c>
      <c r="P1486">
        <v>193.43406593406499</v>
      </c>
      <c r="Q1486">
        <v>0.115358075890934</v>
      </c>
    </row>
    <row r="1487" spans="1:17" hidden="1" x14ac:dyDescent="0.3">
      <c r="A1487" t="s">
        <v>3144</v>
      </c>
      <c r="B1487" t="s">
        <v>3145</v>
      </c>
      <c r="C1487" t="s">
        <v>10301</v>
      </c>
      <c r="D1487" t="s">
        <v>263</v>
      </c>
      <c r="E1487">
        <v>971.041603098</v>
      </c>
      <c r="F1487">
        <v>159.58000000000001</v>
      </c>
      <c r="G1487">
        <v>20.253107415512599</v>
      </c>
      <c r="H1487">
        <v>-0.26479214798378897</v>
      </c>
      <c r="I1487">
        <v>-10.290726010284899</v>
      </c>
      <c r="J1487">
        <v>2.88365463409612</v>
      </c>
      <c r="K1487">
        <v>158.113012435038</v>
      </c>
      <c r="L1487">
        <v>138.881603578247</v>
      </c>
      <c r="M1487">
        <v>53.464368999671599</v>
      </c>
      <c r="N1487">
        <v>0.57114285960487099</v>
      </c>
      <c r="O1487">
        <v>21.569118937210099</v>
      </c>
      <c r="P1487">
        <v>70.856531049250506</v>
      </c>
      <c r="Q1487">
        <v>0.24884224633229601</v>
      </c>
    </row>
    <row r="1488" spans="1:17" hidden="1" x14ac:dyDescent="0.3">
      <c r="A1488" t="s">
        <v>3146</v>
      </c>
      <c r="B1488" t="s">
        <v>3147</v>
      </c>
      <c r="C1488" t="s">
        <v>10301</v>
      </c>
      <c r="D1488" t="s">
        <v>198</v>
      </c>
      <c r="E1488">
        <v>968.51440000000002</v>
      </c>
      <c r="F1488">
        <v>797</v>
      </c>
      <c r="G1488">
        <v>-13.001725700906199</v>
      </c>
      <c r="H1488">
        <v>-3.8186700450011299</v>
      </c>
      <c r="I1488">
        <v>-13.938286781331101</v>
      </c>
      <c r="J1488">
        <v>-2.85432810681215</v>
      </c>
      <c r="K1488">
        <v>801.17892783527202</v>
      </c>
      <c r="L1488">
        <v>762.617240387778</v>
      </c>
      <c r="M1488">
        <v>51.184925486992398</v>
      </c>
      <c r="N1488">
        <v>0.69816322286999299</v>
      </c>
      <c r="O1488">
        <v>17.314930991217</v>
      </c>
      <c r="P1488">
        <v>21.051032806804301</v>
      </c>
      <c r="Q1488">
        <v>3.8037653265070998E-2</v>
      </c>
    </row>
    <row r="1489" spans="1:17" hidden="1" x14ac:dyDescent="0.3">
      <c r="A1489" t="s">
        <v>3148</v>
      </c>
      <c r="B1489" t="s">
        <v>3149</v>
      </c>
      <c r="C1489" t="s">
        <v>10301</v>
      </c>
      <c r="D1489" t="s">
        <v>139</v>
      </c>
      <c r="E1489">
        <v>965.35477500000002</v>
      </c>
      <c r="F1489">
        <v>981.75</v>
      </c>
      <c r="G1489">
        <v>12.9965727959458</v>
      </c>
      <c r="H1489">
        <v>4.5139798460879303</v>
      </c>
      <c r="I1489">
        <v>9.2145520842030404</v>
      </c>
      <c r="J1489">
        <v>5.6578007198047198</v>
      </c>
      <c r="K1489">
        <v>967.89993100621496</v>
      </c>
      <c r="L1489">
        <v>895.06624239444398</v>
      </c>
      <c r="M1489">
        <v>59.7579751730932</v>
      </c>
      <c r="N1489">
        <v>1.04512318994637</v>
      </c>
      <c r="O1489">
        <v>19.684237331296099</v>
      </c>
      <c r="P1489">
        <v>46.453345267397602</v>
      </c>
      <c r="Q1489">
        <v>1.2990190299582999E-2</v>
      </c>
    </row>
    <row r="1490" spans="1:17" hidden="1" x14ac:dyDescent="0.3">
      <c r="A1490" t="s">
        <v>3150</v>
      </c>
      <c r="B1490" t="s">
        <v>3151</v>
      </c>
      <c r="C1490" t="s">
        <v>10301</v>
      </c>
      <c r="D1490" t="s">
        <v>21</v>
      </c>
      <c r="E1490">
        <v>964.23109939799997</v>
      </c>
      <c r="F1490">
        <v>92.21</v>
      </c>
      <c r="G1490">
        <v>-9.2433488497458995</v>
      </c>
      <c r="H1490">
        <v>2.8500406308028801</v>
      </c>
      <c r="I1490">
        <v>-22.324957169726598</v>
      </c>
      <c r="J1490">
        <v>-4.1482145988588401</v>
      </c>
      <c r="K1490">
        <v>92.540715438285602</v>
      </c>
      <c r="L1490">
        <v>91.628226498965901</v>
      </c>
      <c r="M1490">
        <v>46.254089878516602</v>
      </c>
      <c r="N1490">
        <v>0.84476308161108404</v>
      </c>
      <c r="O1490">
        <v>34.692549615009199</v>
      </c>
      <c r="P1490">
        <v>39.079939668174902</v>
      </c>
    </row>
    <row r="1491" spans="1:17" hidden="1" x14ac:dyDescent="0.3">
      <c r="A1491" t="s">
        <v>3152</v>
      </c>
      <c r="B1491" t="s">
        <v>3153</v>
      </c>
      <c r="C1491" t="s">
        <v>10301</v>
      </c>
      <c r="D1491" t="s">
        <v>46</v>
      </c>
      <c r="E1491">
        <v>960.63850748499999</v>
      </c>
      <c r="F1491">
        <v>390.35</v>
      </c>
      <c r="G1491">
        <v>381.34514571135099</v>
      </c>
      <c r="H1491">
        <v>61.375487781676</v>
      </c>
      <c r="I1491">
        <v>18.008653018534702</v>
      </c>
      <c r="J1491">
        <v>23.1601998063297</v>
      </c>
      <c r="K1491">
        <v>261.00652899144001</v>
      </c>
      <c r="L1491">
        <v>264.271967958495</v>
      </c>
      <c r="M1491">
        <v>94.676016251787203</v>
      </c>
      <c r="N1491">
        <v>1.8307559767391699</v>
      </c>
      <c r="O1491">
        <v>19.239144357627701</v>
      </c>
      <c r="P1491">
        <v>434.72602739726</v>
      </c>
    </row>
    <row r="1492" spans="1:17" hidden="1" x14ac:dyDescent="0.3">
      <c r="A1492" t="s">
        <v>3154</v>
      </c>
      <c r="B1492" t="s">
        <v>3155</v>
      </c>
      <c r="C1492" t="s">
        <v>10301</v>
      </c>
      <c r="D1492" t="s">
        <v>962</v>
      </c>
      <c r="E1492">
        <v>960.54899999999998</v>
      </c>
      <c r="F1492">
        <v>2088.15</v>
      </c>
      <c r="G1492">
        <v>135.52135917680499</v>
      </c>
      <c r="H1492">
        <v>11.6083374822456</v>
      </c>
      <c r="I1492">
        <v>92.474436282903994</v>
      </c>
      <c r="J1492">
        <v>2.50471708863595</v>
      </c>
      <c r="K1492">
        <v>1834.8632821045801</v>
      </c>
      <c r="L1492">
        <v>1347.5466945071701</v>
      </c>
      <c r="M1492">
        <v>69.788307966607803</v>
      </c>
      <c r="N1492">
        <v>0.74292169916069795</v>
      </c>
      <c r="O1492">
        <v>10.609869980604801</v>
      </c>
      <c r="P1492">
        <v>208.350561134081</v>
      </c>
      <c r="Q1492">
        <v>0.182956217530649</v>
      </c>
    </row>
    <row r="1493" spans="1:17" hidden="1" x14ac:dyDescent="0.3">
      <c r="A1493" t="s">
        <v>3156</v>
      </c>
      <c r="B1493" t="s">
        <v>3157</v>
      </c>
      <c r="C1493" t="s">
        <v>10301</v>
      </c>
      <c r="D1493" t="s">
        <v>21</v>
      </c>
      <c r="E1493">
        <v>953.10396000000003</v>
      </c>
      <c r="F1493">
        <v>751.6</v>
      </c>
      <c r="G1493">
        <v>43.955118638682698</v>
      </c>
      <c r="H1493">
        <v>1.3696353408200299</v>
      </c>
      <c r="I1493">
        <v>-9.5700402021339492</v>
      </c>
      <c r="J1493">
        <v>-5.5127642656709002</v>
      </c>
      <c r="K1493">
        <v>754.82055778209701</v>
      </c>
      <c r="L1493">
        <v>691.12223967844295</v>
      </c>
      <c r="M1493">
        <v>40.025561751724801</v>
      </c>
      <c r="N1493">
        <v>0.92455563722431</v>
      </c>
      <c r="O1493">
        <v>10.0252794039382</v>
      </c>
      <c r="P1493">
        <v>77.013659915214305</v>
      </c>
      <c r="Q1493">
        <v>0.16357197891785399</v>
      </c>
    </row>
    <row r="1494" spans="1:17" hidden="1" x14ac:dyDescent="0.3">
      <c r="A1494" t="s">
        <v>3158</v>
      </c>
      <c r="B1494" t="s">
        <v>3159</v>
      </c>
      <c r="C1494" t="s">
        <v>10301</v>
      </c>
      <c r="D1494" t="s">
        <v>397</v>
      </c>
      <c r="E1494">
        <v>951.21979384500003</v>
      </c>
      <c r="F1494">
        <v>335.85</v>
      </c>
      <c r="G1494">
        <v>15.669265468597301</v>
      </c>
      <c r="H1494">
        <v>8.6443994385867597</v>
      </c>
      <c r="I1494">
        <v>22.771825682911999</v>
      </c>
      <c r="J1494">
        <v>-4.9749927658066504</v>
      </c>
      <c r="K1494">
        <v>310.41958990464798</v>
      </c>
      <c r="L1494">
        <v>269.78152208965298</v>
      </c>
      <c r="M1494">
        <v>61.429237347765401</v>
      </c>
      <c r="N1494">
        <v>0.44662364802160898</v>
      </c>
      <c r="O1494">
        <v>11.5825517344052</v>
      </c>
      <c r="P1494">
        <v>77.557494052339393</v>
      </c>
      <c r="Q1494">
        <v>0.102060046840315</v>
      </c>
    </row>
    <row r="1495" spans="1:17" hidden="1" x14ac:dyDescent="0.3">
      <c r="A1495" t="s">
        <v>3160</v>
      </c>
      <c r="B1495" t="s">
        <v>3161</v>
      </c>
      <c r="C1495" t="s">
        <v>10301</v>
      </c>
      <c r="D1495" t="s">
        <v>198</v>
      </c>
      <c r="E1495">
        <v>950.99445660000003</v>
      </c>
      <c r="F1495">
        <v>1995.9</v>
      </c>
      <c r="G1495">
        <v>42.577286607757898</v>
      </c>
      <c r="H1495">
        <v>-9.6735748429749293</v>
      </c>
      <c r="I1495">
        <v>-22.967094393792301</v>
      </c>
      <c r="J1495">
        <v>-5.5421508638728296</v>
      </c>
      <c r="K1495">
        <v>2071.98383255316</v>
      </c>
      <c r="L1495">
        <v>1912.1098252731699</v>
      </c>
      <c r="M1495">
        <v>48.049792701185801</v>
      </c>
      <c r="N1495">
        <v>6.0877969520394402</v>
      </c>
      <c r="O1495">
        <v>25.727741870835199</v>
      </c>
      <c r="P1495">
        <v>83.051313798321601</v>
      </c>
      <c r="Q1495">
        <v>0.23484779714407999</v>
      </c>
    </row>
    <row r="1496" spans="1:17" hidden="1" x14ac:dyDescent="0.3">
      <c r="A1496" t="s">
        <v>3162</v>
      </c>
      <c r="B1496" t="s">
        <v>3163</v>
      </c>
      <c r="C1496" t="s">
        <v>10301</v>
      </c>
      <c r="D1496" t="s">
        <v>1002</v>
      </c>
      <c r="E1496">
        <v>947.58749999999998</v>
      </c>
      <c r="F1496">
        <v>84.23</v>
      </c>
      <c r="G1496">
        <v>-49.3449763301047</v>
      </c>
      <c r="H1496">
        <v>3.86372369966517</v>
      </c>
      <c r="I1496">
        <v>-10.4377515942942</v>
      </c>
      <c r="J1496">
        <v>1.3288822222146099</v>
      </c>
      <c r="K1496">
        <v>80.1596204247369</v>
      </c>
      <c r="L1496">
        <v>83.1789718405401</v>
      </c>
      <c r="M1496">
        <v>69.849406046788005</v>
      </c>
      <c r="N1496">
        <v>0.86652109804766497</v>
      </c>
      <c r="O1496">
        <v>42.704499584471002</v>
      </c>
      <c r="P1496">
        <v>31.506635441061601</v>
      </c>
      <c r="Q1496">
        <v>9.8264928199360002E-2</v>
      </c>
    </row>
    <row r="1497" spans="1:17" hidden="1" x14ac:dyDescent="0.3">
      <c r="A1497" t="s">
        <v>3164</v>
      </c>
      <c r="B1497" t="s">
        <v>3165</v>
      </c>
      <c r="C1497" t="s">
        <v>10301</v>
      </c>
      <c r="D1497" t="s">
        <v>755</v>
      </c>
      <c r="E1497">
        <v>944.92552185</v>
      </c>
      <c r="F1497">
        <v>418.05</v>
      </c>
      <c r="G1497">
        <v>-53.933134391668403</v>
      </c>
      <c r="H1497">
        <v>-8.0472461567330598</v>
      </c>
      <c r="I1497">
        <v>-37.632161694024497</v>
      </c>
      <c r="J1497">
        <v>-2.6678069029498999</v>
      </c>
      <c r="K1497">
        <v>423.55138264708199</v>
      </c>
      <c r="L1497">
        <v>463.51334115168601</v>
      </c>
      <c r="M1497">
        <v>56.744977095011002</v>
      </c>
      <c r="N1497">
        <v>0.536073587574046</v>
      </c>
      <c r="O1497">
        <v>77.012319100585998</v>
      </c>
      <c r="P1497">
        <v>25.0523481902482</v>
      </c>
      <c r="Q1497">
        <v>5.6910259611651998E-2</v>
      </c>
    </row>
    <row r="1498" spans="1:17" hidden="1" x14ac:dyDescent="0.3">
      <c r="A1498" t="s">
        <v>3166</v>
      </c>
      <c r="B1498" t="s">
        <v>3167</v>
      </c>
      <c r="C1498" t="s">
        <v>10301</v>
      </c>
      <c r="D1498" t="s">
        <v>263</v>
      </c>
      <c r="E1498">
        <v>944.91600000000005</v>
      </c>
      <c r="F1498">
        <v>1687.35</v>
      </c>
      <c r="G1498">
        <v>-6.5343838085745203</v>
      </c>
      <c r="H1498">
        <v>10.7062465539864</v>
      </c>
      <c r="I1498">
        <v>0.93062754171033402</v>
      </c>
      <c r="J1498">
        <v>10.279358876708301</v>
      </c>
      <c r="K1498">
        <v>1521.56058809775</v>
      </c>
      <c r="L1498">
        <v>1473.26944663206</v>
      </c>
      <c r="M1498">
        <v>81.816154985489902</v>
      </c>
      <c r="N1498">
        <v>2.0690880166878198</v>
      </c>
      <c r="O1498">
        <v>5.7605120455151502</v>
      </c>
      <c r="P1498">
        <v>33.683251465694703</v>
      </c>
      <c r="Q1498">
        <v>5.2523277654642E-2</v>
      </c>
    </row>
    <row r="1499" spans="1:17" hidden="1" x14ac:dyDescent="0.3">
      <c r="A1499" t="s">
        <v>3168</v>
      </c>
      <c r="B1499" t="s">
        <v>3169</v>
      </c>
      <c r="C1499" t="s">
        <v>10301</v>
      </c>
      <c r="D1499" t="s">
        <v>113</v>
      </c>
      <c r="E1499">
        <v>944.71907729999998</v>
      </c>
      <c r="F1499">
        <v>3031.5</v>
      </c>
      <c r="G1499">
        <v>23.8735650820792</v>
      </c>
      <c r="H1499">
        <v>3.21692874152399</v>
      </c>
      <c r="I1499">
        <v>1.7998431558460699</v>
      </c>
      <c r="J1499">
        <v>0.86330613846836002</v>
      </c>
      <c r="K1499">
        <v>2916.2958638954301</v>
      </c>
      <c r="L1499">
        <v>2732.7391217191198</v>
      </c>
      <c r="M1499">
        <v>56.539691375943299</v>
      </c>
      <c r="N1499">
        <v>1.0381996898325301</v>
      </c>
      <c r="O1499">
        <v>17.796470394194198</v>
      </c>
      <c r="P1499">
        <v>56.262886597938099</v>
      </c>
      <c r="Q1499">
        <v>9.8300844081798996E-2</v>
      </c>
    </row>
    <row r="1500" spans="1:17" hidden="1" x14ac:dyDescent="0.3">
      <c r="A1500" t="s">
        <v>3170</v>
      </c>
      <c r="B1500" t="s">
        <v>3171</v>
      </c>
      <c r="C1500" t="s">
        <v>10301</v>
      </c>
      <c r="D1500" t="s">
        <v>3172</v>
      </c>
      <c r="E1500">
        <v>943.86810000000003</v>
      </c>
      <c r="F1500">
        <v>478.15</v>
      </c>
      <c r="G1500">
        <v>197.35437131940199</v>
      </c>
      <c r="H1500">
        <v>-1.4372895031509301</v>
      </c>
      <c r="I1500">
        <v>89.565850128057406</v>
      </c>
      <c r="J1500">
        <v>-6.9397414047225601</v>
      </c>
      <c r="K1500">
        <v>471.93819193180502</v>
      </c>
      <c r="M1500">
        <v>47.263396792642801</v>
      </c>
      <c r="N1500">
        <v>0.376094869085358</v>
      </c>
      <c r="O1500">
        <v>40.102478301788103</v>
      </c>
      <c r="P1500">
        <v>241.53571428571399</v>
      </c>
    </row>
    <row r="1501" spans="1:17" hidden="1" x14ac:dyDescent="0.3">
      <c r="A1501" t="s">
        <v>3173</v>
      </c>
      <c r="B1501" t="s">
        <v>3174</v>
      </c>
      <c r="C1501" t="s">
        <v>10301</v>
      </c>
      <c r="D1501" t="s">
        <v>21</v>
      </c>
      <c r="E1501">
        <v>943.78560210000001</v>
      </c>
      <c r="F1501">
        <v>371.1</v>
      </c>
      <c r="G1501">
        <v>154.93287223196299</v>
      </c>
      <c r="H1501">
        <v>7.0004304124014904</v>
      </c>
      <c r="I1501">
        <v>51.732457861045603</v>
      </c>
      <c r="J1501">
        <v>-7.82745451465789</v>
      </c>
      <c r="K1501">
        <v>366.05480063789003</v>
      </c>
      <c r="L1501">
        <v>282.76476799460602</v>
      </c>
      <c r="M1501">
        <v>33.873296852913697</v>
      </c>
      <c r="N1501">
        <v>0.52091902655432598</v>
      </c>
      <c r="O1501">
        <v>23.955807060091601</v>
      </c>
      <c r="P1501">
        <v>196.88</v>
      </c>
      <c r="Q1501">
        <v>0.108566240342795</v>
      </c>
    </row>
    <row r="1502" spans="1:17" hidden="1" x14ac:dyDescent="0.3">
      <c r="A1502" t="s">
        <v>3175</v>
      </c>
      <c r="B1502" t="s">
        <v>3176</v>
      </c>
      <c r="C1502" t="s">
        <v>10301</v>
      </c>
      <c r="D1502" t="s">
        <v>18</v>
      </c>
      <c r="E1502">
        <v>942.23516813999902</v>
      </c>
      <c r="F1502">
        <v>916.65</v>
      </c>
      <c r="G1502">
        <v>35.842869889889499</v>
      </c>
      <c r="H1502">
        <v>-0.50306768358198495</v>
      </c>
      <c r="I1502">
        <v>-34.259238127639698</v>
      </c>
      <c r="J1502">
        <v>-2.9682724158924598</v>
      </c>
      <c r="K1502">
        <v>933.73082527569898</v>
      </c>
      <c r="L1502">
        <v>964.72037830047998</v>
      </c>
      <c r="M1502">
        <v>65.047379442465399</v>
      </c>
      <c r="N1502">
        <v>0.59828289126576795</v>
      </c>
      <c r="O1502">
        <v>72.584956090110694</v>
      </c>
      <c r="P1502">
        <v>66.059782608695599</v>
      </c>
      <c r="Q1502">
        <v>0.20583901853574399</v>
      </c>
    </row>
    <row r="1503" spans="1:17" hidden="1" x14ac:dyDescent="0.3">
      <c r="A1503" t="s">
        <v>3177</v>
      </c>
      <c r="B1503" t="s">
        <v>3178</v>
      </c>
      <c r="C1503" t="s">
        <v>10301</v>
      </c>
      <c r="D1503" t="s">
        <v>3179</v>
      </c>
      <c r="E1503">
        <v>941.58331920000001</v>
      </c>
      <c r="F1503">
        <v>342</v>
      </c>
      <c r="G1503">
        <v>-50.882035305416203</v>
      </c>
      <c r="H1503">
        <v>-1.82144316461551</v>
      </c>
      <c r="I1503">
        <v>-23.200761467133901</v>
      </c>
      <c r="J1503">
        <v>-1.06845717961777</v>
      </c>
      <c r="K1503">
        <v>336.34066655671398</v>
      </c>
      <c r="L1503">
        <v>391.87059013615698</v>
      </c>
      <c r="M1503">
        <v>65.356884974652601</v>
      </c>
      <c r="N1503">
        <v>0.52965787979676504</v>
      </c>
      <c r="O1503">
        <v>109.89766081871301</v>
      </c>
      <c r="P1503">
        <v>27.564341663558299</v>
      </c>
      <c r="Q1503">
        <v>1.2049723563461999E-2</v>
      </c>
    </row>
    <row r="1504" spans="1:17" hidden="1" x14ac:dyDescent="0.3">
      <c r="A1504" t="s">
        <v>3180</v>
      </c>
      <c r="B1504" t="s">
        <v>3181</v>
      </c>
      <c r="C1504" t="s">
        <v>10301</v>
      </c>
      <c r="D1504" t="s">
        <v>51</v>
      </c>
      <c r="E1504">
        <v>937.78121800999998</v>
      </c>
      <c r="F1504">
        <v>729.95</v>
      </c>
      <c r="G1504">
        <v>41.150010014950503</v>
      </c>
      <c r="H1504">
        <v>-5.98709388086057</v>
      </c>
      <c r="I1504">
        <v>-6.2449531333669004</v>
      </c>
      <c r="J1504">
        <v>2.2546266619506299</v>
      </c>
      <c r="K1504">
        <v>781.68597162497304</v>
      </c>
      <c r="L1504">
        <v>681.823637695142</v>
      </c>
      <c r="M1504">
        <v>37.533218098638798</v>
      </c>
      <c r="N1504">
        <v>1.27620109192634</v>
      </c>
      <c r="O1504">
        <v>30.152750188369001</v>
      </c>
      <c r="P1504">
        <v>71.955241460541799</v>
      </c>
      <c r="Q1504">
        <v>8.3866273688437007E-2</v>
      </c>
    </row>
    <row r="1505" spans="1:17" hidden="1" x14ac:dyDescent="0.3">
      <c r="A1505" t="s">
        <v>3182</v>
      </c>
      <c r="B1505" t="s">
        <v>3183</v>
      </c>
      <c r="C1505" t="s">
        <v>10301</v>
      </c>
      <c r="D1505" t="s">
        <v>290</v>
      </c>
      <c r="E1505">
        <v>934.12454154599902</v>
      </c>
      <c r="F1505">
        <v>87.86</v>
      </c>
      <c r="G1505">
        <v>-43.639560066100898</v>
      </c>
      <c r="H1505">
        <v>2.2428257921439201</v>
      </c>
      <c r="I1505">
        <v>-8.3717935040306397</v>
      </c>
      <c r="J1505">
        <v>7.4160920622220097</v>
      </c>
      <c r="K1505">
        <v>78.726402924451307</v>
      </c>
      <c r="L1505">
        <v>83.887138845857606</v>
      </c>
      <c r="M1505">
        <v>75.866699053246506</v>
      </c>
      <c r="N1505">
        <v>0.851399004582861</v>
      </c>
      <c r="O1505">
        <v>46.141588891418102</v>
      </c>
      <c r="P1505">
        <v>47.539882451721198</v>
      </c>
      <c r="Q1505">
        <v>-1.9788012806610002E-2</v>
      </c>
    </row>
    <row r="1506" spans="1:17" hidden="1" x14ac:dyDescent="0.3">
      <c r="A1506" t="s">
        <v>3184</v>
      </c>
      <c r="B1506" t="s">
        <v>3185</v>
      </c>
      <c r="C1506" t="s">
        <v>10301</v>
      </c>
      <c r="D1506" t="s">
        <v>359</v>
      </c>
      <c r="E1506">
        <v>932.37701842000001</v>
      </c>
      <c r="F1506">
        <v>7.17</v>
      </c>
      <c r="G1506">
        <v>-61.5841266443121</v>
      </c>
      <c r="H1506">
        <v>-12.9327152596604</v>
      </c>
      <c r="I1506">
        <v>-44.509456016920801</v>
      </c>
      <c r="J1506">
        <v>-5.0818024138740903</v>
      </c>
      <c r="K1506">
        <v>8.0537718080199703</v>
      </c>
      <c r="L1506">
        <v>8.6662795102815906</v>
      </c>
      <c r="M1506">
        <v>45.092784332523699</v>
      </c>
      <c r="N1506">
        <v>0.41949584215393598</v>
      </c>
      <c r="O1506">
        <v>67.364016736401595</v>
      </c>
      <c r="P1506">
        <v>6.6964285714285499</v>
      </c>
    </row>
    <row r="1507" spans="1:17" hidden="1" x14ac:dyDescent="0.3">
      <c r="A1507" t="s">
        <v>3186</v>
      </c>
      <c r="B1507" t="s">
        <v>3187</v>
      </c>
      <c r="C1507" t="s">
        <v>10301</v>
      </c>
      <c r="D1507" t="s">
        <v>955</v>
      </c>
      <c r="E1507">
        <v>931.79200000000003</v>
      </c>
      <c r="F1507">
        <v>2911.85</v>
      </c>
      <c r="G1507">
        <v>51.162828281523403</v>
      </c>
      <c r="H1507">
        <v>16.632917890151202</v>
      </c>
      <c r="I1507">
        <v>52.3813976156286</v>
      </c>
      <c r="J1507">
        <v>4.0975959342511104</v>
      </c>
      <c r="K1507">
        <v>2544.1225736793299</v>
      </c>
      <c r="L1507">
        <v>2123.4414928542801</v>
      </c>
      <c r="M1507">
        <v>70.320023186558501</v>
      </c>
      <c r="N1507">
        <v>1.3909985833121401</v>
      </c>
      <c r="O1507">
        <v>2.6838607757954498</v>
      </c>
      <c r="P1507">
        <v>92.748394783875</v>
      </c>
      <c r="Q1507">
        <v>1.2779751542258E-2</v>
      </c>
    </row>
    <row r="1508" spans="1:17" hidden="1" x14ac:dyDescent="0.3">
      <c r="A1508" t="s">
        <v>3188</v>
      </c>
      <c r="B1508" t="s">
        <v>3189</v>
      </c>
      <c r="C1508" t="s">
        <v>10301</v>
      </c>
      <c r="D1508" t="s">
        <v>354</v>
      </c>
      <c r="E1508">
        <v>930.69194856000001</v>
      </c>
      <c r="F1508">
        <v>5.01</v>
      </c>
      <c r="G1508">
        <v>9.3425364484681701</v>
      </c>
      <c r="H1508">
        <v>-0.61845377213721198</v>
      </c>
      <c r="I1508">
        <v>-35.187182745204403</v>
      </c>
      <c r="J1508">
        <v>-3.9729695803607399</v>
      </c>
      <c r="K1508">
        <v>5.1049583255644002</v>
      </c>
      <c r="L1508">
        <v>5.18049404050692</v>
      </c>
      <c r="M1508">
        <v>53.950467797509901</v>
      </c>
      <c r="N1508">
        <v>0.74469626809417699</v>
      </c>
      <c r="O1508">
        <v>59.680638722554797</v>
      </c>
      <c r="P1508">
        <v>49.552238805970099</v>
      </c>
      <c r="Q1508">
        <v>4.127408939676E-2</v>
      </c>
    </row>
    <row r="1509" spans="1:17" hidden="1" x14ac:dyDescent="0.3">
      <c r="A1509" t="s">
        <v>3190</v>
      </c>
      <c r="B1509" t="s">
        <v>3191</v>
      </c>
      <c r="C1509" t="s">
        <v>10301</v>
      </c>
      <c r="D1509" t="s">
        <v>568</v>
      </c>
      <c r="E1509">
        <v>929.21244544799902</v>
      </c>
      <c r="F1509">
        <v>87.08</v>
      </c>
      <c r="G1509">
        <v>-39.690787169524597</v>
      </c>
      <c r="H1509">
        <v>6.5661651702544699</v>
      </c>
      <c r="I1509">
        <v>-13.8879726779551</v>
      </c>
      <c r="J1509">
        <v>2.3706319579383801</v>
      </c>
      <c r="K1509">
        <v>82.945239161519098</v>
      </c>
      <c r="L1509">
        <v>85.670994564002598</v>
      </c>
      <c r="M1509">
        <v>65.709511260518994</v>
      </c>
      <c r="N1509">
        <v>0.77722686538098895</v>
      </c>
      <c r="O1509">
        <v>19.889756545705101</v>
      </c>
      <c r="P1509">
        <v>22.475386779184198</v>
      </c>
    </row>
    <row r="1510" spans="1:17" hidden="1" x14ac:dyDescent="0.3">
      <c r="A1510" t="s">
        <v>3192</v>
      </c>
      <c r="B1510" t="s">
        <v>3193</v>
      </c>
      <c r="C1510" t="s">
        <v>10301</v>
      </c>
      <c r="D1510" t="s">
        <v>622</v>
      </c>
      <c r="E1510">
        <v>928.93515000000002</v>
      </c>
      <c r="F1510">
        <v>1007.5</v>
      </c>
      <c r="G1510">
        <v>9.6624891589188397</v>
      </c>
      <c r="H1510">
        <v>-2.9578455516572899</v>
      </c>
      <c r="I1510">
        <v>-13.335078385975001</v>
      </c>
      <c r="J1510">
        <v>1.1470286436463999</v>
      </c>
      <c r="K1510">
        <v>1012.28350018297</v>
      </c>
      <c r="L1510">
        <v>939.90971138207897</v>
      </c>
      <c r="M1510">
        <v>49.146918945134402</v>
      </c>
      <c r="N1510">
        <v>0.59596202073637805</v>
      </c>
      <c r="O1510">
        <v>18.6004962779156</v>
      </c>
      <c r="P1510">
        <v>41.106442577030798</v>
      </c>
      <c r="Q1510">
        <v>-2.0162484382033E-2</v>
      </c>
    </row>
    <row r="1511" spans="1:17" hidden="1" x14ac:dyDescent="0.3">
      <c r="A1511" t="s">
        <v>3194</v>
      </c>
      <c r="B1511" t="s">
        <v>3195</v>
      </c>
      <c r="C1511" t="s">
        <v>10301</v>
      </c>
      <c r="D1511" t="s">
        <v>248</v>
      </c>
      <c r="E1511">
        <v>926.10036642</v>
      </c>
      <c r="F1511">
        <v>1518.9</v>
      </c>
      <c r="G1511">
        <v>90.833612659490399</v>
      </c>
      <c r="H1511">
        <v>20.708983198258501</v>
      </c>
      <c r="I1511">
        <v>7.8850358984396696</v>
      </c>
      <c r="J1511">
        <v>-2.87540353895101</v>
      </c>
      <c r="K1511">
        <v>1382.50332861006</v>
      </c>
      <c r="L1511">
        <v>1204.2009014187199</v>
      </c>
      <c r="M1511">
        <v>58.707112039415001</v>
      </c>
      <c r="N1511">
        <v>1.0448022879590499</v>
      </c>
      <c r="O1511">
        <v>7.38034103627625</v>
      </c>
      <c r="P1511">
        <v>120.13043478260801</v>
      </c>
      <c r="Q1511">
        <v>8.2705627493239994E-2</v>
      </c>
    </row>
    <row r="1512" spans="1:17" hidden="1" x14ac:dyDescent="0.3">
      <c r="A1512" t="s">
        <v>3196</v>
      </c>
      <c r="B1512" t="s">
        <v>3197</v>
      </c>
      <c r="C1512" t="s">
        <v>10301</v>
      </c>
      <c r="D1512" t="s">
        <v>80</v>
      </c>
      <c r="E1512">
        <v>924.63507500000003</v>
      </c>
      <c r="F1512">
        <v>660.1</v>
      </c>
      <c r="G1512">
        <v>-1.35269102811307</v>
      </c>
      <c r="H1512">
        <v>4.0727232070984201</v>
      </c>
      <c r="I1512">
        <v>-9.1518525778606996</v>
      </c>
      <c r="J1512">
        <v>2.3512785605910298</v>
      </c>
      <c r="K1512">
        <v>658.31845843880103</v>
      </c>
      <c r="L1512">
        <v>614.26185063619698</v>
      </c>
      <c r="M1512">
        <v>50.457240016241997</v>
      </c>
      <c r="N1512">
        <v>0.69239503618837195</v>
      </c>
      <c r="O1512">
        <v>11.3467656415694</v>
      </c>
      <c r="P1512">
        <v>36.103092783505097</v>
      </c>
      <c r="Q1512">
        <v>-6.0845665464976002E-2</v>
      </c>
    </row>
    <row r="1513" spans="1:17" hidden="1" x14ac:dyDescent="0.3">
      <c r="A1513" t="s">
        <v>3198</v>
      </c>
      <c r="B1513" t="s">
        <v>3199</v>
      </c>
      <c r="C1513" t="s">
        <v>10301</v>
      </c>
      <c r="D1513" t="s">
        <v>354</v>
      </c>
      <c r="E1513">
        <v>922.38547500000004</v>
      </c>
      <c r="F1513">
        <v>118.25</v>
      </c>
      <c r="G1513">
        <v>161.555946686391</v>
      </c>
      <c r="H1513">
        <v>23.734877235885101</v>
      </c>
      <c r="I1513">
        <v>59.576983060080998</v>
      </c>
      <c r="J1513">
        <v>4.9061345586806402</v>
      </c>
      <c r="K1513">
        <v>103.875549745721</v>
      </c>
      <c r="L1513">
        <v>80.282057288383797</v>
      </c>
      <c r="M1513">
        <v>60.454777643327603</v>
      </c>
      <c r="N1513">
        <v>0.61474455000349104</v>
      </c>
      <c r="O1513">
        <v>15.010570824524301</v>
      </c>
      <c r="P1513">
        <v>206.34715025906701</v>
      </c>
      <c r="Q1513">
        <v>0.117979662040525</v>
      </c>
    </row>
    <row r="1514" spans="1:17" hidden="1" x14ac:dyDescent="0.3">
      <c r="A1514" t="s">
        <v>3200</v>
      </c>
      <c r="B1514" t="s">
        <v>3201</v>
      </c>
      <c r="C1514" t="s">
        <v>10301</v>
      </c>
      <c r="D1514" t="s">
        <v>2435</v>
      </c>
      <c r="E1514">
        <v>922.27485000000001</v>
      </c>
      <c r="F1514">
        <v>1541.75</v>
      </c>
      <c r="G1514">
        <v>296.51447169816402</v>
      </c>
      <c r="H1514">
        <v>32.7387124193571</v>
      </c>
      <c r="I1514">
        <v>94.330414082225801</v>
      </c>
      <c r="J1514">
        <v>12.618289170804401</v>
      </c>
      <c r="K1514">
        <v>1172.44957930138</v>
      </c>
      <c r="L1514">
        <v>862.09193258280698</v>
      </c>
      <c r="M1514">
        <v>79.352224819326693</v>
      </c>
      <c r="N1514">
        <v>0.951672862453531</v>
      </c>
      <c r="O1514">
        <v>0.72969028701150795</v>
      </c>
      <c r="P1514">
        <v>362.64066016504103</v>
      </c>
    </row>
    <row r="1515" spans="1:17" hidden="1" x14ac:dyDescent="0.3">
      <c r="A1515" t="s">
        <v>3202</v>
      </c>
      <c r="B1515" t="s">
        <v>3203</v>
      </c>
      <c r="C1515" t="s">
        <v>10301</v>
      </c>
      <c r="D1515" t="s">
        <v>281</v>
      </c>
      <c r="E1515">
        <v>922.21325663999903</v>
      </c>
      <c r="F1515">
        <v>575.79999999999995</v>
      </c>
      <c r="G1515">
        <v>-2.03229808381974</v>
      </c>
      <c r="H1515">
        <v>-4.2261656169767399</v>
      </c>
      <c r="I1515">
        <v>-9.7642279387463091</v>
      </c>
      <c r="J1515">
        <v>-0.49194421704396402</v>
      </c>
      <c r="K1515">
        <v>570.25381524463296</v>
      </c>
      <c r="L1515">
        <v>539.39952922970895</v>
      </c>
      <c r="M1515">
        <v>60.802458647085302</v>
      </c>
      <c r="N1515">
        <v>1.0671792407496301</v>
      </c>
      <c r="O1515">
        <v>26.780131990274398</v>
      </c>
      <c r="P1515">
        <v>50.417972831765901</v>
      </c>
    </row>
    <row r="1516" spans="1:17" hidden="1" x14ac:dyDescent="0.3">
      <c r="A1516" t="s">
        <v>3204</v>
      </c>
      <c r="B1516" t="s">
        <v>2482</v>
      </c>
      <c r="C1516" t="s">
        <v>10301</v>
      </c>
      <c r="D1516" t="s">
        <v>231</v>
      </c>
      <c r="E1516">
        <v>921.05844000000002</v>
      </c>
      <c r="F1516">
        <v>2298.0500000000002</v>
      </c>
      <c r="G1516">
        <v>791.30226247586495</v>
      </c>
      <c r="H1516">
        <v>36.287998538550198</v>
      </c>
      <c r="I1516">
        <v>78.923089897402207</v>
      </c>
      <c r="J1516">
        <v>12.992987584323</v>
      </c>
      <c r="K1516">
        <v>1642.53731910234</v>
      </c>
      <c r="L1516">
        <v>1082.0172960272801</v>
      </c>
      <c r="M1516">
        <v>87.459932535307104</v>
      </c>
      <c r="N1516">
        <v>0.39148719255766501</v>
      </c>
      <c r="O1516">
        <v>0</v>
      </c>
      <c r="P1516">
        <v>837.59689922480595</v>
      </c>
    </row>
    <row r="1517" spans="1:17" hidden="1" x14ac:dyDescent="0.3">
      <c r="A1517" t="s">
        <v>3205</v>
      </c>
      <c r="B1517" t="s">
        <v>3206</v>
      </c>
      <c r="C1517" t="s">
        <v>10301</v>
      </c>
      <c r="D1517" t="s">
        <v>166</v>
      </c>
      <c r="E1517">
        <v>920.03359628999999</v>
      </c>
      <c r="F1517">
        <v>100.14</v>
      </c>
      <c r="G1517">
        <v>-32.099155570254503</v>
      </c>
      <c r="H1517">
        <v>2.6730421295021198</v>
      </c>
      <c r="I1517">
        <v>-21.6622492174576</v>
      </c>
      <c r="J1517">
        <v>0.122360523003106</v>
      </c>
      <c r="K1517">
        <v>99.045723906561193</v>
      </c>
      <c r="L1517">
        <v>99.303509570322603</v>
      </c>
      <c r="M1517">
        <v>62.185516650561901</v>
      </c>
      <c r="N1517">
        <v>0.77972037288170304</v>
      </c>
      <c r="O1517">
        <v>30.8168564010385</v>
      </c>
      <c r="P1517">
        <v>17.521417673981901</v>
      </c>
      <c r="Q1517">
        <v>3.2554863569960002E-3</v>
      </c>
    </row>
    <row r="1518" spans="1:17" hidden="1" x14ac:dyDescent="0.3">
      <c r="A1518" t="s">
        <v>3207</v>
      </c>
      <c r="B1518" t="s">
        <v>3208</v>
      </c>
      <c r="C1518" t="s">
        <v>10301</v>
      </c>
      <c r="D1518" t="s">
        <v>408</v>
      </c>
      <c r="E1518">
        <v>914.45147167499999</v>
      </c>
      <c r="F1518">
        <v>299.25</v>
      </c>
      <c r="G1518">
        <v>56.2927887916549</v>
      </c>
      <c r="H1518">
        <v>-13.1743843410861</v>
      </c>
      <c r="I1518">
        <v>3.7311322720322</v>
      </c>
      <c r="J1518">
        <v>-6.4646646850512903</v>
      </c>
      <c r="K1518">
        <v>312.200562389239</v>
      </c>
      <c r="L1518">
        <v>274.99682924876998</v>
      </c>
      <c r="M1518">
        <v>23.500779189489201</v>
      </c>
      <c r="N1518">
        <v>1.6573176711401501</v>
      </c>
      <c r="O1518">
        <v>24.644945697577199</v>
      </c>
      <c r="P1518">
        <v>99.234354194407402</v>
      </c>
      <c r="Q1518">
        <v>0.11730887678885001</v>
      </c>
    </row>
    <row r="1519" spans="1:17" hidden="1" x14ac:dyDescent="0.3">
      <c r="A1519" t="s">
        <v>3209</v>
      </c>
      <c r="B1519" t="s">
        <v>3210</v>
      </c>
      <c r="C1519" t="s">
        <v>10301</v>
      </c>
      <c r="D1519" t="s">
        <v>51</v>
      </c>
      <c r="E1519">
        <v>913.72111601500001</v>
      </c>
      <c r="F1519">
        <v>316.45</v>
      </c>
      <c r="G1519">
        <v>87.794600580841504</v>
      </c>
      <c r="H1519">
        <v>37.365631933161197</v>
      </c>
      <c r="I1519">
        <v>45.176807909089497</v>
      </c>
      <c r="J1519">
        <v>26.355038794143098</v>
      </c>
      <c r="K1519">
        <v>229.692485211932</v>
      </c>
      <c r="L1519">
        <v>187.408483345044</v>
      </c>
      <c r="M1519">
        <v>85.591290195141397</v>
      </c>
      <c r="N1519">
        <v>1.39838098854029</v>
      </c>
      <c r="O1519">
        <v>5.0718912940432999</v>
      </c>
      <c r="P1519">
        <v>120.445837687216</v>
      </c>
      <c r="Q1519">
        <v>2.891640289717E-3</v>
      </c>
    </row>
    <row r="1520" spans="1:17" hidden="1" x14ac:dyDescent="0.3">
      <c r="A1520" t="s">
        <v>3211</v>
      </c>
      <c r="B1520" t="s">
        <v>3212</v>
      </c>
      <c r="C1520" t="s">
        <v>10301</v>
      </c>
      <c r="D1520" t="s">
        <v>263</v>
      </c>
      <c r="E1520">
        <v>912.14960687999996</v>
      </c>
      <c r="F1520">
        <v>648.79999999999995</v>
      </c>
      <c r="G1520">
        <v>154.16921899760399</v>
      </c>
      <c r="H1520">
        <v>-23.771597090178201</v>
      </c>
      <c r="I1520">
        <v>45.953033428505996</v>
      </c>
      <c r="J1520">
        <v>-2.7738167344828901</v>
      </c>
      <c r="K1520">
        <v>711.69989713286202</v>
      </c>
      <c r="L1520">
        <v>536.95450963542999</v>
      </c>
      <c r="M1520">
        <v>46.111305585618098</v>
      </c>
      <c r="N1520">
        <v>0.59773823645709701</v>
      </c>
      <c r="O1520">
        <v>74.167694204685503</v>
      </c>
      <c r="P1520">
        <v>207.48815165876701</v>
      </c>
      <c r="Q1520">
        <v>0.18868387796436301</v>
      </c>
    </row>
    <row r="1521" spans="1:17" hidden="1" x14ac:dyDescent="0.3">
      <c r="A1521" t="s">
        <v>3213</v>
      </c>
      <c r="B1521" t="s">
        <v>3214</v>
      </c>
      <c r="C1521" t="s">
        <v>10301</v>
      </c>
      <c r="D1521" t="s">
        <v>198</v>
      </c>
      <c r="E1521">
        <v>911.69037000000003</v>
      </c>
      <c r="F1521">
        <v>617.29999999999995</v>
      </c>
      <c r="G1521">
        <v>22.423226918145001</v>
      </c>
      <c r="H1521">
        <v>5.0861926892204599</v>
      </c>
      <c r="I1521">
        <v>30.346584443100902</v>
      </c>
      <c r="J1521">
        <v>3.7170948568956899</v>
      </c>
      <c r="K1521">
        <v>546.78234559101395</v>
      </c>
      <c r="L1521">
        <v>467.34646482568598</v>
      </c>
      <c r="M1521">
        <v>62.799917979187398</v>
      </c>
      <c r="N1521">
        <v>1.2624594259378901</v>
      </c>
      <c r="O1521">
        <v>8.5371780333711502</v>
      </c>
      <c r="P1521">
        <v>64.613333333333301</v>
      </c>
      <c r="Q1521">
        <v>6.7190048342012004E-2</v>
      </c>
    </row>
    <row r="1522" spans="1:17" hidden="1" x14ac:dyDescent="0.3">
      <c r="A1522" t="s">
        <v>3215</v>
      </c>
      <c r="B1522" t="s">
        <v>3216</v>
      </c>
      <c r="C1522" t="s">
        <v>10301</v>
      </c>
      <c r="D1522" t="s">
        <v>46</v>
      </c>
      <c r="E1522">
        <v>910.48505823999994</v>
      </c>
      <c r="F1522">
        <v>377.2</v>
      </c>
      <c r="G1522">
        <v>24.7948130831528</v>
      </c>
      <c r="H1522">
        <v>50.343715206425202</v>
      </c>
      <c r="I1522">
        <v>41.036818243762298</v>
      </c>
      <c r="J1522">
        <v>23.164933730220099</v>
      </c>
      <c r="O1522">
        <v>8.6956521739130306</v>
      </c>
      <c r="P1522">
        <v>69.185916124691602</v>
      </c>
    </row>
    <row r="1523" spans="1:17" hidden="1" x14ac:dyDescent="0.3">
      <c r="A1523" t="s">
        <v>3217</v>
      </c>
      <c r="B1523" t="s">
        <v>3218</v>
      </c>
      <c r="C1523" t="s">
        <v>10301</v>
      </c>
      <c r="D1523" t="s">
        <v>263</v>
      </c>
      <c r="E1523">
        <v>909.91911000000005</v>
      </c>
      <c r="F1523">
        <v>563.25</v>
      </c>
      <c r="G1523">
        <v>12.264968019602099</v>
      </c>
      <c r="H1523">
        <v>-18.6254879423111</v>
      </c>
      <c r="I1523">
        <v>-21.150177879436299</v>
      </c>
      <c r="J1523">
        <v>-6.3960603546952299</v>
      </c>
      <c r="K1523">
        <v>593.74684244189905</v>
      </c>
      <c r="L1523">
        <v>576.95041778311395</v>
      </c>
      <c r="M1523">
        <v>42.497055042034603</v>
      </c>
      <c r="N1523">
        <v>0.72008994205655896</v>
      </c>
      <c r="O1523">
        <v>50.963160230803297</v>
      </c>
      <c r="P1523">
        <v>48.340795364761597</v>
      </c>
      <c r="Q1523">
        <v>5.1659442162733001E-2</v>
      </c>
    </row>
    <row r="1524" spans="1:17" hidden="1" x14ac:dyDescent="0.3">
      <c r="A1524" t="s">
        <v>3219</v>
      </c>
      <c r="B1524" t="s">
        <v>3220</v>
      </c>
      <c r="C1524" t="s">
        <v>10301</v>
      </c>
      <c r="D1524" t="s">
        <v>133</v>
      </c>
      <c r="E1524">
        <v>905.97716773499997</v>
      </c>
      <c r="F1524">
        <v>196.45</v>
      </c>
      <c r="G1524">
        <v>238.59345650571601</v>
      </c>
      <c r="H1524">
        <v>-14.754947000932599</v>
      </c>
      <c r="I1524">
        <v>60.573281227005403</v>
      </c>
      <c r="J1524">
        <v>-3.34058240552468</v>
      </c>
      <c r="K1524">
        <v>198.70239247625801</v>
      </c>
      <c r="L1524">
        <v>141.968407473963</v>
      </c>
      <c r="M1524">
        <v>39.546504234025797</v>
      </c>
      <c r="N1524">
        <v>0.56934956579303297</v>
      </c>
      <c r="O1524">
        <v>36.625095444133301</v>
      </c>
      <c r="P1524">
        <v>300.10183299388899</v>
      </c>
      <c r="Q1524">
        <v>0.176284604249972</v>
      </c>
    </row>
    <row r="1525" spans="1:17" hidden="1" x14ac:dyDescent="0.3">
      <c r="A1525" t="s">
        <v>3221</v>
      </c>
      <c r="B1525" t="s">
        <v>3222</v>
      </c>
      <c r="C1525" t="s">
        <v>10301</v>
      </c>
      <c r="D1525" t="s">
        <v>224</v>
      </c>
      <c r="E1525">
        <v>905.73258991</v>
      </c>
      <c r="F1525">
        <v>1706.15</v>
      </c>
      <c r="G1525">
        <v>-25.4678020751298</v>
      </c>
      <c r="H1525">
        <v>-14.0954046359965</v>
      </c>
      <c r="I1525">
        <v>-10.8870981480241</v>
      </c>
      <c r="J1525">
        <v>6.7275868475401707E-2</v>
      </c>
      <c r="K1525">
        <v>1668.22535682428</v>
      </c>
      <c r="L1525">
        <v>1613.49100841824</v>
      </c>
      <c r="M1525">
        <v>66.249544572048194</v>
      </c>
      <c r="N1525">
        <v>0.52702270507483695</v>
      </c>
      <c r="O1525">
        <v>18.688274770682501</v>
      </c>
      <c r="P1525">
        <v>31.932415712960101</v>
      </c>
      <c r="Q1525">
        <v>0.14107171413470901</v>
      </c>
    </row>
    <row r="1526" spans="1:17" hidden="1" x14ac:dyDescent="0.3">
      <c r="A1526" t="s">
        <v>3223</v>
      </c>
      <c r="B1526" t="s">
        <v>3224</v>
      </c>
      <c r="C1526" t="s">
        <v>10301</v>
      </c>
      <c r="D1526" t="s">
        <v>622</v>
      </c>
      <c r="E1526">
        <v>903.84975999999995</v>
      </c>
      <c r="F1526">
        <v>270.29000000000002</v>
      </c>
      <c r="G1526">
        <v>-18.7317144984831</v>
      </c>
      <c r="H1526">
        <v>11.4293489400137</v>
      </c>
      <c r="I1526">
        <v>7.6312638845437899</v>
      </c>
      <c r="J1526">
        <v>3.5439847207078499</v>
      </c>
      <c r="K1526">
        <v>237.764339379787</v>
      </c>
      <c r="L1526">
        <v>223.11098512428799</v>
      </c>
      <c r="M1526">
        <v>68.694498321103595</v>
      </c>
      <c r="N1526">
        <v>1.2847892131193499</v>
      </c>
      <c r="O1526">
        <v>4.78745051611231</v>
      </c>
      <c r="P1526">
        <v>52.706214689265501</v>
      </c>
      <c r="Q1526">
        <v>6.1873974046244999E-2</v>
      </c>
    </row>
    <row r="1527" spans="1:17" hidden="1" x14ac:dyDescent="0.3">
      <c r="A1527" t="s">
        <v>3225</v>
      </c>
      <c r="B1527" t="s">
        <v>3226</v>
      </c>
      <c r="C1527" t="s">
        <v>10301</v>
      </c>
      <c r="D1527" t="s">
        <v>248</v>
      </c>
      <c r="E1527">
        <v>903.13238003499998</v>
      </c>
      <c r="F1527">
        <v>859.15</v>
      </c>
      <c r="G1527">
        <v>51.539181535917599</v>
      </c>
      <c r="H1527">
        <v>-4.6470763608841104</v>
      </c>
      <c r="I1527">
        <v>-2.2925762110010401</v>
      </c>
      <c r="J1527">
        <v>5.3135612972900397</v>
      </c>
      <c r="K1527">
        <v>830.64233290296704</v>
      </c>
      <c r="L1527">
        <v>730.61722538493495</v>
      </c>
      <c r="M1527">
        <v>57.387039203797102</v>
      </c>
      <c r="N1527">
        <v>0.33002199792750297</v>
      </c>
      <c r="O1527">
        <v>12.861549205610199</v>
      </c>
      <c r="P1527">
        <v>85.421387719866104</v>
      </c>
      <c r="Q1527">
        <v>0.21171072864329801</v>
      </c>
    </row>
    <row r="1528" spans="1:17" hidden="1" x14ac:dyDescent="0.3">
      <c r="A1528" t="s">
        <v>3227</v>
      </c>
      <c r="B1528" t="s">
        <v>3228</v>
      </c>
      <c r="C1528" t="s">
        <v>10301</v>
      </c>
      <c r="D1528" t="s">
        <v>527</v>
      </c>
      <c r="E1528">
        <v>902.10101425000005</v>
      </c>
      <c r="F1528">
        <v>268.89999999999998</v>
      </c>
      <c r="G1528">
        <v>54.5729309522821</v>
      </c>
      <c r="H1528">
        <v>15.0205948239827</v>
      </c>
      <c r="I1528">
        <v>37.588769440527003</v>
      </c>
      <c r="J1528">
        <v>2.9446078065053798</v>
      </c>
      <c r="K1528">
        <v>239.100008000044</v>
      </c>
      <c r="L1528">
        <v>197.92288206457499</v>
      </c>
      <c r="M1528">
        <v>70.339007537410893</v>
      </c>
      <c r="N1528">
        <v>0.85182663133298098</v>
      </c>
      <c r="O1528">
        <v>2.26850130159912</v>
      </c>
      <c r="P1528">
        <v>104.02124430955899</v>
      </c>
      <c r="Q1528">
        <v>0.115559386327737</v>
      </c>
    </row>
    <row r="1529" spans="1:17" hidden="1" x14ac:dyDescent="0.3">
      <c r="A1529" t="s">
        <v>3229</v>
      </c>
      <c r="B1529" t="s">
        <v>3230</v>
      </c>
      <c r="C1529" t="s">
        <v>10301</v>
      </c>
      <c r="D1529" t="s">
        <v>527</v>
      </c>
      <c r="E1529">
        <v>901.88684795999995</v>
      </c>
      <c r="F1529">
        <v>159.6</v>
      </c>
      <c r="G1529">
        <v>109.58226247586499</v>
      </c>
      <c r="H1529">
        <v>-7.5874666385497402</v>
      </c>
      <c r="I1529">
        <v>27.046562290972901</v>
      </c>
      <c r="J1529">
        <v>-4.5766037462957998</v>
      </c>
      <c r="K1529">
        <v>158.616739477366</v>
      </c>
      <c r="L1529">
        <v>129.72286908828201</v>
      </c>
      <c r="M1529">
        <v>45.492831498597702</v>
      </c>
      <c r="N1529">
        <v>0.25658571771219602</v>
      </c>
      <c r="O1529">
        <v>18.471177944862099</v>
      </c>
      <c r="P1529">
        <v>156.591639871382</v>
      </c>
      <c r="Q1529">
        <v>9.8656712300630001E-2</v>
      </c>
    </row>
    <row r="1530" spans="1:17" hidden="1" x14ac:dyDescent="0.3">
      <c r="A1530" t="s">
        <v>3231</v>
      </c>
      <c r="B1530" t="s">
        <v>3232</v>
      </c>
      <c r="C1530" t="s">
        <v>10301</v>
      </c>
      <c r="D1530" t="s">
        <v>290</v>
      </c>
      <c r="E1530">
        <v>900.47159999999997</v>
      </c>
      <c r="F1530">
        <v>484.75</v>
      </c>
      <c r="G1530">
        <v>-0.56978008291558802</v>
      </c>
      <c r="H1530">
        <v>-0.74899734418208097</v>
      </c>
      <c r="I1530">
        <v>-17.795612289931501</v>
      </c>
      <c r="J1530">
        <v>-8.9751975285173593</v>
      </c>
      <c r="K1530">
        <v>480.88069224025799</v>
      </c>
      <c r="L1530">
        <v>454.51196619469903</v>
      </c>
      <c r="M1530">
        <v>51.026698934944598</v>
      </c>
      <c r="N1530">
        <v>1.17898703771113</v>
      </c>
      <c r="O1530">
        <v>33.914388860237203</v>
      </c>
      <c r="P1530">
        <v>57.386363636363598</v>
      </c>
    </row>
    <row r="1531" spans="1:17" hidden="1" x14ac:dyDescent="0.3">
      <c r="A1531" t="s">
        <v>3233</v>
      </c>
      <c r="B1531" t="s">
        <v>3234</v>
      </c>
      <c r="C1531" t="s">
        <v>10301</v>
      </c>
      <c r="D1531" t="s">
        <v>263</v>
      </c>
      <c r="E1531">
        <v>900.02448324</v>
      </c>
      <c r="F1531">
        <v>261.89999999999998</v>
      </c>
      <c r="G1531">
        <v>-13.545047808979</v>
      </c>
      <c r="H1531">
        <v>6.5147260137996401</v>
      </c>
      <c r="I1531">
        <v>-10.0656450696356</v>
      </c>
      <c r="J1531">
        <v>-3.4702196458718801</v>
      </c>
      <c r="K1531">
        <v>260.27626979028798</v>
      </c>
      <c r="L1531">
        <v>253.243186520481</v>
      </c>
      <c r="M1531">
        <v>51.754638708878801</v>
      </c>
      <c r="N1531">
        <v>0.91554714775256196</v>
      </c>
      <c r="O1531">
        <v>25.448644520809399</v>
      </c>
      <c r="P1531">
        <v>32.205956587582001</v>
      </c>
      <c r="Q1531">
        <v>0.127895405588488</v>
      </c>
    </row>
    <row r="1532" spans="1:17" hidden="1" x14ac:dyDescent="0.3">
      <c r="A1532" t="s">
        <v>3235</v>
      </c>
      <c r="B1532" t="s">
        <v>3236</v>
      </c>
      <c r="C1532" t="s">
        <v>10301</v>
      </c>
      <c r="D1532" t="s">
        <v>303</v>
      </c>
      <c r="E1532">
        <v>898.81502525999997</v>
      </c>
      <c r="F1532">
        <v>99.9</v>
      </c>
      <c r="G1532">
        <v>-1.14108777794165</v>
      </c>
      <c r="H1532">
        <v>-0.232206869496872</v>
      </c>
      <c r="I1532">
        <v>-7.9912487101778797</v>
      </c>
      <c r="J1532">
        <v>4.6546933417047898</v>
      </c>
      <c r="K1532">
        <v>95.791145093127298</v>
      </c>
      <c r="L1532">
        <v>92.211573256342007</v>
      </c>
      <c r="M1532">
        <v>63.535290771218399</v>
      </c>
      <c r="N1532">
        <v>0.51799271808848901</v>
      </c>
      <c r="O1532">
        <v>14.1141141141141</v>
      </c>
      <c r="P1532">
        <v>32.142857142857103</v>
      </c>
      <c r="Q1532">
        <v>-5.0220644382951998E-2</v>
      </c>
    </row>
    <row r="1533" spans="1:17" hidden="1" x14ac:dyDescent="0.3">
      <c r="A1533" t="s">
        <v>3237</v>
      </c>
      <c r="B1533" t="s">
        <v>3238</v>
      </c>
      <c r="C1533" t="s">
        <v>10301</v>
      </c>
      <c r="D1533" t="s">
        <v>248</v>
      </c>
      <c r="E1533">
        <v>898.77822349999997</v>
      </c>
      <c r="F1533">
        <v>487</v>
      </c>
      <c r="G1533">
        <v>108.089047065155</v>
      </c>
      <c r="H1533">
        <v>14.301686798208699</v>
      </c>
      <c r="I1533">
        <v>45.751130413264903</v>
      </c>
      <c r="J1533">
        <v>-0.61171987609980605</v>
      </c>
      <c r="K1533">
        <v>440.02976150510699</v>
      </c>
      <c r="L1533">
        <v>353.20482438069899</v>
      </c>
      <c r="M1533">
        <v>63.571691651246397</v>
      </c>
      <c r="N1533">
        <v>0.96752103954999302</v>
      </c>
      <c r="O1533">
        <v>4.9178644763860202</v>
      </c>
      <c r="P1533">
        <v>145.95959595959599</v>
      </c>
      <c r="Q1533">
        <v>0.12048713118474599</v>
      </c>
    </row>
    <row r="1534" spans="1:17" hidden="1" x14ac:dyDescent="0.3">
      <c r="A1534" t="s">
        <v>3239</v>
      </c>
      <c r="B1534" t="s">
        <v>3240</v>
      </c>
      <c r="C1534" t="s">
        <v>10301</v>
      </c>
      <c r="D1534" t="s">
        <v>1002</v>
      </c>
      <c r="E1534">
        <v>890.05841912999995</v>
      </c>
      <c r="F1534">
        <v>134.07</v>
      </c>
      <c r="G1534">
        <v>-41.726802133584897</v>
      </c>
      <c r="H1534">
        <v>-2.6087748271489399</v>
      </c>
      <c r="I1534">
        <v>-17.426171730836099</v>
      </c>
      <c r="J1534">
        <v>0.18366847835476399</v>
      </c>
      <c r="K1534">
        <v>134.519834646508</v>
      </c>
      <c r="L1534">
        <v>140.469264423368</v>
      </c>
      <c r="M1534">
        <v>56.151560604146802</v>
      </c>
      <c r="N1534">
        <v>0.53773859819398895</v>
      </c>
      <c r="O1534">
        <v>40.598194972775403</v>
      </c>
      <c r="P1534">
        <v>19.279359430604899</v>
      </c>
    </row>
    <row r="1535" spans="1:17" hidden="1" x14ac:dyDescent="0.3">
      <c r="A1535" t="s">
        <v>3241</v>
      </c>
      <c r="B1535" t="s">
        <v>3242</v>
      </c>
      <c r="C1535" t="s">
        <v>10301</v>
      </c>
      <c r="D1535" t="s">
        <v>530</v>
      </c>
      <c r="E1535">
        <v>889.06555597999898</v>
      </c>
      <c r="F1535">
        <v>597.79999999999995</v>
      </c>
      <c r="G1535">
        <v>-32.787247390461701</v>
      </c>
      <c r="H1535">
        <v>-3.0945157275230799</v>
      </c>
      <c r="I1535">
        <v>-13.377615122712699</v>
      </c>
      <c r="J1535">
        <v>-5.4127849431255797</v>
      </c>
      <c r="K1535">
        <v>596.06121040094001</v>
      </c>
      <c r="L1535">
        <v>602.84490125091702</v>
      </c>
      <c r="M1535">
        <v>50.1107237622548</v>
      </c>
      <c r="N1535">
        <v>1.0985345767227801</v>
      </c>
      <c r="O1535">
        <v>50.552024088323797</v>
      </c>
      <c r="P1535">
        <v>29.058721934369601</v>
      </c>
      <c r="Q1535">
        <v>0.11403569845416001</v>
      </c>
    </row>
    <row r="1536" spans="1:17" hidden="1" x14ac:dyDescent="0.3">
      <c r="A1536" t="s">
        <v>3243</v>
      </c>
      <c r="B1536" t="s">
        <v>3244</v>
      </c>
      <c r="C1536" t="s">
        <v>10301</v>
      </c>
      <c r="D1536" t="s">
        <v>263</v>
      </c>
      <c r="E1536">
        <v>887.46468362999997</v>
      </c>
      <c r="F1536">
        <v>2253.3000000000002</v>
      </c>
      <c r="G1536">
        <v>188.77938123904099</v>
      </c>
      <c r="H1536">
        <v>54.381819738838402</v>
      </c>
      <c r="I1536">
        <v>53.129533681455698</v>
      </c>
      <c r="J1536">
        <v>16.375263609628799</v>
      </c>
      <c r="K1536">
        <v>1634.7624772438301</v>
      </c>
      <c r="L1536">
        <v>1289.22795776775</v>
      </c>
      <c r="M1536">
        <v>86.987565275228405</v>
      </c>
      <c r="N1536">
        <v>2.45009886641366</v>
      </c>
      <c r="O1536">
        <v>7.0252518528380401</v>
      </c>
      <c r="P1536">
        <v>274.92512479201298</v>
      </c>
      <c r="Q1536">
        <v>0.203447287892388</v>
      </c>
    </row>
    <row r="1537" spans="1:17" hidden="1" x14ac:dyDescent="0.3">
      <c r="A1537" t="s">
        <v>3245</v>
      </c>
      <c r="B1537" t="s">
        <v>3246</v>
      </c>
      <c r="C1537" t="s">
        <v>10301</v>
      </c>
      <c r="D1537" t="s">
        <v>133</v>
      </c>
      <c r="E1537">
        <v>882.21603600000003</v>
      </c>
      <c r="F1537">
        <v>860</v>
      </c>
      <c r="G1537">
        <v>128.7220714881</v>
      </c>
      <c r="H1537">
        <v>-4.9932392976262197</v>
      </c>
      <c r="I1537">
        <v>13.6795624400606</v>
      </c>
      <c r="J1537">
        <v>4.8054694643957996</v>
      </c>
      <c r="K1537">
        <v>816.11904518098197</v>
      </c>
      <c r="L1537">
        <v>682.55496088214795</v>
      </c>
      <c r="M1537">
        <v>56.832650462816297</v>
      </c>
      <c r="N1537">
        <v>0.33508914420610703</v>
      </c>
      <c r="O1537">
        <v>13.5697674418604</v>
      </c>
      <c r="P1537">
        <v>163.44003675907399</v>
      </c>
      <c r="Q1537">
        <v>0.16825750769872899</v>
      </c>
    </row>
    <row r="1538" spans="1:17" hidden="1" x14ac:dyDescent="0.3">
      <c r="A1538" t="s">
        <v>3247</v>
      </c>
      <c r="B1538" t="s">
        <v>3248</v>
      </c>
      <c r="C1538" t="s">
        <v>10301</v>
      </c>
      <c r="D1538" t="s">
        <v>139</v>
      </c>
      <c r="E1538">
        <v>879.23778279999999</v>
      </c>
      <c r="F1538">
        <v>65.5</v>
      </c>
      <c r="G1538">
        <v>97.555584334729403</v>
      </c>
      <c r="H1538">
        <v>55.355027423619703</v>
      </c>
      <c r="I1538">
        <v>19.193398505605799</v>
      </c>
      <c r="J1538">
        <v>10.588046661871999</v>
      </c>
      <c r="K1538">
        <v>50.973592211114799</v>
      </c>
      <c r="L1538">
        <v>43.934118826825099</v>
      </c>
      <c r="M1538">
        <v>71.703923821103004</v>
      </c>
      <c r="N1538">
        <v>3.78248892232837</v>
      </c>
      <c r="O1538">
        <v>6.0305343511450404</v>
      </c>
      <c r="P1538">
        <v>142.59259259259201</v>
      </c>
      <c r="Q1538">
        <v>0.129889440853624</v>
      </c>
    </row>
    <row r="1539" spans="1:17" hidden="1" x14ac:dyDescent="0.3">
      <c r="A1539" t="s">
        <v>3249</v>
      </c>
      <c r="B1539" t="s">
        <v>3250</v>
      </c>
      <c r="C1539" t="s">
        <v>10301</v>
      </c>
      <c r="D1539" t="s">
        <v>622</v>
      </c>
      <c r="E1539">
        <v>877.48530310000001</v>
      </c>
      <c r="F1539">
        <v>801.85</v>
      </c>
      <c r="G1539">
        <v>-16.850489099728399</v>
      </c>
      <c r="H1539">
        <v>7.5353329428060098E-2</v>
      </c>
      <c r="I1539">
        <v>-15.264766871160001</v>
      </c>
      <c r="J1539">
        <v>2.4593027302563701</v>
      </c>
      <c r="K1539">
        <v>815.70591952335997</v>
      </c>
      <c r="L1539">
        <v>823.40881454453995</v>
      </c>
      <c r="M1539">
        <v>51.890239964967797</v>
      </c>
      <c r="N1539">
        <v>1.03261295382689</v>
      </c>
      <c r="O1539">
        <v>24.549479329051501</v>
      </c>
      <c r="P1539">
        <v>13.7375886524822</v>
      </c>
    </row>
    <row r="1540" spans="1:17" hidden="1" x14ac:dyDescent="0.3">
      <c r="A1540" t="s">
        <v>3251</v>
      </c>
      <c r="B1540" t="s">
        <v>3252</v>
      </c>
      <c r="C1540" t="s">
        <v>10301</v>
      </c>
      <c r="D1540" t="s">
        <v>3253</v>
      </c>
      <c r="E1540">
        <v>877.32804755999996</v>
      </c>
      <c r="F1540">
        <v>427.8</v>
      </c>
      <c r="G1540">
        <v>293.04167206996101</v>
      </c>
      <c r="H1540">
        <v>64.418052633703795</v>
      </c>
      <c r="I1540">
        <v>41.916340303692103</v>
      </c>
      <c r="J1540">
        <v>0.616993167148285</v>
      </c>
      <c r="K1540">
        <v>302.52079677647299</v>
      </c>
      <c r="L1540">
        <v>253.112493478966</v>
      </c>
      <c r="M1540">
        <v>79.107541526274503</v>
      </c>
      <c r="N1540">
        <v>3.3867512856916702</v>
      </c>
      <c r="O1540">
        <v>2.3842917251051898</v>
      </c>
      <c r="P1540">
        <v>320.95940959409501</v>
      </c>
    </row>
    <row r="1541" spans="1:17" hidden="1" x14ac:dyDescent="0.3">
      <c r="A1541" t="s">
        <v>3254</v>
      </c>
      <c r="B1541" t="s">
        <v>3255</v>
      </c>
      <c r="C1541" t="s">
        <v>10301</v>
      </c>
      <c r="D1541" t="s">
        <v>408</v>
      </c>
      <c r="E1541">
        <v>877.23112409999999</v>
      </c>
      <c r="F1541">
        <v>112.85</v>
      </c>
      <c r="G1541">
        <v>-31.50594769073</v>
      </c>
      <c r="H1541">
        <v>15.2982322917739</v>
      </c>
      <c r="I1541">
        <v>-30.400975431584101</v>
      </c>
      <c r="J1541">
        <v>-2.4601826887799199</v>
      </c>
      <c r="K1541">
        <v>112.745295059372</v>
      </c>
      <c r="L1541">
        <v>118.33544775433499</v>
      </c>
      <c r="M1541">
        <v>44.913343246926203</v>
      </c>
      <c r="N1541">
        <v>0.57708398990966803</v>
      </c>
      <c r="O1541">
        <v>45.945945945945901</v>
      </c>
      <c r="P1541">
        <v>15.684264479753899</v>
      </c>
      <c r="Q1541">
        <v>-2.5388453928531E-2</v>
      </c>
    </row>
    <row r="1542" spans="1:17" hidden="1" x14ac:dyDescent="0.3">
      <c r="A1542" t="s">
        <v>3256</v>
      </c>
      <c r="B1542" t="s">
        <v>3257</v>
      </c>
      <c r="C1542" t="s">
        <v>10301</v>
      </c>
      <c r="D1542" t="s">
        <v>622</v>
      </c>
      <c r="E1542">
        <v>876.31045937500005</v>
      </c>
      <c r="F1542">
        <v>1500.05</v>
      </c>
      <c r="G1542">
        <v>-4.4669927294674503</v>
      </c>
      <c r="H1542">
        <v>7.4104719609158396</v>
      </c>
      <c r="I1542">
        <v>-4.9941307704662403</v>
      </c>
      <c r="J1542">
        <v>3.6470852683041799</v>
      </c>
      <c r="K1542">
        <v>1430.2981616752099</v>
      </c>
      <c r="L1542">
        <v>1370.7139432536201</v>
      </c>
      <c r="M1542">
        <v>65.159790457145107</v>
      </c>
      <c r="N1542">
        <v>1.2960926013347001</v>
      </c>
      <c r="O1542">
        <v>8.4430518982700598</v>
      </c>
      <c r="P1542">
        <v>32.747787610619397</v>
      </c>
      <c r="Q1542">
        <v>-3.3743222355899001E-2</v>
      </c>
    </row>
    <row r="1543" spans="1:17" hidden="1" x14ac:dyDescent="0.3">
      <c r="A1543" t="s">
        <v>3258</v>
      </c>
      <c r="B1543" t="s">
        <v>3259</v>
      </c>
      <c r="C1543" t="s">
        <v>10301</v>
      </c>
      <c r="D1543" t="s">
        <v>378</v>
      </c>
      <c r="E1543">
        <v>875.58173854999995</v>
      </c>
      <c r="F1543">
        <v>562.70000000000005</v>
      </c>
      <c r="G1543">
        <v>-55.222175221957599</v>
      </c>
      <c r="H1543">
        <v>-10.0460149714647</v>
      </c>
      <c r="I1543">
        <v>-22.970758768506499</v>
      </c>
      <c r="J1543">
        <v>2.05344123031727</v>
      </c>
      <c r="K1543">
        <v>610.30365869503896</v>
      </c>
      <c r="L1543">
        <v>637.67592615394403</v>
      </c>
      <c r="M1543">
        <v>42.029115617322397</v>
      </c>
      <c r="N1543">
        <v>0.80451199419506003</v>
      </c>
      <c r="O1543">
        <v>46.774480184823098</v>
      </c>
      <c r="P1543">
        <v>14.1610874416717</v>
      </c>
      <c r="Q1543">
        <v>-7.5191727621781002E-2</v>
      </c>
    </row>
    <row r="1544" spans="1:17" hidden="1" x14ac:dyDescent="0.3">
      <c r="A1544" t="s">
        <v>3260</v>
      </c>
      <c r="B1544" t="s">
        <v>3261</v>
      </c>
      <c r="C1544" t="s">
        <v>10301</v>
      </c>
      <c r="D1544" t="s">
        <v>733</v>
      </c>
      <c r="E1544">
        <v>875.43042120999996</v>
      </c>
      <c r="F1544">
        <v>274.11</v>
      </c>
      <c r="G1544">
        <v>1.4160361854058801</v>
      </c>
      <c r="H1544">
        <v>0.24125823906573901</v>
      </c>
      <c r="I1544">
        <v>1.14066472253494</v>
      </c>
      <c r="J1544">
        <v>-1.1969528853954099</v>
      </c>
      <c r="K1544">
        <v>266.19914056871499</v>
      </c>
      <c r="L1544">
        <v>247.02049324647999</v>
      </c>
      <c r="M1544">
        <v>62.3816521735951</v>
      </c>
      <c r="N1544">
        <v>0.35627946511556402</v>
      </c>
      <c r="O1544">
        <v>3.97650578235013</v>
      </c>
      <c r="P1544">
        <v>32.869607367910803</v>
      </c>
      <c r="Q1544">
        <v>1.7242551089885001E-2</v>
      </c>
    </row>
    <row r="1545" spans="1:17" hidden="1" x14ac:dyDescent="0.3">
      <c r="A1545" t="s">
        <v>3262</v>
      </c>
      <c r="B1545" t="s">
        <v>3263</v>
      </c>
      <c r="C1545" t="s">
        <v>10301</v>
      </c>
      <c r="D1545" t="s">
        <v>46</v>
      </c>
      <c r="E1545">
        <v>874.05507</v>
      </c>
      <c r="F1545">
        <v>365.4</v>
      </c>
      <c r="G1545">
        <v>163.00582935484601</v>
      </c>
      <c r="H1545">
        <v>-0.88617844240236998</v>
      </c>
      <c r="I1545">
        <v>-50.674062914443198</v>
      </c>
      <c r="J1545">
        <v>2.0023898224328098</v>
      </c>
      <c r="K1545">
        <v>398.16108170144599</v>
      </c>
      <c r="L1545">
        <v>387.66262922252298</v>
      </c>
      <c r="M1545">
        <v>50.078807420992902</v>
      </c>
      <c r="N1545">
        <v>1.7221674876847199</v>
      </c>
      <c r="O1545">
        <v>174.13793103448199</v>
      </c>
      <c r="P1545">
        <v>205.263157894736</v>
      </c>
    </row>
    <row r="1546" spans="1:17" hidden="1" x14ac:dyDescent="0.3">
      <c r="A1546" t="s">
        <v>3264</v>
      </c>
      <c r="B1546" t="s">
        <v>3265</v>
      </c>
      <c r="C1546" t="s">
        <v>10301</v>
      </c>
      <c r="D1546" t="s">
        <v>263</v>
      </c>
      <c r="E1546">
        <v>873.322213279999</v>
      </c>
      <c r="F1546">
        <v>180.07</v>
      </c>
      <c r="G1546">
        <v>11.2937043003725</v>
      </c>
      <c r="H1546">
        <v>-3.3703112734240599</v>
      </c>
      <c r="I1546">
        <v>16.487968704090498</v>
      </c>
      <c r="J1546">
        <v>-3.5490594529294999</v>
      </c>
      <c r="K1546">
        <v>169.733350001839</v>
      </c>
      <c r="L1546">
        <v>141.60722002314799</v>
      </c>
      <c r="M1546">
        <v>49.891729046564201</v>
      </c>
      <c r="N1546">
        <v>0.329842598291686</v>
      </c>
      <c r="O1546">
        <v>15.705003609707299</v>
      </c>
      <c r="P1546">
        <v>68.132586367880407</v>
      </c>
    </row>
    <row r="1547" spans="1:17" hidden="1" x14ac:dyDescent="0.3">
      <c r="A1547" t="s">
        <v>3266</v>
      </c>
      <c r="B1547" t="s">
        <v>3267</v>
      </c>
      <c r="C1547" t="s">
        <v>10301</v>
      </c>
      <c r="D1547" t="s">
        <v>75</v>
      </c>
      <c r="E1547">
        <v>870.41612702999896</v>
      </c>
      <c r="F1547">
        <v>96.7</v>
      </c>
      <c r="G1547">
        <v>33.923266659965797</v>
      </c>
      <c r="H1547">
        <v>21.649675012385</v>
      </c>
      <c r="I1547">
        <v>-30.209851992842601</v>
      </c>
      <c r="J1547">
        <v>1.5840006563601099</v>
      </c>
      <c r="K1547">
        <v>88.085586483013998</v>
      </c>
      <c r="L1547">
        <v>89.610332900488601</v>
      </c>
      <c r="M1547">
        <v>69.738840401863698</v>
      </c>
      <c r="N1547">
        <v>2.22194710989961</v>
      </c>
      <c r="O1547">
        <v>44.053774560496301</v>
      </c>
      <c r="P1547">
        <v>63.759525825571501</v>
      </c>
      <c r="Q1547">
        <v>-8.3918612917019998E-3</v>
      </c>
    </row>
    <row r="1548" spans="1:17" hidden="1" x14ac:dyDescent="0.3">
      <c r="A1548" t="s">
        <v>3268</v>
      </c>
      <c r="B1548" t="s">
        <v>3269</v>
      </c>
      <c r="C1548" t="s">
        <v>10301</v>
      </c>
      <c r="D1548" t="s">
        <v>359</v>
      </c>
      <c r="E1548">
        <v>867.23097600000006</v>
      </c>
      <c r="F1548">
        <v>8.86</v>
      </c>
      <c r="G1548">
        <v>85.576238379479804</v>
      </c>
      <c r="H1548">
        <v>-4.39224926483337</v>
      </c>
      <c r="I1548">
        <v>-42.993561820889397</v>
      </c>
      <c r="J1548">
        <v>-4.5336819207011398</v>
      </c>
      <c r="K1548">
        <v>9.0990937596481398</v>
      </c>
      <c r="L1548">
        <v>8.21582877311514</v>
      </c>
      <c r="M1548">
        <v>44.285154522341998</v>
      </c>
      <c r="N1548">
        <v>1.1163859833704599</v>
      </c>
      <c r="O1548">
        <v>75.507900677200894</v>
      </c>
      <c r="P1548">
        <v>121.49999999999901</v>
      </c>
      <c r="Q1548">
        <v>0.18434167081986999</v>
      </c>
    </row>
    <row r="1549" spans="1:17" hidden="1" x14ac:dyDescent="0.3">
      <c r="A1549" t="s">
        <v>3270</v>
      </c>
      <c r="B1549" t="s">
        <v>3271</v>
      </c>
      <c r="C1549" t="s">
        <v>10301</v>
      </c>
      <c r="D1549" t="s">
        <v>153</v>
      </c>
      <c r="E1549">
        <v>866.76705466499902</v>
      </c>
      <c r="F1549">
        <v>1008.05</v>
      </c>
      <c r="G1549">
        <v>-65.576983040522904</v>
      </c>
      <c r="H1549">
        <v>-4.5187657010773696</v>
      </c>
      <c r="I1549">
        <v>-14.105195655399401</v>
      </c>
      <c r="J1549">
        <v>-2.7066099069748599</v>
      </c>
      <c r="K1549">
        <v>1057.17606298853</v>
      </c>
      <c r="L1549">
        <v>1141.1336231565101</v>
      </c>
      <c r="M1549">
        <v>38.432739162573398</v>
      </c>
      <c r="N1549">
        <v>0.81737920941868203</v>
      </c>
      <c r="O1549">
        <v>70.7256584494816</v>
      </c>
      <c r="P1549">
        <v>11.794388377509099</v>
      </c>
      <c r="Q1549">
        <v>9.0562633052369002E-2</v>
      </c>
    </row>
    <row r="1550" spans="1:17" hidden="1" x14ac:dyDescent="0.3">
      <c r="A1550" t="s">
        <v>3272</v>
      </c>
      <c r="B1550" t="s">
        <v>3273</v>
      </c>
      <c r="C1550" t="s">
        <v>10301</v>
      </c>
      <c r="D1550" t="s">
        <v>266</v>
      </c>
      <c r="E1550">
        <v>864.77503007999996</v>
      </c>
      <c r="F1550">
        <v>184.85</v>
      </c>
      <c r="G1550">
        <v>10.133046643154399</v>
      </c>
      <c r="H1550">
        <v>-8.8211475689903303</v>
      </c>
      <c r="I1550">
        <v>-18.5757575460987</v>
      </c>
      <c r="J1550">
        <v>-2.9285925691075598</v>
      </c>
      <c r="K1550">
        <v>195.39454332984101</v>
      </c>
      <c r="L1550">
        <v>186.834170785287</v>
      </c>
      <c r="M1550">
        <v>41.859956670629003</v>
      </c>
      <c r="N1550">
        <v>0.52120629794905504</v>
      </c>
      <c r="O1550">
        <v>38.463619150662602</v>
      </c>
      <c r="P1550">
        <v>57.319148936170201</v>
      </c>
      <c r="Q1550">
        <v>9.9610957267301001E-2</v>
      </c>
    </row>
    <row r="1551" spans="1:17" hidden="1" x14ac:dyDescent="0.3">
      <c r="A1551" t="s">
        <v>3274</v>
      </c>
      <c r="B1551" t="s">
        <v>3275</v>
      </c>
      <c r="C1551" t="s">
        <v>10301</v>
      </c>
      <c r="D1551" t="s">
        <v>80</v>
      </c>
      <c r="E1551">
        <v>864.57467320000001</v>
      </c>
      <c r="F1551">
        <v>93.8</v>
      </c>
      <c r="G1551">
        <v>-39.343610989668001</v>
      </c>
      <c r="H1551">
        <v>8.9285354434374797E-2</v>
      </c>
      <c r="I1551">
        <v>-30.778794028035598</v>
      </c>
      <c r="J1551">
        <v>-3.10691387948529</v>
      </c>
      <c r="K1551">
        <v>95.173980607216507</v>
      </c>
      <c r="L1551">
        <v>94.057200968859206</v>
      </c>
      <c r="M1551">
        <v>46.435393663543401</v>
      </c>
      <c r="N1551">
        <v>0.353422784659779</v>
      </c>
      <c r="O1551">
        <v>48.400852878464804</v>
      </c>
      <c r="P1551">
        <v>23.421052631578899</v>
      </c>
      <c r="Q1551">
        <v>-6.0468542402402001E-2</v>
      </c>
    </row>
    <row r="1552" spans="1:17" hidden="1" x14ac:dyDescent="0.3">
      <c r="A1552" t="s">
        <v>3276</v>
      </c>
      <c r="B1552" t="s">
        <v>3277</v>
      </c>
      <c r="C1552" t="s">
        <v>10301</v>
      </c>
      <c r="D1552" t="s">
        <v>645</v>
      </c>
      <c r="E1552">
        <v>864.29312326000002</v>
      </c>
      <c r="F1552">
        <v>37.1</v>
      </c>
      <c r="G1552">
        <v>-41.838851213229603</v>
      </c>
      <c r="H1552">
        <v>2.6564473019159101</v>
      </c>
      <c r="I1552">
        <v>2.8304404759811099</v>
      </c>
      <c r="J1552">
        <v>-0.95442576814984603</v>
      </c>
      <c r="K1552">
        <v>37.888093185094299</v>
      </c>
      <c r="L1552">
        <v>33.1641806791162</v>
      </c>
      <c r="M1552">
        <v>38.2649141850546</v>
      </c>
      <c r="N1552">
        <v>0.13627692413742001</v>
      </c>
      <c r="O1552">
        <v>42.048517520215597</v>
      </c>
      <c r="P1552">
        <v>59.569892473118202</v>
      </c>
      <c r="Q1552">
        <v>-2.5098531198618001E-2</v>
      </c>
    </row>
    <row r="1553" spans="1:17" hidden="1" x14ac:dyDescent="0.3">
      <c r="A1553" t="s">
        <v>3278</v>
      </c>
      <c r="B1553" t="s">
        <v>3279</v>
      </c>
      <c r="C1553" t="s">
        <v>10301</v>
      </c>
      <c r="D1553" t="s">
        <v>571</v>
      </c>
      <c r="E1553">
        <v>863.86040000000003</v>
      </c>
      <c r="F1553">
        <v>78.64</v>
      </c>
      <c r="G1553">
        <v>-18.3912751285913</v>
      </c>
      <c r="H1553">
        <v>4.3238391093678903</v>
      </c>
      <c r="I1553">
        <v>-21.955253184974001</v>
      </c>
      <c r="J1553">
        <v>3.93712326982038</v>
      </c>
      <c r="K1553">
        <v>76.840402149674901</v>
      </c>
      <c r="L1553">
        <v>79.284572632617596</v>
      </c>
      <c r="M1553">
        <v>61.028904011210997</v>
      </c>
      <c r="N1553">
        <v>0.78820842164087002</v>
      </c>
      <c r="O1553">
        <v>50.623092573753802</v>
      </c>
      <c r="P1553">
        <v>19.151515151515099</v>
      </c>
      <c r="Q1553">
        <v>-3.2727190852219999E-3</v>
      </c>
    </row>
    <row r="1554" spans="1:17" hidden="1" x14ac:dyDescent="0.3">
      <c r="A1554" t="s">
        <v>3280</v>
      </c>
      <c r="B1554" t="s">
        <v>3281</v>
      </c>
      <c r="C1554" t="s">
        <v>10301</v>
      </c>
      <c r="D1554" t="s">
        <v>290</v>
      </c>
      <c r="E1554">
        <v>862.12844412999902</v>
      </c>
      <c r="F1554">
        <v>335.35</v>
      </c>
      <c r="G1554">
        <v>529.63128208370802</v>
      </c>
      <c r="H1554">
        <v>31.190675087192801</v>
      </c>
      <c r="I1554">
        <v>92.370510411041394</v>
      </c>
      <c r="J1554">
        <v>7.4168697020850196</v>
      </c>
      <c r="K1554">
        <v>269.01352836522199</v>
      </c>
      <c r="L1554">
        <v>190.13691458876301</v>
      </c>
      <c r="M1554">
        <v>68.519870711783497</v>
      </c>
      <c r="N1554">
        <v>0.98570585443066505</v>
      </c>
      <c r="O1554">
        <v>9.4826300879677898</v>
      </c>
      <c r="P1554">
        <v>629.02173913043396</v>
      </c>
      <c r="Q1554">
        <v>0.17955602651542099</v>
      </c>
    </row>
    <row r="1555" spans="1:17" hidden="1" x14ac:dyDescent="0.3">
      <c r="A1555" t="s">
        <v>3282</v>
      </c>
      <c r="B1555" t="s">
        <v>3283</v>
      </c>
      <c r="C1555" t="s">
        <v>10301</v>
      </c>
      <c r="D1555" t="s">
        <v>21</v>
      </c>
      <c r="E1555">
        <v>857.63996465000002</v>
      </c>
      <c r="F1555">
        <v>461.3</v>
      </c>
      <c r="G1555">
        <v>254.58640841284699</v>
      </c>
      <c r="H1555">
        <v>40.449331812041798</v>
      </c>
      <c r="I1555">
        <v>43.932295971776</v>
      </c>
      <c r="J1555">
        <v>-3.0338825441771702</v>
      </c>
      <c r="K1555">
        <v>344.68456407414402</v>
      </c>
      <c r="L1555">
        <v>271.38273965773402</v>
      </c>
      <c r="M1555">
        <v>82.457780263329198</v>
      </c>
      <c r="N1555">
        <v>0.82598912906080102</v>
      </c>
      <c r="O1555">
        <v>0.80208107522219396</v>
      </c>
      <c r="P1555">
        <v>289.28270042193998</v>
      </c>
    </row>
    <row r="1556" spans="1:17" hidden="1" x14ac:dyDescent="0.3">
      <c r="A1556" t="s">
        <v>3284</v>
      </c>
      <c r="B1556" t="s">
        <v>3285</v>
      </c>
      <c r="C1556" t="s">
        <v>10301</v>
      </c>
      <c r="D1556" t="s">
        <v>530</v>
      </c>
      <c r="E1556">
        <v>857.05092916000001</v>
      </c>
      <c r="F1556">
        <v>599.45000000000005</v>
      </c>
      <c r="G1556">
        <v>-56.486612643295601</v>
      </c>
      <c r="H1556">
        <v>-3.7691747078546101</v>
      </c>
      <c r="I1556">
        <v>-43.451752394254001</v>
      </c>
      <c r="J1556">
        <v>3.5092007615524499</v>
      </c>
      <c r="K1556">
        <v>648.93371744419301</v>
      </c>
      <c r="L1556">
        <v>714.30157121544596</v>
      </c>
      <c r="M1556">
        <v>43.543083722998396</v>
      </c>
      <c r="N1556">
        <v>1.3452460123832</v>
      </c>
      <c r="O1556">
        <v>63.483192926849597</v>
      </c>
      <c r="P1556">
        <v>6.7967218955995197</v>
      </c>
      <c r="Q1556">
        <v>2.4584065190513E-2</v>
      </c>
    </row>
    <row r="1557" spans="1:17" hidden="1" x14ac:dyDescent="0.3">
      <c r="A1557" t="s">
        <v>3286</v>
      </c>
      <c r="B1557" t="s">
        <v>3287</v>
      </c>
      <c r="C1557" t="s">
        <v>10301</v>
      </c>
      <c r="D1557" t="s">
        <v>303</v>
      </c>
      <c r="E1557">
        <v>856.93858599999999</v>
      </c>
      <c r="F1557">
        <v>100.85</v>
      </c>
      <c r="G1557">
        <v>21.866905279964602</v>
      </c>
      <c r="H1557">
        <v>-4.7260308370050499</v>
      </c>
      <c r="I1557">
        <v>3.5155868826199899</v>
      </c>
      <c r="J1557">
        <v>5.2107192765494199</v>
      </c>
      <c r="K1557">
        <v>104.218836423553</v>
      </c>
      <c r="L1557">
        <v>95.598143765559499</v>
      </c>
      <c r="M1557">
        <v>54.501537355939597</v>
      </c>
      <c r="N1557">
        <v>0.36265497416178399</v>
      </c>
      <c r="O1557">
        <v>25.8304412493802</v>
      </c>
      <c r="P1557">
        <v>52.803030303030198</v>
      </c>
      <c r="Q1557">
        <v>-5.2421531601663997E-2</v>
      </c>
    </row>
    <row r="1558" spans="1:17" hidden="1" x14ac:dyDescent="0.3">
      <c r="A1558" t="s">
        <v>3288</v>
      </c>
      <c r="B1558" t="s">
        <v>3289</v>
      </c>
      <c r="C1558" t="s">
        <v>10301</v>
      </c>
      <c r="D1558" t="s">
        <v>359</v>
      </c>
      <c r="E1558">
        <v>856.40625</v>
      </c>
      <c r="F1558">
        <v>274.05</v>
      </c>
      <c r="G1558">
        <v>-3.0658013054557398</v>
      </c>
      <c r="H1558">
        <v>12.721710162289</v>
      </c>
      <c r="I1558">
        <v>11.189096150260999</v>
      </c>
      <c r="J1558">
        <v>-0.33433912383266801</v>
      </c>
      <c r="K1558">
        <v>255.44889520202901</v>
      </c>
      <c r="L1558">
        <v>234.54784077823399</v>
      </c>
      <c r="M1558">
        <v>52.003518275076203</v>
      </c>
      <c r="N1558">
        <v>0.54027089934912298</v>
      </c>
      <c r="O1558">
        <v>18.226600985221602</v>
      </c>
      <c r="P1558">
        <v>45.539033457248998</v>
      </c>
      <c r="Q1558">
        <v>-2.0198564687192999E-2</v>
      </c>
    </row>
    <row r="1559" spans="1:17" hidden="1" x14ac:dyDescent="0.3">
      <c r="A1559" t="s">
        <v>3290</v>
      </c>
      <c r="B1559" t="s">
        <v>3291</v>
      </c>
      <c r="C1559" t="s">
        <v>10301</v>
      </c>
      <c r="D1559" t="s">
        <v>378</v>
      </c>
      <c r="E1559">
        <v>855.92248010599997</v>
      </c>
      <c r="F1559">
        <v>203.51</v>
      </c>
      <c r="G1559">
        <v>0.52025553361236299</v>
      </c>
      <c r="H1559">
        <v>-3.22359248588248</v>
      </c>
      <c r="I1559">
        <v>-20.1694373994962</v>
      </c>
      <c r="J1559">
        <v>1.2975714812205701</v>
      </c>
      <c r="K1559">
        <v>205.164866234556</v>
      </c>
      <c r="L1559">
        <v>192.815934181594</v>
      </c>
      <c r="M1559">
        <v>50.126320872357098</v>
      </c>
      <c r="N1559">
        <v>0.39795534618995299</v>
      </c>
      <c r="O1559">
        <v>26.775097046828101</v>
      </c>
      <c r="P1559">
        <v>50.413895048041297</v>
      </c>
      <c r="Q1559">
        <v>4.7699694992285997E-2</v>
      </c>
    </row>
    <row r="1560" spans="1:17" hidden="1" x14ac:dyDescent="0.3">
      <c r="A1560" t="s">
        <v>3292</v>
      </c>
      <c r="B1560" t="s">
        <v>3293</v>
      </c>
      <c r="C1560" t="s">
        <v>10301</v>
      </c>
      <c r="D1560" t="s">
        <v>571</v>
      </c>
      <c r="E1560">
        <v>855.58008256000005</v>
      </c>
      <c r="F1560">
        <v>636.20000000000005</v>
      </c>
      <c r="G1560">
        <v>35.819233264695697</v>
      </c>
      <c r="H1560">
        <v>1.5363272432508801</v>
      </c>
      <c r="I1560">
        <v>16.875490105660599</v>
      </c>
      <c r="J1560">
        <v>-0.88633406207042897</v>
      </c>
      <c r="K1560">
        <v>615.73257449838297</v>
      </c>
      <c r="L1560">
        <v>541.95645172798504</v>
      </c>
      <c r="M1560">
        <v>60.441743657565297</v>
      </c>
      <c r="N1560">
        <v>0.42811597566106901</v>
      </c>
      <c r="O1560">
        <v>16.818610499842801</v>
      </c>
      <c r="P1560">
        <v>92.846317065777498</v>
      </c>
      <c r="Q1560">
        <v>0.104164460277857</v>
      </c>
    </row>
    <row r="1561" spans="1:17" hidden="1" x14ac:dyDescent="0.3">
      <c r="A1561" t="s">
        <v>3294</v>
      </c>
      <c r="B1561" t="s">
        <v>3295</v>
      </c>
      <c r="C1561" t="s">
        <v>10301</v>
      </c>
      <c r="D1561" t="s">
        <v>378</v>
      </c>
      <c r="E1561">
        <v>852.72904640000002</v>
      </c>
      <c r="F1561">
        <v>87.92</v>
      </c>
      <c r="G1561">
        <v>14.2326262592122</v>
      </c>
      <c r="H1561">
        <v>13.9757704576755</v>
      </c>
      <c r="I1561">
        <v>-8.8453230067999105</v>
      </c>
      <c r="J1561">
        <v>-1.1500701860428599</v>
      </c>
      <c r="K1561">
        <v>80.130737969529306</v>
      </c>
      <c r="L1561">
        <v>74.602211373609194</v>
      </c>
      <c r="M1561">
        <v>58.016515699272198</v>
      </c>
      <c r="N1561">
        <v>1.8807576023008099</v>
      </c>
      <c r="O1561">
        <v>9.4745222929936297</v>
      </c>
      <c r="P1561">
        <v>48.263069139966198</v>
      </c>
      <c r="Q1561">
        <v>2.5718245452546001E-2</v>
      </c>
    </row>
    <row r="1562" spans="1:17" hidden="1" x14ac:dyDescent="0.3">
      <c r="A1562" t="s">
        <v>3296</v>
      </c>
      <c r="B1562" t="s">
        <v>3297</v>
      </c>
      <c r="C1562" t="s">
        <v>10301</v>
      </c>
      <c r="D1562" t="s">
        <v>548</v>
      </c>
      <c r="E1562">
        <v>851.91480000000001</v>
      </c>
      <c r="F1562">
        <v>499.95</v>
      </c>
      <c r="G1562">
        <v>65.673743598808301</v>
      </c>
      <c r="H1562">
        <v>28.710590325816302</v>
      </c>
      <c r="I1562">
        <v>47.772521503481698</v>
      </c>
      <c r="J1562">
        <v>-5.29513788430204</v>
      </c>
      <c r="K1562">
        <v>448.17740224814298</v>
      </c>
      <c r="L1562">
        <v>356.02024619386401</v>
      </c>
      <c r="M1562">
        <v>51.188671627739403</v>
      </c>
      <c r="N1562">
        <v>0.31117717644252801</v>
      </c>
      <c r="O1562">
        <v>11.011101110110999</v>
      </c>
      <c r="P1562">
        <v>109.754562617998</v>
      </c>
      <c r="Q1562">
        <v>0.100438052286157</v>
      </c>
    </row>
    <row r="1563" spans="1:17" hidden="1" x14ac:dyDescent="0.3">
      <c r="A1563" t="s">
        <v>3298</v>
      </c>
      <c r="B1563" t="s">
        <v>3299</v>
      </c>
      <c r="C1563" t="s">
        <v>10301</v>
      </c>
      <c r="D1563" t="s">
        <v>491</v>
      </c>
      <c r="E1563">
        <v>848.38690350399997</v>
      </c>
      <c r="F1563">
        <v>40.159999999999997</v>
      </c>
      <c r="G1563">
        <v>-36.5411732465464</v>
      </c>
      <c r="H1563">
        <v>-24.748504811109701</v>
      </c>
      <c r="I1563">
        <v>-48.081116369859103</v>
      </c>
      <c r="J1563">
        <v>-3.6210915939352</v>
      </c>
      <c r="K1563">
        <v>49.237817016449497</v>
      </c>
      <c r="L1563">
        <v>52.876187155671602</v>
      </c>
      <c r="M1563">
        <v>40.484555009186998</v>
      </c>
      <c r="N1563">
        <v>1.9967759403177501</v>
      </c>
      <c r="O1563">
        <v>85.881474103585603</v>
      </c>
      <c r="P1563">
        <v>20.6006006006006</v>
      </c>
      <c r="Q1563">
        <v>4.4664673658925E-2</v>
      </c>
    </row>
    <row r="1564" spans="1:17" hidden="1" x14ac:dyDescent="0.3">
      <c r="A1564" t="s">
        <v>3300</v>
      </c>
      <c r="B1564" t="s">
        <v>3301</v>
      </c>
      <c r="C1564" t="s">
        <v>10301</v>
      </c>
      <c r="D1564" t="s">
        <v>571</v>
      </c>
      <c r="E1564">
        <v>843.86932400000001</v>
      </c>
      <c r="F1564">
        <v>324.7</v>
      </c>
      <c r="G1564">
        <v>14.933120372917699</v>
      </c>
      <c r="H1564">
        <v>-3.0084521701721298</v>
      </c>
      <c r="I1564">
        <v>4.6000062219717996</v>
      </c>
      <c r="J1564">
        <v>-0.19769890871181101</v>
      </c>
      <c r="K1564">
        <v>293.69299162730101</v>
      </c>
      <c r="L1564">
        <v>273.27111966338799</v>
      </c>
      <c r="M1564">
        <v>74.100660147226407</v>
      </c>
      <c r="N1564">
        <v>1.2124451859174401</v>
      </c>
      <c r="O1564">
        <v>10.255620572836399</v>
      </c>
      <c r="P1564">
        <v>50.498261877172602</v>
      </c>
      <c r="Q1564">
        <v>2.7429051899900002E-3</v>
      </c>
    </row>
    <row r="1565" spans="1:17" hidden="1" x14ac:dyDescent="0.3">
      <c r="A1565" t="s">
        <v>3302</v>
      </c>
      <c r="B1565" t="s">
        <v>3303</v>
      </c>
      <c r="C1565" t="s">
        <v>10301</v>
      </c>
      <c r="D1565" t="s">
        <v>571</v>
      </c>
      <c r="E1565">
        <v>841.81477211200001</v>
      </c>
      <c r="F1565">
        <v>260.32</v>
      </c>
      <c r="G1565">
        <v>-6.2444493726973098</v>
      </c>
      <c r="H1565">
        <v>13.8374071636706</v>
      </c>
      <c r="I1565">
        <v>24.9393293000802</v>
      </c>
      <c r="J1565">
        <v>-1.0993277940447199</v>
      </c>
      <c r="K1565">
        <v>231.17927301641001</v>
      </c>
      <c r="L1565">
        <v>206.22920681402999</v>
      </c>
      <c r="M1565">
        <v>65.464248086010997</v>
      </c>
      <c r="N1565">
        <v>1.01785754613155</v>
      </c>
      <c r="O1565">
        <v>4.1218500307314203</v>
      </c>
      <c r="P1565">
        <v>67.786013535288404</v>
      </c>
      <c r="Q1565">
        <v>3.6932864402712998E-2</v>
      </c>
    </row>
    <row r="1566" spans="1:17" hidden="1" x14ac:dyDescent="0.3">
      <c r="A1566" t="s">
        <v>3304</v>
      </c>
      <c r="B1566" t="s">
        <v>3305</v>
      </c>
      <c r="C1566" t="s">
        <v>10301</v>
      </c>
      <c r="D1566" t="s">
        <v>46</v>
      </c>
      <c r="E1566">
        <v>841.71373860000006</v>
      </c>
      <c r="F1566">
        <v>147.30000000000001</v>
      </c>
      <c r="G1566">
        <v>126.486407553585</v>
      </c>
      <c r="H1566">
        <v>0.35926408028025802</v>
      </c>
      <c r="I1566">
        <v>18.046856804242399</v>
      </c>
      <c r="J1566">
        <v>-3.3043130376034102</v>
      </c>
      <c r="K1566">
        <v>138.568046636101</v>
      </c>
      <c r="L1566">
        <v>113.337797911525</v>
      </c>
      <c r="M1566">
        <v>60.983580582949202</v>
      </c>
      <c r="N1566">
        <v>0.909047758150479</v>
      </c>
      <c r="O1566">
        <v>9.2871690427698503</v>
      </c>
      <c r="P1566">
        <v>198.78296146044599</v>
      </c>
      <c r="Q1566">
        <v>0.10934767262575799</v>
      </c>
    </row>
    <row r="1567" spans="1:17" hidden="1" x14ac:dyDescent="0.3">
      <c r="A1567" t="s">
        <v>3306</v>
      </c>
      <c r="B1567" t="s">
        <v>3307</v>
      </c>
      <c r="C1567" t="s">
        <v>10301</v>
      </c>
      <c r="D1567" t="s">
        <v>612</v>
      </c>
      <c r="E1567">
        <v>837.44900252000002</v>
      </c>
      <c r="F1567">
        <v>13.39</v>
      </c>
      <c r="G1567">
        <v>-10.974506083086499</v>
      </c>
      <c r="H1567">
        <v>1.2283305910405899</v>
      </c>
      <c r="I1567">
        <v>-22.409065696858299</v>
      </c>
      <c r="J1567">
        <v>-2.8407448742848298</v>
      </c>
      <c r="K1567">
        <v>13.7642604188452</v>
      </c>
      <c r="L1567">
        <v>13.457594936534701</v>
      </c>
      <c r="M1567">
        <v>45.469063354007602</v>
      </c>
      <c r="N1567">
        <v>0.304963669100702</v>
      </c>
      <c r="O1567">
        <v>36.669156086631801</v>
      </c>
      <c r="P1567">
        <v>33.9</v>
      </c>
      <c r="Q1567">
        <v>4.3667404936283002E-2</v>
      </c>
    </row>
    <row r="1568" spans="1:17" hidden="1" x14ac:dyDescent="0.3">
      <c r="A1568" t="s">
        <v>3308</v>
      </c>
      <c r="B1568" t="s">
        <v>3309</v>
      </c>
      <c r="C1568" t="s">
        <v>10301</v>
      </c>
      <c r="D1568" t="s">
        <v>51</v>
      </c>
      <c r="E1568">
        <v>835.14785228000005</v>
      </c>
      <c r="F1568">
        <v>37.24</v>
      </c>
      <c r="G1568">
        <v>20.744937126564</v>
      </c>
      <c r="H1568">
        <v>32.949916007419503</v>
      </c>
      <c r="I1568">
        <v>-21.506240838101299</v>
      </c>
      <c r="J1568">
        <v>18.408074139807098</v>
      </c>
      <c r="K1568">
        <v>31.636550455413701</v>
      </c>
      <c r="L1568">
        <v>31.162193982904199</v>
      </c>
      <c r="M1568">
        <v>83.673290439052195</v>
      </c>
      <c r="N1568">
        <v>3.6317479324389499</v>
      </c>
      <c r="O1568">
        <v>22.717508055853902</v>
      </c>
      <c r="P1568">
        <v>73.209302325581405</v>
      </c>
      <c r="Q1568">
        <v>1.1372837826678001E-2</v>
      </c>
    </row>
    <row r="1569" spans="1:17" hidden="1" x14ac:dyDescent="0.3">
      <c r="A1569" t="s">
        <v>3310</v>
      </c>
      <c r="B1569" t="s">
        <v>3311</v>
      </c>
      <c r="C1569" t="s">
        <v>10301</v>
      </c>
      <c r="D1569" t="s">
        <v>622</v>
      </c>
      <c r="E1569">
        <v>834.39347458500004</v>
      </c>
      <c r="F1569">
        <v>339.35</v>
      </c>
      <c r="G1569">
        <v>13.154804566906799</v>
      </c>
      <c r="H1569">
        <v>27.699376399165001</v>
      </c>
      <c r="I1569">
        <v>63.246948048846001</v>
      </c>
      <c r="J1569">
        <v>2.1885421730867498</v>
      </c>
      <c r="K1569">
        <v>291.866150271126</v>
      </c>
      <c r="L1569">
        <v>246.00220390476301</v>
      </c>
      <c r="M1569">
        <v>57.600034675083997</v>
      </c>
      <c r="N1569">
        <v>1.2504728925586399</v>
      </c>
      <c r="O1569">
        <v>9.6213349049653694</v>
      </c>
      <c r="P1569">
        <v>102.839210998206</v>
      </c>
      <c r="Q1569">
        <v>3.3520019421684998E-2</v>
      </c>
    </row>
    <row r="1570" spans="1:17" hidden="1" x14ac:dyDescent="0.3">
      <c r="A1570" t="s">
        <v>3312</v>
      </c>
      <c r="B1570" t="s">
        <v>3313</v>
      </c>
      <c r="C1570" t="s">
        <v>10301</v>
      </c>
      <c r="D1570" t="s">
        <v>408</v>
      </c>
      <c r="E1570">
        <v>834.25586639999995</v>
      </c>
      <c r="F1570">
        <v>80.13</v>
      </c>
      <c r="G1570">
        <v>16.590828751789601</v>
      </c>
      <c r="H1570">
        <v>0.168423118289071</v>
      </c>
      <c r="I1570">
        <v>2.3071979351946998</v>
      </c>
      <c r="J1570">
        <v>3.0306046434987501</v>
      </c>
      <c r="K1570">
        <v>73.981112007363393</v>
      </c>
      <c r="L1570">
        <v>67.723067431098698</v>
      </c>
      <c r="M1570">
        <v>64.1757983234302</v>
      </c>
      <c r="N1570">
        <v>1.0687746243212499</v>
      </c>
      <c r="O1570">
        <v>7.2007987021090702</v>
      </c>
      <c r="P1570">
        <v>62.865853658536501</v>
      </c>
      <c r="Q1570">
        <v>9.0325197876112998E-2</v>
      </c>
    </row>
    <row r="1571" spans="1:17" hidden="1" x14ac:dyDescent="0.3">
      <c r="A1571" t="s">
        <v>3314</v>
      </c>
      <c r="B1571" t="s">
        <v>3315</v>
      </c>
      <c r="C1571" t="s">
        <v>10301</v>
      </c>
      <c r="D1571" t="s">
        <v>491</v>
      </c>
      <c r="E1571">
        <v>830.47330656899999</v>
      </c>
      <c r="F1571">
        <v>172.17</v>
      </c>
      <c r="G1571">
        <v>-44.0959264238424</v>
      </c>
      <c r="H1571">
        <v>1.0630794969081001</v>
      </c>
      <c r="I1571">
        <v>-40.176562928309103</v>
      </c>
      <c r="J1571">
        <v>-3.5142203596990802</v>
      </c>
      <c r="K1571">
        <v>172.904804967789</v>
      </c>
      <c r="L1571">
        <v>188.172445567643</v>
      </c>
      <c r="M1571">
        <v>56.9780427266451</v>
      </c>
      <c r="N1571">
        <v>0.96998241819926601</v>
      </c>
      <c r="O1571">
        <v>66.753789858860401</v>
      </c>
      <c r="P1571">
        <v>12.676701570680599</v>
      </c>
      <c r="Q1571">
        <v>9.1385930315453001E-2</v>
      </c>
    </row>
    <row r="1572" spans="1:17" hidden="1" x14ac:dyDescent="0.3">
      <c r="A1572" t="s">
        <v>3316</v>
      </c>
      <c r="B1572" t="s">
        <v>3317</v>
      </c>
      <c r="C1572" t="s">
        <v>10301</v>
      </c>
      <c r="D1572" t="s">
        <v>645</v>
      </c>
      <c r="E1572">
        <v>828.6</v>
      </c>
      <c r="F1572">
        <v>276.2</v>
      </c>
      <c r="G1572">
        <v>-31.1751806064463</v>
      </c>
      <c r="H1572">
        <v>4.0936686428193196</v>
      </c>
      <c r="I1572">
        <v>-18.016864950842699</v>
      </c>
      <c r="J1572">
        <v>6.5941655841361797</v>
      </c>
      <c r="K1572">
        <v>267.13573447474897</v>
      </c>
      <c r="L1572">
        <v>259.31997393960398</v>
      </c>
      <c r="M1572">
        <v>54.6483569066909</v>
      </c>
      <c r="N1572">
        <v>0.46535762051909102</v>
      </c>
      <c r="O1572">
        <v>55.5756698044895</v>
      </c>
      <c r="P1572">
        <v>32.153110047846802</v>
      </c>
      <c r="Q1572">
        <v>0.10455301010050901</v>
      </c>
    </row>
    <row r="1573" spans="1:17" hidden="1" x14ac:dyDescent="0.3">
      <c r="A1573" t="s">
        <v>3318</v>
      </c>
      <c r="B1573" t="s">
        <v>3319</v>
      </c>
      <c r="C1573" t="s">
        <v>10301</v>
      </c>
      <c r="D1573" t="s">
        <v>139</v>
      </c>
      <c r="E1573">
        <v>827.05888195</v>
      </c>
      <c r="F1573">
        <v>395.5</v>
      </c>
      <c r="G1573">
        <v>75.371905241221299</v>
      </c>
      <c r="H1573">
        <v>7.89686439187009</v>
      </c>
      <c r="I1573">
        <v>24.750621551618</v>
      </c>
      <c r="J1573">
        <v>6.0467998607280498</v>
      </c>
      <c r="K1573">
        <v>369.08925005367098</v>
      </c>
      <c r="L1573">
        <v>304.05665937428302</v>
      </c>
      <c r="M1573">
        <v>63.7016427508728</v>
      </c>
      <c r="N1573">
        <v>0.53289055840264898</v>
      </c>
      <c r="O1573">
        <v>5.8027812895069504</v>
      </c>
      <c r="P1573">
        <v>123.762376237623</v>
      </c>
      <c r="Q1573">
        <v>0.111010300996002</v>
      </c>
    </row>
    <row r="1574" spans="1:17" hidden="1" x14ac:dyDescent="0.3">
      <c r="A1574" t="s">
        <v>3320</v>
      </c>
      <c r="B1574" t="s">
        <v>3321</v>
      </c>
      <c r="C1574" t="s">
        <v>10301</v>
      </c>
      <c r="D1574" t="s">
        <v>568</v>
      </c>
      <c r="E1574">
        <v>826.73760000000004</v>
      </c>
      <c r="F1574">
        <v>1324.9</v>
      </c>
      <c r="G1574">
        <v>-2.3645510754257102</v>
      </c>
      <c r="H1574">
        <v>-2.5295041667941698</v>
      </c>
      <c r="I1574">
        <v>22.037745963164099</v>
      </c>
      <c r="J1574">
        <v>-5.0213652173405299</v>
      </c>
      <c r="K1574">
        <v>1275.6792286294501</v>
      </c>
      <c r="L1574">
        <v>1113.2956711623499</v>
      </c>
      <c r="M1574">
        <v>45.1536812968682</v>
      </c>
      <c r="N1574">
        <v>0.31846985891187002</v>
      </c>
      <c r="O1574">
        <v>18.424032002415199</v>
      </c>
      <c r="P1574">
        <v>65.612499999999997</v>
      </c>
      <c r="Q1574">
        <v>2.8396417564195E-2</v>
      </c>
    </row>
    <row r="1575" spans="1:17" hidden="1" x14ac:dyDescent="0.3">
      <c r="A1575" t="s">
        <v>3322</v>
      </c>
      <c r="B1575" t="s">
        <v>3323</v>
      </c>
      <c r="C1575" t="s">
        <v>10301</v>
      </c>
      <c r="D1575" t="s">
        <v>3324</v>
      </c>
      <c r="E1575">
        <v>825.29019243999903</v>
      </c>
      <c r="F1575">
        <v>876.4</v>
      </c>
      <c r="G1575">
        <v>97.412687216016806</v>
      </c>
      <c r="H1575">
        <v>32.566713046860698</v>
      </c>
      <c r="I1575">
        <v>86.425533459259697</v>
      </c>
      <c r="J1575">
        <v>14.215536412381899</v>
      </c>
      <c r="K1575">
        <v>743.28261031041404</v>
      </c>
      <c r="L1575">
        <v>575.81714276199102</v>
      </c>
      <c r="M1575">
        <v>74.805006040702494</v>
      </c>
      <c r="N1575">
        <v>1.05085862150082</v>
      </c>
      <c r="O1575">
        <v>2.6928343222272799</v>
      </c>
      <c r="P1575">
        <v>216.27571273908299</v>
      </c>
    </row>
    <row r="1576" spans="1:17" hidden="1" x14ac:dyDescent="0.3">
      <c r="A1576" t="s">
        <v>3325</v>
      </c>
      <c r="B1576" t="s">
        <v>3326</v>
      </c>
      <c r="C1576" t="s">
        <v>10301</v>
      </c>
      <c r="D1576" t="s">
        <v>397</v>
      </c>
      <c r="E1576">
        <v>824.09009700000001</v>
      </c>
      <c r="F1576">
        <v>569</v>
      </c>
      <c r="G1576">
        <v>181.742126421443</v>
      </c>
      <c r="H1576">
        <v>27.870774430387002</v>
      </c>
      <c r="I1576">
        <v>48.2006374032633</v>
      </c>
      <c r="J1576">
        <v>-2.8050063258148801E-2</v>
      </c>
      <c r="K1576">
        <v>508.42568997748901</v>
      </c>
      <c r="M1576">
        <v>54.560358099854298</v>
      </c>
      <c r="N1576">
        <v>0.50493856901951295</v>
      </c>
      <c r="O1576">
        <v>9.8418277680140491</v>
      </c>
      <c r="P1576">
        <v>261.04060913705501</v>
      </c>
    </row>
    <row r="1577" spans="1:17" hidden="1" x14ac:dyDescent="0.3">
      <c r="A1577" t="s">
        <v>3327</v>
      </c>
      <c r="B1577" t="s">
        <v>3328</v>
      </c>
      <c r="C1577" t="s">
        <v>10301</v>
      </c>
      <c r="D1577" t="s">
        <v>113</v>
      </c>
      <c r="E1577">
        <v>822.67372848000002</v>
      </c>
      <c r="F1577">
        <v>637.79999999999995</v>
      </c>
      <c r="G1577">
        <v>101.542258660123</v>
      </c>
      <c r="H1577">
        <v>4.04365961962902</v>
      </c>
      <c r="I1577">
        <v>63.775412002672098</v>
      </c>
      <c r="J1577">
        <v>9.9051371897563492</v>
      </c>
      <c r="K1577">
        <v>609.42573644564595</v>
      </c>
      <c r="L1577">
        <v>513.74220861281196</v>
      </c>
      <c r="M1577">
        <v>66.109313336988706</v>
      </c>
      <c r="N1577">
        <v>1.46035858877964</v>
      </c>
      <c r="O1577">
        <v>24.843211037942901</v>
      </c>
      <c r="P1577">
        <v>161.51376869367701</v>
      </c>
      <c r="Q1577">
        <v>0.13964124648941401</v>
      </c>
    </row>
    <row r="1578" spans="1:17" hidden="1" x14ac:dyDescent="0.3">
      <c r="A1578" t="s">
        <v>3329</v>
      </c>
      <c r="B1578" t="s">
        <v>3330</v>
      </c>
      <c r="C1578" t="s">
        <v>10301</v>
      </c>
      <c r="D1578" t="s">
        <v>224</v>
      </c>
      <c r="E1578">
        <v>821.14169990000005</v>
      </c>
      <c r="F1578">
        <v>32.71</v>
      </c>
      <c r="G1578">
        <v>64.947828513601195</v>
      </c>
      <c r="H1578">
        <v>4.34474911874943</v>
      </c>
      <c r="I1578">
        <v>-28.634351302342001</v>
      </c>
      <c r="J1578">
        <v>6.1424194609930796</v>
      </c>
      <c r="K1578">
        <v>30.686158095246299</v>
      </c>
      <c r="L1578">
        <v>31.339832209591101</v>
      </c>
      <c r="M1578">
        <v>79.301569219924005</v>
      </c>
      <c r="N1578">
        <v>1.3413608563111501</v>
      </c>
      <c r="O1578">
        <v>121.277896667685</v>
      </c>
      <c r="P1578">
        <v>135.15456506110701</v>
      </c>
      <c r="Q1578">
        <v>0.132586990225286</v>
      </c>
    </row>
    <row r="1579" spans="1:17" hidden="1" x14ac:dyDescent="0.3">
      <c r="A1579" t="s">
        <v>3331</v>
      </c>
      <c r="B1579" t="s">
        <v>3332</v>
      </c>
      <c r="C1579" t="s">
        <v>10301</v>
      </c>
      <c r="D1579" t="s">
        <v>397</v>
      </c>
      <c r="E1579">
        <v>821.09442272000001</v>
      </c>
      <c r="F1579">
        <v>125.84</v>
      </c>
      <c r="G1579">
        <v>-4.3634910832901701</v>
      </c>
      <c r="H1579">
        <v>-14.994172782778501</v>
      </c>
      <c r="I1579">
        <v>-64.685441101389102</v>
      </c>
      <c r="J1579">
        <v>3.1334575882217202</v>
      </c>
      <c r="K1579">
        <v>164.28729649221901</v>
      </c>
      <c r="L1579">
        <v>169.83561957470801</v>
      </c>
      <c r="M1579">
        <v>10.9480900562189</v>
      </c>
      <c r="N1579">
        <v>4.8812830182975198</v>
      </c>
      <c r="O1579">
        <v>137.00731087094701</v>
      </c>
      <c r="P1579">
        <v>29.731958762886599</v>
      </c>
      <c r="Q1579">
        <v>1.4727153653127E-2</v>
      </c>
    </row>
    <row r="1580" spans="1:17" hidden="1" x14ac:dyDescent="0.3">
      <c r="A1580" t="s">
        <v>3333</v>
      </c>
      <c r="B1580" t="s">
        <v>3334</v>
      </c>
      <c r="C1580" t="s">
        <v>10301</v>
      </c>
      <c r="E1580">
        <v>820</v>
      </c>
      <c r="F1580">
        <v>328</v>
      </c>
      <c r="G1580">
        <v>74.613908045485701</v>
      </c>
      <c r="H1580">
        <v>-14.9174183968136</v>
      </c>
      <c r="I1580">
        <v>-56.702129748926801</v>
      </c>
      <c r="J1580">
        <v>11.1231627692927</v>
      </c>
      <c r="K1580">
        <v>364.13986875194502</v>
      </c>
      <c r="L1580">
        <v>362.83316097651601</v>
      </c>
      <c r="M1580">
        <v>57.697573978046798</v>
      </c>
      <c r="N1580">
        <v>0.59859064702113995</v>
      </c>
      <c r="O1580">
        <v>187.835365853658</v>
      </c>
      <c r="P1580">
        <v>151.63022631377001</v>
      </c>
    </row>
    <row r="1581" spans="1:17" hidden="1" x14ac:dyDescent="0.3">
      <c r="A1581" t="s">
        <v>3335</v>
      </c>
      <c r="B1581" t="s">
        <v>3336</v>
      </c>
      <c r="C1581" t="s">
        <v>10301</v>
      </c>
      <c r="D1581" t="s">
        <v>119</v>
      </c>
      <c r="E1581">
        <v>816.17600000000004</v>
      </c>
      <c r="F1581">
        <v>464</v>
      </c>
      <c r="G1581">
        <v>4.6536910472940001</v>
      </c>
      <c r="H1581">
        <v>54.284328485361797</v>
      </c>
      <c r="I1581">
        <v>4.5130744475429099</v>
      </c>
      <c r="J1581">
        <v>8.6996325560629302</v>
      </c>
      <c r="K1581">
        <v>354.62006433387501</v>
      </c>
      <c r="L1581">
        <v>331.29609972044699</v>
      </c>
      <c r="M1581">
        <v>91.866299878638998</v>
      </c>
      <c r="N1581">
        <v>3.0484004884004801</v>
      </c>
      <c r="O1581">
        <v>1.2931034482758601</v>
      </c>
      <c r="P1581">
        <v>84.383071726604399</v>
      </c>
    </row>
    <row r="1582" spans="1:17" hidden="1" x14ac:dyDescent="0.3">
      <c r="A1582" t="s">
        <v>3337</v>
      </c>
      <c r="B1582" t="s">
        <v>3338</v>
      </c>
      <c r="C1582" t="s">
        <v>10301</v>
      </c>
      <c r="D1582" t="s">
        <v>622</v>
      </c>
      <c r="E1582">
        <v>811.31514800000002</v>
      </c>
      <c r="F1582">
        <v>97.16</v>
      </c>
      <c r="G1582">
        <v>87.514634981408605</v>
      </c>
      <c r="H1582">
        <v>-7.0854246192663402</v>
      </c>
      <c r="I1582">
        <v>32.052078287362498</v>
      </c>
      <c r="J1582">
        <v>-4.1485950566446697</v>
      </c>
      <c r="K1582">
        <v>97.794047358947097</v>
      </c>
      <c r="L1582">
        <v>77.355570361530397</v>
      </c>
      <c r="M1582">
        <v>46.949541094385303</v>
      </c>
      <c r="N1582">
        <v>0.32184204994412802</v>
      </c>
      <c r="O1582">
        <v>22.3548785508439</v>
      </c>
      <c r="P1582">
        <v>119.57062146892601</v>
      </c>
      <c r="Q1582">
        <v>7.4872513983016004E-2</v>
      </c>
    </row>
    <row r="1583" spans="1:17" hidden="1" x14ac:dyDescent="0.3">
      <c r="A1583" t="s">
        <v>3339</v>
      </c>
      <c r="B1583" t="s">
        <v>3340</v>
      </c>
      <c r="C1583" t="s">
        <v>10301</v>
      </c>
      <c r="D1583" t="s">
        <v>2624</v>
      </c>
      <c r="E1583">
        <v>803.97697640000001</v>
      </c>
      <c r="F1583">
        <v>29.32</v>
      </c>
      <c r="G1583">
        <v>-56.370641379673799</v>
      </c>
      <c r="H1583">
        <v>-13.2864892220248</v>
      </c>
      <c r="I1583">
        <v>-44.211397342816298</v>
      </c>
      <c r="J1583">
        <v>-6.7046899237125599</v>
      </c>
      <c r="K1583">
        <v>30.055518284597198</v>
      </c>
      <c r="L1583">
        <v>35.588052569864502</v>
      </c>
      <c r="M1583">
        <v>58.365261835258799</v>
      </c>
      <c r="N1583">
        <v>0.92969895989861695</v>
      </c>
      <c r="O1583">
        <v>101.22783083219601</v>
      </c>
      <c r="P1583">
        <v>12.725874663590901</v>
      </c>
      <c r="Q1583">
        <v>3.8412071769590002E-2</v>
      </c>
    </row>
    <row r="1584" spans="1:17" hidden="1" x14ac:dyDescent="0.3">
      <c r="A1584" t="s">
        <v>3341</v>
      </c>
      <c r="B1584" t="s">
        <v>3342</v>
      </c>
      <c r="C1584" t="s">
        <v>10301</v>
      </c>
      <c r="D1584" t="s">
        <v>3343</v>
      </c>
      <c r="E1584">
        <v>800.65967279999995</v>
      </c>
      <c r="F1584">
        <v>5.07</v>
      </c>
      <c r="G1584">
        <v>-27.521697920174098</v>
      </c>
      <c r="H1584">
        <v>-40.7963146666143</v>
      </c>
      <c r="I1584">
        <v>-72.220479445237103</v>
      </c>
      <c r="J1584">
        <v>7.4112650308463301</v>
      </c>
      <c r="K1584">
        <v>7.5210686911742304</v>
      </c>
      <c r="L1584">
        <v>9.0901817588577103</v>
      </c>
      <c r="M1584">
        <v>37.708436350425103</v>
      </c>
      <c r="N1584">
        <v>0.95147344279977297</v>
      </c>
      <c r="O1584">
        <v>235.30571992110399</v>
      </c>
      <c r="P1584">
        <v>20.714285714285701</v>
      </c>
      <c r="Q1584">
        <v>1.9151285043439999E-2</v>
      </c>
    </row>
    <row r="1585" spans="1:17" hidden="1" x14ac:dyDescent="0.3">
      <c r="A1585" t="s">
        <v>3344</v>
      </c>
      <c r="B1585" t="s">
        <v>3345</v>
      </c>
      <c r="C1585" t="s">
        <v>10301</v>
      </c>
      <c r="D1585" t="s">
        <v>1561</v>
      </c>
      <c r="E1585">
        <v>795.59580898900003</v>
      </c>
      <c r="F1585">
        <v>225.91</v>
      </c>
      <c r="G1585">
        <v>-15.1881966059708</v>
      </c>
      <c r="H1585">
        <v>-0.50060713789713696</v>
      </c>
      <c r="I1585">
        <v>-29.181666268947701</v>
      </c>
      <c r="J1585">
        <v>2.7185425684717699</v>
      </c>
      <c r="K1585">
        <v>230.136554381526</v>
      </c>
      <c r="L1585">
        <v>238.07601441598101</v>
      </c>
      <c r="M1585">
        <v>50.967412406105304</v>
      </c>
      <c r="N1585">
        <v>0.78910926312739504</v>
      </c>
      <c r="O1585">
        <v>48.289141693594701</v>
      </c>
      <c r="P1585">
        <v>13.808564231738</v>
      </c>
      <c r="Q1585">
        <v>6.5132499464578997E-2</v>
      </c>
    </row>
    <row r="1586" spans="1:17" hidden="1" x14ac:dyDescent="0.3">
      <c r="A1586" t="s">
        <v>3346</v>
      </c>
      <c r="B1586" t="s">
        <v>3347</v>
      </c>
      <c r="C1586" t="s">
        <v>10301</v>
      </c>
      <c r="D1586" t="s">
        <v>72</v>
      </c>
      <c r="E1586">
        <v>793.50790589999997</v>
      </c>
      <c r="F1586">
        <v>124.05</v>
      </c>
      <c r="G1586">
        <v>-12.361146932611501</v>
      </c>
      <c r="H1586">
        <v>2.6602347524529399</v>
      </c>
      <c r="I1586">
        <v>-12.5546776292062</v>
      </c>
      <c r="J1586">
        <v>-3.1977763945372502</v>
      </c>
      <c r="K1586">
        <v>121.286835591621</v>
      </c>
      <c r="L1586">
        <v>115.465847279467</v>
      </c>
      <c r="M1586">
        <v>34.054067977827302</v>
      </c>
      <c r="N1586">
        <v>1.12428044748408</v>
      </c>
      <c r="O1586">
        <v>13.0995566303909</v>
      </c>
      <c r="P1586">
        <v>41.046048891415502</v>
      </c>
      <c r="Q1586">
        <v>0.183518770916347</v>
      </c>
    </row>
    <row r="1587" spans="1:17" hidden="1" x14ac:dyDescent="0.3">
      <c r="A1587" t="s">
        <v>3348</v>
      </c>
      <c r="B1587" t="s">
        <v>3349</v>
      </c>
      <c r="C1587" t="s">
        <v>10301</v>
      </c>
      <c r="D1587" t="s">
        <v>139</v>
      </c>
      <c r="E1587">
        <v>791.552770055</v>
      </c>
      <c r="F1587">
        <v>410.05</v>
      </c>
      <c r="G1587">
        <v>181.55396058907201</v>
      </c>
      <c r="H1587">
        <v>22.1356945685265</v>
      </c>
      <c r="I1587">
        <v>-16.954087641880299</v>
      </c>
      <c r="J1587">
        <v>7.7189155186290801</v>
      </c>
      <c r="K1587">
        <v>373.609369393039</v>
      </c>
      <c r="L1587">
        <v>323.57153453157503</v>
      </c>
      <c r="M1587">
        <v>63.558019939912903</v>
      </c>
      <c r="N1587">
        <v>1.6135640789935199</v>
      </c>
      <c r="O1587">
        <v>10.7182050969393</v>
      </c>
      <c r="P1587">
        <v>256.56521739130397</v>
      </c>
      <c r="Q1587">
        <v>0.25449378849582699</v>
      </c>
    </row>
    <row r="1588" spans="1:17" hidden="1" x14ac:dyDescent="0.3">
      <c r="A1588" t="s">
        <v>3350</v>
      </c>
      <c r="B1588" t="s">
        <v>3351</v>
      </c>
      <c r="C1588" t="s">
        <v>10301</v>
      </c>
      <c r="D1588" t="s">
        <v>571</v>
      </c>
      <c r="E1588">
        <v>791.22533922000002</v>
      </c>
      <c r="F1588">
        <v>181.29</v>
      </c>
      <c r="G1588">
        <v>-15.9412088027015</v>
      </c>
      <c r="H1588">
        <v>9.3804312657714899</v>
      </c>
      <c r="I1588">
        <v>-18.587157267247701</v>
      </c>
      <c r="J1588">
        <v>1.5185915524953899</v>
      </c>
      <c r="K1588">
        <v>169.50194899544499</v>
      </c>
      <c r="L1588">
        <v>165.475025790589</v>
      </c>
      <c r="M1588">
        <v>69.624048288087394</v>
      </c>
      <c r="N1588">
        <v>2.1846485812043599</v>
      </c>
      <c r="O1588">
        <v>12.9957526614816</v>
      </c>
      <c r="P1588">
        <v>29.492857142857101</v>
      </c>
      <c r="Q1588">
        <v>-6.1417501486683998E-2</v>
      </c>
    </row>
    <row r="1589" spans="1:17" hidden="1" x14ac:dyDescent="0.3">
      <c r="A1589" t="s">
        <v>3352</v>
      </c>
      <c r="B1589" t="s">
        <v>3353</v>
      </c>
      <c r="C1589" t="s">
        <v>10301</v>
      </c>
      <c r="E1589">
        <v>790.59933933000002</v>
      </c>
      <c r="F1589">
        <v>318.05</v>
      </c>
      <c r="G1589">
        <v>19.703520308309098</v>
      </c>
      <c r="H1589">
        <v>179.276051388761</v>
      </c>
      <c r="I1589">
        <v>35.945525468918603</v>
      </c>
      <c r="J1589">
        <v>18.7301631926155</v>
      </c>
      <c r="O1589">
        <v>0</v>
      </c>
      <c r="P1589">
        <v>54.995126705653</v>
      </c>
    </row>
    <row r="1590" spans="1:17" hidden="1" x14ac:dyDescent="0.3">
      <c r="A1590" t="s">
        <v>3354</v>
      </c>
      <c r="B1590" t="s">
        <v>3355</v>
      </c>
      <c r="C1590" t="s">
        <v>10301</v>
      </c>
      <c r="D1590" t="s">
        <v>46</v>
      </c>
      <c r="E1590">
        <v>790.23116985199999</v>
      </c>
      <c r="F1590">
        <v>208.28</v>
      </c>
      <c r="G1590">
        <v>192.26673595780201</v>
      </c>
      <c r="H1590">
        <v>33.6809746046602</v>
      </c>
      <c r="I1590">
        <v>47.195358406879201</v>
      </c>
      <c r="J1590">
        <v>-0.72082616840046398</v>
      </c>
      <c r="K1590">
        <v>176.93349346217099</v>
      </c>
      <c r="L1590">
        <v>132.08580890673801</v>
      </c>
      <c r="M1590">
        <v>58.647186826028502</v>
      </c>
      <c r="N1590">
        <v>0.45927040850003897</v>
      </c>
      <c r="O1590">
        <v>9.5640483963894596</v>
      </c>
      <c r="P1590">
        <v>232.981614708233</v>
      </c>
      <c r="Q1590">
        <v>0.12394220731710399</v>
      </c>
    </row>
    <row r="1591" spans="1:17" hidden="1" x14ac:dyDescent="0.3">
      <c r="A1591" t="s">
        <v>3356</v>
      </c>
      <c r="B1591" t="s">
        <v>3357</v>
      </c>
      <c r="C1591" t="s">
        <v>10301</v>
      </c>
      <c r="D1591" t="s">
        <v>622</v>
      </c>
      <c r="E1591">
        <v>790.14178400000003</v>
      </c>
      <c r="F1591">
        <v>410.95</v>
      </c>
      <c r="G1591">
        <v>19.773187902639901</v>
      </c>
      <c r="H1591">
        <v>-3.3265093059045698</v>
      </c>
      <c r="I1591">
        <v>0.79005855054171503</v>
      </c>
      <c r="J1591">
        <v>-2.0272645811346299</v>
      </c>
      <c r="K1591">
        <v>407.165366180609</v>
      </c>
      <c r="L1591">
        <v>360.832986195812</v>
      </c>
      <c r="M1591">
        <v>49.168125388707203</v>
      </c>
      <c r="N1591">
        <v>1.68459926920619</v>
      </c>
      <c r="O1591">
        <v>11.9357586081031</v>
      </c>
      <c r="P1591">
        <v>81.755860238832298</v>
      </c>
    </row>
    <row r="1592" spans="1:17" hidden="1" x14ac:dyDescent="0.3">
      <c r="A1592" t="s">
        <v>3358</v>
      </c>
      <c r="B1592" t="s">
        <v>3359</v>
      </c>
      <c r="C1592" t="s">
        <v>10301</v>
      </c>
      <c r="D1592" t="s">
        <v>1538</v>
      </c>
      <c r="E1592">
        <v>790.06115520000003</v>
      </c>
      <c r="F1592">
        <v>658.2</v>
      </c>
      <c r="G1592">
        <v>-22.588884907715901</v>
      </c>
      <c r="H1592">
        <v>4.6943616675003703</v>
      </c>
      <c r="I1592">
        <v>6.3508787480808196E-2</v>
      </c>
      <c r="J1592">
        <v>-0.85980250901448096</v>
      </c>
      <c r="K1592">
        <v>643.35543402490396</v>
      </c>
      <c r="L1592">
        <v>595.83180922324004</v>
      </c>
      <c r="M1592">
        <v>44.738973701168902</v>
      </c>
      <c r="N1592">
        <v>1.6881527252236599</v>
      </c>
      <c r="O1592">
        <v>18.201154664235698</v>
      </c>
      <c r="P1592">
        <v>41.396348012889298</v>
      </c>
      <c r="Q1592">
        <v>1.1773892091404999E-2</v>
      </c>
    </row>
    <row r="1593" spans="1:17" hidden="1" x14ac:dyDescent="0.3">
      <c r="A1593" t="s">
        <v>3360</v>
      </c>
      <c r="B1593" t="s">
        <v>3361</v>
      </c>
      <c r="C1593" t="s">
        <v>10301</v>
      </c>
      <c r="D1593" t="s">
        <v>571</v>
      </c>
      <c r="E1593">
        <v>789.87105632500004</v>
      </c>
      <c r="F1593">
        <v>430.75</v>
      </c>
      <c r="G1593">
        <v>-27.239929881268999</v>
      </c>
      <c r="H1593">
        <v>3.3145308229694601</v>
      </c>
      <c r="I1593">
        <v>-2.5422132350730702</v>
      </c>
      <c r="J1593">
        <v>6.7342738804038298</v>
      </c>
      <c r="K1593">
        <v>397.54898624144198</v>
      </c>
      <c r="L1593">
        <v>403.23728697487701</v>
      </c>
      <c r="M1593">
        <v>78.634811407946202</v>
      </c>
      <c r="N1593">
        <v>1.26485171557793</v>
      </c>
      <c r="O1593">
        <v>20.7196749854904</v>
      </c>
      <c r="P1593">
        <v>38.326910725754601</v>
      </c>
      <c r="Q1593">
        <v>6.3148666908788995E-2</v>
      </c>
    </row>
    <row r="1594" spans="1:17" hidden="1" x14ac:dyDescent="0.3">
      <c r="A1594" t="s">
        <v>3362</v>
      </c>
      <c r="B1594" t="s">
        <v>3363</v>
      </c>
      <c r="C1594" t="s">
        <v>10301</v>
      </c>
      <c r="D1594" t="s">
        <v>921</v>
      </c>
      <c r="E1594">
        <v>786.67041324000002</v>
      </c>
      <c r="F1594">
        <v>421.8</v>
      </c>
      <c r="G1594">
        <v>-10.310041999249499</v>
      </c>
      <c r="H1594">
        <v>4.1634778605477401</v>
      </c>
      <c r="I1594">
        <v>19.8080581601657</v>
      </c>
      <c r="J1594">
        <v>1.09265538329401</v>
      </c>
      <c r="K1594">
        <v>353.05809849682203</v>
      </c>
      <c r="L1594">
        <v>338.03239891812598</v>
      </c>
      <c r="M1594">
        <v>84.675648842074196</v>
      </c>
      <c r="N1594">
        <v>2.0735117215429799</v>
      </c>
      <c r="O1594">
        <v>2.2285443338074802</v>
      </c>
      <c r="P1594">
        <v>77.226890756302495</v>
      </c>
      <c r="Q1594">
        <v>8.8351101060022003E-2</v>
      </c>
    </row>
    <row r="1595" spans="1:17" hidden="1" x14ac:dyDescent="0.3">
      <c r="A1595" t="s">
        <v>3364</v>
      </c>
      <c r="B1595" t="s">
        <v>3365</v>
      </c>
      <c r="C1595" t="s">
        <v>10301</v>
      </c>
      <c r="D1595" t="s">
        <v>46</v>
      </c>
      <c r="E1595">
        <v>785.91237000000001</v>
      </c>
      <c r="F1595">
        <v>777.9</v>
      </c>
      <c r="G1595">
        <v>849.34356900852799</v>
      </c>
      <c r="H1595">
        <v>41.187174295107198</v>
      </c>
      <c r="I1595">
        <v>1.0633980712575399</v>
      </c>
      <c r="J1595">
        <v>14.040244029657501</v>
      </c>
      <c r="K1595">
        <v>591.08903847430895</v>
      </c>
      <c r="L1595">
        <v>488.88589650134901</v>
      </c>
      <c r="M1595">
        <v>82.371624322921605</v>
      </c>
      <c r="N1595">
        <v>2.5499509322865501</v>
      </c>
      <c r="O1595">
        <v>5.6305437716930298</v>
      </c>
      <c r="P1595">
        <v>877.26130653266296</v>
      </c>
    </row>
    <row r="1596" spans="1:17" hidden="1" x14ac:dyDescent="0.3">
      <c r="A1596" t="s">
        <v>3366</v>
      </c>
      <c r="B1596" t="s">
        <v>3367</v>
      </c>
      <c r="C1596" t="s">
        <v>10301</v>
      </c>
      <c r="D1596" t="s">
        <v>3368</v>
      </c>
      <c r="E1596">
        <v>784.10149999999999</v>
      </c>
      <c r="F1596">
        <v>317.45</v>
      </c>
      <c r="G1596">
        <v>-27.139959746356698</v>
      </c>
      <c r="H1596">
        <v>-16.423081288219301</v>
      </c>
      <c r="I1596">
        <v>-10.8979545857472</v>
      </c>
      <c r="J1596">
        <v>-7.0514404053104496</v>
      </c>
      <c r="M1596">
        <v>71.982716782952494</v>
      </c>
      <c r="O1596">
        <v>20.585919042368801</v>
      </c>
      <c r="P1596">
        <v>24.003906249999901</v>
      </c>
    </row>
    <row r="1597" spans="1:17" hidden="1" x14ac:dyDescent="0.3">
      <c r="A1597" t="s">
        <v>3369</v>
      </c>
      <c r="B1597" t="s">
        <v>3370</v>
      </c>
      <c r="C1597" t="s">
        <v>10301</v>
      </c>
      <c r="D1597" t="s">
        <v>46</v>
      </c>
      <c r="E1597">
        <v>783.09924223999997</v>
      </c>
      <c r="F1597">
        <v>71.349999999999994</v>
      </c>
      <c r="G1597">
        <v>176.346654799959</v>
      </c>
      <c r="H1597">
        <v>4.9699171295021198</v>
      </c>
      <c r="I1597">
        <v>27.952447675613801</v>
      </c>
      <c r="J1597">
        <v>8.6787729786166405</v>
      </c>
      <c r="K1597">
        <v>62.766962958357503</v>
      </c>
      <c r="L1597">
        <v>51.561316334477603</v>
      </c>
      <c r="M1597">
        <v>73.173441432176105</v>
      </c>
      <c r="N1597">
        <v>0.22285423847656399</v>
      </c>
      <c r="O1597">
        <v>19.2571829011913</v>
      </c>
      <c r="P1597">
        <v>204.264392324093</v>
      </c>
      <c r="Q1597">
        <v>0.11485556608024799</v>
      </c>
    </row>
    <row r="1598" spans="1:17" hidden="1" x14ac:dyDescent="0.3">
      <c r="A1598" t="s">
        <v>3371</v>
      </c>
      <c r="B1598" t="s">
        <v>3372</v>
      </c>
      <c r="C1598" t="s">
        <v>10301</v>
      </c>
      <c r="D1598" t="s">
        <v>689</v>
      </c>
      <c r="E1598">
        <v>781.40572980000002</v>
      </c>
      <c r="F1598">
        <v>129.16</v>
      </c>
      <c r="G1598">
        <v>-27.560317166714199</v>
      </c>
      <c r="H1598">
        <v>-5.0988795122889199</v>
      </c>
      <c r="I1598">
        <v>-15.287672662032501</v>
      </c>
      <c r="J1598">
        <v>-5.3371979090380099</v>
      </c>
      <c r="K1598">
        <v>129.90027899549801</v>
      </c>
      <c r="L1598">
        <v>126.09517844470101</v>
      </c>
      <c r="M1598">
        <v>39.922981757314297</v>
      </c>
      <c r="N1598">
        <v>0.39943262769965399</v>
      </c>
      <c r="O1598">
        <v>17.606069990709099</v>
      </c>
      <c r="P1598">
        <v>28.453505718547898</v>
      </c>
      <c r="Q1598">
        <v>-5.3347852391062003E-2</v>
      </c>
    </row>
    <row r="1599" spans="1:17" hidden="1" x14ac:dyDescent="0.3">
      <c r="A1599" t="s">
        <v>3373</v>
      </c>
      <c r="B1599" t="s">
        <v>3374</v>
      </c>
      <c r="C1599" t="s">
        <v>10301</v>
      </c>
      <c r="D1599" t="s">
        <v>1215</v>
      </c>
      <c r="E1599">
        <v>779.62717759999998</v>
      </c>
      <c r="F1599">
        <v>296</v>
      </c>
      <c r="G1599">
        <v>-4.5844041908012301</v>
      </c>
      <c r="H1599">
        <v>2.46654310780165</v>
      </c>
      <c r="I1599">
        <v>4.6764688943365602</v>
      </c>
      <c r="J1599">
        <v>-1.8832204957858101</v>
      </c>
      <c r="K1599">
        <v>293.30337679830097</v>
      </c>
      <c r="L1599">
        <v>264.51637643595802</v>
      </c>
      <c r="M1599">
        <v>50.2690994622508</v>
      </c>
      <c r="N1599">
        <v>0.45794272032415501</v>
      </c>
      <c r="O1599">
        <v>20.354729729729701</v>
      </c>
      <c r="P1599">
        <v>62.6373626373626</v>
      </c>
    </row>
    <row r="1600" spans="1:17" hidden="1" x14ac:dyDescent="0.3">
      <c r="A1600" t="s">
        <v>3375</v>
      </c>
      <c r="B1600" t="s">
        <v>3376</v>
      </c>
      <c r="C1600" t="s">
        <v>10301</v>
      </c>
      <c r="D1600" t="s">
        <v>248</v>
      </c>
      <c r="E1600">
        <v>779.51555937499995</v>
      </c>
      <c r="F1600">
        <v>598.85</v>
      </c>
      <c r="G1600">
        <v>171.88201216297401</v>
      </c>
      <c r="H1600">
        <v>17.369586540679698</v>
      </c>
      <c r="I1600">
        <v>119.585128806585</v>
      </c>
      <c r="J1600">
        <v>2.1609911680605598</v>
      </c>
      <c r="K1600">
        <v>495.47768658249498</v>
      </c>
      <c r="L1600">
        <v>345.27915144717502</v>
      </c>
      <c r="M1600">
        <v>53.5363899359863</v>
      </c>
      <c r="N1600">
        <v>0.50159150593867197</v>
      </c>
      <c r="O1600">
        <v>16.389747015112199</v>
      </c>
      <c r="P1600">
        <v>227.06171490988501</v>
      </c>
      <c r="Q1600">
        <v>0.120648454075447</v>
      </c>
    </row>
    <row r="1601" spans="1:17" hidden="1" x14ac:dyDescent="0.3">
      <c r="A1601" t="s">
        <v>3377</v>
      </c>
      <c r="B1601" t="s">
        <v>3378</v>
      </c>
      <c r="C1601" t="s">
        <v>10301</v>
      </c>
      <c r="D1601" t="s">
        <v>973</v>
      </c>
      <c r="E1601">
        <v>777.85232800000006</v>
      </c>
      <c r="F1601">
        <v>2591.1999999999998</v>
      </c>
      <c r="G1601">
        <v>259.89936941293001</v>
      </c>
      <c r="H1601">
        <v>35.4897838192528</v>
      </c>
      <c r="I1601">
        <v>68.331214493022301</v>
      </c>
      <c r="J1601">
        <v>5.8018687948378602</v>
      </c>
      <c r="K1601">
        <v>1964.01315623189</v>
      </c>
      <c r="L1601">
        <v>1425.20378563504</v>
      </c>
      <c r="M1601">
        <v>77.635233340319601</v>
      </c>
      <c r="N1601">
        <v>1.09321994145398</v>
      </c>
      <c r="O1601">
        <v>0</v>
      </c>
      <c r="P1601">
        <v>292.63580574285902</v>
      </c>
      <c r="Q1601">
        <v>0.12901770077470201</v>
      </c>
    </row>
    <row r="1602" spans="1:17" hidden="1" x14ac:dyDescent="0.3">
      <c r="A1602" t="s">
        <v>3379</v>
      </c>
      <c r="B1602" t="s">
        <v>3380</v>
      </c>
      <c r="C1602" t="s">
        <v>10301</v>
      </c>
      <c r="D1602" t="s">
        <v>224</v>
      </c>
      <c r="E1602">
        <v>777.38055999999995</v>
      </c>
      <c r="F1602">
        <v>2449.6</v>
      </c>
      <c r="G1602">
        <v>946.472939627958</v>
      </c>
      <c r="H1602">
        <v>48.946575139225999</v>
      </c>
      <c r="I1602">
        <v>617.41528495893397</v>
      </c>
      <c r="J1602">
        <v>5.4729614592752798</v>
      </c>
      <c r="K1602">
        <v>1706.82130528122</v>
      </c>
      <c r="L1602">
        <v>922.34564902166801</v>
      </c>
      <c r="M1602">
        <v>94.338275359753396</v>
      </c>
      <c r="N1602">
        <v>1.0382919881149799</v>
      </c>
      <c r="O1602">
        <v>0</v>
      </c>
      <c r="P1602">
        <v>1077.6923076922999</v>
      </c>
      <c r="Q1602">
        <v>0.30253007170753898</v>
      </c>
    </row>
    <row r="1603" spans="1:17" hidden="1" x14ac:dyDescent="0.3">
      <c r="A1603" t="s">
        <v>3381</v>
      </c>
      <c r="B1603" t="s">
        <v>3382</v>
      </c>
      <c r="C1603" t="s">
        <v>10301</v>
      </c>
      <c r="D1603" t="s">
        <v>308</v>
      </c>
      <c r="E1603">
        <v>776.52</v>
      </c>
      <c r="F1603">
        <v>1438</v>
      </c>
      <c r="G1603">
        <v>25.698329135410301</v>
      </c>
      <c r="H1603">
        <v>-12.5863390045446</v>
      </c>
      <c r="I1603">
        <v>-11.2707609908117</v>
      </c>
      <c r="J1603">
        <v>-7.36538540409361</v>
      </c>
      <c r="K1603">
        <v>1558.0483804461501</v>
      </c>
      <c r="L1603">
        <v>1403.04256243499</v>
      </c>
      <c r="M1603">
        <v>41.780851399315601</v>
      </c>
      <c r="N1603">
        <v>0.43872984300632201</v>
      </c>
      <c r="O1603">
        <v>39.012517385257297</v>
      </c>
      <c r="P1603">
        <v>76.009791921664601</v>
      </c>
      <c r="Q1603">
        <v>0.13441509203323199</v>
      </c>
    </row>
    <row r="1604" spans="1:17" hidden="1" x14ac:dyDescent="0.3">
      <c r="A1604" t="s">
        <v>3383</v>
      </c>
      <c r="B1604" t="s">
        <v>3384</v>
      </c>
      <c r="C1604" t="s">
        <v>10301</v>
      </c>
      <c r="D1604" t="s">
        <v>308</v>
      </c>
      <c r="E1604">
        <v>776.49935203999996</v>
      </c>
      <c r="F1604">
        <v>592.70000000000005</v>
      </c>
      <c r="G1604">
        <v>8.8854938665174892</v>
      </c>
      <c r="H1604">
        <v>23.862945975655901</v>
      </c>
      <c r="I1604">
        <v>17.1580900470824</v>
      </c>
      <c r="J1604">
        <v>-2.6460168421271502</v>
      </c>
      <c r="K1604">
        <v>519.36688222328905</v>
      </c>
      <c r="L1604">
        <v>470.51332497382901</v>
      </c>
      <c r="M1604">
        <v>62.235716583852899</v>
      </c>
      <c r="N1604">
        <v>0.67071448003466005</v>
      </c>
      <c r="O1604">
        <v>13.716888813902401</v>
      </c>
      <c r="P1604">
        <v>51.160418260647702</v>
      </c>
      <c r="Q1604">
        <v>-3.4382915045920001E-3</v>
      </c>
    </row>
    <row r="1605" spans="1:17" hidden="1" x14ac:dyDescent="0.3">
      <c r="A1605" t="s">
        <v>3385</v>
      </c>
      <c r="B1605" t="s">
        <v>3386</v>
      </c>
      <c r="C1605" t="s">
        <v>10301</v>
      </c>
      <c r="D1605" t="s">
        <v>1324</v>
      </c>
      <c r="E1605">
        <v>775.4300945</v>
      </c>
      <c r="F1605">
        <v>335</v>
      </c>
      <c r="G1605">
        <v>76.912589592955001</v>
      </c>
      <c r="H1605">
        <v>55.526140164017903</v>
      </c>
      <c r="I1605">
        <v>93.154594753564496</v>
      </c>
      <c r="J1605">
        <v>-0.46633616182985399</v>
      </c>
      <c r="M1605">
        <v>67.088267417806307</v>
      </c>
      <c r="O1605">
        <v>11.626865671641699</v>
      </c>
      <c r="P1605">
        <v>115.019255455712</v>
      </c>
    </row>
    <row r="1606" spans="1:17" hidden="1" x14ac:dyDescent="0.3">
      <c r="A1606" t="s">
        <v>3387</v>
      </c>
      <c r="B1606" t="s">
        <v>3388</v>
      </c>
      <c r="C1606" t="s">
        <v>10301</v>
      </c>
      <c r="D1606" t="s">
        <v>955</v>
      </c>
      <c r="E1606">
        <v>774.45010863999903</v>
      </c>
      <c r="F1606">
        <v>141.71</v>
      </c>
      <c r="G1606">
        <v>48.119529556610701</v>
      </c>
      <c r="H1606">
        <v>33.069484125540598</v>
      </c>
      <c r="I1606">
        <v>9.8073366463334803</v>
      </c>
      <c r="J1606">
        <v>-0.13758714470797201</v>
      </c>
      <c r="K1606">
        <v>124.263694243659</v>
      </c>
      <c r="L1606">
        <v>104.803548699869</v>
      </c>
      <c r="M1606">
        <v>74.007545515545701</v>
      </c>
      <c r="N1606">
        <v>2.45296206708655</v>
      </c>
      <c r="O1606">
        <v>17.634605885258601</v>
      </c>
      <c r="P1606">
        <v>104.931308749096</v>
      </c>
    </row>
    <row r="1607" spans="1:17" hidden="1" x14ac:dyDescent="0.3">
      <c r="A1607" t="s">
        <v>3389</v>
      </c>
      <c r="B1607" t="s">
        <v>3390</v>
      </c>
      <c r="C1607" t="s">
        <v>10301</v>
      </c>
      <c r="D1607" t="s">
        <v>51</v>
      </c>
      <c r="E1607">
        <v>773.80151855999998</v>
      </c>
      <c r="F1607">
        <v>130.96</v>
      </c>
      <c r="G1607">
        <v>18.406284822234099</v>
      </c>
      <c r="H1607">
        <v>1.1320499813827001</v>
      </c>
      <c r="I1607">
        <v>4.1156027381548697</v>
      </c>
      <c r="J1607">
        <v>-12.963698770796899</v>
      </c>
      <c r="K1607">
        <v>139.50252369901901</v>
      </c>
      <c r="L1607">
        <v>116.780939491045</v>
      </c>
      <c r="M1607">
        <v>30.854500431611601</v>
      </c>
      <c r="N1607">
        <v>0.89373738801674696</v>
      </c>
      <c r="O1607">
        <v>42.028100183261998</v>
      </c>
      <c r="P1607">
        <v>60</v>
      </c>
      <c r="Q1607">
        <v>5.8801854182537999E-2</v>
      </c>
    </row>
    <row r="1608" spans="1:17" hidden="1" x14ac:dyDescent="0.3">
      <c r="A1608" t="s">
        <v>3391</v>
      </c>
      <c r="B1608" t="s">
        <v>3392</v>
      </c>
      <c r="C1608" t="s">
        <v>10301</v>
      </c>
      <c r="D1608" t="s">
        <v>21</v>
      </c>
      <c r="E1608">
        <v>772.39891799999998</v>
      </c>
      <c r="F1608">
        <v>737.05</v>
      </c>
      <c r="G1608">
        <v>114.134807631858</v>
      </c>
      <c r="H1608">
        <v>28.8609577444909</v>
      </c>
      <c r="I1608">
        <v>130.376812792468</v>
      </c>
      <c r="J1608">
        <v>12.780057636223701</v>
      </c>
      <c r="K1608">
        <v>556.86483203792102</v>
      </c>
      <c r="M1608">
        <v>82.236717786082593</v>
      </c>
      <c r="N1608">
        <v>1.60048617441507</v>
      </c>
      <c r="O1608">
        <v>3.1137643307781002</v>
      </c>
      <c r="P1608">
        <v>182.28648027575599</v>
      </c>
    </row>
    <row r="1609" spans="1:17" hidden="1" x14ac:dyDescent="0.3">
      <c r="A1609" t="s">
        <v>3393</v>
      </c>
      <c r="B1609" t="s">
        <v>3394</v>
      </c>
      <c r="C1609" t="s">
        <v>10301</v>
      </c>
      <c r="D1609" t="s">
        <v>955</v>
      </c>
      <c r="E1609">
        <v>772.11734999999999</v>
      </c>
      <c r="F1609">
        <v>496.65</v>
      </c>
      <c r="G1609">
        <v>-3.5219955078540401</v>
      </c>
      <c r="H1609">
        <v>3.91091163297361</v>
      </c>
      <c r="I1609">
        <v>-8.0990900277586402</v>
      </c>
      <c r="J1609">
        <v>-2.2629609109486002</v>
      </c>
      <c r="K1609">
        <v>484.84163928210802</v>
      </c>
      <c r="L1609">
        <v>468.36896504406201</v>
      </c>
      <c r="M1609">
        <v>45.190727978804603</v>
      </c>
      <c r="N1609">
        <v>0.74321310466815305</v>
      </c>
      <c r="O1609">
        <v>20.386590154032</v>
      </c>
      <c r="P1609">
        <v>28.665803108808198</v>
      </c>
    </row>
    <row r="1610" spans="1:17" hidden="1" x14ac:dyDescent="0.3">
      <c r="A1610" t="s">
        <v>3395</v>
      </c>
      <c r="B1610" t="s">
        <v>3396</v>
      </c>
      <c r="C1610" t="s">
        <v>10301</v>
      </c>
      <c r="D1610" t="s">
        <v>139</v>
      </c>
      <c r="E1610">
        <v>770.46218399999998</v>
      </c>
      <c r="F1610">
        <v>14.68</v>
      </c>
      <c r="G1610">
        <v>184.42268800778001</v>
      </c>
      <c r="H1610">
        <v>-10.0106373375825</v>
      </c>
      <c r="I1610">
        <v>-17.773813386979199</v>
      </c>
      <c r="J1610">
        <v>3.3611885412353399</v>
      </c>
      <c r="K1610">
        <v>15.649151788332</v>
      </c>
      <c r="L1610">
        <v>13.8713775602633</v>
      </c>
      <c r="M1610">
        <v>53.986866780555602</v>
      </c>
      <c r="N1610">
        <v>0.73361476715729002</v>
      </c>
      <c r="O1610">
        <v>49.114441416893698</v>
      </c>
      <c r="P1610">
        <v>376.10810810810801</v>
      </c>
    </row>
    <row r="1611" spans="1:17" hidden="1" x14ac:dyDescent="0.3">
      <c r="A1611" t="s">
        <v>3397</v>
      </c>
      <c r="B1611" t="s">
        <v>3398</v>
      </c>
      <c r="C1611" t="s">
        <v>10301</v>
      </c>
      <c r="D1611" t="s">
        <v>527</v>
      </c>
      <c r="E1611">
        <v>769.7277315</v>
      </c>
      <c r="F1611">
        <v>2002.7</v>
      </c>
      <c r="G1611">
        <v>54.427705433163098</v>
      </c>
      <c r="H1611">
        <v>-7.2815765677372104</v>
      </c>
      <c r="I1611">
        <v>-5.7520004123958497</v>
      </c>
      <c r="J1611">
        <v>3.9266772382647401</v>
      </c>
      <c r="K1611">
        <v>2102.2245141230201</v>
      </c>
      <c r="L1611">
        <v>1844.90300391037</v>
      </c>
      <c r="M1611">
        <v>48.949618991149897</v>
      </c>
      <c r="N1611">
        <v>0.63682992315526299</v>
      </c>
      <c r="O1611">
        <v>39.811254806011803</v>
      </c>
      <c r="P1611">
        <v>100.27</v>
      </c>
      <c r="Q1611">
        <v>0.25032673240793102</v>
      </c>
    </row>
    <row r="1612" spans="1:17" hidden="1" x14ac:dyDescent="0.3">
      <c r="A1612" t="s">
        <v>3399</v>
      </c>
      <c r="B1612" t="s">
        <v>3400</v>
      </c>
      <c r="C1612" t="s">
        <v>10301</v>
      </c>
      <c r="D1612" t="s">
        <v>1388</v>
      </c>
      <c r="E1612">
        <v>767.857032</v>
      </c>
      <c r="F1612">
        <v>758</v>
      </c>
      <c r="G1612">
        <v>293.19337358697601</v>
      </c>
      <c r="H1612">
        <v>0.70012546283545996</v>
      </c>
      <c r="I1612">
        <v>34.163613475820704</v>
      </c>
      <c r="J1612">
        <v>-2.76572611959616</v>
      </c>
      <c r="K1612">
        <v>681.99388594407003</v>
      </c>
      <c r="L1612">
        <v>462.37804274087699</v>
      </c>
      <c r="M1612">
        <v>60.510611426496297</v>
      </c>
      <c r="N1612">
        <v>0.84370677731673505</v>
      </c>
      <c r="O1612">
        <v>10.4881266490765</v>
      </c>
      <c r="P1612">
        <v>343.274853801169</v>
      </c>
    </row>
    <row r="1613" spans="1:17" hidden="1" x14ac:dyDescent="0.3">
      <c r="A1613" t="s">
        <v>3401</v>
      </c>
      <c r="B1613" t="s">
        <v>3402</v>
      </c>
      <c r="C1613" t="s">
        <v>10301</v>
      </c>
      <c r="D1613" t="s">
        <v>397</v>
      </c>
      <c r="E1613">
        <v>766.64726469499999</v>
      </c>
      <c r="F1613">
        <v>349.15</v>
      </c>
      <c r="G1613">
        <v>-24.050416387737101</v>
      </c>
      <c r="H1613">
        <v>-11.1082418286614</v>
      </c>
      <c r="I1613">
        <v>18.3615115843334</v>
      </c>
      <c r="J1613">
        <v>-4.5421879996849901</v>
      </c>
      <c r="K1613">
        <v>348.30883297884299</v>
      </c>
      <c r="L1613">
        <v>320.38302165214498</v>
      </c>
      <c r="M1613">
        <v>51.530035220469102</v>
      </c>
      <c r="N1613">
        <v>0.89368807742238598</v>
      </c>
      <c r="O1613">
        <v>44.823141916081902</v>
      </c>
      <c r="P1613">
        <v>51.672458731537702</v>
      </c>
      <c r="Q1613">
        <v>1.4855898838462001E-2</v>
      </c>
    </row>
    <row r="1614" spans="1:17" hidden="1" x14ac:dyDescent="0.3">
      <c r="A1614" t="s">
        <v>3403</v>
      </c>
      <c r="B1614" t="s">
        <v>3404</v>
      </c>
      <c r="C1614" t="s">
        <v>10301</v>
      </c>
      <c r="D1614" t="s">
        <v>527</v>
      </c>
      <c r="E1614">
        <v>765.75047440000003</v>
      </c>
      <c r="F1614">
        <v>28.24</v>
      </c>
      <c r="G1614">
        <v>133.56374395734599</v>
      </c>
      <c r="H1614">
        <v>14.105008415585701</v>
      </c>
      <c r="I1614">
        <v>36.955846583843297</v>
      </c>
      <c r="J1614">
        <v>0.67322287576704798</v>
      </c>
      <c r="K1614">
        <v>23.9778870476175</v>
      </c>
      <c r="L1614">
        <v>19.500643889815102</v>
      </c>
      <c r="M1614">
        <v>73.340544093418401</v>
      </c>
      <c r="N1614">
        <v>1.18203323166251</v>
      </c>
      <c r="O1614">
        <v>4.8158640226628897</v>
      </c>
      <c r="P1614">
        <v>192.642487046632</v>
      </c>
      <c r="Q1614">
        <v>5.9109834104892997E-2</v>
      </c>
    </row>
    <row r="1615" spans="1:17" hidden="1" x14ac:dyDescent="0.3">
      <c r="A1615" t="s">
        <v>3405</v>
      </c>
      <c r="B1615" t="s">
        <v>3406</v>
      </c>
      <c r="C1615" t="s">
        <v>10301</v>
      </c>
      <c r="D1615" t="s">
        <v>622</v>
      </c>
      <c r="E1615">
        <v>764.91537129799997</v>
      </c>
      <c r="F1615">
        <v>39.909999999999997</v>
      </c>
      <c r="G1615">
        <v>159.20456463413799</v>
      </c>
      <c r="H1615">
        <v>-10.317796514762</v>
      </c>
      <c r="I1615">
        <v>63.752839065046302</v>
      </c>
      <c r="J1615">
        <v>15.933214878890899</v>
      </c>
      <c r="K1615">
        <v>38.961360244248702</v>
      </c>
      <c r="L1615">
        <v>28.5564161160742</v>
      </c>
      <c r="M1615">
        <v>53.808253055117</v>
      </c>
      <c r="N1615">
        <v>0.33518317996240499</v>
      </c>
      <c r="O1615">
        <v>29.290904535204199</v>
      </c>
      <c r="P1615">
        <v>216.74603174603101</v>
      </c>
      <c r="Q1615">
        <v>7.8476199299073998E-2</v>
      </c>
    </row>
    <row r="1616" spans="1:17" hidden="1" x14ac:dyDescent="0.3">
      <c r="A1616" t="s">
        <v>3407</v>
      </c>
      <c r="B1616" t="s">
        <v>3408</v>
      </c>
      <c r="C1616" t="s">
        <v>10301</v>
      </c>
      <c r="D1616" t="s">
        <v>263</v>
      </c>
      <c r="E1616">
        <v>764.16750000000002</v>
      </c>
      <c r="F1616">
        <v>1698.15</v>
      </c>
      <c r="G1616">
        <v>72.557575885644994</v>
      </c>
      <c r="H1616">
        <v>-7.6910730390372004</v>
      </c>
      <c r="I1616">
        <v>31.6099276795074</v>
      </c>
      <c r="J1616">
        <v>-10.049185205822701</v>
      </c>
      <c r="K1616">
        <v>1781.88287383337</v>
      </c>
      <c r="L1616">
        <v>1534.7508176379199</v>
      </c>
      <c r="M1616">
        <v>41.671533706174102</v>
      </c>
      <c r="N1616">
        <v>0.94842027217717795</v>
      </c>
      <c r="O1616">
        <v>23.663987280275499</v>
      </c>
      <c r="P1616">
        <v>109.583461894477</v>
      </c>
      <c r="Q1616">
        <v>0.10849489597881</v>
      </c>
    </row>
    <row r="1617" spans="1:17" hidden="1" x14ac:dyDescent="0.3">
      <c r="A1617" t="s">
        <v>3409</v>
      </c>
      <c r="B1617" t="s">
        <v>3410</v>
      </c>
      <c r="C1617" t="s">
        <v>10301</v>
      </c>
      <c r="D1617" t="s">
        <v>622</v>
      </c>
      <c r="E1617">
        <v>764.00413000000003</v>
      </c>
      <c r="F1617">
        <v>872.35</v>
      </c>
      <c r="G1617">
        <v>10.627486012751</v>
      </c>
      <c r="H1617">
        <v>-2.6552262191217202</v>
      </c>
      <c r="I1617">
        <v>27.134037705692801</v>
      </c>
      <c r="J1617">
        <v>-15.105110170177401</v>
      </c>
      <c r="K1617">
        <v>823.654590602285</v>
      </c>
      <c r="L1617">
        <v>714.39266129041505</v>
      </c>
      <c r="M1617">
        <v>47.911274444548603</v>
      </c>
      <c r="N1617">
        <v>1.7622372031092299</v>
      </c>
      <c r="O1617">
        <v>16.925545939129901</v>
      </c>
      <c r="P1617">
        <v>77.849133537206896</v>
      </c>
      <c r="Q1617">
        <v>-5.7464719572431003E-2</v>
      </c>
    </row>
    <row r="1618" spans="1:17" hidden="1" x14ac:dyDescent="0.3">
      <c r="A1618" t="s">
        <v>3411</v>
      </c>
      <c r="B1618" t="s">
        <v>3412</v>
      </c>
      <c r="C1618" t="s">
        <v>10301</v>
      </c>
      <c r="D1618" t="s">
        <v>444</v>
      </c>
      <c r="E1618">
        <v>763.72737454499998</v>
      </c>
      <c r="F1618">
        <v>63.93</v>
      </c>
      <c r="G1618">
        <v>380.67414791739202</v>
      </c>
      <c r="H1618">
        <v>-7.7558923175191801</v>
      </c>
      <c r="I1618">
        <v>78.592124779331996</v>
      </c>
      <c r="J1618">
        <v>1.1833389996817001</v>
      </c>
      <c r="K1618">
        <v>67.667792662017902</v>
      </c>
      <c r="L1618">
        <v>52.784247155719697</v>
      </c>
      <c r="M1618">
        <v>43.601437419552902</v>
      </c>
      <c r="N1618">
        <v>0.42718548770841502</v>
      </c>
      <c r="O1618">
        <v>46.206788675113401</v>
      </c>
      <c r="P1618">
        <v>456.39686684073098</v>
      </c>
      <c r="Q1618">
        <v>0.111286093080047</v>
      </c>
    </row>
    <row r="1619" spans="1:17" hidden="1" x14ac:dyDescent="0.3">
      <c r="A1619" t="s">
        <v>3413</v>
      </c>
      <c r="B1619" t="s">
        <v>3414</v>
      </c>
      <c r="C1619" t="s">
        <v>10301</v>
      </c>
      <c r="D1619" t="s">
        <v>568</v>
      </c>
      <c r="E1619">
        <v>759.51201839999999</v>
      </c>
      <c r="F1619">
        <v>490.8</v>
      </c>
      <c r="G1619">
        <v>307.96148094833399</v>
      </c>
      <c r="H1619">
        <v>9.8999465232470101</v>
      </c>
      <c r="I1619">
        <v>177.11508846613</v>
      </c>
      <c r="J1619">
        <v>8.5102729456059798</v>
      </c>
      <c r="K1619">
        <v>427.49591293637599</v>
      </c>
      <c r="L1619">
        <v>311.39543579874402</v>
      </c>
      <c r="M1619">
        <v>70.018366828793006</v>
      </c>
      <c r="N1619">
        <v>1.4097286944269301</v>
      </c>
      <c r="O1619">
        <v>6.7440912795435803</v>
      </c>
      <c r="P1619">
        <v>403.38461538461502</v>
      </c>
      <c r="Q1619">
        <v>0.209177235828818</v>
      </c>
    </row>
    <row r="1620" spans="1:17" hidden="1" x14ac:dyDescent="0.3">
      <c r="A1620" t="s">
        <v>3415</v>
      </c>
      <c r="B1620" t="s">
        <v>3416</v>
      </c>
      <c r="C1620" t="s">
        <v>10301</v>
      </c>
      <c r="D1620" t="s">
        <v>571</v>
      </c>
      <c r="E1620">
        <v>758.15525579999996</v>
      </c>
      <c r="F1620">
        <v>835.05</v>
      </c>
      <c r="G1620">
        <v>-31.4239842856061</v>
      </c>
      <c r="H1620">
        <v>4.59686902348927</v>
      </c>
      <c r="I1620">
        <v>-22.963313368518101</v>
      </c>
      <c r="J1620">
        <v>3.1177396390114702</v>
      </c>
      <c r="K1620">
        <v>824.90279724297795</v>
      </c>
      <c r="L1620">
        <v>850.64207227426596</v>
      </c>
      <c r="M1620">
        <v>60.000094336106997</v>
      </c>
      <c r="N1620">
        <v>0.80415642044929203</v>
      </c>
      <c r="O1620">
        <v>41.787916891204098</v>
      </c>
      <c r="P1620">
        <v>13.984438984438899</v>
      </c>
      <c r="Q1620">
        <v>0.114752772587113</v>
      </c>
    </row>
    <row r="1621" spans="1:17" hidden="1" x14ac:dyDescent="0.3">
      <c r="A1621" t="s">
        <v>3417</v>
      </c>
      <c r="B1621" t="s">
        <v>3418</v>
      </c>
      <c r="C1621" t="s">
        <v>10301</v>
      </c>
      <c r="D1621" t="s">
        <v>139</v>
      </c>
      <c r="E1621">
        <v>757.21523579999996</v>
      </c>
      <c r="F1621">
        <v>17.399999999999999</v>
      </c>
      <c r="G1621">
        <v>58.178519160357403</v>
      </c>
      <c r="H1621">
        <v>53.374888598063698</v>
      </c>
      <c r="I1621">
        <v>-2.2417700993741301</v>
      </c>
      <c r="J1621">
        <v>4.0159514532771201</v>
      </c>
      <c r="K1621">
        <v>15.1212002452948</v>
      </c>
      <c r="L1621">
        <v>13.2440763381257</v>
      </c>
      <c r="M1621">
        <v>52.812064803562897</v>
      </c>
      <c r="N1621">
        <v>1.80945634851968</v>
      </c>
      <c r="O1621">
        <v>11.3793103448275</v>
      </c>
      <c r="P1621">
        <v>104.705882352941</v>
      </c>
      <c r="Q1621">
        <v>3.7132335507261999E-2</v>
      </c>
    </row>
    <row r="1622" spans="1:17" hidden="1" x14ac:dyDescent="0.3">
      <c r="A1622" t="s">
        <v>3419</v>
      </c>
      <c r="B1622" t="s">
        <v>3420</v>
      </c>
      <c r="C1622" t="s">
        <v>10301</v>
      </c>
      <c r="D1622" t="s">
        <v>308</v>
      </c>
      <c r="E1622">
        <v>756.94737157500003</v>
      </c>
      <c r="F1622">
        <v>119.85</v>
      </c>
      <c r="G1622">
        <v>5198.74892914253</v>
      </c>
      <c r="H1622">
        <v>-11.9568871370493</v>
      </c>
      <c r="I1622">
        <v>176.771921066077</v>
      </c>
      <c r="J1622">
        <v>-6.7967463958705103</v>
      </c>
      <c r="K1622">
        <v>86.367263306434197</v>
      </c>
      <c r="L1622">
        <v>34.809141180332396</v>
      </c>
      <c r="M1622">
        <v>45.877292904204701</v>
      </c>
      <c r="N1622">
        <v>0.88472252242187799</v>
      </c>
      <c r="O1622">
        <v>16.579057154776802</v>
      </c>
      <c r="P1622">
        <v>5607.1428571428496</v>
      </c>
      <c r="Q1622">
        <v>0.15743764118837</v>
      </c>
    </row>
    <row r="1623" spans="1:17" hidden="1" x14ac:dyDescent="0.3">
      <c r="A1623" t="s">
        <v>3421</v>
      </c>
      <c r="B1623" t="s">
        <v>3422</v>
      </c>
      <c r="C1623" t="s">
        <v>10301</v>
      </c>
      <c r="D1623" t="s">
        <v>774</v>
      </c>
      <c r="E1623">
        <v>755.625433122</v>
      </c>
      <c r="F1623">
        <v>178.29</v>
      </c>
      <c r="G1623">
        <v>-31.648839036013602</v>
      </c>
      <c r="H1623">
        <v>-17.592934896766899</v>
      </c>
      <c r="I1623">
        <v>-49.314766991017102</v>
      </c>
      <c r="J1623">
        <v>-1.5037715046903899</v>
      </c>
      <c r="K1623">
        <v>202.719436579545</v>
      </c>
      <c r="L1623">
        <v>216.50518235195199</v>
      </c>
      <c r="M1623">
        <v>33.1570643925795</v>
      </c>
      <c r="N1623">
        <v>1.28434452476558</v>
      </c>
      <c r="O1623">
        <v>86.774356385663793</v>
      </c>
      <c r="P1623">
        <v>6.4417910447761102</v>
      </c>
    </row>
    <row r="1624" spans="1:17" hidden="1" x14ac:dyDescent="0.3">
      <c r="A1624" t="s">
        <v>3423</v>
      </c>
      <c r="B1624" t="s">
        <v>3424</v>
      </c>
      <c r="C1624" t="s">
        <v>10301</v>
      </c>
      <c r="D1624" t="s">
        <v>258</v>
      </c>
      <c r="E1624">
        <v>750.94871354999998</v>
      </c>
      <c r="F1624">
        <v>683.55</v>
      </c>
      <c r="G1624">
        <v>62.433139668847801</v>
      </c>
      <c r="H1624">
        <v>68.6514228150875</v>
      </c>
      <c r="I1624">
        <v>78.675144829457295</v>
      </c>
      <c r="J1624">
        <v>-13.540207245101101</v>
      </c>
      <c r="M1624">
        <v>64.007559845674805</v>
      </c>
      <c r="O1624">
        <v>12.793504498573601</v>
      </c>
      <c r="P1624">
        <v>99.868421052631504</v>
      </c>
    </row>
    <row r="1625" spans="1:17" hidden="1" x14ac:dyDescent="0.3">
      <c r="A1625" t="s">
        <v>3425</v>
      </c>
      <c r="B1625" t="s">
        <v>3426</v>
      </c>
      <c r="C1625" t="s">
        <v>10301</v>
      </c>
      <c r="D1625" t="s">
        <v>263</v>
      </c>
      <c r="E1625">
        <v>743.80349960000001</v>
      </c>
      <c r="F1625">
        <v>3562.25</v>
      </c>
      <c r="G1625">
        <v>22.5595995265138</v>
      </c>
      <c r="H1625">
        <v>11.7858095621487</v>
      </c>
      <c r="I1625">
        <v>25.4947946007984</v>
      </c>
      <c r="J1625">
        <v>7.4243233241615503</v>
      </c>
      <c r="K1625">
        <v>3244.1699143917299</v>
      </c>
      <c r="L1625">
        <v>2893.0202987714101</v>
      </c>
      <c r="M1625">
        <v>71.837068954618601</v>
      </c>
      <c r="N1625">
        <v>0.82383974331672205</v>
      </c>
      <c r="O1625">
        <v>22.731419748754298</v>
      </c>
      <c r="P1625">
        <v>71.592003853564506</v>
      </c>
      <c r="Q1625">
        <v>2.8752531632817002E-2</v>
      </c>
    </row>
    <row r="1626" spans="1:17" hidden="1" x14ac:dyDescent="0.3">
      <c r="A1626" t="s">
        <v>3427</v>
      </c>
      <c r="B1626" t="s">
        <v>3428</v>
      </c>
      <c r="C1626" t="s">
        <v>10301</v>
      </c>
      <c r="D1626" t="s">
        <v>224</v>
      </c>
      <c r="E1626">
        <v>742.1875</v>
      </c>
      <c r="F1626">
        <v>625</v>
      </c>
      <c r="G1626">
        <v>46.201220548020302</v>
      </c>
      <c r="H1626">
        <v>-13.4523089940933</v>
      </c>
      <c r="I1626">
        <v>37.845798736953398</v>
      </c>
      <c r="J1626">
        <v>-3.24343312596559</v>
      </c>
      <c r="K1626">
        <v>629.31227835629295</v>
      </c>
      <c r="L1626">
        <v>483.47056246749798</v>
      </c>
      <c r="M1626">
        <v>38.444752898151897</v>
      </c>
      <c r="N1626">
        <v>0.20842523158359</v>
      </c>
      <c r="O1626">
        <v>39.68</v>
      </c>
      <c r="P1626">
        <v>128.937728937728</v>
      </c>
    </row>
    <row r="1627" spans="1:17" hidden="1" x14ac:dyDescent="0.3">
      <c r="A1627" t="s">
        <v>3429</v>
      </c>
      <c r="B1627" t="s">
        <v>3430</v>
      </c>
      <c r="C1627" t="s">
        <v>10301</v>
      </c>
      <c r="D1627" t="s">
        <v>127</v>
      </c>
      <c r="E1627">
        <v>741.29499878399997</v>
      </c>
      <c r="F1627">
        <v>229.76</v>
      </c>
      <c r="G1627">
        <v>203.148544896614</v>
      </c>
      <c r="H1627">
        <v>11.463309542437401</v>
      </c>
      <c r="I1627">
        <v>-26.909084143639401</v>
      </c>
      <c r="J1627">
        <v>-3.2577310396453498</v>
      </c>
      <c r="K1627">
        <v>220.68358372193899</v>
      </c>
      <c r="L1627">
        <v>202.79987883487601</v>
      </c>
      <c r="M1627">
        <v>68.239932750265694</v>
      </c>
      <c r="N1627">
        <v>0.93226128266721098</v>
      </c>
      <c r="O1627">
        <v>36.838440111420603</v>
      </c>
      <c r="P1627">
        <v>243.437967115097</v>
      </c>
      <c r="Q1627">
        <v>0.138812876407514</v>
      </c>
    </row>
    <row r="1628" spans="1:17" hidden="1" x14ac:dyDescent="0.3">
      <c r="A1628" t="s">
        <v>3431</v>
      </c>
      <c r="B1628" t="s">
        <v>3432</v>
      </c>
      <c r="C1628" t="s">
        <v>10301</v>
      </c>
      <c r="D1628" t="s">
        <v>313</v>
      </c>
      <c r="E1628">
        <v>738.95500000000004</v>
      </c>
      <c r="F1628">
        <v>301</v>
      </c>
      <c r="G1628">
        <v>-20.1483139652373</v>
      </c>
      <c r="H1628">
        <v>-6.6238328704978704</v>
      </c>
      <c r="I1628">
        <v>-3.90630880462782</v>
      </c>
      <c r="J1628">
        <v>-7.2609942583974298</v>
      </c>
      <c r="K1628">
        <v>306.61962603589501</v>
      </c>
      <c r="M1628">
        <v>31.767994013449702</v>
      </c>
      <c r="N1628">
        <v>0.48929567813616498</v>
      </c>
      <c r="O1628">
        <v>41.1960132890365</v>
      </c>
      <c r="P1628">
        <v>58.421052631578902</v>
      </c>
    </row>
    <row r="1629" spans="1:17" hidden="1" x14ac:dyDescent="0.3">
      <c r="A1629" t="s">
        <v>3433</v>
      </c>
      <c r="B1629" t="s">
        <v>3434</v>
      </c>
      <c r="C1629" t="s">
        <v>10301</v>
      </c>
      <c r="D1629" t="s">
        <v>139</v>
      </c>
      <c r="E1629">
        <v>738.51968199999999</v>
      </c>
      <c r="F1629">
        <v>427.3</v>
      </c>
      <c r="G1629">
        <v>720.49815156691102</v>
      </c>
      <c r="H1629">
        <v>184.08679212950199</v>
      </c>
      <c r="I1629">
        <v>149.47292150266799</v>
      </c>
      <c r="J1629">
        <v>15.281439788554399</v>
      </c>
      <c r="K1629">
        <v>239.43635309019299</v>
      </c>
      <c r="L1629">
        <v>153.092572209341</v>
      </c>
      <c r="M1629">
        <v>99.624522533337398</v>
      </c>
      <c r="N1629">
        <v>1.96036064684517</v>
      </c>
      <c r="O1629">
        <v>0</v>
      </c>
      <c r="P1629">
        <v>826.57604529259902</v>
      </c>
      <c r="Q1629">
        <v>0.21359426043314</v>
      </c>
    </row>
    <row r="1630" spans="1:17" hidden="1" x14ac:dyDescent="0.3">
      <c r="A1630" t="s">
        <v>3435</v>
      </c>
      <c r="B1630" t="s">
        <v>3436</v>
      </c>
      <c r="C1630" t="s">
        <v>10301</v>
      </c>
      <c r="D1630" t="s">
        <v>248</v>
      </c>
      <c r="E1630">
        <v>735.74809015999995</v>
      </c>
      <c r="F1630">
        <v>227.6</v>
      </c>
      <c r="G1630">
        <v>49.617363879921598</v>
      </c>
      <c r="H1630">
        <v>19.684893329293399</v>
      </c>
      <c r="I1630">
        <v>-26.940065945058901</v>
      </c>
      <c r="J1630">
        <v>7.6152262613562103</v>
      </c>
      <c r="K1630">
        <v>207.08552345840599</v>
      </c>
      <c r="L1630">
        <v>214.33620999601999</v>
      </c>
      <c r="M1630">
        <v>75.128478831222097</v>
      </c>
      <c r="N1630">
        <v>1.4440656269334899</v>
      </c>
      <c r="O1630">
        <v>52.438488576449899</v>
      </c>
      <c r="P1630">
        <v>82.08</v>
      </c>
      <c r="Q1630">
        <v>5.6350860826678E-2</v>
      </c>
    </row>
    <row r="1631" spans="1:17" hidden="1" x14ac:dyDescent="0.3">
      <c r="A1631" t="s">
        <v>3437</v>
      </c>
      <c r="B1631" t="s">
        <v>3438</v>
      </c>
      <c r="C1631" t="s">
        <v>10301</v>
      </c>
      <c r="D1631" t="s">
        <v>3439</v>
      </c>
      <c r="E1631">
        <v>733.98344999999995</v>
      </c>
      <c r="F1631">
        <v>611.5</v>
      </c>
      <c r="G1631">
        <v>6.1617007027691004</v>
      </c>
      <c r="H1631">
        <v>-1.0355142955390499</v>
      </c>
      <c r="I1631">
        <v>37.125825003551199</v>
      </c>
      <c r="J1631">
        <v>10.4614916035724</v>
      </c>
      <c r="K1631">
        <v>566.02156968052896</v>
      </c>
      <c r="L1631">
        <v>476.93898269833102</v>
      </c>
      <c r="M1631">
        <v>59.673728286346403</v>
      </c>
      <c r="N1631">
        <v>0.93191140278917095</v>
      </c>
      <c r="O1631">
        <v>10.057236304170001</v>
      </c>
      <c r="P1631">
        <v>84.186746987951807</v>
      </c>
      <c r="Q1631">
        <v>0.109568803950199</v>
      </c>
    </row>
    <row r="1632" spans="1:17" hidden="1" x14ac:dyDescent="0.3">
      <c r="A1632" t="s">
        <v>3440</v>
      </c>
      <c r="B1632" t="s">
        <v>3441</v>
      </c>
      <c r="C1632" t="s">
        <v>10301</v>
      </c>
      <c r="D1632" t="s">
        <v>116</v>
      </c>
      <c r="E1632">
        <v>733.90309339999999</v>
      </c>
      <c r="F1632">
        <v>185.33</v>
      </c>
      <c r="G1632">
        <v>-36.935901490752101</v>
      </c>
      <c r="H1632">
        <v>-0.67135220039477805</v>
      </c>
      <c r="I1632">
        <v>-20.6938963301426</v>
      </c>
      <c r="J1632">
        <v>-2.2038704494930701</v>
      </c>
      <c r="O1632">
        <v>15.4049533264986</v>
      </c>
      <c r="P1632">
        <v>0</v>
      </c>
    </row>
    <row r="1633" spans="1:17" hidden="1" x14ac:dyDescent="0.3">
      <c r="A1633" t="s">
        <v>3442</v>
      </c>
      <c r="B1633" t="s">
        <v>3443</v>
      </c>
      <c r="C1633" t="s">
        <v>10301</v>
      </c>
      <c r="D1633" t="s">
        <v>198</v>
      </c>
      <c r="E1633">
        <v>733.67568000000006</v>
      </c>
      <c r="F1633">
        <v>130.91999999999999</v>
      </c>
      <c r="G1633">
        <v>-31.794389506513401</v>
      </c>
      <c r="H1633">
        <v>0.18411496414780501</v>
      </c>
      <c r="I1633">
        <v>-14.4458771834285</v>
      </c>
      <c r="J1633">
        <v>0.109673241426202</v>
      </c>
      <c r="K1633">
        <v>130.08027831208599</v>
      </c>
      <c r="L1633">
        <v>130.10643411896501</v>
      </c>
      <c r="M1633">
        <v>58.467057509505601</v>
      </c>
      <c r="N1633">
        <v>0.39128271441964202</v>
      </c>
      <c r="O1633">
        <v>27.100519401161002</v>
      </c>
      <c r="P1633">
        <v>21.110083256244199</v>
      </c>
      <c r="Q1633">
        <v>4.6205139919793997E-2</v>
      </c>
    </row>
    <row r="1634" spans="1:17" hidden="1" x14ac:dyDescent="0.3">
      <c r="A1634" t="s">
        <v>3444</v>
      </c>
      <c r="B1634" t="s">
        <v>3445</v>
      </c>
      <c r="C1634" t="s">
        <v>10301</v>
      </c>
      <c r="E1634">
        <v>730.61342200000001</v>
      </c>
      <c r="F1634">
        <v>292.60000000000002</v>
      </c>
      <c r="G1634">
        <v>29.792605816565001</v>
      </c>
      <c r="H1634">
        <v>67.499106787113803</v>
      </c>
      <c r="I1634">
        <v>46.034610977174502</v>
      </c>
      <c r="J1634">
        <v>1.9033979808075301</v>
      </c>
      <c r="M1634">
        <v>73.665444231462104</v>
      </c>
      <c r="O1634">
        <v>7.4504442925495296</v>
      </c>
      <c r="P1634">
        <v>65.591397849462396</v>
      </c>
    </row>
    <row r="1635" spans="1:17" hidden="1" x14ac:dyDescent="0.3">
      <c r="A1635" t="s">
        <v>3446</v>
      </c>
      <c r="B1635" t="s">
        <v>3447</v>
      </c>
      <c r="C1635" t="s">
        <v>10301</v>
      </c>
      <c r="D1635" t="s">
        <v>51</v>
      </c>
      <c r="E1635">
        <v>726.17929288000005</v>
      </c>
      <c r="F1635">
        <v>1272.4000000000001</v>
      </c>
      <c r="G1635">
        <v>37.1789278450103</v>
      </c>
      <c r="H1635">
        <v>3.4336532487154199</v>
      </c>
      <c r="I1635">
        <v>-16.6779721723947</v>
      </c>
      <c r="J1635">
        <v>6.0781944974417002</v>
      </c>
      <c r="K1635">
        <v>1241.97420685969</v>
      </c>
      <c r="L1635">
        <v>1135.27914923097</v>
      </c>
      <c r="M1635">
        <v>60.013499459544498</v>
      </c>
      <c r="N1635">
        <v>1.22702124015893</v>
      </c>
      <c r="O1635">
        <v>26.367494498585302</v>
      </c>
      <c r="P1635">
        <v>75.1893157097618</v>
      </c>
      <c r="Q1635">
        <v>7.8013547112042003E-2</v>
      </c>
    </row>
    <row r="1636" spans="1:17" hidden="1" x14ac:dyDescent="0.3">
      <c r="A1636" t="s">
        <v>3448</v>
      </c>
      <c r="B1636" t="s">
        <v>3449</v>
      </c>
      <c r="C1636" t="s">
        <v>10301</v>
      </c>
      <c r="D1636" t="s">
        <v>89</v>
      </c>
      <c r="E1636">
        <v>726.11006999999995</v>
      </c>
      <c r="F1636">
        <v>1484</v>
      </c>
      <c r="G1636">
        <v>84.385552890743796</v>
      </c>
      <c r="H1636">
        <v>42.867372400295103</v>
      </c>
      <c r="I1636">
        <v>74.289179917176597</v>
      </c>
      <c r="J1636">
        <v>-2.4290257828958302</v>
      </c>
      <c r="K1636">
        <v>1149.99653976523</v>
      </c>
      <c r="L1636">
        <v>926.04920782667796</v>
      </c>
      <c r="M1636">
        <v>76.842330028424101</v>
      </c>
      <c r="N1636">
        <v>0.85861084681255895</v>
      </c>
      <c r="O1636">
        <v>1.07816711590296</v>
      </c>
      <c r="P1636">
        <v>121.492537313432</v>
      </c>
      <c r="Q1636">
        <v>0.18349733828433101</v>
      </c>
    </row>
    <row r="1637" spans="1:17" hidden="1" x14ac:dyDescent="0.3">
      <c r="A1637" t="s">
        <v>3450</v>
      </c>
      <c r="B1637" t="s">
        <v>3451</v>
      </c>
      <c r="C1637" t="s">
        <v>10301</v>
      </c>
      <c r="D1637" t="s">
        <v>736</v>
      </c>
      <c r="E1637">
        <v>723.36534159999997</v>
      </c>
      <c r="F1637">
        <v>497.2</v>
      </c>
      <c r="G1637">
        <v>-30.101487278216801</v>
      </c>
      <c r="H1637">
        <v>5.8445699072799098</v>
      </c>
      <c r="I1637">
        <v>-12.828813874459399</v>
      </c>
      <c r="J1637">
        <v>2.5106557899515698</v>
      </c>
      <c r="K1637">
        <v>457.05999302408901</v>
      </c>
      <c r="L1637">
        <v>442.09340895824499</v>
      </c>
      <c r="M1637">
        <v>75.114502058787394</v>
      </c>
      <c r="N1637">
        <v>2.6032589016294501</v>
      </c>
      <c r="O1637">
        <v>15.044247787610599</v>
      </c>
      <c r="P1637">
        <v>30.4644450275518</v>
      </c>
    </row>
    <row r="1638" spans="1:17" hidden="1" x14ac:dyDescent="0.3">
      <c r="A1638" t="s">
        <v>3452</v>
      </c>
      <c r="B1638" t="s">
        <v>3453</v>
      </c>
      <c r="C1638" t="s">
        <v>10301</v>
      </c>
      <c r="D1638" t="s">
        <v>75</v>
      </c>
      <c r="E1638">
        <v>721.96544900000004</v>
      </c>
      <c r="F1638">
        <v>647.04999999999995</v>
      </c>
      <c r="G1638">
        <v>20.829388912647001</v>
      </c>
      <c r="H1638">
        <v>3.7811063482927798</v>
      </c>
      <c r="I1638">
        <v>-29.651266368722499</v>
      </c>
      <c r="J1638">
        <v>0.37844565954494302</v>
      </c>
      <c r="K1638">
        <v>618.96781034997298</v>
      </c>
      <c r="L1638">
        <v>632.38179212461603</v>
      </c>
      <c r="M1638">
        <v>72.233416608655801</v>
      </c>
      <c r="N1638">
        <v>1.4028500485420501</v>
      </c>
      <c r="O1638">
        <v>49.308399659995302</v>
      </c>
      <c r="P1638">
        <v>60.160891089108802</v>
      </c>
      <c r="Q1638">
        <v>0.243881314464306</v>
      </c>
    </row>
    <row r="1639" spans="1:17" hidden="1" x14ac:dyDescent="0.3">
      <c r="A1639" t="s">
        <v>3454</v>
      </c>
      <c r="B1639" t="s">
        <v>3455</v>
      </c>
      <c r="C1639" t="s">
        <v>10301</v>
      </c>
      <c r="D1639" t="s">
        <v>51</v>
      </c>
      <c r="E1639">
        <v>720.10814119999998</v>
      </c>
      <c r="F1639">
        <v>694</v>
      </c>
      <c r="G1639">
        <v>55.728729795262097</v>
      </c>
      <c r="H1639">
        <v>41.923513839561799</v>
      </c>
      <c r="I1639">
        <v>23.3305899786595</v>
      </c>
      <c r="J1639">
        <v>20.315886980308001</v>
      </c>
      <c r="K1639">
        <v>543.46628799639802</v>
      </c>
      <c r="L1639">
        <v>479.76010122552401</v>
      </c>
      <c r="M1639">
        <v>77.9751455211413</v>
      </c>
      <c r="N1639">
        <v>3.15036322842762</v>
      </c>
      <c r="O1639">
        <v>5.1873198847262199</v>
      </c>
      <c r="P1639">
        <v>124.813735017816</v>
      </c>
      <c r="Q1639">
        <v>4.8924643126651998E-2</v>
      </c>
    </row>
    <row r="1640" spans="1:17" hidden="1" x14ac:dyDescent="0.3">
      <c r="A1640" t="s">
        <v>3456</v>
      </c>
      <c r="B1640" t="s">
        <v>3457</v>
      </c>
      <c r="C1640" t="s">
        <v>10301</v>
      </c>
      <c r="D1640" t="s">
        <v>622</v>
      </c>
      <c r="E1640">
        <v>718.57726000000002</v>
      </c>
      <c r="F1640">
        <v>470.15</v>
      </c>
      <c r="G1640">
        <v>239.38694997586501</v>
      </c>
      <c r="H1640">
        <v>12.3089608042009</v>
      </c>
      <c r="I1640">
        <v>331.652886212618</v>
      </c>
      <c r="K1640">
        <v>400.77441886782299</v>
      </c>
      <c r="L1640">
        <v>238.43252371745299</v>
      </c>
      <c r="M1640">
        <v>47.338584234295602</v>
      </c>
      <c r="N1640">
        <v>8.3404255319148898E-2</v>
      </c>
      <c r="O1640">
        <v>10.602999042858601</v>
      </c>
      <c r="P1640">
        <v>453.11764705882302</v>
      </c>
    </row>
    <row r="1641" spans="1:17" hidden="1" x14ac:dyDescent="0.3">
      <c r="A1641" t="s">
        <v>3458</v>
      </c>
      <c r="B1641" t="s">
        <v>3459</v>
      </c>
      <c r="C1641" t="s">
        <v>10301</v>
      </c>
      <c r="D1641" t="s">
        <v>527</v>
      </c>
      <c r="E1641">
        <v>718.37699999999995</v>
      </c>
      <c r="F1641">
        <v>1088.45</v>
      </c>
      <c r="G1641">
        <v>83.987256148599798</v>
      </c>
      <c r="H1641">
        <v>2.5156072953788899</v>
      </c>
      <c r="I1641">
        <v>-11.102851790644401</v>
      </c>
      <c r="J1641">
        <v>1.40272498675643</v>
      </c>
      <c r="K1641">
        <v>1046.0386278722301</v>
      </c>
      <c r="L1641">
        <v>925.84512373197197</v>
      </c>
      <c r="M1641">
        <v>62.5794526249326</v>
      </c>
      <c r="N1641">
        <v>0.54801134429948894</v>
      </c>
      <c r="O1641">
        <v>8.4110432266066404</v>
      </c>
      <c r="P1641">
        <v>112.94140663210401</v>
      </c>
      <c r="Q1641">
        <v>9.0792197530443E-2</v>
      </c>
    </row>
    <row r="1642" spans="1:17" hidden="1" x14ac:dyDescent="0.3">
      <c r="A1642" t="s">
        <v>3460</v>
      </c>
      <c r="B1642" t="s">
        <v>3461</v>
      </c>
      <c r="C1642" t="s">
        <v>10301</v>
      </c>
      <c r="D1642" t="s">
        <v>1175</v>
      </c>
      <c r="E1642">
        <v>717.708274792</v>
      </c>
      <c r="F1642">
        <v>70.69</v>
      </c>
      <c r="G1642">
        <v>-17.894391220632599</v>
      </c>
      <c r="H1642">
        <v>5.3328298653511697</v>
      </c>
      <c r="I1642">
        <v>-60.7096184486007</v>
      </c>
      <c r="J1642">
        <v>-3.4689610000462299</v>
      </c>
      <c r="K1642">
        <v>70.273985869815306</v>
      </c>
      <c r="L1642">
        <v>73.815063862346307</v>
      </c>
      <c r="M1642">
        <v>56.9586143015161</v>
      </c>
      <c r="N1642">
        <v>0.81481678760491905</v>
      </c>
      <c r="O1642">
        <v>103.28193521007201</v>
      </c>
      <c r="P1642">
        <v>21.148243359040201</v>
      </c>
      <c r="Q1642">
        <v>1.3677110785085E-2</v>
      </c>
    </row>
    <row r="1643" spans="1:17" hidden="1" x14ac:dyDescent="0.3">
      <c r="A1643" t="s">
        <v>3462</v>
      </c>
      <c r="B1643" t="s">
        <v>3463</v>
      </c>
      <c r="C1643" t="s">
        <v>10301</v>
      </c>
      <c r="D1643" t="s">
        <v>139</v>
      </c>
      <c r="E1643">
        <v>717.41214115499997</v>
      </c>
      <c r="F1643">
        <v>27.55</v>
      </c>
      <c r="G1643">
        <v>133.219703234159</v>
      </c>
      <c r="H1643">
        <v>16.629967805177799</v>
      </c>
      <c r="I1643">
        <v>-1.4757323635250601</v>
      </c>
      <c r="J1643">
        <v>2.5550285973849598</v>
      </c>
      <c r="K1643">
        <v>27.017590105912198</v>
      </c>
      <c r="L1643">
        <v>24.328757140534801</v>
      </c>
      <c r="M1643">
        <v>50.457613061637304</v>
      </c>
      <c r="N1643">
        <v>0.92668447487797501</v>
      </c>
      <c r="O1643">
        <v>57.713248638838401</v>
      </c>
      <c r="P1643">
        <v>185.49222797927399</v>
      </c>
      <c r="Q1643">
        <v>0.131603688395386</v>
      </c>
    </row>
    <row r="1644" spans="1:17" hidden="1" x14ac:dyDescent="0.3">
      <c r="A1644" t="s">
        <v>3464</v>
      </c>
      <c r="B1644" t="s">
        <v>3465</v>
      </c>
      <c r="C1644" t="s">
        <v>10301</v>
      </c>
      <c r="D1644" t="s">
        <v>689</v>
      </c>
      <c r="E1644">
        <v>717.01468299999999</v>
      </c>
      <c r="F1644">
        <v>421.3</v>
      </c>
      <c r="G1644">
        <v>8.2490368779339693</v>
      </c>
      <c r="H1644">
        <v>-11.604283037005899</v>
      </c>
      <c r="I1644">
        <v>-18.364547424433098</v>
      </c>
      <c r="J1644">
        <v>-0.49793359848640301</v>
      </c>
      <c r="K1644">
        <v>455.753500826557</v>
      </c>
      <c r="L1644">
        <v>435.24232372390298</v>
      </c>
      <c r="M1644">
        <v>34.484727382750002</v>
      </c>
      <c r="N1644">
        <v>0.55944476209157401</v>
      </c>
      <c r="O1644">
        <v>30.073581770709701</v>
      </c>
      <c r="P1644">
        <v>36.785714285714199</v>
      </c>
      <c r="Q1644">
        <v>1.5908561515453001E-2</v>
      </c>
    </row>
    <row r="1645" spans="1:17" hidden="1" x14ac:dyDescent="0.3">
      <c r="A1645" t="s">
        <v>3466</v>
      </c>
      <c r="B1645" t="s">
        <v>3467</v>
      </c>
      <c r="C1645" t="s">
        <v>10301</v>
      </c>
      <c r="D1645" t="s">
        <v>527</v>
      </c>
      <c r="E1645">
        <v>713.40027696000004</v>
      </c>
      <c r="F1645">
        <v>30.24</v>
      </c>
      <c r="G1645">
        <v>68.743951869337295</v>
      </c>
      <c r="H1645">
        <v>31.013552371572999</v>
      </c>
      <c r="I1645">
        <v>2.3987211177629302</v>
      </c>
      <c r="J1645">
        <v>5.2286637822271098</v>
      </c>
      <c r="K1645">
        <v>25.9522749716437</v>
      </c>
      <c r="L1645">
        <v>22.859318156559699</v>
      </c>
      <c r="M1645">
        <v>61.7213710950221</v>
      </c>
      <c r="N1645">
        <v>2.5625292518638401</v>
      </c>
      <c r="O1645">
        <v>6.7791005291005302</v>
      </c>
      <c r="P1645">
        <v>110.18218053927301</v>
      </c>
      <c r="Q1645">
        <v>0.175873364270168</v>
      </c>
    </row>
    <row r="1646" spans="1:17" hidden="1" x14ac:dyDescent="0.3">
      <c r="A1646" t="s">
        <v>3468</v>
      </c>
      <c r="B1646" t="s">
        <v>3469</v>
      </c>
      <c r="C1646" t="s">
        <v>10301</v>
      </c>
      <c r="D1646" t="s">
        <v>127</v>
      </c>
      <c r="E1646">
        <v>711.79790063899998</v>
      </c>
      <c r="F1646">
        <v>215.81</v>
      </c>
      <c r="G1646">
        <v>-42.278848635245602</v>
      </c>
      <c r="H1646">
        <v>-9.6834928071313495</v>
      </c>
      <c r="I1646">
        <v>-26.0368434746361</v>
      </c>
      <c r="J1646">
        <v>-5.6572815147603599</v>
      </c>
      <c r="M1646">
        <v>42.855917978290798</v>
      </c>
      <c r="O1646">
        <v>26.500162179695099</v>
      </c>
      <c r="P1646">
        <v>2.8156264888042002</v>
      </c>
    </row>
    <row r="1647" spans="1:17" hidden="1" x14ac:dyDescent="0.3">
      <c r="A1647" t="s">
        <v>3470</v>
      </c>
      <c r="B1647" t="s">
        <v>3471</v>
      </c>
      <c r="C1647" t="s">
        <v>10301</v>
      </c>
      <c r="D1647" t="s">
        <v>308</v>
      </c>
      <c r="E1647">
        <v>711.12599999999998</v>
      </c>
      <c r="F1647">
        <v>151.94999999999999</v>
      </c>
      <c r="G1647">
        <v>-14.012190297747701</v>
      </c>
      <c r="H1647">
        <v>2.2390143517243399</v>
      </c>
      <c r="I1647">
        <v>-7.3144686272613297</v>
      </c>
      <c r="J1647">
        <v>6.3811492550134699E-2</v>
      </c>
      <c r="K1647">
        <v>146.35922189420299</v>
      </c>
      <c r="L1647">
        <v>144.33366727296601</v>
      </c>
      <c r="M1647">
        <v>69.403176221754904</v>
      </c>
      <c r="N1647">
        <v>1.4495235220467999</v>
      </c>
      <c r="O1647">
        <v>15.8275748601513</v>
      </c>
      <c r="P1647">
        <v>20.979299363057301</v>
      </c>
      <c r="Q1647">
        <v>9.8441612233107004E-2</v>
      </c>
    </row>
    <row r="1648" spans="1:17" hidden="1" x14ac:dyDescent="0.3">
      <c r="A1648" t="s">
        <v>3472</v>
      </c>
      <c r="B1648" t="s">
        <v>3473</v>
      </c>
      <c r="C1648" t="s">
        <v>10301</v>
      </c>
      <c r="D1648" t="s">
        <v>335</v>
      </c>
      <c r="E1648">
        <v>709.75935300000003</v>
      </c>
      <c r="F1648">
        <v>33.85</v>
      </c>
      <c r="G1648">
        <v>222.49634115081301</v>
      </c>
      <c r="H1648">
        <v>18.1377714004098</v>
      </c>
      <c r="I1648">
        <v>4.2886389965297598</v>
      </c>
      <c r="J1648">
        <v>3.6037006319961802</v>
      </c>
      <c r="K1648">
        <v>29.8293613144067</v>
      </c>
      <c r="L1648">
        <v>26.169603143706301</v>
      </c>
      <c r="M1648">
        <v>61.677237565021898</v>
      </c>
      <c r="N1648">
        <v>0.63546329662149503</v>
      </c>
      <c r="O1648">
        <v>9.30576070901032</v>
      </c>
      <c r="P1648">
        <v>284.004537719795</v>
      </c>
    </row>
    <row r="1649" spans="1:17" hidden="1" x14ac:dyDescent="0.3">
      <c r="A1649" t="s">
        <v>3474</v>
      </c>
      <c r="B1649" t="s">
        <v>3475</v>
      </c>
      <c r="C1649" t="s">
        <v>10301</v>
      </c>
      <c r="D1649" t="s">
        <v>1589</v>
      </c>
      <c r="E1649">
        <v>708.60935961899997</v>
      </c>
      <c r="F1649">
        <v>96.39</v>
      </c>
      <c r="G1649">
        <v>-0.92169009330453</v>
      </c>
      <c r="H1649">
        <v>-1.63668397229799</v>
      </c>
      <c r="I1649">
        <v>-32.990018077810703</v>
      </c>
      <c r="J1649">
        <v>-0.35083250257489601</v>
      </c>
      <c r="K1649">
        <v>98.039651774693596</v>
      </c>
      <c r="L1649">
        <v>95.018666799502</v>
      </c>
      <c r="M1649">
        <v>54.128568579083797</v>
      </c>
      <c r="N1649">
        <v>0.75932850782290795</v>
      </c>
      <c r="O1649">
        <v>32.741985683162099</v>
      </c>
      <c r="P1649">
        <v>45.604229607250701</v>
      </c>
      <c r="Q1649">
        <v>6.9963340265869998E-3</v>
      </c>
    </row>
    <row r="1650" spans="1:17" hidden="1" x14ac:dyDescent="0.3">
      <c r="A1650" t="s">
        <v>3476</v>
      </c>
      <c r="B1650" t="s">
        <v>3477</v>
      </c>
      <c r="C1650" t="s">
        <v>10301</v>
      </c>
      <c r="D1650" t="s">
        <v>378</v>
      </c>
      <c r="E1650">
        <v>707.91580943199995</v>
      </c>
      <c r="F1650">
        <v>78.64</v>
      </c>
      <c r="G1650">
        <v>8.2554226490256006</v>
      </c>
      <c r="H1650">
        <v>10.0552255116397</v>
      </c>
      <c r="I1650">
        <v>13.1496644618717</v>
      </c>
      <c r="J1650">
        <v>-1.4595819106130901</v>
      </c>
      <c r="K1650">
        <v>72.464665323216593</v>
      </c>
      <c r="M1650">
        <v>51.358900463835901</v>
      </c>
      <c r="N1650">
        <v>0.48061618489796598</v>
      </c>
      <c r="O1650">
        <v>19.5320447609359</v>
      </c>
      <c r="P1650">
        <v>74.755555555555503</v>
      </c>
    </row>
    <row r="1651" spans="1:17" hidden="1" x14ac:dyDescent="0.3">
      <c r="A1651" t="s">
        <v>3478</v>
      </c>
      <c r="B1651" t="s">
        <v>3479</v>
      </c>
      <c r="C1651" t="s">
        <v>10301</v>
      </c>
      <c r="D1651" t="s">
        <v>46</v>
      </c>
      <c r="E1651">
        <v>706.83339999999998</v>
      </c>
      <c r="F1651">
        <v>191.45</v>
      </c>
      <c r="G1651">
        <v>-3.3569047329829602</v>
      </c>
      <c r="H1651">
        <v>19.146538964945101</v>
      </c>
      <c r="I1651">
        <v>5.49073030477357</v>
      </c>
      <c r="J1651">
        <v>18.7290039985769</v>
      </c>
      <c r="K1651">
        <v>164.32938644491901</v>
      </c>
      <c r="L1651">
        <v>145.89628956486101</v>
      </c>
      <c r="M1651">
        <v>83.814156936838998</v>
      </c>
      <c r="N1651">
        <v>1.49804217973512</v>
      </c>
      <c r="O1651">
        <v>13.920083572734301</v>
      </c>
      <c r="P1651">
        <v>42.713380544166903</v>
      </c>
      <c r="Q1651">
        <v>0.11058914827508</v>
      </c>
    </row>
    <row r="1652" spans="1:17" hidden="1" x14ac:dyDescent="0.3">
      <c r="A1652" t="s">
        <v>3480</v>
      </c>
      <c r="B1652" t="s">
        <v>3481</v>
      </c>
      <c r="C1652" t="s">
        <v>10301</v>
      </c>
      <c r="D1652" t="s">
        <v>335</v>
      </c>
      <c r="E1652">
        <v>704.636440569</v>
      </c>
      <c r="F1652">
        <v>30.51</v>
      </c>
      <c r="G1652">
        <v>26.563275134093299</v>
      </c>
      <c r="H1652">
        <v>41.849017634179603</v>
      </c>
      <c r="I1652">
        <v>-5.5539932330902699</v>
      </c>
      <c r="J1652">
        <v>35.4835602743143</v>
      </c>
      <c r="K1652">
        <v>22.464084992784301</v>
      </c>
      <c r="L1652">
        <v>21.149055757760099</v>
      </c>
      <c r="M1652">
        <v>86.277047583189002</v>
      </c>
      <c r="N1652">
        <v>3.2520583321460301</v>
      </c>
      <c r="O1652">
        <v>0</v>
      </c>
      <c r="P1652">
        <v>96.838709677419303</v>
      </c>
      <c r="Q1652">
        <v>6.1292518060003999E-2</v>
      </c>
    </row>
    <row r="1653" spans="1:17" hidden="1" x14ac:dyDescent="0.3">
      <c r="A1653" t="s">
        <v>3482</v>
      </c>
      <c r="B1653" t="s">
        <v>3483</v>
      </c>
      <c r="C1653" t="s">
        <v>10301</v>
      </c>
      <c r="D1653" t="s">
        <v>400</v>
      </c>
      <c r="E1653">
        <v>701.87611220999997</v>
      </c>
      <c r="F1653">
        <v>536.1</v>
      </c>
      <c r="G1653">
        <v>14.510530276077899</v>
      </c>
      <c r="H1653">
        <v>-11.536238173528099</v>
      </c>
      <c r="I1653">
        <v>38.3242676364749</v>
      </c>
      <c r="J1653">
        <v>-0.40004849329303899</v>
      </c>
      <c r="K1653">
        <v>509.25414455100002</v>
      </c>
      <c r="L1653">
        <v>411.66595134248303</v>
      </c>
      <c r="M1653">
        <v>55.071496540803899</v>
      </c>
      <c r="N1653">
        <v>5.9105034994929501E-2</v>
      </c>
      <c r="O1653">
        <v>30.470061555679901</v>
      </c>
      <c r="P1653">
        <v>100.673778775968</v>
      </c>
      <c r="Q1653">
        <v>1.7250780257957E-2</v>
      </c>
    </row>
    <row r="1654" spans="1:17" hidden="1" x14ac:dyDescent="0.3">
      <c r="A1654" t="s">
        <v>3484</v>
      </c>
      <c r="B1654" t="s">
        <v>3485</v>
      </c>
      <c r="C1654" t="s">
        <v>10301</v>
      </c>
      <c r="D1654" t="s">
        <v>571</v>
      </c>
      <c r="E1654">
        <v>700.03643499999998</v>
      </c>
      <c r="F1654">
        <v>762.65</v>
      </c>
      <c r="G1654">
        <v>43.118369226257897</v>
      </c>
      <c r="H1654">
        <v>42.739038443465603</v>
      </c>
      <c r="I1654">
        <v>46.8958447234902</v>
      </c>
      <c r="J1654">
        <v>1.1574792226408901</v>
      </c>
      <c r="K1654">
        <v>592.11636877922194</v>
      </c>
      <c r="L1654">
        <v>505.32765684489402</v>
      </c>
      <c r="M1654">
        <v>87.049960513424594</v>
      </c>
      <c r="N1654">
        <v>0.42013504984766198</v>
      </c>
      <c r="O1654">
        <v>1.50134399790204</v>
      </c>
      <c r="P1654">
        <v>85.785627283800196</v>
      </c>
      <c r="Q1654">
        <v>3.8045935829777E-2</v>
      </c>
    </row>
    <row r="1655" spans="1:17" hidden="1" x14ac:dyDescent="0.3">
      <c r="A1655" t="s">
        <v>3486</v>
      </c>
      <c r="B1655" t="s">
        <v>3487</v>
      </c>
      <c r="C1655" t="s">
        <v>10301</v>
      </c>
      <c r="D1655" t="s">
        <v>622</v>
      </c>
      <c r="E1655">
        <v>699.745</v>
      </c>
      <c r="F1655">
        <v>69.8</v>
      </c>
      <c r="G1655">
        <v>898.55285071115895</v>
      </c>
      <c r="H1655">
        <v>4.7734986464870897</v>
      </c>
      <c r="I1655">
        <v>40.360860971260301</v>
      </c>
      <c r="J1655">
        <v>8.4456535072010102</v>
      </c>
      <c r="K1655">
        <v>64.968376039101301</v>
      </c>
      <c r="L1655">
        <v>47.849042035779298</v>
      </c>
      <c r="M1655">
        <v>56.5298092528297</v>
      </c>
      <c r="N1655">
        <v>0.70468347940282505</v>
      </c>
      <c r="O1655">
        <v>7.44985673352436</v>
      </c>
      <c r="P1655">
        <v>926.47058823529403</v>
      </c>
      <c r="Q1655">
        <v>0.22038522919374601</v>
      </c>
    </row>
    <row r="1656" spans="1:17" hidden="1" x14ac:dyDescent="0.3">
      <c r="A1656" t="s">
        <v>3488</v>
      </c>
      <c r="B1656" t="s">
        <v>3489</v>
      </c>
      <c r="C1656" t="s">
        <v>10301</v>
      </c>
      <c r="D1656" t="s">
        <v>571</v>
      </c>
      <c r="E1656">
        <v>698.39363879999996</v>
      </c>
      <c r="F1656">
        <v>949.8</v>
      </c>
      <c r="G1656">
        <v>-14.9673272494288</v>
      </c>
      <c r="H1656">
        <v>-5.2736119109019102</v>
      </c>
      <c r="I1656">
        <v>-3.7255135762317799</v>
      </c>
      <c r="J1656">
        <v>-1.8200242813218099</v>
      </c>
      <c r="K1656">
        <v>973.10865688175704</v>
      </c>
      <c r="L1656">
        <v>888.37074327589698</v>
      </c>
      <c r="M1656">
        <v>39.855782789235803</v>
      </c>
      <c r="N1656">
        <v>0.40549498731698302</v>
      </c>
      <c r="O1656">
        <v>18.445988629184999</v>
      </c>
      <c r="P1656">
        <v>30.109589041095798</v>
      </c>
      <c r="Q1656">
        <v>0.10102902126753401</v>
      </c>
    </row>
    <row r="1657" spans="1:17" hidden="1" x14ac:dyDescent="0.3">
      <c r="A1657" t="s">
        <v>3490</v>
      </c>
      <c r="B1657" t="s">
        <v>3491</v>
      </c>
      <c r="C1657" t="s">
        <v>10301</v>
      </c>
      <c r="D1657" t="s">
        <v>308</v>
      </c>
      <c r="E1657">
        <v>697.54092100000003</v>
      </c>
      <c r="F1657">
        <v>75.459999999999994</v>
      </c>
      <c r="G1657">
        <v>50.685812771723398</v>
      </c>
      <c r="H1657">
        <v>10.8848733103139</v>
      </c>
      <c r="I1657">
        <v>-20.375066906779701</v>
      </c>
      <c r="J1657">
        <v>-4.0394459012442097</v>
      </c>
      <c r="K1657">
        <v>73.467004011495405</v>
      </c>
      <c r="L1657">
        <v>68.706954136262894</v>
      </c>
      <c r="M1657">
        <v>50.824308520969197</v>
      </c>
      <c r="N1657">
        <v>0.791972765056703</v>
      </c>
      <c r="O1657">
        <v>21.4550755367082</v>
      </c>
      <c r="P1657">
        <v>82.6013309134906</v>
      </c>
      <c r="Q1657">
        <v>7.5697347761311998E-2</v>
      </c>
    </row>
    <row r="1658" spans="1:17" hidden="1" x14ac:dyDescent="0.3">
      <c r="A1658" t="s">
        <v>3492</v>
      </c>
      <c r="B1658" t="s">
        <v>3493</v>
      </c>
      <c r="C1658" t="s">
        <v>10301</v>
      </c>
      <c r="D1658" t="s">
        <v>113</v>
      </c>
      <c r="E1658">
        <v>697.17</v>
      </c>
      <c r="F1658">
        <v>136.69999999999999</v>
      </c>
      <c r="G1658">
        <v>-27.513771310399701</v>
      </c>
      <c r="H1658">
        <v>4.7936635306537498</v>
      </c>
      <c r="I1658">
        <v>-15.980947624288101</v>
      </c>
      <c r="J1658">
        <v>1.2644057071458199</v>
      </c>
      <c r="K1658">
        <v>135.202855477638</v>
      </c>
      <c r="L1658">
        <v>137.53057855282</v>
      </c>
      <c r="M1658">
        <v>52.5867084213263</v>
      </c>
      <c r="N1658">
        <v>0.78448824249903604</v>
      </c>
      <c r="O1658">
        <v>26.700804681784899</v>
      </c>
      <c r="P1658">
        <v>15.847457627118599</v>
      </c>
      <c r="Q1658">
        <v>-7.3592732917722004E-2</v>
      </c>
    </row>
    <row r="1659" spans="1:17" hidden="1" x14ac:dyDescent="0.3">
      <c r="A1659" t="s">
        <v>3494</v>
      </c>
      <c r="B1659" t="s">
        <v>3495</v>
      </c>
      <c r="C1659" t="s">
        <v>10301</v>
      </c>
      <c r="E1659">
        <v>696.63866774999997</v>
      </c>
      <c r="F1659">
        <v>102.23</v>
      </c>
      <c r="G1659">
        <v>130.56519547207199</v>
      </c>
      <c r="H1659">
        <v>50.194500242510102</v>
      </c>
      <c r="I1659">
        <v>293.51649910694601</v>
      </c>
      <c r="J1659">
        <v>5.4506418354891197</v>
      </c>
      <c r="K1659">
        <v>66.773033048149799</v>
      </c>
      <c r="M1659">
        <v>100</v>
      </c>
      <c r="N1659">
        <v>3.16516278143503</v>
      </c>
      <c r="O1659">
        <v>0</v>
      </c>
      <c r="P1659">
        <v>346.61424202708599</v>
      </c>
    </row>
    <row r="1660" spans="1:17" hidden="1" x14ac:dyDescent="0.3">
      <c r="A1660" t="s">
        <v>3496</v>
      </c>
      <c r="B1660" t="s">
        <v>3497</v>
      </c>
      <c r="C1660" t="s">
        <v>10301</v>
      </c>
      <c r="D1660" t="s">
        <v>548</v>
      </c>
      <c r="E1660">
        <v>696.50276096000005</v>
      </c>
      <c r="F1660">
        <v>300.8</v>
      </c>
      <c r="G1660">
        <v>7.60828184959826</v>
      </c>
      <c r="H1660">
        <v>4.1838170650137299</v>
      </c>
      <c r="I1660">
        <v>-18.389951622324801</v>
      </c>
      <c r="J1660">
        <v>0.95677811052227402</v>
      </c>
      <c r="K1660">
        <v>299.93861907738602</v>
      </c>
      <c r="L1660">
        <v>293.23662327042803</v>
      </c>
      <c r="M1660">
        <v>47.0367696982049</v>
      </c>
      <c r="N1660">
        <v>1.1692924631827799</v>
      </c>
      <c r="O1660">
        <v>44.182180851063798</v>
      </c>
      <c r="P1660">
        <v>40.4950957496497</v>
      </c>
      <c r="Q1660">
        <v>6.2764391815038997E-2</v>
      </c>
    </row>
    <row r="1661" spans="1:17" hidden="1" x14ac:dyDescent="0.3">
      <c r="A1661" t="s">
        <v>3498</v>
      </c>
      <c r="B1661" t="s">
        <v>3499</v>
      </c>
      <c r="C1661" t="s">
        <v>10301</v>
      </c>
      <c r="D1661" t="s">
        <v>335</v>
      </c>
      <c r="E1661">
        <v>693.95843947499998</v>
      </c>
      <c r="F1661">
        <v>105.23</v>
      </c>
      <c r="G1661">
        <v>-59.256638737758401</v>
      </c>
      <c r="H1661">
        <v>-26.154139440365601</v>
      </c>
      <c r="I1661">
        <v>-51.111703586546597</v>
      </c>
      <c r="J1661">
        <v>24.163426875907501</v>
      </c>
      <c r="K1661">
        <v>125.363334079838</v>
      </c>
      <c r="L1661">
        <v>148.43318225178501</v>
      </c>
      <c r="M1661">
        <v>53.963621567857999</v>
      </c>
      <c r="N1661">
        <v>2.12662427556389</v>
      </c>
      <c r="O1661">
        <v>106.975197187113</v>
      </c>
      <c r="P1661">
        <v>36.662337662337599</v>
      </c>
      <c r="Q1661">
        <v>0.16703180682013699</v>
      </c>
    </row>
    <row r="1662" spans="1:17" hidden="1" x14ac:dyDescent="0.3">
      <c r="A1662" t="s">
        <v>3500</v>
      </c>
      <c r="B1662" t="s">
        <v>3501</v>
      </c>
      <c r="C1662" t="s">
        <v>10301</v>
      </c>
      <c r="D1662" t="s">
        <v>1561</v>
      </c>
      <c r="E1662">
        <v>693.52194292000001</v>
      </c>
      <c r="F1662">
        <v>285.39999999999998</v>
      </c>
      <c r="G1662">
        <v>95.225343007530697</v>
      </c>
      <c r="H1662">
        <v>-23.561779299069201</v>
      </c>
      <c r="I1662">
        <v>45.612776867668003</v>
      </c>
      <c r="J1662">
        <v>-7.0438951336806603</v>
      </c>
      <c r="K1662">
        <v>317.48296735260499</v>
      </c>
      <c r="L1662">
        <v>244.02808816700099</v>
      </c>
      <c r="M1662">
        <v>43.4988702544508</v>
      </c>
      <c r="N1662">
        <v>0.53319724419494696</v>
      </c>
      <c r="O1662">
        <v>61.8780658724597</v>
      </c>
      <c r="P1662">
        <v>154.367201426024</v>
      </c>
    </row>
    <row r="1663" spans="1:17" hidden="1" x14ac:dyDescent="0.3">
      <c r="A1663" t="s">
        <v>3502</v>
      </c>
      <c r="B1663" t="s">
        <v>3503</v>
      </c>
      <c r="C1663" t="s">
        <v>10301</v>
      </c>
      <c r="D1663" t="s">
        <v>571</v>
      </c>
      <c r="E1663">
        <v>693.33276140800001</v>
      </c>
      <c r="F1663">
        <v>3.92</v>
      </c>
      <c r="G1663">
        <v>4.9636184080688102</v>
      </c>
      <c r="H1663">
        <v>3.6448409099899299</v>
      </c>
      <c r="I1663">
        <v>-29.149416574051301</v>
      </c>
      <c r="J1663">
        <v>-2.2462456001156399</v>
      </c>
      <c r="K1663">
        <v>3.8440068900050099</v>
      </c>
      <c r="L1663">
        <v>3.82710067704389</v>
      </c>
      <c r="M1663">
        <v>60.507173996393</v>
      </c>
      <c r="N1663">
        <v>1.14993526910721</v>
      </c>
      <c r="O1663">
        <v>44.132653061224403</v>
      </c>
      <c r="P1663">
        <v>40</v>
      </c>
      <c r="Q1663">
        <v>6.9515275248069996E-2</v>
      </c>
    </row>
    <row r="1664" spans="1:17" hidden="1" x14ac:dyDescent="0.3">
      <c r="A1664" t="s">
        <v>3504</v>
      </c>
      <c r="B1664" t="s">
        <v>3505</v>
      </c>
      <c r="C1664" t="s">
        <v>10301</v>
      </c>
      <c r="D1664" t="s">
        <v>51</v>
      </c>
      <c r="E1664">
        <v>689.90714519999995</v>
      </c>
      <c r="F1664">
        <v>317.2</v>
      </c>
      <c r="G1664">
        <v>-32.5048934874373</v>
      </c>
      <c r="H1664">
        <v>-4.5163816051080001</v>
      </c>
      <c r="I1664">
        <v>-29.637713483400901</v>
      </c>
      <c r="J1664">
        <v>-0.89252727233393103</v>
      </c>
      <c r="K1664">
        <v>324.50469473149701</v>
      </c>
      <c r="L1664">
        <v>339.20401480853502</v>
      </c>
      <c r="M1664">
        <v>50.983593604399402</v>
      </c>
      <c r="N1664">
        <v>0.66123163285310504</v>
      </c>
      <c r="O1664">
        <v>51.0088272383354</v>
      </c>
      <c r="P1664">
        <v>7.4707775707267601</v>
      </c>
      <c r="Q1664">
        <v>5.5370702468762002E-2</v>
      </c>
    </row>
    <row r="1665" spans="1:17" hidden="1" x14ac:dyDescent="0.3">
      <c r="A1665" t="s">
        <v>3506</v>
      </c>
      <c r="B1665" t="s">
        <v>3507</v>
      </c>
      <c r="C1665" t="s">
        <v>10301</v>
      </c>
      <c r="D1665" t="s">
        <v>166</v>
      </c>
      <c r="E1665">
        <v>689.58914745000004</v>
      </c>
      <c r="F1665">
        <v>276.5</v>
      </c>
      <c r="G1665">
        <v>-42.578231351295003</v>
      </c>
      <c r="H1665">
        <v>-6.4927707120279301</v>
      </c>
      <c r="I1665">
        <v>-26.032244675744298</v>
      </c>
      <c r="J1665">
        <v>-6.44628167515173</v>
      </c>
      <c r="K1665">
        <v>298.62964280533299</v>
      </c>
      <c r="L1665">
        <v>307.71263530843203</v>
      </c>
      <c r="M1665">
        <v>34.447418280741303</v>
      </c>
      <c r="N1665">
        <v>1.0410550009786601</v>
      </c>
      <c r="O1665">
        <v>37.432188065099403</v>
      </c>
      <c r="P1665">
        <v>12.7420998980632</v>
      </c>
      <c r="Q1665">
        <v>-2.4832445506804999E-2</v>
      </c>
    </row>
    <row r="1666" spans="1:17" hidden="1" x14ac:dyDescent="0.3">
      <c r="A1666" t="s">
        <v>3508</v>
      </c>
      <c r="B1666" t="s">
        <v>3509</v>
      </c>
      <c r="C1666" t="s">
        <v>10301</v>
      </c>
      <c r="D1666" t="s">
        <v>198</v>
      </c>
      <c r="E1666">
        <v>686.766665418</v>
      </c>
      <c r="F1666">
        <v>56.19</v>
      </c>
      <c r="G1666">
        <v>44.708990586464502</v>
      </c>
      <c r="H1666">
        <v>58.257342663602302</v>
      </c>
      <c r="I1666">
        <v>18.998686241125998</v>
      </c>
      <c r="J1666">
        <v>13.857546462018</v>
      </c>
      <c r="K1666">
        <v>46.670674360530697</v>
      </c>
      <c r="L1666">
        <v>40.325766054759299</v>
      </c>
      <c r="M1666">
        <v>58.182301952003101</v>
      </c>
      <c r="N1666">
        <v>1.5472247670225501</v>
      </c>
      <c r="O1666">
        <v>15.2696209289909</v>
      </c>
      <c r="P1666">
        <v>104.327272727272</v>
      </c>
      <c r="Q1666">
        <v>9.0136176293818995E-2</v>
      </c>
    </row>
    <row r="1667" spans="1:17" hidden="1" x14ac:dyDescent="0.3">
      <c r="A1667" t="s">
        <v>3510</v>
      </c>
      <c r="B1667" t="s">
        <v>3511</v>
      </c>
      <c r="C1667" t="s">
        <v>10301</v>
      </c>
      <c r="D1667" t="s">
        <v>1388</v>
      </c>
      <c r="E1667">
        <v>685.33417499999996</v>
      </c>
      <c r="F1667">
        <v>127.5</v>
      </c>
      <c r="G1667">
        <v>2.6105180041209501</v>
      </c>
      <c r="H1667">
        <v>-8.8519049628791695</v>
      </c>
      <c r="I1667">
        <v>-36.075376597144903</v>
      </c>
      <c r="J1667">
        <v>-6.0039682167434201</v>
      </c>
      <c r="K1667">
        <v>136.771819378017</v>
      </c>
      <c r="L1667">
        <v>135.985795369013</v>
      </c>
      <c r="M1667">
        <v>41.499770065084903</v>
      </c>
      <c r="N1667">
        <v>1.4548506475846199</v>
      </c>
      <c r="O1667">
        <v>48.156862745098003</v>
      </c>
      <c r="P1667">
        <v>40.341221794166202</v>
      </c>
      <c r="Q1667">
        <v>0.11826792804408</v>
      </c>
    </row>
    <row r="1668" spans="1:17" hidden="1" x14ac:dyDescent="0.3">
      <c r="A1668" t="s">
        <v>3512</v>
      </c>
      <c r="B1668" t="s">
        <v>3513</v>
      </c>
      <c r="C1668" t="s">
        <v>10301</v>
      </c>
      <c r="D1668" t="s">
        <v>51</v>
      </c>
      <c r="E1668">
        <v>684.97032716399997</v>
      </c>
      <c r="F1668">
        <v>209.18</v>
      </c>
      <c r="G1668">
        <v>251.71928606933099</v>
      </c>
      <c r="H1668">
        <v>8.4836101148026106</v>
      </c>
      <c r="I1668">
        <v>21.985609489510001</v>
      </c>
      <c r="J1668">
        <v>8.7837244298543808</v>
      </c>
      <c r="K1668">
        <v>184.23444796461999</v>
      </c>
      <c r="L1668">
        <v>147.35806631794799</v>
      </c>
      <c r="M1668">
        <v>64.823944874534106</v>
      </c>
      <c r="N1668">
        <v>1.2769473505912501</v>
      </c>
      <c r="O1668">
        <v>6.8218758963571799</v>
      </c>
      <c r="P1668">
        <v>317.94205794205698</v>
      </c>
      <c r="Q1668">
        <v>8.4655467137799006E-2</v>
      </c>
    </row>
    <row r="1669" spans="1:17" hidden="1" x14ac:dyDescent="0.3">
      <c r="A1669" t="s">
        <v>3514</v>
      </c>
      <c r="B1669" t="s">
        <v>3515</v>
      </c>
      <c r="C1669" t="s">
        <v>10301</v>
      </c>
      <c r="D1669" t="s">
        <v>622</v>
      </c>
      <c r="E1669">
        <v>684.41075366400003</v>
      </c>
      <c r="F1669">
        <v>47.48</v>
      </c>
      <c r="G1669">
        <v>103.692018573426</v>
      </c>
      <c r="H1669">
        <v>-7.5545942430855</v>
      </c>
      <c r="I1669">
        <v>11.809313150129</v>
      </c>
      <c r="J1669">
        <v>-7.6257261195961599</v>
      </c>
      <c r="K1669">
        <v>47.106449054320898</v>
      </c>
      <c r="L1669">
        <v>38.899620443913797</v>
      </c>
      <c r="M1669">
        <v>45.9226653672631</v>
      </c>
      <c r="N1669">
        <v>0.35978069531469198</v>
      </c>
      <c r="O1669">
        <v>21.1878685762426</v>
      </c>
      <c r="P1669">
        <v>139.797979797979</v>
      </c>
      <c r="Q1669">
        <v>5.0990301005240997E-2</v>
      </c>
    </row>
    <row r="1670" spans="1:17" hidden="1" x14ac:dyDescent="0.3">
      <c r="A1670" t="s">
        <v>3516</v>
      </c>
      <c r="B1670" t="s">
        <v>3517</v>
      </c>
      <c r="C1670" t="s">
        <v>10301</v>
      </c>
      <c r="D1670" t="s">
        <v>354</v>
      </c>
      <c r="E1670">
        <v>683.60872319999999</v>
      </c>
      <c r="F1670">
        <v>185.84</v>
      </c>
      <c r="G1670">
        <v>-23.307548951097601</v>
      </c>
      <c r="H1670">
        <v>4.9911936293579</v>
      </c>
      <c r="I1670">
        <v>-4.5324634099361196</v>
      </c>
      <c r="J1670">
        <v>2.8494158362397801</v>
      </c>
      <c r="K1670">
        <v>176.041968256198</v>
      </c>
      <c r="L1670">
        <v>177.515117843978</v>
      </c>
      <c r="M1670">
        <v>64.437581616560394</v>
      </c>
      <c r="N1670">
        <v>0.77049585016528099</v>
      </c>
      <c r="O1670">
        <v>28.7935858803271</v>
      </c>
      <c r="P1670">
        <v>38.273809523809497</v>
      </c>
    </row>
    <row r="1671" spans="1:17" hidden="1" x14ac:dyDescent="0.3">
      <c r="A1671" t="s">
        <v>3518</v>
      </c>
      <c r="B1671" t="s">
        <v>3519</v>
      </c>
      <c r="C1671" t="s">
        <v>10301</v>
      </c>
      <c r="D1671" t="s">
        <v>263</v>
      </c>
      <c r="E1671">
        <v>682.78801896000004</v>
      </c>
      <c r="F1671">
        <v>362.4</v>
      </c>
      <c r="G1671">
        <v>46.3968367904397</v>
      </c>
      <c r="H1671">
        <v>-2.59431898160897</v>
      </c>
      <c r="I1671">
        <v>20.7320133434533</v>
      </c>
      <c r="J1671">
        <v>-6.5196223114920802</v>
      </c>
      <c r="K1671">
        <v>369.70086559468098</v>
      </c>
      <c r="M1671">
        <v>47.781398867634501</v>
      </c>
      <c r="N1671">
        <v>0.30628483567172698</v>
      </c>
      <c r="O1671">
        <v>35.2097130242825</v>
      </c>
      <c r="P1671">
        <v>85.846153846153797</v>
      </c>
    </row>
    <row r="1672" spans="1:17" hidden="1" x14ac:dyDescent="0.3">
      <c r="A1672" t="s">
        <v>3520</v>
      </c>
      <c r="B1672" t="s">
        <v>3521</v>
      </c>
      <c r="C1672" t="s">
        <v>10301</v>
      </c>
      <c r="D1672" t="s">
        <v>308</v>
      </c>
      <c r="E1672">
        <v>681.44930529999999</v>
      </c>
      <c r="F1672">
        <v>389</v>
      </c>
      <c r="G1672">
        <v>-17.85169880342</v>
      </c>
      <c r="H1672">
        <v>-5.9034701896937403</v>
      </c>
      <c r="I1672">
        <v>10.709040327996</v>
      </c>
      <c r="J1672">
        <v>-1.4763278387938601</v>
      </c>
      <c r="K1672">
        <v>373.018290656923</v>
      </c>
      <c r="L1672">
        <v>335.35572504532502</v>
      </c>
      <c r="M1672">
        <v>52.916080359924997</v>
      </c>
      <c r="N1672">
        <v>0.23227016696334399</v>
      </c>
      <c r="O1672">
        <v>15.406755277388299</v>
      </c>
      <c r="P1672">
        <v>57.489878542510098</v>
      </c>
      <c r="Q1672">
        <v>4.3304379223500999E-2</v>
      </c>
    </row>
    <row r="1673" spans="1:17" hidden="1" x14ac:dyDescent="0.3">
      <c r="A1673" t="s">
        <v>3522</v>
      </c>
      <c r="B1673" t="s">
        <v>3523</v>
      </c>
      <c r="C1673" t="s">
        <v>10301</v>
      </c>
      <c r="D1673" t="s">
        <v>622</v>
      </c>
      <c r="E1673">
        <v>679.44381875199997</v>
      </c>
      <c r="F1673">
        <v>133.93</v>
      </c>
      <c r="G1673">
        <v>67.886356043116805</v>
      </c>
      <c r="H1673">
        <v>17.9948057422551</v>
      </c>
      <c r="I1673">
        <v>37.218097541977897</v>
      </c>
      <c r="J1673">
        <v>-1.1397719211228801</v>
      </c>
      <c r="K1673">
        <v>121.24123468662</v>
      </c>
      <c r="L1673">
        <v>97.450738465054997</v>
      </c>
      <c r="M1673">
        <v>51.483026652305497</v>
      </c>
      <c r="N1673">
        <v>0.46388346392622298</v>
      </c>
      <c r="O1673">
        <v>18.263271858433399</v>
      </c>
      <c r="P1673">
        <v>107.80449961210201</v>
      </c>
      <c r="Q1673">
        <v>3.4417549166983002E-2</v>
      </c>
    </row>
    <row r="1674" spans="1:17" hidden="1" x14ac:dyDescent="0.3">
      <c r="A1674" t="s">
        <v>3524</v>
      </c>
      <c r="B1674" t="s">
        <v>3525</v>
      </c>
      <c r="C1674" t="s">
        <v>10301</v>
      </c>
      <c r="D1674" t="s">
        <v>2294</v>
      </c>
      <c r="E1674">
        <v>678.75922660000003</v>
      </c>
      <c r="F1674">
        <v>271.60000000000002</v>
      </c>
      <c r="G1674">
        <v>136.027840707157</v>
      </c>
      <c r="H1674">
        <v>-11.0000209830358</v>
      </c>
      <c r="I1674">
        <v>77.132053524552802</v>
      </c>
      <c r="J1674">
        <v>-3.5645371914891499</v>
      </c>
      <c r="K1674">
        <v>283.31412380657002</v>
      </c>
      <c r="M1674">
        <v>39.345672667843701</v>
      </c>
      <c r="N1674">
        <v>0.34546712802768098</v>
      </c>
      <c r="O1674">
        <v>54.6391752577319</v>
      </c>
      <c r="P1674">
        <v>185.894736842105</v>
      </c>
    </row>
    <row r="1675" spans="1:17" hidden="1" x14ac:dyDescent="0.3">
      <c r="A1675" t="s">
        <v>3526</v>
      </c>
      <c r="B1675" t="s">
        <v>3527</v>
      </c>
      <c r="C1675" t="s">
        <v>10301</v>
      </c>
      <c r="D1675" t="s">
        <v>733</v>
      </c>
      <c r="E1675">
        <v>676.62342616799901</v>
      </c>
      <c r="F1675">
        <v>899.5</v>
      </c>
      <c r="G1675">
        <v>-1.9373453672718099</v>
      </c>
      <c r="H1675">
        <v>-1.33866706676417</v>
      </c>
      <c r="I1675">
        <v>0.55974377941763098</v>
      </c>
      <c r="J1675">
        <v>-3.8071033604465998</v>
      </c>
      <c r="K1675">
        <v>876.05844039070905</v>
      </c>
      <c r="L1675">
        <v>815.48133975463395</v>
      </c>
      <c r="M1675">
        <v>64.306050640641899</v>
      </c>
      <c r="N1675">
        <v>1.67138992425153</v>
      </c>
      <c r="O1675">
        <v>3.6131183991106202</v>
      </c>
      <c r="P1675">
        <v>33.261233499755498</v>
      </c>
      <c r="Q1675">
        <v>2.0547319375944E-2</v>
      </c>
    </row>
    <row r="1676" spans="1:17" hidden="1" x14ac:dyDescent="0.3">
      <c r="A1676" t="s">
        <v>3528</v>
      </c>
      <c r="B1676" t="s">
        <v>3529</v>
      </c>
      <c r="C1676" t="s">
        <v>10301</v>
      </c>
      <c r="D1676" t="s">
        <v>689</v>
      </c>
      <c r="E1676">
        <v>676.24122220000004</v>
      </c>
      <c r="F1676">
        <v>26.3</v>
      </c>
      <c r="G1676">
        <v>6.95405734766031</v>
      </c>
      <c r="H1676">
        <v>15.4261327888427</v>
      </c>
      <c r="I1676">
        <v>2.4240507167352301</v>
      </c>
      <c r="J1676">
        <v>2.0112182151847202</v>
      </c>
      <c r="K1676">
        <v>23.592956863276299</v>
      </c>
      <c r="L1676">
        <v>21.417247482859299</v>
      </c>
      <c r="M1676">
        <v>64.820987857128202</v>
      </c>
      <c r="N1676">
        <v>1.42581922420431</v>
      </c>
      <c r="O1676">
        <v>8.3650190114068401</v>
      </c>
      <c r="P1676">
        <v>63.354037267080699</v>
      </c>
      <c r="Q1676">
        <v>9.0904117441839002E-2</v>
      </c>
    </row>
    <row r="1677" spans="1:17" hidden="1" x14ac:dyDescent="0.3">
      <c r="A1677" t="s">
        <v>3530</v>
      </c>
      <c r="B1677" t="s">
        <v>3531</v>
      </c>
      <c r="C1677" t="s">
        <v>10301</v>
      </c>
      <c r="D1677" t="s">
        <v>46</v>
      </c>
      <c r="E1677">
        <v>674.56</v>
      </c>
      <c r="F1677">
        <v>43.52</v>
      </c>
      <c r="G1677">
        <v>-0.29310409304951401</v>
      </c>
      <c r="H1677">
        <v>-0.15455618510462199</v>
      </c>
      <c r="I1677">
        <v>-7.68529030856687</v>
      </c>
      <c r="J1677">
        <v>16.9893324533537</v>
      </c>
      <c r="K1677">
        <v>44.598031983376202</v>
      </c>
      <c r="L1677">
        <v>36.639871936297801</v>
      </c>
      <c r="M1677">
        <v>50.232494449719098</v>
      </c>
      <c r="N1677">
        <v>0.298099879027104</v>
      </c>
      <c r="O1677">
        <v>40.165441176470502</v>
      </c>
      <c r="Q1677">
        <v>0.11346172264639599</v>
      </c>
    </row>
    <row r="1678" spans="1:17" hidden="1" x14ac:dyDescent="0.3">
      <c r="A1678" t="s">
        <v>3532</v>
      </c>
      <c r="B1678" t="s">
        <v>3533</v>
      </c>
      <c r="C1678" t="s">
        <v>10301</v>
      </c>
      <c r="D1678" t="s">
        <v>622</v>
      </c>
      <c r="E1678">
        <v>674.48232499100004</v>
      </c>
      <c r="F1678">
        <v>156.11000000000001</v>
      </c>
      <c r="G1678">
        <v>11.7155361789066</v>
      </c>
      <c r="H1678">
        <v>11.825211373488299</v>
      </c>
      <c r="I1678">
        <v>-0.64443791117796601</v>
      </c>
      <c r="J1678">
        <v>3.58959405373075</v>
      </c>
      <c r="K1678">
        <v>144.88068342934599</v>
      </c>
      <c r="L1678">
        <v>133.49531551309099</v>
      </c>
      <c r="M1678">
        <v>56.8518780325142</v>
      </c>
      <c r="N1678">
        <v>0.87623062824468501</v>
      </c>
      <c r="O1678">
        <v>11.780155018896901</v>
      </c>
      <c r="P1678">
        <v>44.279112754158902</v>
      </c>
      <c r="Q1678">
        <v>2.5660048950993001E-2</v>
      </c>
    </row>
    <row r="1679" spans="1:17" hidden="1" x14ac:dyDescent="0.3">
      <c r="A1679" t="s">
        <v>3534</v>
      </c>
      <c r="B1679" t="s">
        <v>3535</v>
      </c>
      <c r="C1679" t="s">
        <v>10301</v>
      </c>
      <c r="D1679" t="s">
        <v>180</v>
      </c>
      <c r="E1679">
        <v>674.27599948800002</v>
      </c>
      <c r="F1679">
        <v>124.67</v>
      </c>
      <c r="G1679">
        <v>54.215206230430802</v>
      </c>
      <c r="H1679">
        <v>-7.8904210953654097</v>
      </c>
      <c r="I1679">
        <v>-32.4195340164176</v>
      </c>
      <c r="J1679">
        <v>2.3969746287431701</v>
      </c>
      <c r="K1679">
        <v>133.34905326403899</v>
      </c>
      <c r="L1679">
        <v>134.76150576834399</v>
      </c>
      <c r="M1679">
        <v>47.7795228661873</v>
      </c>
      <c r="N1679">
        <v>1.1892838725008199</v>
      </c>
      <c r="O1679">
        <v>40.370578326782699</v>
      </c>
      <c r="P1679">
        <v>93.436772692009299</v>
      </c>
      <c r="Q1679">
        <v>0.106837377642982</v>
      </c>
    </row>
    <row r="1680" spans="1:17" hidden="1" x14ac:dyDescent="0.3">
      <c r="A1680" t="s">
        <v>3536</v>
      </c>
      <c r="B1680" t="s">
        <v>3537</v>
      </c>
      <c r="C1680" t="s">
        <v>10301</v>
      </c>
      <c r="D1680" t="s">
        <v>622</v>
      </c>
      <c r="E1680">
        <v>673.97199999999998</v>
      </c>
      <c r="F1680">
        <v>129.61000000000001</v>
      </c>
      <c r="G1680">
        <v>6.8820544675451103</v>
      </c>
      <c r="H1680">
        <v>-2.3288807565637799</v>
      </c>
      <c r="I1680">
        <v>15.0822138467438</v>
      </c>
      <c r="J1680">
        <v>-0.42428675055246601</v>
      </c>
      <c r="K1680">
        <v>130.77303908218099</v>
      </c>
      <c r="L1680">
        <v>114.25845490139901</v>
      </c>
      <c r="M1680">
        <v>43.160239146832403</v>
      </c>
      <c r="N1680">
        <v>0.65305637892976198</v>
      </c>
      <c r="O1680">
        <v>19.435228763212699</v>
      </c>
      <c r="P1680">
        <v>47.200454287336697</v>
      </c>
      <c r="Q1680">
        <v>8.0348704389981998E-2</v>
      </c>
    </row>
    <row r="1681" spans="1:17" hidden="1" x14ac:dyDescent="0.3">
      <c r="A1681" t="s">
        <v>3538</v>
      </c>
      <c r="B1681" t="s">
        <v>3539</v>
      </c>
      <c r="C1681" t="s">
        <v>10301</v>
      </c>
      <c r="D1681" t="s">
        <v>1893</v>
      </c>
      <c r="E1681">
        <v>673.66399999999999</v>
      </c>
      <c r="F1681">
        <v>210.52</v>
      </c>
      <c r="G1681">
        <v>45.349752187799602</v>
      </c>
      <c r="H1681">
        <v>16.2332706051549</v>
      </c>
      <c r="I1681">
        <v>14.7627060749133</v>
      </c>
      <c r="J1681">
        <v>6.9453581383407696</v>
      </c>
      <c r="K1681">
        <v>178.603720790224</v>
      </c>
      <c r="L1681">
        <v>172.31366466354899</v>
      </c>
      <c r="M1681">
        <v>83.164573423633797</v>
      </c>
      <c r="N1681">
        <v>2.48714290031733</v>
      </c>
      <c r="O1681">
        <v>12.578377351320499</v>
      </c>
      <c r="P1681">
        <v>78.406779661016898</v>
      </c>
      <c r="Q1681">
        <v>0.143656095163713</v>
      </c>
    </row>
    <row r="1682" spans="1:17" hidden="1" x14ac:dyDescent="0.3">
      <c r="A1682" t="s">
        <v>3540</v>
      </c>
      <c r="B1682" t="s">
        <v>3541</v>
      </c>
      <c r="C1682" t="s">
        <v>10301</v>
      </c>
      <c r="D1682" t="s">
        <v>27</v>
      </c>
      <c r="E1682">
        <v>672.34224225000003</v>
      </c>
      <c r="F1682">
        <v>2.4500000000000002</v>
      </c>
      <c r="G1682">
        <v>68.082262475865406</v>
      </c>
      <c r="H1682">
        <v>43.211236573946501</v>
      </c>
      <c r="I1682">
        <v>10.8242676364749</v>
      </c>
      <c r="J1682">
        <v>14.2342738804038</v>
      </c>
      <c r="K1682">
        <v>1.8825736053531901</v>
      </c>
      <c r="L1682">
        <v>1.77588924448118</v>
      </c>
      <c r="M1682">
        <v>85.410085876594493</v>
      </c>
      <c r="N1682">
        <v>1.28456724616683</v>
      </c>
      <c r="O1682">
        <v>0</v>
      </c>
      <c r="P1682">
        <v>104.166666666666</v>
      </c>
      <c r="Q1682">
        <v>4.9454093887119997E-3</v>
      </c>
    </row>
    <row r="1683" spans="1:17" hidden="1" x14ac:dyDescent="0.3">
      <c r="A1683" t="s">
        <v>3542</v>
      </c>
      <c r="B1683" t="s">
        <v>3543</v>
      </c>
      <c r="C1683" t="s">
        <v>10301</v>
      </c>
      <c r="D1683" t="s">
        <v>571</v>
      </c>
      <c r="E1683">
        <v>671.225634589999</v>
      </c>
      <c r="F1683">
        <v>569.45000000000005</v>
      </c>
      <c r="G1683">
        <v>127.040847656075</v>
      </c>
      <c r="H1683">
        <v>31.247995137020901</v>
      </c>
      <c r="I1683">
        <v>63.674537074504101</v>
      </c>
      <c r="J1683">
        <v>-7.3591743643394096</v>
      </c>
      <c r="K1683">
        <v>470.60631869640702</v>
      </c>
      <c r="L1683">
        <v>375.22593048008099</v>
      </c>
      <c r="M1683">
        <v>68.579372530038398</v>
      </c>
      <c r="N1683">
        <v>0.37156000919300802</v>
      </c>
      <c r="O1683">
        <v>2.5199754148739801</v>
      </c>
      <c r="P1683">
        <v>160.796885733913</v>
      </c>
      <c r="Q1683">
        <v>4.4565142194632999E-2</v>
      </c>
    </row>
    <row r="1684" spans="1:17" hidden="1" x14ac:dyDescent="0.3">
      <c r="A1684" t="s">
        <v>3544</v>
      </c>
      <c r="B1684" t="s">
        <v>3545</v>
      </c>
      <c r="C1684" t="s">
        <v>10301</v>
      </c>
      <c r="D1684" t="s">
        <v>92</v>
      </c>
      <c r="E1684">
        <v>669.06101760000001</v>
      </c>
      <c r="F1684">
        <v>746.4</v>
      </c>
      <c r="G1684">
        <v>6.5687489623519104</v>
      </c>
      <c r="H1684">
        <v>-4.2289571451756798</v>
      </c>
      <c r="I1684">
        <v>14.213962357338399</v>
      </c>
      <c r="J1684">
        <v>-1.9735219692877</v>
      </c>
      <c r="K1684">
        <v>763.38869011252302</v>
      </c>
      <c r="L1684">
        <v>696.52151196033105</v>
      </c>
      <c r="M1684">
        <v>63.275662847896903</v>
      </c>
      <c r="N1684">
        <v>0.43573833083166902</v>
      </c>
      <c r="O1684">
        <v>41.854233654876701</v>
      </c>
      <c r="P1684">
        <v>53.865182436611001</v>
      </c>
      <c r="Q1684">
        <v>6.9011656178207995E-2</v>
      </c>
    </row>
    <row r="1685" spans="1:17" hidden="1" x14ac:dyDescent="0.3">
      <c r="A1685" t="s">
        <v>3546</v>
      </c>
      <c r="B1685" t="s">
        <v>3547</v>
      </c>
      <c r="C1685" t="s">
        <v>10301</v>
      </c>
      <c r="D1685" t="s">
        <v>224</v>
      </c>
      <c r="E1685">
        <v>664.96470950000003</v>
      </c>
      <c r="F1685">
        <v>141.05000000000001</v>
      </c>
      <c r="G1685">
        <v>111.15005908603401</v>
      </c>
      <c r="H1685">
        <v>1.19276430217426</v>
      </c>
      <c r="I1685">
        <v>24.014503326710599</v>
      </c>
      <c r="J1685">
        <v>-2.55630203582652</v>
      </c>
      <c r="K1685">
        <v>141.80870824637299</v>
      </c>
      <c r="L1685">
        <v>115.814266815577</v>
      </c>
      <c r="M1685">
        <v>39.316813714054902</v>
      </c>
      <c r="N1685">
        <v>0.72560023491756598</v>
      </c>
      <c r="O1685">
        <v>24.7784473590925</v>
      </c>
      <c r="P1685">
        <v>145.304347826086</v>
      </c>
      <c r="Q1685">
        <v>8.5131660057646996E-2</v>
      </c>
    </row>
    <row r="1686" spans="1:17" hidden="1" x14ac:dyDescent="0.3">
      <c r="A1686" t="s">
        <v>3548</v>
      </c>
      <c r="B1686" t="s">
        <v>3549</v>
      </c>
      <c r="C1686" t="s">
        <v>10301</v>
      </c>
      <c r="D1686" t="s">
        <v>548</v>
      </c>
      <c r="E1686">
        <v>664.19472547999999</v>
      </c>
      <c r="F1686">
        <v>361.4</v>
      </c>
      <c r="G1686">
        <v>-1.4877917483780601</v>
      </c>
      <c r="H1686">
        <v>1.1558706277956301</v>
      </c>
      <c r="I1686">
        <v>-13.761887876935999</v>
      </c>
      <c r="J1686">
        <v>-3.5921724005878999</v>
      </c>
      <c r="K1686">
        <v>370.548515616283</v>
      </c>
      <c r="L1686">
        <v>346.35099454102402</v>
      </c>
      <c r="M1686">
        <v>36.275864559087402</v>
      </c>
      <c r="N1686">
        <v>0.419961692203694</v>
      </c>
      <c r="O1686">
        <v>21.74875484228</v>
      </c>
      <c r="P1686">
        <v>37.886302937809901</v>
      </c>
      <c r="Q1686">
        <v>2.6552158234751998E-2</v>
      </c>
    </row>
    <row r="1687" spans="1:17" hidden="1" x14ac:dyDescent="0.3">
      <c r="A1687" t="s">
        <v>3550</v>
      </c>
      <c r="B1687" t="s">
        <v>3551</v>
      </c>
      <c r="C1687" t="s">
        <v>10301</v>
      </c>
      <c r="D1687" t="s">
        <v>263</v>
      </c>
      <c r="E1687">
        <v>663.20168835000004</v>
      </c>
      <c r="F1687">
        <v>358.55</v>
      </c>
      <c r="G1687">
        <v>70.176185127799101</v>
      </c>
      <c r="H1687">
        <v>-10.8888873215455</v>
      </c>
      <c r="I1687">
        <v>-4.27720008855127</v>
      </c>
      <c r="J1687">
        <v>-4.4590594529295</v>
      </c>
      <c r="K1687">
        <v>405.75788388596402</v>
      </c>
      <c r="L1687">
        <v>364.71775328479998</v>
      </c>
      <c r="M1687">
        <v>20.724127442453799</v>
      </c>
      <c r="N1687">
        <v>1.1283962614549099</v>
      </c>
      <c r="O1687">
        <v>32.687212383210102</v>
      </c>
      <c r="P1687">
        <v>104.768703597944</v>
      </c>
      <c r="Q1687">
        <v>0.16028391602233799</v>
      </c>
    </row>
    <row r="1688" spans="1:17" hidden="1" x14ac:dyDescent="0.3">
      <c r="A1688" t="s">
        <v>3552</v>
      </c>
      <c r="B1688" t="s">
        <v>3553</v>
      </c>
      <c r="C1688" t="s">
        <v>10301</v>
      </c>
      <c r="D1688" t="s">
        <v>60</v>
      </c>
      <c r="E1688">
        <v>661.86727739599996</v>
      </c>
      <c r="F1688">
        <v>31.72</v>
      </c>
      <c r="G1688">
        <v>82.846382077194306</v>
      </c>
      <c r="H1688">
        <v>4.9523591398114002</v>
      </c>
      <c r="I1688">
        <v>47.721252561097998</v>
      </c>
      <c r="J1688">
        <v>-2.98447611959616</v>
      </c>
      <c r="K1688">
        <v>32.804850685867898</v>
      </c>
      <c r="L1688">
        <v>27.048265031330999</v>
      </c>
      <c r="M1688">
        <v>45.296193005923897</v>
      </c>
      <c r="N1688">
        <v>0.55071611415059796</v>
      </c>
      <c r="O1688">
        <v>53.215636822194199</v>
      </c>
      <c r="P1688">
        <v>127.383512544802</v>
      </c>
      <c r="Q1688">
        <v>0.109792275602175</v>
      </c>
    </row>
    <row r="1689" spans="1:17" hidden="1" x14ac:dyDescent="0.3">
      <c r="A1689" t="s">
        <v>3554</v>
      </c>
      <c r="B1689" t="s">
        <v>3555</v>
      </c>
      <c r="C1689" t="s">
        <v>10301</v>
      </c>
      <c r="D1689" t="s">
        <v>198</v>
      </c>
      <c r="E1689">
        <v>661.63728500000002</v>
      </c>
      <c r="F1689">
        <v>165.43</v>
      </c>
      <c r="G1689">
        <v>-10.9233952327625</v>
      </c>
      <c r="H1689">
        <v>5.6373652138549799</v>
      </c>
      <c r="I1689">
        <v>-20.8300431817568</v>
      </c>
      <c r="J1689">
        <v>-0.378310943778769</v>
      </c>
      <c r="K1689">
        <v>163.54155881411401</v>
      </c>
      <c r="L1689">
        <v>157.85718015476999</v>
      </c>
      <c r="M1689">
        <v>50.233121578567001</v>
      </c>
      <c r="N1689">
        <v>0.69955478586534803</v>
      </c>
      <c r="O1689">
        <v>28.0904309980051</v>
      </c>
      <c r="P1689">
        <v>30.878164556961998</v>
      </c>
      <c r="Q1689">
        <v>-6.5862751814449996E-3</v>
      </c>
    </row>
    <row r="1690" spans="1:17" hidden="1" x14ac:dyDescent="0.3">
      <c r="A1690" t="s">
        <v>3556</v>
      </c>
      <c r="B1690" t="s">
        <v>3557</v>
      </c>
      <c r="C1690" t="s">
        <v>10301</v>
      </c>
      <c r="D1690" t="s">
        <v>21</v>
      </c>
      <c r="E1690">
        <v>661.12637662399902</v>
      </c>
      <c r="F1690">
        <v>166.88</v>
      </c>
      <c r="G1690">
        <v>94.737365878133602</v>
      </c>
      <c r="H1690">
        <v>9.31098623695447</v>
      </c>
      <c r="I1690">
        <v>46.504362423204697</v>
      </c>
      <c r="J1690">
        <v>6.2667525128824701</v>
      </c>
      <c r="K1690">
        <v>144.173595952423</v>
      </c>
      <c r="L1690">
        <v>105.170575887897</v>
      </c>
      <c r="M1690">
        <v>59.565952545971498</v>
      </c>
      <c r="N1690">
        <v>0.75199726243515697</v>
      </c>
      <c r="O1690">
        <v>15.592042186001899</v>
      </c>
      <c r="P1690">
        <v>192.25919439579599</v>
      </c>
      <c r="Q1690">
        <v>0.10811348965021</v>
      </c>
    </row>
    <row r="1691" spans="1:17" hidden="1" x14ac:dyDescent="0.3">
      <c r="A1691" t="s">
        <v>3558</v>
      </c>
      <c r="B1691" t="s">
        <v>3559</v>
      </c>
      <c r="C1691" t="s">
        <v>10301</v>
      </c>
      <c r="D1691" t="s">
        <v>21</v>
      </c>
      <c r="E1691">
        <v>659.24477845000001</v>
      </c>
      <c r="F1691">
        <v>1353.5</v>
      </c>
      <c r="G1691">
        <v>41.874647848756297</v>
      </c>
      <c r="H1691">
        <v>-22.408269873405601</v>
      </c>
      <c r="I1691">
        <v>-42.087043417509598</v>
      </c>
      <c r="J1691">
        <v>-6.7919660973824296</v>
      </c>
      <c r="K1691">
        <v>1702.23980489014</v>
      </c>
      <c r="L1691">
        <v>1587.3253691377899</v>
      </c>
      <c r="M1691">
        <v>27.404638185294299</v>
      </c>
      <c r="N1691">
        <v>2.1939314364402001</v>
      </c>
      <c r="O1691">
        <v>70.668636867380798</v>
      </c>
      <c r="P1691">
        <v>117.639491879723</v>
      </c>
      <c r="Q1691">
        <v>0.14592808474267399</v>
      </c>
    </row>
    <row r="1692" spans="1:17" hidden="1" x14ac:dyDescent="0.3">
      <c r="A1692" t="s">
        <v>3560</v>
      </c>
      <c r="B1692" t="s">
        <v>3561</v>
      </c>
      <c r="C1692" t="s">
        <v>10301</v>
      </c>
      <c r="D1692" t="s">
        <v>224</v>
      </c>
      <c r="E1692">
        <v>656.43082388000005</v>
      </c>
      <c r="F1692">
        <v>272.2</v>
      </c>
      <c r="G1692">
        <v>-44.561436804489702</v>
      </c>
      <c r="H1692">
        <v>-20.280126535007302</v>
      </c>
      <c r="I1692">
        <v>-28.319431643880201</v>
      </c>
      <c r="J1692">
        <v>-4.0215567618638399</v>
      </c>
      <c r="M1692">
        <v>44.194187924494003</v>
      </c>
      <c r="O1692">
        <v>45.756796473181403</v>
      </c>
      <c r="P1692">
        <v>11.740558292282399</v>
      </c>
    </row>
    <row r="1693" spans="1:17" hidden="1" x14ac:dyDescent="0.3">
      <c r="A1693" t="s">
        <v>3562</v>
      </c>
      <c r="B1693" t="s">
        <v>3563</v>
      </c>
      <c r="C1693" t="s">
        <v>10301</v>
      </c>
      <c r="D1693" t="s">
        <v>180</v>
      </c>
      <c r="E1693">
        <v>655.14939760599998</v>
      </c>
      <c r="F1693">
        <v>38.83</v>
      </c>
      <c r="G1693">
        <v>-35.023000682029299</v>
      </c>
      <c r="H1693">
        <v>-4.0729644627899502</v>
      </c>
      <c r="I1693">
        <v>-37.374163285836502</v>
      </c>
      <c r="J1693">
        <v>-1.2557923447617301</v>
      </c>
      <c r="K1693">
        <v>41.7447287464868</v>
      </c>
      <c r="L1693">
        <v>44.511614674323297</v>
      </c>
      <c r="M1693">
        <v>47.148241961799101</v>
      </c>
      <c r="N1693">
        <v>0.36381606437102898</v>
      </c>
      <c r="O1693">
        <v>61.473087818696797</v>
      </c>
      <c r="P1693">
        <v>6.3835616438356197</v>
      </c>
      <c r="Q1693">
        <v>0.15611968841373999</v>
      </c>
    </row>
    <row r="1694" spans="1:17" hidden="1" x14ac:dyDescent="0.3">
      <c r="A1694" t="s">
        <v>3564</v>
      </c>
      <c r="B1694" t="s">
        <v>3565</v>
      </c>
      <c r="C1694" t="s">
        <v>10301</v>
      </c>
      <c r="D1694" t="s">
        <v>3368</v>
      </c>
      <c r="E1694">
        <v>653.97993117999999</v>
      </c>
      <c r="F1694">
        <v>714.65</v>
      </c>
      <c r="G1694">
        <v>7.1002107093814102</v>
      </c>
      <c r="H1694">
        <v>-3.1309088635600402</v>
      </c>
      <c r="I1694">
        <v>-30.248056182815201</v>
      </c>
      <c r="J1694">
        <v>-0.22769114163512399</v>
      </c>
      <c r="K1694">
        <v>764.74056988658901</v>
      </c>
      <c r="L1694">
        <v>738.25121035149505</v>
      </c>
      <c r="M1694">
        <v>39.5212384006497</v>
      </c>
      <c r="N1694">
        <v>0.51750144569981105</v>
      </c>
      <c r="O1694">
        <v>41.187994122997203</v>
      </c>
      <c r="P1694">
        <v>45.180294565769401</v>
      </c>
      <c r="Q1694">
        <v>5.8199232904073001E-2</v>
      </c>
    </row>
    <row r="1695" spans="1:17" hidden="1" x14ac:dyDescent="0.3">
      <c r="A1695" t="s">
        <v>3566</v>
      </c>
      <c r="B1695" t="s">
        <v>3567</v>
      </c>
      <c r="C1695" t="s">
        <v>10301</v>
      </c>
      <c r="D1695" t="s">
        <v>359</v>
      </c>
      <c r="E1695">
        <v>653.90554999999995</v>
      </c>
      <c r="F1695">
        <v>248.35</v>
      </c>
      <c r="G1695">
        <v>-59.605263311508999</v>
      </c>
      <c r="H1695">
        <v>-2.6584323921691002</v>
      </c>
      <c r="I1695">
        <v>-17.514594922766701</v>
      </c>
      <c r="J1695">
        <v>4.0688062545045396</v>
      </c>
      <c r="K1695">
        <v>255.69981347436601</v>
      </c>
      <c r="L1695">
        <v>278.80439341254203</v>
      </c>
      <c r="M1695">
        <v>49.189105716934201</v>
      </c>
      <c r="N1695">
        <v>1.0504551397859601</v>
      </c>
      <c r="O1695">
        <v>125.649285282866</v>
      </c>
      <c r="P1695">
        <v>15.511627906976701</v>
      </c>
      <c r="Q1695">
        <v>9.3493514403169997E-2</v>
      </c>
    </row>
    <row r="1696" spans="1:17" hidden="1" x14ac:dyDescent="0.3">
      <c r="A1696" t="s">
        <v>3568</v>
      </c>
      <c r="B1696" t="s">
        <v>3569</v>
      </c>
      <c r="C1696" t="s">
        <v>10301</v>
      </c>
      <c r="D1696" t="s">
        <v>378</v>
      </c>
      <c r="E1696">
        <v>652.48891827299997</v>
      </c>
      <c r="F1696">
        <v>10.91</v>
      </c>
      <c r="G1696">
        <v>-2.5154386735598302</v>
      </c>
      <c r="H1696">
        <v>-5.7827172371348103</v>
      </c>
      <c r="I1696">
        <v>-28.709952895844399</v>
      </c>
      <c r="J1696">
        <v>1.6245177828428401</v>
      </c>
      <c r="K1696">
        <v>11.3179986397343</v>
      </c>
      <c r="L1696">
        <v>11.1290101612078</v>
      </c>
      <c r="M1696">
        <v>53.001735676370799</v>
      </c>
      <c r="N1696">
        <v>0.37584401447962101</v>
      </c>
      <c r="O1696">
        <v>45.279560036663597</v>
      </c>
      <c r="P1696">
        <v>38.101265822784796</v>
      </c>
      <c r="Q1696">
        <v>-3.3537339136320002E-3</v>
      </c>
    </row>
    <row r="1697" spans="1:17" hidden="1" x14ac:dyDescent="0.3">
      <c r="A1697" t="s">
        <v>3570</v>
      </c>
      <c r="B1697" t="s">
        <v>3571</v>
      </c>
      <c r="C1697" t="s">
        <v>10301</v>
      </c>
      <c r="D1697" t="s">
        <v>1388</v>
      </c>
      <c r="E1697">
        <v>651.56978280999999</v>
      </c>
      <c r="F1697">
        <v>1085.95</v>
      </c>
      <c r="G1697">
        <v>0.18772431377979201</v>
      </c>
      <c r="H1697">
        <v>-0.84734083191116005</v>
      </c>
      <c r="I1697">
        <v>-6.8492445986715396</v>
      </c>
      <c r="J1697">
        <v>3.8558421205776399</v>
      </c>
      <c r="K1697">
        <v>1061.6575144374201</v>
      </c>
      <c r="L1697">
        <v>1012.7820752681</v>
      </c>
      <c r="M1697">
        <v>61.439849434240301</v>
      </c>
      <c r="N1697">
        <v>1.2346683480696701</v>
      </c>
      <c r="O1697">
        <v>14.8303328882545</v>
      </c>
      <c r="P1697">
        <v>35.743749999999999</v>
      </c>
      <c r="Q1697">
        <v>1.3379004659171001E-2</v>
      </c>
    </row>
    <row r="1698" spans="1:17" hidden="1" x14ac:dyDescent="0.3">
      <c r="A1698" t="s">
        <v>3572</v>
      </c>
      <c r="B1698" t="s">
        <v>3573</v>
      </c>
      <c r="C1698" t="s">
        <v>10301</v>
      </c>
      <c r="D1698" t="s">
        <v>1661</v>
      </c>
      <c r="E1698">
        <v>651.53970000000004</v>
      </c>
      <c r="F1698">
        <v>60.9</v>
      </c>
      <c r="G1698">
        <v>-5.9958156022126499</v>
      </c>
      <c r="H1698">
        <v>-4.5612585836515898</v>
      </c>
      <c r="I1698">
        <v>3.44714098241066</v>
      </c>
      <c r="J1698">
        <v>-1.0990594529294999</v>
      </c>
      <c r="K1698">
        <v>60.612418498151897</v>
      </c>
      <c r="L1698">
        <v>57.739347836961002</v>
      </c>
      <c r="M1698">
        <v>63.305866194264297</v>
      </c>
      <c r="N1698">
        <v>0.76733887711598903</v>
      </c>
      <c r="O1698">
        <v>5.9934318555008002</v>
      </c>
      <c r="P1698">
        <v>26.479750778816101</v>
      </c>
      <c r="Q1698">
        <v>-3.0371808196612001E-2</v>
      </c>
    </row>
    <row r="1699" spans="1:17" hidden="1" x14ac:dyDescent="0.3">
      <c r="A1699" t="s">
        <v>3574</v>
      </c>
      <c r="B1699" t="s">
        <v>3575</v>
      </c>
      <c r="C1699" t="s">
        <v>10301</v>
      </c>
      <c r="D1699" t="s">
        <v>290</v>
      </c>
      <c r="E1699">
        <v>651.33973109999999</v>
      </c>
      <c r="F1699">
        <v>3.81</v>
      </c>
      <c r="G1699">
        <v>30.832262475865399</v>
      </c>
      <c r="H1699">
        <v>-4.0829488031403498</v>
      </c>
      <c r="I1699">
        <v>-39.788939910694801</v>
      </c>
      <c r="J1699">
        <v>-2.2295330901055501</v>
      </c>
      <c r="K1699">
        <v>3.8441793783973801</v>
      </c>
      <c r="L1699">
        <v>3.84560301903434</v>
      </c>
      <c r="M1699">
        <v>66.702430773553402</v>
      </c>
      <c r="N1699">
        <v>0.70307871760236296</v>
      </c>
      <c r="O1699">
        <v>74.540682414698097</v>
      </c>
      <c r="P1699">
        <v>73.181818181818102</v>
      </c>
      <c r="Q1699">
        <v>7.9227551874224006E-2</v>
      </c>
    </row>
    <row r="1700" spans="1:17" hidden="1" x14ac:dyDescent="0.3">
      <c r="A1700" t="s">
        <v>3576</v>
      </c>
      <c r="B1700" t="s">
        <v>3577</v>
      </c>
      <c r="C1700" t="s">
        <v>10301</v>
      </c>
      <c r="D1700" t="s">
        <v>127</v>
      </c>
      <c r="E1700">
        <v>649.85611470000003</v>
      </c>
      <c r="F1700">
        <v>419.25</v>
      </c>
      <c r="G1700">
        <v>-55.160489457494599</v>
      </c>
      <c r="H1700">
        <v>-6.13516865481159</v>
      </c>
      <c r="I1700">
        <v>-22.082827138607801</v>
      </c>
      <c r="J1700">
        <v>0.92023038611706298</v>
      </c>
      <c r="K1700">
        <v>440.93532490777</v>
      </c>
      <c r="L1700">
        <v>477.36402826297598</v>
      </c>
      <c r="M1700">
        <v>45.7037267992986</v>
      </c>
      <c r="N1700">
        <v>0.82114903574006104</v>
      </c>
      <c r="O1700">
        <v>62.540250447227102</v>
      </c>
      <c r="P1700">
        <v>5.0751879699248104</v>
      </c>
      <c r="Q1700">
        <v>7.3376076216714006E-2</v>
      </c>
    </row>
    <row r="1701" spans="1:17" hidden="1" x14ac:dyDescent="0.3">
      <c r="A1701" t="s">
        <v>3578</v>
      </c>
      <c r="B1701" t="s">
        <v>3579</v>
      </c>
      <c r="C1701" t="s">
        <v>10301</v>
      </c>
      <c r="D1701" t="s">
        <v>397</v>
      </c>
      <c r="E1701">
        <v>649.08314299999995</v>
      </c>
      <c r="F1701">
        <v>475.25</v>
      </c>
      <c r="G1701">
        <v>56.3591139686921</v>
      </c>
      <c r="H1701">
        <v>-1.2865127745490399</v>
      </c>
      <c r="I1701">
        <v>-20.918547220777</v>
      </c>
      <c r="J1701">
        <v>-7.14149111347621</v>
      </c>
      <c r="K1701">
        <v>490.16050323160999</v>
      </c>
      <c r="L1701">
        <v>453.59740333804803</v>
      </c>
      <c r="M1701">
        <v>44.941830102679504</v>
      </c>
      <c r="N1701">
        <v>0.596822268121462</v>
      </c>
      <c r="O1701">
        <v>40.641767490794301</v>
      </c>
      <c r="P1701">
        <v>99.559101406676405</v>
      </c>
      <c r="Q1701">
        <v>0.22669460978601699</v>
      </c>
    </row>
    <row r="1702" spans="1:17" hidden="1" x14ac:dyDescent="0.3">
      <c r="A1702" t="s">
        <v>3580</v>
      </c>
      <c r="B1702" t="s">
        <v>3581</v>
      </c>
      <c r="C1702" t="s">
        <v>10301</v>
      </c>
      <c r="D1702" t="s">
        <v>622</v>
      </c>
      <c r="E1702">
        <v>647.17895392000003</v>
      </c>
      <c r="F1702">
        <v>71.930000000000007</v>
      </c>
      <c r="G1702">
        <v>111.37035296156</v>
      </c>
      <c r="H1702">
        <v>0.38130848898206599</v>
      </c>
      <c r="I1702">
        <v>7.3348566503730304</v>
      </c>
      <c r="J1702">
        <v>-1.88629349548268</v>
      </c>
      <c r="K1702">
        <v>69.954031682819704</v>
      </c>
      <c r="L1702">
        <v>58.191524979266099</v>
      </c>
      <c r="M1702">
        <v>46.900806869794103</v>
      </c>
      <c r="N1702">
        <v>0.741314915521748</v>
      </c>
      <c r="O1702">
        <v>22.341165021548701</v>
      </c>
      <c r="P1702">
        <v>147.522367515485</v>
      </c>
      <c r="Q1702">
        <v>9.3253148498494004E-2</v>
      </c>
    </row>
    <row r="1703" spans="1:17" hidden="1" x14ac:dyDescent="0.3">
      <c r="A1703" t="s">
        <v>3582</v>
      </c>
      <c r="B1703" t="s">
        <v>3583</v>
      </c>
      <c r="C1703" t="s">
        <v>10301</v>
      </c>
      <c r="D1703" t="s">
        <v>858</v>
      </c>
      <c r="E1703">
        <v>646.84855210499995</v>
      </c>
      <c r="F1703">
        <v>271.64999999999998</v>
      </c>
      <c r="G1703">
        <v>4.7562551498580996</v>
      </c>
      <c r="H1703">
        <v>-2.99045424730947</v>
      </c>
      <c r="I1703">
        <v>23.037880331738901</v>
      </c>
      <c r="J1703">
        <v>2.3108094355287898</v>
      </c>
      <c r="K1703">
        <v>271.25579691506601</v>
      </c>
      <c r="M1703">
        <v>52.468238607946901</v>
      </c>
      <c r="N1703">
        <v>0.39791309319611201</v>
      </c>
      <c r="O1703">
        <v>17.651389655807101</v>
      </c>
      <c r="P1703">
        <v>74.863212101705798</v>
      </c>
    </row>
    <row r="1704" spans="1:17" hidden="1" x14ac:dyDescent="0.3">
      <c r="A1704" t="s">
        <v>3584</v>
      </c>
      <c r="B1704" t="s">
        <v>3585</v>
      </c>
      <c r="C1704" t="s">
        <v>10301</v>
      </c>
      <c r="D1704" t="s">
        <v>335</v>
      </c>
      <c r="E1704">
        <v>644.79105194299996</v>
      </c>
      <c r="F1704">
        <v>105.37</v>
      </c>
      <c r="G1704">
        <v>-1.95240578474424</v>
      </c>
      <c r="H1704">
        <v>18.384245805533201</v>
      </c>
      <c r="I1704">
        <v>-2.20040768820038</v>
      </c>
      <c r="J1704">
        <v>24.278458745817701</v>
      </c>
      <c r="K1704">
        <v>85.911455003234295</v>
      </c>
      <c r="L1704">
        <v>89.8741205800535</v>
      </c>
      <c r="M1704">
        <v>90.391970482653704</v>
      </c>
      <c r="N1704">
        <v>3.2797612253225799</v>
      </c>
      <c r="O1704">
        <v>27.550536205751101</v>
      </c>
      <c r="P1704">
        <v>38.280839895013102</v>
      </c>
      <c r="Q1704">
        <v>6.0137542952989002E-2</v>
      </c>
    </row>
    <row r="1705" spans="1:17" hidden="1" x14ac:dyDescent="0.3">
      <c r="A1705" t="s">
        <v>3586</v>
      </c>
      <c r="B1705" t="s">
        <v>3587</v>
      </c>
      <c r="C1705" t="s">
        <v>10301</v>
      </c>
      <c r="D1705" t="s">
        <v>46</v>
      </c>
      <c r="E1705">
        <v>643.84292840000001</v>
      </c>
      <c r="F1705">
        <v>225.4</v>
      </c>
      <c r="G1705">
        <v>-66.626099182870107</v>
      </c>
      <c r="H1705">
        <v>-15.037789816846001</v>
      </c>
      <c r="I1705">
        <v>-11.852880282037001</v>
      </c>
      <c r="J1705">
        <v>-0.89116004692781303</v>
      </c>
      <c r="K1705">
        <v>240.47383240905501</v>
      </c>
      <c r="L1705">
        <v>246.860000917261</v>
      </c>
      <c r="M1705">
        <v>49.464905973316597</v>
      </c>
      <c r="N1705">
        <v>0.67974915174777195</v>
      </c>
      <c r="O1705">
        <v>76.818988464951104</v>
      </c>
      <c r="P1705">
        <v>25.2222222222222</v>
      </c>
      <c r="Q1705">
        <v>9.9169196059878006E-2</v>
      </c>
    </row>
    <row r="1706" spans="1:17" hidden="1" x14ac:dyDescent="0.3">
      <c r="A1706" t="s">
        <v>3588</v>
      </c>
      <c r="B1706" t="s">
        <v>3589</v>
      </c>
      <c r="C1706" t="s">
        <v>10301</v>
      </c>
      <c r="D1706" t="s">
        <v>153</v>
      </c>
      <c r="E1706">
        <v>641.77495165000005</v>
      </c>
      <c r="F1706">
        <v>97.93</v>
      </c>
      <c r="G1706">
        <v>-54.424304128262101</v>
      </c>
      <c r="H1706">
        <v>-1.1401749988832299</v>
      </c>
      <c r="I1706">
        <v>-26.147348084049</v>
      </c>
      <c r="J1706">
        <v>0.82901015942383705</v>
      </c>
      <c r="K1706">
        <v>98.117763650150494</v>
      </c>
      <c r="L1706">
        <v>110.781637937052</v>
      </c>
      <c r="M1706">
        <v>63.773518431003097</v>
      </c>
      <c r="N1706">
        <v>1.1533162192473301</v>
      </c>
      <c r="O1706">
        <v>59.246400490146002</v>
      </c>
      <c r="P1706">
        <v>8.3895960154953109</v>
      </c>
      <c r="Q1706">
        <v>3.1465060158250999E-2</v>
      </c>
    </row>
    <row r="1707" spans="1:17" hidden="1" x14ac:dyDescent="0.3">
      <c r="A1707" t="s">
        <v>3590</v>
      </c>
      <c r="B1707" t="s">
        <v>3591</v>
      </c>
      <c r="C1707" t="s">
        <v>10301</v>
      </c>
      <c r="D1707" t="s">
        <v>290</v>
      </c>
      <c r="E1707">
        <v>639.349242</v>
      </c>
      <c r="F1707">
        <v>268.35000000000002</v>
      </c>
      <c r="G1707">
        <v>50.506464603525004</v>
      </c>
      <c r="H1707">
        <v>40.609189465795097</v>
      </c>
      <c r="I1707">
        <v>66.748469764134498</v>
      </c>
      <c r="J1707">
        <v>12.942739249349</v>
      </c>
      <c r="K1707">
        <v>207.43325886250301</v>
      </c>
      <c r="M1707">
        <v>91.817626104822295</v>
      </c>
      <c r="N1707">
        <v>1.31184445237245</v>
      </c>
      <c r="O1707">
        <v>17.756661076951701</v>
      </c>
      <c r="P1707">
        <v>97.026431718061701</v>
      </c>
    </row>
    <row r="1708" spans="1:17" hidden="1" x14ac:dyDescent="0.3">
      <c r="A1708" t="s">
        <v>3592</v>
      </c>
      <c r="B1708" t="s">
        <v>3593</v>
      </c>
      <c r="C1708" t="s">
        <v>10301</v>
      </c>
      <c r="D1708" t="s">
        <v>955</v>
      </c>
      <c r="E1708">
        <v>639.22212869999998</v>
      </c>
      <c r="F1708">
        <v>255.7</v>
      </c>
      <c r="G1708">
        <v>45.144868228826503</v>
      </c>
      <c r="H1708">
        <v>8.5965793635446897</v>
      </c>
      <c r="I1708">
        <v>77.731675043882305</v>
      </c>
      <c r="J1708">
        <v>11.4883686125862</v>
      </c>
      <c r="K1708">
        <v>216.804010723338</v>
      </c>
      <c r="L1708">
        <v>169.37952980300699</v>
      </c>
      <c r="M1708">
        <v>68.614651000522997</v>
      </c>
      <c r="N1708">
        <v>0.69825876129601006</v>
      </c>
      <c r="O1708">
        <v>16.073523660539699</v>
      </c>
      <c r="P1708">
        <v>128.30357142857099</v>
      </c>
      <c r="Q1708">
        <v>5.4260686683696997E-2</v>
      </c>
    </row>
    <row r="1709" spans="1:17" hidden="1" x14ac:dyDescent="0.3">
      <c r="A1709" t="s">
        <v>3594</v>
      </c>
      <c r="B1709" t="s">
        <v>3595</v>
      </c>
      <c r="C1709" t="s">
        <v>10301</v>
      </c>
      <c r="D1709" t="s">
        <v>622</v>
      </c>
      <c r="E1709">
        <v>638.62936358399998</v>
      </c>
      <c r="F1709">
        <v>24.48</v>
      </c>
      <c r="G1709">
        <v>-2.3792759856730199</v>
      </c>
      <c r="H1709">
        <v>15.3771253018826</v>
      </c>
      <c r="I1709">
        <v>-10.5187075701366</v>
      </c>
      <c r="J1709">
        <v>-5.7777743123672503</v>
      </c>
      <c r="K1709">
        <v>23.3984897249711</v>
      </c>
      <c r="L1709">
        <v>23.4072304838642</v>
      </c>
      <c r="M1709">
        <v>51.743524679699298</v>
      </c>
      <c r="N1709">
        <v>0.843505302200243</v>
      </c>
      <c r="O1709">
        <v>44.607843137254797</v>
      </c>
      <c r="P1709">
        <v>26.511627906976699</v>
      </c>
      <c r="Q1709">
        <v>5.6114086139043E-2</v>
      </c>
    </row>
    <row r="1710" spans="1:17" hidden="1" x14ac:dyDescent="0.3">
      <c r="A1710" t="s">
        <v>3596</v>
      </c>
      <c r="B1710" t="s">
        <v>3597</v>
      </c>
      <c r="C1710" t="s">
        <v>10301</v>
      </c>
      <c r="D1710" t="s">
        <v>127</v>
      </c>
      <c r="E1710">
        <v>636.91800000000001</v>
      </c>
      <c r="F1710">
        <v>558.70000000000005</v>
      </c>
      <c r="G1710">
        <v>76.734277127880105</v>
      </c>
      <c r="H1710">
        <v>-16.165640302930299</v>
      </c>
      <c r="I1710">
        <v>9.6225741931401494</v>
      </c>
      <c r="J1710">
        <v>-4.1151950382797802</v>
      </c>
      <c r="K1710">
        <v>648.38515557326195</v>
      </c>
      <c r="L1710">
        <v>547.29760382193501</v>
      </c>
      <c r="M1710">
        <v>23.255664983722198</v>
      </c>
      <c r="N1710">
        <v>0.77925578355910496</v>
      </c>
      <c r="O1710">
        <v>70.216574190084103</v>
      </c>
      <c r="P1710">
        <v>139.22072361378699</v>
      </c>
      <c r="Q1710">
        <v>0.16766829585288601</v>
      </c>
    </row>
    <row r="1711" spans="1:17" hidden="1" x14ac:dyDescent="0.3">
      <c r="A1711" t="s">
        <v>3598</v>
      </c>
      <c r="B1711" t="s">
        <v>3599</v>
      </c>
      <c r="C1711" t="s">
        <v>10301</v>
      </c>
      <c r="D1711" t="s">
        <v>527</v>
      </c>
      <c r="E1711">
        <v>635.98054738500002</v>
      </c>
      <c r="F1711">
        <v>363.45</v>
      </c>
      <c r="G1711">
        <v>190.898051949549</v>
      </c>
      <c r="H1711">
        <v>53.2635562446549</v>
      </c>
      <c r="I1711">
        <v>38.821162046412802</v>
      </c>
      <c r="J1711">
        <v>24.542107642816401</v>
      </c>
      <c r="K1711">
        <v>253.010794986907</v>
      </c>
      <c r="L1711">
        <v>201.15835228602401</v>
      </c>
      <c r="M1711">
        <v>92.832095854908403</v>
      </c>
      <c r="N1711">
        <v>1.9167794798717399</v>
      </c>
      <c r="O1711">
        <v>0</v>
      </c>
      <c r="P1711">
        <v>283.588390501319</v>
      </c>
      <c r="Q1711">
        <v>0.14307931314360001</v>
      </c>
    </row>
    <row r="1712" spans="1:17" hidden="1" x14ac:dyDescent="0.3">
      <c r="A1712" t="s">
        <v>3600</v>
      </c>
      <c r="B1712" t="s">
        <v>3601</v>
      </c>
      <c r="C1712" t="s">
        <v>10301</v>
      </c>
      <c r="D1712" t="s">
        <v>46</v>
      </c>
      <c r="E1712">
        <v>635.31882199999995</v>
      </c>
      <c r="F1712">
        <v>529.45000000000005</v>
      </c>
      <c r="G1712">
        <v>275.472738666341</v>
      </c>
      <c r="H1712">
        <v>20.0973984817639</v>
      </c>
      <c r="I1712">
        <v>291.71474382695101</v>
      </c>
      <c r="J1712">
        <v>-3.89317709998832</v>
      </c>
      <c r="K1712">
        <v>433.92846579135602</v>
      </c>
      <c r="M1712">
        <v>67.518164354674695</v>
      </c>
      <c r="N1712">
        <v>0.32589473684210502</v>
      </c>
      <c r="O1712">
        <v>15.195013693455399</v>
      </c>
      <c r="P1712">
        <v>330.44715447154402</v>
      </c>
    </row>
    <row r="1713" spans="1:17" hidden="1" x14ac:dyDescent="0.3">
      <c r="A1713" t="s">
        <v>3602</v>
      </c>
      <c r="B1713" t="s">
        <v>3603</v>
      </c>
      <c r="C1713" t="s">
        <v>10301</v>
      </c>
      <c r="D1713" t="s">
        <v>127</v>
      </c>
      <c r="E1713">
        <v>634.93949229999998</v>
      </c>
      <c r="F1713">
        <v>256.7</v>
      </c>
      <c r="G1713">
        <v>140.73741684530501</v>
      </c>
      <c r="H1713">
        <v>-14.9832078704978</v>
      </c>
      <c r="I1713">
        <v>156.97942200591501</v>
      </c>
      <c r="J1713">
        <v>-11.2603497755101</v>
      </c>
      <c r="K1713">
        <v>277.33442348322598</v>
      </c>
      <c r="M1713">
        <v>36.127888515051303</v>
      </c>
      <c r="N1713">
        <v>0.67064492976519996</v>
      </c>
      <c r="O1713">
        <v>53.447604207245803</v>
      </c>
      <c r="P1713">
        <v>185.063853414769</v>
      </c>
    </row>
    <row r="1714" spans="1:17" hidden="1" x14ac:dyDescent="0.3">
      <c r="A1714" t="s">
        <v>3604</v>
      </c>
      <c r="B1714" t="s">
        <v>3605</v>
      </c>
      <c r="C1714" t="s">
        <v>10301</v>
      </c>
      <c r="D1714" t="s">
        <v>46</v>
      </c>
      <c r="E1714">
        <v>634.40713000000005</v>
      </c>
      <c r="F1714">
        <v>276.5</v>
      </c>
      <c r="G1714">
        <v>-5.57260478077173</v>
      </c>
      <c r="H1714">
        <v>30.621252223398798</v>
      </c>
      <c r="I1714">
        <v>10.6694003798377</v>
      </c>
      <c r="J1714">
        <v>7.3715287823646198</v>
      </c>
      <c r="K1714">
        <v>237.73494123203699</v>
      </c>
      <c r="M1714">
        <v>53.476145128809399</v>
      </c>
      <c r="N1714">
        <v>0.92692835258433803</v>
      </c>
      <c r="O1714">
        <v>8.4448462929475703</v>
      </c>
      <c r="P1714">
        <v>93.559677983899107</v>
      </c>
    </row>
    <row r="1715" spans="1:17" hidden="1" x14ac:dyDescent="0.3">
      <c r="A1715" t="s">
        <v>3606</v>
      </c>
      <c r="B1715" t="s">
        <v>3607</v>
      </c>
      <c r="C1715" t="s">
        <v>10301</v>
      </c>
      <c r="D1715" t="s">
        <v>1589</v>
      </c>
      <c r="E1715">
        <v>632.91719999999998</v>
      </c>
      <c r="F1715">
        <v>60.96</v>
      </c>
      <c r="G1715">
        <v>269.08649562467599</v>
      </c>
      <c r="H1715">
        <v>9.0435448970298005</v>
      </c>
      <c r="I1715">
        <v>230.796177748834</v>
      </c>
      <c r="J1715">
        <v>5.4348531707731302</v>
      </c>
      <c r="K1715">
        <v>48.5937147764771</v>
      </c>
      <c r="L1715">
        <v>31.426758676254799</v>
      </c>
      <c r="M1715">
        <v>81.707981502777898</v>
      </c>
      <c r="N1715">
        <v>0.57859629054661299</v>
      </c>
      <c r="O1715">
        <v>0</v>
      </c>
      <c r="P1715">
        <v>541.68421052631504</v>
      </c>
    </row>
    <row r="1716" spans="1:17" hidden="1" x14ac:dyDescent="0.3">
      <c r="A1716" t="s">
        <v>3608</v>
      </c>
      <c r="B1716" t="s">
        <v>3609</v>
      </c>
      <c r="C1716" t="s">
        <v>10301</v>
      </c>
      <c r="D1716" t="s">
        <v>548</v>
      </c>
      <c r="E1716">
        <v>631.30627919999995</v>
      </c>
      <c r="F1716">
        <v>45.68</v>
      </c>
      <c r="G1716">
        <v>-29.8919864511731</v>
      </c>
      <c r="H1716">
        <v>1.90732534233538</v>
      </c>
      <c r="I1716">
        <v>-20.132646191180299</v>
      </c>
      <c r="J1716">
        <v>1.33917695908113</v>
      </c>
      <c r="K1716">
        <v>45.086148433044301</v>
      </c>
      <c r="L1716">
        <v>46.213499553054703</v>
      </c>
      <c r="M1716">
        <v>64.102016586176106</v>
      </c>
      <c r="N1716">
        <v>0.59110354579042501</v>
      </c>
      <c r="O1716">
        <v>39.229422066549901</v>
      </c>
      <c r="P1716">
        <v>15.499367888748401</v>
      </c>
      <c r="Q1716">
        <v>0.138563300201477</v>
      </c>
    </row>
    <row r="1717" spans="1:17" hidden="1" x14ac:dyDescent="0.3">
      <c r="A1717" t="s">
        <v>3610</v>
      </c>
      <c r="B1717" t="s">
        <v>3611</v>
      </c>
      <c r="C1717" t="s">
        <v>10301</v>
      </c>
      <c r="D1717" t="s">
        <v>198</v>
      </c>
      <c r="E1717">
        <v>630.52499999999998</v>
      </c>
      <c r="F1717">
        <v>240.2</v>
      </c>
      <c r="G1717">
        <v>20.628953879699701</v>
      </c>
      <c r="H1717">
        <v>9.0024970618460802</v>
      </c>
      <c r="I1717">
        <v>48.778509453442197</v>
      </c>
      <c r="J1717">
        <v>-12.649758233779901</v>
      </c>
      <c r="K1717">
        <v>231.99860891453901</v>
      </c>
      <c r="L1717">
        <v>180.07225647125301</v>
      </c>
      <c r="M1717">
        <v>40.163430119615398</v>
      </c>
      <c r="N1717">
        <v>1.4211370317965</v>
      </c>
      <c r="O1717">
        <v>28.226477935054099</v>
      </c>
      <c r="P1717">
        <v>95.284552845528395</v>
      </c>
      <c r="Q1717">
        <v>9.2898567962989995E-2</v>
      </c>
    </row>
    <row r="1718" spans="1:17" hidden="1" x14ac:dyDescent="0.3">
      <c r="A1718" t="s">
        <v>3612</v>
      </c>
      <c r="B1718" t="s">
        <v>3613</v>
      </c>
      <c r="C1718" t="s">
        <v>10301</v>
      </c>
      <c r="D1718" t="s">
        <v>408</v>
      </c>
      <c r="E1718">
        <v>627.48682919999999</v>
      </c>
      <c r="F1718">
        <v>592.20000000000005</v>
      </c>
      <c r="G1718">
        <v>57.899645594786001</v>
      </c>
      <c r="H1718">
        <v>4.9716719613581102</v>
      </c>
      <c r="I1718">
        <v>14.7141940050588</v>
      </c>
      <c r="J1718">
        <v>4.6067794236410702</v>
      </c>
      <c r="K1718">
        <v>554.91932429803899</v>
      </c>
      <c r="L1718">
        <v>485.82600802604799</v>
      </c>
      <c r="M1718">
        <v>68.041600897354201</v>
      </c>
      <c r="N1718">
        <v>0.65215792943559803</v>
      </c>
      <c r="O1718">
        <v>7.2357311719013699</v>
      </c>
      <c r="P1718">
        <v>91.0322580645161</v>
      </c>
      <c r="Q1718">
        <v>7.5291106347568998E-2</v>
      </c>
    </row>
    <row r="1719" spans="1:17" hidden="1" x14ac:dyDescent="0.3">
      <c r="A1719" t="s">
        <v>3614</v>
      </c>
      <c r="B1719" t="s">
        <v>3615</v>
      </c>
      <c r="C1719" t="s">
        <v>10301</v>
      </c>
      <c r="D1719" t="s">
        <v>198</v>
      </c>
      <c r="E1719">
        <v>626.94616037499998</v>
      </c>
      <c r="F1719">
        <v>179.75</v>
      </c>
      <c r="G1719">
        <v>101.618720144107</v>
      </c>
      <c r="H1719">
        <v>-6.3268013321377303</v>
      </c>
      <c r="I1719">
        <v>-16.2366328626224</v>
      </c>
      <c r="J1719">
        <v>-1.4770373182455601</v>
      </c>
      <c r="K1719">
        <v>186.71266895615199</v>
      </c>
      <c r="L1719">
        <v>165.57336070398699</v>
      </c>
      <c r="M1719">
        <v>45.6092078126552</v>
      </c>
      <c r="N1719">
        <v>0.45044366615927101</v>
      </c>
      <c r="O1719">
        <v>22.392211404728702</v>
      </c>
      <c r="Q1719">
        <v>0.14584555713991701</v>
      </c>
    </row>
    <row r="1720" spans="1:17" hidden="1" x14ac:dyDescent="0.3">
      <c r="A1720" t="s">
        <v>3616</v>
      </c>
      <c r="B1720" t="s">
        <v>3617</v>
      </c>
      <c r="C1720" t="s">
        <v>10301</v>
      </c>
      <c r="D1720" t="s">
        <v>153</v>
      </c>
      <c r="E1720">
        <v>626.78976880000005</v>
      </c>
      <c r="F1720">
        <v>52.39</v>
      </c>
      <c r="G1720">
        <v>36.057223352234701</v>
      </c>
      <c r="H1720">
        <v>3.6759918900289601</v>
      </c>
      <c r="I1720">
        <v>-28.582948858370401</v>
      </c>
      <c r="J1720">
        <v>6.4139208170601103</v>
      </c>
      <c r="K1720">
        <v>50.874223245998202</v>
      </c>
      <c r="L1720">
        <v>49.157823102954303</v>
      </c>
      <c r="M1720">
        <v>56.603262259452201</v>
      </c>
      <c r="N1720">
        <v>0.83444108444115705</v>
      </c>
      <c r="O1720">
        <v>38.098873830883697</v>
      </c>
      <c r="P1720">
        <v>69</v>
      </c>
      <c r="Q1720">
        <v>5.7697716087989001E-2</v>
      </c>
    </row>
    <row r="1721" spans="1:17" hidden="1" x14ac:dyDescent="0.3">
      <c r="A1721" t="s">
        <v>3618</v>
      </c>
      <c r="B1721" t="s">
        <v>3619</v>
      </c>
      <c r="C1721" t="s">
        <v>10301</v>
      </c>
      <c r="D1721" t="s">
        <v>290</v>
      </c>
      <c r="E1721">
        <v>626.75440418000005</v>
      </c>
      <c r="F1721">
        <v>557.29999999999995</v>
      </c>
      <c r="G1721">
        <v>-49.191283590008602</v>
      </c>
      <c r="H1721">
        <v>3.2489747575645</v>
      </c>
      <c r="I1721">
        <v>-0.72610066931842498</v>
      </c>
      <c r="J1721">
        <v>-0.39256736345867699</v>
      </c>
      <c r="K1721">
        <v>546.79602473736702</v>
      </c>
      <c r="L1721">
        <v>528.801478995558</v>
      </c>
      <c r="M1721">
        <v>62.620644153933299</v>
      </c>
      <c r="N1721">
        <v>0.71302150329550196</v>
      </c>
      <c r="O1721">
        <v>52.734117097679402</v>
      </c>
      <c r="P1721">
        <v>36.092796092796</v>
      </c>
      <c r="Q1721">
        <v>0.114235245188425</v>
      </c>
    </row>
    <row r="1722" spans="1:17" hidden="1" x14ac:dyDescent="0.3">
      <c r="A1722" t="s">
        <v>3620</v>
      </c>
      <c r="B1722" t="s">
        <v>3621</v>
      </c>
      <c r="C1722" t="s">
        <v>10301</v>
      </c>
      <c r="D1722" t="s">
        <v>303</v>
      </c>
      <c r="E1722">
        <v>624.76021000000003</v>
      </c>
      <c r="F1722">
        <v>194.69</v>
      </c>
      <c r="G1722">
        <v>-9.2043228899882195</v>
      </c>
      <c r="H1722">
        <v>3.5218199429381398</v>
      </c>
      <c r="I1722">
        <v>-7.4519636269083698</v>
      </c>
      <c r="J1722">
        <v>-1.7027197725194301</v>
      </c>
      <c r="K1722">
        <v>185.95005341256299</v>
      </c>
      <c r="L1722">
        <v>176.20635689010999</v>
      </c>
      <c r="M1722">
        <v>56.717898609751899</v>
      </c>
      <c r="N1722">
        <v>0.76944924589615304</v>
      </c>
      <c r="O1722">
        <v>22.2456212440289</v>
      </c>
      <c r="P1722">
        <v>35.3894297635605</v>
      </c>
      <c r="Q1722">
        <v>2.0005486331781001E-2</v>
      </c>
    </row>
    <row r="1723" spans="1:17" hidden="1" x14ac:dyDescent="0.3">
      <c r="A1723" t="s">
        <v>3622</v>
      </c>
      <c r="B1723" t="s">
        <v>3623</v>
      </c>
      <c r="C1723" t="s">
        <v>10301</v>
      </c>
      <c r="D1723" t="s">
        <v>397</v>
      </c>
      <c r="E1723">
        <v>624.57876255500003</v>
      </c>
      <c r="F1723">
        <v>39.770000000000003</v>
      </c>
      <c r="G1723">
        <v>41.316305029056899</v>
      </c>
      <c r="H1723">
        <v>5.3801254628354496</v>
      </c>
      <c r="I1723">
        <v>-16.9852561730488</v>
      </c>
      <c r="J1723">
        <v>2.7502411540908098</v>
      </c>
      <c r="K1723">
        <v>39.031708115035698</v>
      </c>
      <c r="L1723">
        <v>36.6139290564738</v>
      </c>
      <c r="M1723">
        <v>54.095805308573198</v>
      </c>
      <c r="N1723">
        <v>0.59970406016565003</v>
      </c>
      <c r="O1723">
        <v>23.9627860196127</v>
      </c>
      <c r="P1723">
        <v>71.053763440860195</v>
      </c>
      <c r="Q1723">
        <v>1.3987324647337001E-2</v>
      </c>
    </row>
    <row r="1724" spans="1:17" hidden="1" x14ac:dyDescent="0.3">
      <c r="A1724" t="s">
        <v>3624</v>
      </c>
      <c r="B1724" t="s">
        <v>3625</v>
      </c>
      <c r="C1724" t="s">
        <v>10301</v>
      </c>
      <c r="D1724" t="s">
        <v>3099</v>
      </c>
      <c r="E1724">
        <v>623.49451305499997</v>
      </c>
      <c r="F1724">
        <v>15.36</v>
      </c>
      <c r="G1724">
        <v>662.50371841456194</v>
      </c>
      <c r="H1724">
        <v>1.19758213625431</v>
      </c>
      <c r="I1724">
        <v>-44.601496555664802</v>
      </c>
      <c r="J1724">
        <v>-2.4350382889083302</v>
      </c>
      <c r="K1724">
        <v>16.990408751321802</v>
      </c>
      <c r="L1724">
        <v>18.140974005629101</v>
      </c>
      <c r="M1724">
        <v>49.514077461507</v>
      </c>
      <c r="N1724">
        <v>0.79304901065477196</v>
      </c>
      <c r="O1724">
        <v>576.43229166666595</v>
      </c>
      <c r="P1724">
        <v>20.9448818897637</v>
      </c>
      <c r="Q1724">
        <v>-6.4675140534854E-2</v>
      </c>
    </row>
    <row r="1725" spans="1:17" hidden="1" x14ac:dyDescent="0.3">
      <c r="A1725" t="s">
        <v>3626</v>
      </c>
      <c r="B1725" t="s">
        <v>3627</v>
      </c>
      <c r="C1725" t="s">
        <v>10301</v>
      </c>
      <c r="D1725" t="s">
        <v>21</v>
      </c>
      <c r="E1725">
        <v>621.52228924500002</v>
      </c>
      <c r="F1725">
        <v>199.65</v>
      </c>
      <c r="G1725">
        <v>34.201629101931204</v>
      </c>
      <c r="H1725">
        <v>-2.8851559224459198</v>
      </c>
      <c r="I1725">
        <v>9.1777785323587207</v>
      </c>
      <c r="J1725">
        <v>6.9977247152832396</v>
      </c>
      <c r="K1725">
        <v>178.85187682057301</v>
      </c>
      <c r="L1725">
        <v>165.921401220794</v>
      </c>
      <c r="M1725">
        <v>68.149161468361001</v>
      </c>
      <c r="N1725">
        <v>0.93094586078173702</v>
      </c>
      <c r="O1725">
        <v>8.7653393438517302</v>
      </c>
      <c r="P1725">
        <v>67.632241813601993</v>
      </c>
      <c r="Q1725">
        <v>1.0242444109818E-2</v>
      </c>
    </row>
    <row r="1726" spans="1:17" hidden="1" x14ac:dyDescent="0.3">
      <c r="A1726" t="s">
        <v>3628</v>
      </c>
      <c r="B1726" t="s">
        <v>3629</v>
      </c>
      <c r="C1726" t="s">
        <v>10301</v>
      </c>
      <c r="D1726" t="s">
        <v>3630</v>
      </c>
      <c r="E1726">
        <v>620.30244500000003</v>
      </c>
      <c r="F1726">
        <v>1079.3499999999999</v>
      </c>
      <c r="G1726">
        <v>-31.6449449631642</v>
      </c>
      <c r="H1726">
        <v>-4.7241169614069696</v>
      </c>
      <c r="I1726">
        <v>-4.7723500033012298</v>
      </c>
      <c r="J1726">
        <v>0.237233177934497</v>
      </c>
      <c r="K1726">
        <v>1053.8685833029499</v>
      </c>
      <c r="L1726">
        <v>1022.076085205</v>
      </c>
      <c r="M1726">
        <v>52.258498944504197</v>
      </c>
      <c r="N1726">
        <v>0.48452745566669603</v>
      </c>
      <c r="O1726">
        <v>70.640242332504002</v>
      </c>
      <c r="P1726">
        <v>34.750312109862598</v>
      </c>
      <c r="Q1726">
        <v>-6.9099097850492994E-2</v>
      </c>
    </row>
    <row r="1727" spans="1:17" hidden="1" x14ac:dyDescent="0.3">
      <c r="A1727" t="s">
        <v>3631</v>
      </c>
      <c r="B1727" t="s">
        <v>3632</v>
      </c>
      <c r="C1727" t="s">
        <v>10301</v>
      </c>
      <c r="D1727" t="s">
        <v>789</v>
      </c>
      <c r="E1727">
        <v>615.61883250000005</v>
      </c>
      <c r="F1727">
        <v>111.51</v>
      </c>
      <c r="G1727">
        <v>-7.4184939537865997</v>
      </c>
      <c r="H1727">
        <v>-0.70598307275221495</v>
      </c>
      <c r="I1727">
        <v>-20.520660018229499</v>
      </c>
      <c r="J1727">
        <v>6.0866163063065103E-2</v>
      </c>
      <c r="K1727">
        <v>113.968647805494</v>
      </c>
      <c r="L1727">
        <v>109.761171084832</v>
      </c>
      <c r="M1727">
        <v>51.637394974102897</v>
      </c>
      <c r="N1727">
        <v>0.4426577626023</v>
      </c>
      <c r="O1727">
        <v>35.817415478432402</v>
      </c>
      <c r="P1727">
        <v>39.404925615701899</v>
      </c>
      <c r="Q1727">
        <v>-1.0594450661004E-2</v>
      </c>
    </row>
    <row r="1728" spans="1:17" hidden="1" x14ac:dyDescent="0.3">
      <c r="A1728" t="s">
        <v>3633</v>
      </c>
      <c r="B1728" t="s">
        <v>3634</v>
      </c>
      <c r="C1728" t="s">
        <v>10301</v>
      </c>
      <c r="D1728" t="s">
        <v>308</v>
      </c>
      <c r="E1728">
        <v>610.85657191199903</v>
      </c>
      <c r="F1728">
        <v>207.21</v>
      </c>
      <c r="G1728">
        <v>-30.863873355516201</v>
      </c>
      <c r="H1728">
        <v>-3.10291566747305</v>
      </c>
      <c r="I1728">
        <v>-45.336689623009597</v>
      </c>
      <c r="J1728">
        <v>-4.3705553304324303</v>
      </c>
      <c r="K1728">
        <v>222.39961203457599</v>
      </c>
      <c r="L1728">
        <v>238.61107822695499</v>
      </c>
      <c r="M1728">
        <v>44.982420941776702</v>
      </c>
      <c r="N1728">
        <v>1.8172688259079699</v>
      </c>
      <c r="O1728">
        <v>79.528015057188298</v>
      </c>
      <c r="P1728">
        <v>10.985538296732701</v>
      </c>
      <c r="Q1728">
        <v>0.13957900125675399</v>
      </c>
    </row>
    <row r="1729" spans="1:17" hidden="1" x14ac:dyDescent="0.3">
      <c r="A1729" t="s">
        <v>3635</v>
      </c>
      <c r="B1729" t="s">
        <v>3636</v>
      </c>
      <c r="C1729" t="s">
        <v>10301</v>
      </c>
      <c r="D1729" t="s">
        <v>2182</v>
      </c>
      <c r="E1729">
        <v>610.73924999999997</v>
      </c>
      <c r="F1729">
        <v>674.85</v>
      </c>
      <c r="G1729">
        <v>-12.0736039733663</v>
      </c>
      <c r="H1729">
        <v>-3.77788263818907</v>
      </c>
      <c r="I1729">
        <v>-28.294006287043899</v>
      </c>
      <c r="J1729">
        <v>13.724362738913699</v>
      </c>
      <c r="K1729">
        <v>650.94896365500597</v>
      </c>
      <c r="L1729">
        <v>612.15527390771194</v>
      </c>
      <c r="M1729">
        <v>64.918836650574505</v>
      </c>
      <c r="N1729">
        <v>1.2940141793053901</v>
      </c>
      <c r="O1729">
        <v>28.769356153219199</v>
      </c>
      <c r="P1729">
        <v>50.636160714285701</v>
      </c>
    </row>
    <row r="1730" spans="1:17" hidden="1" x14ac:dyDescent="0.3">
      <c r="A1730" t="s">
        <v>3637</v>
      </c>
      <c r="B1730" t="s">
        <v>3638</v>
      </c>
      <c r="C1730" t="s">
        <v>10301</v>
      </c>
      <c r="D1730" t="s">
        <v>408</v>
      </c>
      <c r="E1730">
        <v>609.47747857499996</v>
      </c>
      <c r="F1730">
        <v>64.05</v>
      </c>
      <c r="G1730">
        <v>-55.001070857467802</v>
      </c>
      <c r="H1730">
        <v>-6.1254011790480503</v>
      </c>
      <c r="I1730">
        <v>-34.7665104615077</v>
      </c>
      <c r="J1730">
        <v>0.31243665236193502</v>
      </c>
      <c r="K1730">
        <v>66.717902131846898</v>
      </c>
      <c r="L1730">
        <v>69.563967173143496</v>
      </c>
      <c r="M1730">
        <v>50.849577946804501</v>
      </c>
      <c r="N1730">
        <v>0.88970549990819103</v>
      </c>
      <c r="O1730">
        <v>52.989851678376198</v>
      </c>
      <c r="P1730">
        <v>6.5723793677204601</v>
      </c>
      <c r="Q1730">
        <v>-1.0750956798047001E-2</v>
      </c>
    </row>
    <row r="1731" spans="1:17" hidden="1" x14ac:dyDescent="0.3">
      <c r="A1731" t="s">
        <v>3639</v>
      </c>
      <c r="B1731" t="s">
        <v>3640</v>
      </c>
      <c r="C1731" t="s">
        <v>10301</v>
      </c>
      <c r="E1731">
        <v>609.16217440000003</v>
      </c>
      <c r="F1731">
        <v>41.08</v>
      </c>
      <c r="G1731">
        <v>593.92376660519199</v>
      </c>
      <c r="H1731">
        <v>14.279257503463301</v>
      </c>
      <c r="I1731">
        <v>41.436455485897199</v>
      </c>
      <c r="J1731">
        <v>-12.152949066141099</v>
      </c>
      <c r="K1731">
        <v>38.2641857253398</v>
      </c>
      <c r="L1731">
        <v>27.746577200159798</v>
      </c>
      <c r="M1731">
        <v>51.040679662470701</v>
      </c>
      <c r="N1731">
        <v>2.0561850851374999</v>
      </c>
      <c r="O1731">
        <v>18.1840311587146</v>
      </c>
      <c r="P1731">
        <v>621.84150412932695</v>
      </c>
      <c r="Q1731">
        <v>0.20935488203178401</v>
      </c>
    </row>
    <row r="1732" spans="1:17" hidden="1" x14ac:dyDescent="0.3">
      <c r="A1732" t="s">
        <v>3641</v>
      </c>
      <c r="B1732" t="s">
        <v>3642</v>
      </c>
      <c r="C1732" t="s">
        <v>10301</v>
      </c>
      <c r="D1732" t="s">
        <v>290</v>
      </c>
      <c r="E1732">
        <v>607.02178491500001</v>
      </c>
      <c r="F1732">
        <v>429.05</v>
      </c>
      <c r="G1732">
        <v>141.163479158211</v>
      </c>
      <c r="H1732">
        <v>-7.2314469195843696</v>
      </c>
      <c r="I1732">
        <v>32.252479645867702</v>
      </c>
      <c r="J1732">
        <v>3.3600194072427998</v>
      </c>
      <c r="K1732">
        <v>419.16443746448198</v>
      </c>
      <c r="L1732">
        <v>326.93197311498102</v>
      </c>
      <c r="M1732">
        <v>45.390298400157597</v>
      </c>
      <c r="N1732">
        <v>0.42152758459303302</v>
      </c>
      <c r="O1732">
        <v>30.2761915860622</v>
      </c>
      <c r="P1732">
        <v>169.081216682345</v>
      </c>
      <c r="Q1732">
        <v>0.12491292648856001</v>
      </c>
    </row>
    <row r="1733" spans="1:17" hidden="1" x14ac:dyDescent="0.3">
      <c r="A1733" t="s">
        <v>3643</v>
      </c>
      <c r="B1733" t="s">
        <v>3644</v>
      </c>
      <c r="C1733" t="s">
        <v>10301</v>
      </c>
      <c r="D1733" t="s">
        <v>3645</v>
      </c>
      <c r="E1733">
        <v>606.08000000000004</v>
      </c>
      <c r="F1733">
        <v>151.52000000000001</v>
      </c>
      <c r="G1733">
        <v>16.387024380627299</v>
      </c>
      <c r="H1733">
        <v>18.073878743675301</v>
      </c>
      <c r="I1733">
        <v>-21.646023510286799</v>
      </c>
      <c r="J1733">
        <v>-3.9526310367736701</v>
      </c>
      <c r="K1733">
        <v>138.04023614568001</v>
      </c>
      <c r="M1733">
        <v>62.686890200456197</v>
      </c>
      <c r="N1733">
        <v>2.0958544180701102</v>
      </c>
      <c r="O1733">
        <v>68.525607180570205</v>
      </c>
      <c r="P1733">
        <v>57.8333333333333</v>
      </c>
    </row>
    <row r="1734" spans="1:17" hidden="1" x14ac:dyDescent="0.3">
      <c r="A1734" t="s">
        <v>3646</v>
      </c>
      <c r="B1734" t="s">
        <v>3647</v>
      </c>
      <c r="C1734" t="s">
        <v>10301</v>
      </c>
      <c r="D1734" t="s">
        <v>1672</v>
      </c>
      <c r="E1734">
        <v>605.92747599300003</v>
      </c>
      <c r="F1734">
        <v>40.53</v>
      </c>
      <c r="G1734">
        <v>1225.8176681684299</v>
      </c>
      <c r="H1734">
        <v>4.5145302880971299</v>
      </c>
      <c r="I1734">
        <v>279.54048385269101</v>
      </c>
      <c r="J1734">
        <v>-10.497325840979901</v>
      </c>
      <c r="K1734">
        <v>35.869383842176298</v>
      </c>
      <c r="L1734">
        <v>20.787047891975501</v>
      </c>
      <c r="M1734">
        <v>40.433723863114203</v>
      </c>
      <c r="N1734">
        <v>1.10387913667917</v>
      </c>
      <c r="O1734">
        <v>10.732790525536601</v>
      </c>
      <c r="P1734">
        <v>1462.24915301488</v>
      </c>
      <c r="Q1734">
        <v>0.199244870674677</v>
      </c>
    </row>
    <row r="1735" spans="1:17" hidden="1" x14ac:dyDescent="0.3">
      <c r="A1735" t="s">
        <v>3648</v>
      </c>
      <c r="B1735" t="s">
        <v>3649</v>
      </c>
      <c r="C1735" t="s">
        <v>10301</v>
      </c>
      <c r="D1735" t="s">
        <v>335</v>
      </c>
      <c r="E1735">
        <v>600.54065876200002</v>
      </c>
      <c r="F1735">
        <v>122.62</v>
      </c>
      <c r="G1735">
        <v>57.308848578584403</v>
      </c>
      <c r="H1735">
        <v>-2.6662787366396001</v>
      </c>
      <c r="I1735">
        <v>8.3634257373070398</v>
      </c>
      <c r="J1735">
        <v>-6.43636867442493</v>
      </c>
      <c r="K1735">
        <v>121.97772095109799</v>
      </c>
      <c r="L1735">
        <v>104.651119816733</v>
      </c>
      <c r="M1735">
        <v>45.138062262469802</v>
      </c>
      <c r="N1735">
        <v>0.202739561229384</v>
      </c>
      <c r="O1735">
        <v>20.5757625183493</v>
      </c>
      <c r="P1735">
        <v>90.403726708074501</v>
      </c>
      <c r="Q1735">
        <v>0.105901493358981</v>
      </c>
    </row>
    <row r="1736" spans="1:17" hidden="1" x14ac:dyDescent="0.3">
      <c r="A1736" t="s">
        <v>3650</v>
      </c>
      <c r="B1736" t="s">
        <v>3651</v>
      </c>
      <c r="C1736" t="s">
        <v>10301</v>
      </c>
      <c r="D1736" t="s">
        <v>2435</v>
      </c>
      <c r="E1736">
        <v>600.22080000000005</v>
      </c>
      <c r="F1736">
        <v>694.7</v>
      </c>
      <c r="G1736">
        <v>468.64731185327997</v>
      </c>
      <c r="H1736">
        <v>30.8012982843921</v>
      </c>
      <c r="I1736">
        <v>37.850742023043999</v>
      </c>
      <c r="J1736">
        <v>5.2939280133563997</v>
      </c>
      <c r="K1736">
        <v>533.76753917006795</v>
      </c>
      <c r="L1736">
        <v>400.27632450911699</v>
      </c>
      <c r="M1736">
        <v>90.285686906060107</v>
      </c>
      <c r="N1736">
        <v>1.0360081024188099</v>
      </c>
      <c r="O1736">
        <v>0</v>
      </c>
      <c r="P1736">
        <v>607.07379134860003</v>
      </c>
      <c r="Q1736">
        <v>0.22534094470775801</v>
      </c>
    </row>
    <row r="1737" spans="1:17" hidden="1" x14ac:dyDescent="0.3">
      <c r="A1737" t="s">
        <v>3652</v>
      </c>
      <c r="B1737" t="s">
        <v>3653</v>
      </c>
      <c r="C1737" t="s">
        <v>10301</v>
      </c>
      <c r="D1737" t="s">
        <v>21</v>
      </c>
      <c r="E1737">
        <v>599.84449001400003</v>
      </c>
      <c r="F1737">
        <v>35.42</v>
      </c>
      <c r="G1737">
        <v>-19.5996947106789</v>
      </c>
      <c r="H1737">
        <v>-6.3009585480046404</v>
      </c>
      <c r="I1737">
        <v>-43.821326233256798</v>
      </c>
      <c r="J1737">
        <v>1.4592069360420299</v>
      </c>
      <c r="K1737">
        <v>36.352096548036599</v>
      </c>
      <c r="L1737">
        <v>39.711525933751702</v>
      </c>
      <c r="M1737">
        <v>59.533662122068897</v>
      </c>
      <c r="N1737">
        <v>0.56474701338044997</v>
      </c>
      <c r="O1737">
        <v>80.406549971767305</v>
      </c>
      <c r="P1737">
        <v>17.090909090909001</v>
      </c>
      <c r="Q1737">
        <v>2.7210903767015002E-2</v>
      </c>
    </row>
    <row r="1738" spans="1:17" hidden="1" x14ac:dyDescent="0.3">
      <c r="A1738" t="s">
        <v>3654</v>
      </c>
      <c r="B1738" t="s">
        <v>3655</v>
      </c>
      <c r="C1738" t="s">
        <v>10301</v>
      </c>
      <c r="D1738" t="s">
        <v>408</v>
      </c>
      <c r="E1738">
        <v>599.52208414999996</v>
      </c>
      <c r="F1738">
        <v>2440.25</v>
      </c>
      <c r="G1738">
        <v>9.1826613746799701</v>
      </c>
      <c r="H1738">
        <v>13.0012418902676</v>
      </c>
      <c r="I1738">
        <v>21.0836387261871</v>
      </c>
      <c r="J1738">
        <v>-2.6609043166611501</v>
      </c>
      <c r="K1738">
        <v>2236.66158108631</v>
      </c>
      <c r="L1738">
        <v>1971.4398074749499</v>
      </c>
      <c r="M1738">
        <v>64.866488024188598</v>
      </c>
      <c r="N1738">
        <v>0.179302711676812</v>
      </c>
      <c r="O1738">
        <v>13.881774408359799</v>
      </c>
      <c r="P1738">
        <v>46.557160445632199</v>
      </c>
      <c r="Q1738">
        <v>-6.2435153977404997E-2</v>
      </c>
    </row>
    <row r="1739" spans="1:17" hidden="1" x14ac:dyDescent="0.3">
      <c r="A1739" t="s">
        <v>3656</v>
      </c>
      <c r="B1739" t="s">
        <v>3657</v>
      </c>
      <c r="C1739" t="s">
        <v>10301</v>
      </c>
      <c r="D1739" t="s">
        <v>54</v>
      </c>
      <c r="E1739">
        <v>599.22617574599997</v>
      </c>
      <c r="F1739">
        <v>51.26</v>
      </c>
      <c r="G1739">
        <v>-36.382023238420203</v>
      </c>
      <c r="H1739">
        <v>12.6377598714376</v>
      </c>
      <c r="I1739">
        <v>-42.545590758670002</v>
      </c>
      <c r="J1739">
        <v>12.8456275921942</v>
      </c>
      <c r="K1739">
        <v>50.361720287391002</v>
      </c>
      <c r="L1739">
        <v>59.402736208495199</v>
      </c>
      <c r="M1739">
        <v>65.541569224377795</v>
      </c>
      <c r="N1739">
        <v>0.60806605045198203</v>
      </c>
      <c r="O1739">
        <v>69.918064767850097</v>
      </c>
      <c r="P1739">
        <v>19.822346891070499</v>
      </c>
      <c r="Q1739">
        <v>-5.7398468550319999E-2</v>
      </c>
    </row>
    <row r="1740" spans="1:17" hidden="1" x14ac:dyDescent="0.3">
      <c r="A1740" t="s">
        <v>3658</v>
      </c>
      <c r="B1740" t="s">
        <v>3659</v>
      </c>
      <c r="C1740" t="s">
        <v>10301</v>
      </c>
      <c r="D1740" t="s">
        <v>733</v>
      </c>
      <c r="E1740">
        <v>599.22049201000004</v>
      </c>
      <c r="F1740">
        <v>79.47</v>
      </c>
      <c r="G1740">
        <v>42.290015742089402</v>
      </c>
      <c r="H1740">
        <v>3.3463420702838098</v>
      </c>
      <c r="I1740">
        <v>15.884460252847299</v>
      </c>
      <c r="J1740">
        <v>1.4025790317997999</v>
      </c>
      <c r="K1740">
        <v>76.092185427597698</v>
      </c>
      <c r="L1740">
        <v>66.344018302144505</v>
      </c>
      <c r="M1740">
        <v>47.3837917882664</v>
      </c>
      <c r="N1740">
        <v>0.69583837360704504</v>
      </c>
      <c r="O1740">
        <v>1.42192022146721</v>
      </c>
      <c r="P1740">
        <v>76.599999999999994</v>
      </c>
      <c r="Q1740">
        <v>1.14306047313E-3</v>
      </c>
    </row>
    <row r="1741" spans="1:17" hidden="1" x14ac:dyDescent="0.3">
      <c r="A1741" t="s">
        <v>3660</v>
      </c>
      <c r="B1741" t="s">
        <v>3661</v>
      </c>
      <c r="C1741" t="s">
        <v>10301</v>
      </c>
      <c r="D1741" t="s">
        <v>2161</v>
      </c>
      <c r="E1741">
        <v>598.7355</v>
      </c>
      <c r="F1741">
        <v>138.5</v>
      </c>
      <c r="G1741">
        <v>3.05152961534534</v>
      </c>
      <c r="H1741">
        <v>5.9359097765609503</v>
      </c>
      <c r="I1741">
        <v>7.1064288714663597</v>
      </c>
      <c r="J1741">
        <v>36.841553573890401</v>
      </c>
      <c r="K1741">
        <v>134.83025313743201</v>
      </c>
      <c r="L1741">
        <v>121.416802361244</v>
      </c>
      <c r="M1741">
        <v>49.400399738315798</v>
      </c>
      <c r="N1741">
        <v>2.8285998786273701</v>
      </c>
      <c r="O1741">
        <v>34.1516245487364</v>
      </c>
      <c r="P1741">
        <v>66.266506602641002</v>
      </c>
      <c r="Q1741">
        <v>0.113407762191888</v>
      </c>
    </row>
    <row r="1742" spans="1:17" hidden="1" x14ac:dyDescent="0.3">
      <c r="A1742" t="s">
        <v>3662</v>
      </c>
      <c r="B1742" t="s">
        <v>3663</v>
      </c>
      <c r="C1742" t="s">
        <v>10301</v>
      </c>
      <c r="D1742" t="s">
        <v>127</v>
      </c>
      <c r="E1742">
        <v>598.04975000000002</v>
      </c>
      <c r="F1742">
        <v>3028.1</v>
      </c>
      <c r="G1742">
        <v>41.706769502472099</v>
      </c>
      <c r="H1742">
        <v>5.3154646958737999</v>
      </c>
      <c r="I1742">
        <v>-11.1962473536533</v>
      </c>
      <c r="J1742">
        <v>6.5596166571222501</v>
      </c>
      <c r="K1742">
        <v>2774.13018221221</v>
      </c>
      <c r="L1742">
        <v>2635.1479224295599</v>
      </c>
      <c r="M1742">
        <v>70.041682432239298</v>
      </c>
      <c r="N1742">
        <v>0.99245305485764601</v>
      </c>
      <c r="O1742">
        <v>32.059707407285003</v>
      </c>
      <c r="P1742">
        <v>75.014449196624597</v>
      </c>
      <c r="Q1742">
        <v>0.13128417951518301</v>
      </c>
    </row>
    <row r="1743" spans="1:17" hidden="1" x14ac:dyDescent="0.3">
      <c r="A1743" t="s">
        <v>3664</v>
      </c>
      <c r="B1743" t="s">
        <v>3665</v>
      </c>
      <c r="C1743" t="s">
        <v>10301</v>
      </c>
      <c r="D1743" t="s">
        <v>527</v>
      </c>
      <c r="E1743">
        <v>597.88709640000002</v>
      </c>
      <c r="F1743">
        <v>519.20000000000005</v>
      </c>
      <c r="G1743">
        <v>63.867132452224702</v>
      </c>
      <c r="H1743">
        <v>1.2764055680773001</v>
      </c>
      <c r="I1743">
        <v>26.999481311688601</v>
      </c>
      <c r="J1743">
        <v>-5.1742039616000204</v>
      </c>
      <c r="K1743">
        <v>514.47175671325397</v>
      </c>
      <c r="L1743">
        <v>428.19886096795898</v>
      </c>
      <c r="M1743">
        <v>54.325012211862401</v>
      </c>
      <c r="N1743">
        <v>0.80943643512450802</v>
      </c>
      <c r="O1743">
        <v>18.836671802773399</v>
      </c>
      <c r="P1743">
        <v>180.194279546681</v>
      </c>
      <c r="Q1743">
        <v>0.19547015462831899</v>
      </c>
    </row>
    <row r="1744" spans="1:17" hidden="1" x14ac:dyDescent="0.3">
      <c r="A1744" t="s">
        <v>3666</v>
      </c>
      <c r="B1744" t="s">
        <v>3667</v>
      </c>
      <c r="C1744" t="s">
        <v>10301</v>
      </c>
      <c r="D1744" t="s">
        <v>46</v>
      </c>
      <c r="E1744">
        <v>597.06638399999997</v>
      </c>
      <c r="F1744">
        <v>34.799999999999997</v>
      </c>
      <c r="G1744">
        <v>148.27273866634101</v>
      </c>
      <c r="H1744">
        <v>11.3646568981853</v>
      </c>
      <c r="I1744">
        <v>7.9118965024543</v>
      </c>
      <c r="J1744">
        <v>5.4052140513440001</v>
      </c>
      <c r="K1744">
        <v>29.4582418301944</v>
      </c>
      <c r="L1744">
        <v>26.237194714992199</v>
      </c>
      <c r="M1744">
        <v>74.8481102334665</v>
      </c>
      <c r="N1744">
        <v>2.2548561131982701</v>
      </c>
      <c r="O1744">
        <v>15.804597701149399</v>
      </c>
      <c r="P1744">
        <v>207.96460176991101</v>
      </c>
      <c r="Q1744">
        <v>-1.0073149255476E-2</v>
      </c>
    </row>
    <row r="1745" spans="1:17" hidden="1" x14ac:dyDescent="0.3">
      <c r="A1745" t="s">
        <v>3668</v>
      </c>
      <c r="B1745" t="s">
        <v>3669</v>
      </c>
      <c r="C1745" t="s">
        <v>10301</v>
      </c>
      <c r="D1745" t="s">
        <v>153</v>
      </c>
      <c r="E1745">
        <v>596.74742252999999</v>
      </c>
      <c r="F1745">
        <v>86.94</v>
      </c>
      <c r="G1745">
        <v>11.932128427607999</v>
      </c>
      <c r="H1745">
        <v>0.50831366937379896</v>
      </c>
      <c r="I1745">
        <v>-7.8047646215895803</v>
      </c>
      <c r="J1745">
        <v>2.4724819865901302</v>
      </c>
      <c r="K1745">
        <v>86.420659750384502</v>
      </c>
      <c r="L1745">
        <v>80.605218099742999</v>
      </c>
      <c r="M1745">
        <v>54.809430309547501</v>
      </c>
      <c r="N1745">
        <v>0.66599877425834397</v>
      </c>
      <c r="O1745">
        <v>22.498274672187701</v>
      </c>
      <c r="P1745">
        <v>51.551423590935499</v>
      </c>
      <c r="Q1745">
        <v>0.11094325885473399</v>
      </c>
    </row>
    <row r="1746" spans="1:17" hidden="1" x14ac:dyDescent="0.3">
      <c r="A1746" t="s">
        <v>3670</v>
      </c>
      <c r="B1746" t="s">
        <v>3671</v>
      </c>
      <c r="C1746" t="s">
        <v>10301</v>
      </c>
      <c r="D1746" t="s">
        <v>2663</v>
      </c>
      <c r="E1746">
        <v>595.866336015</v>
      </c>
      <c r="F1746">
        <v>70.05</v>
      </c>
      <c r="G1746">
        <v>421.19560094926499</v>
      </c>
      <c r="H1746">
        <v>-0.98320787049786296</v>
      </c>
      <c r="I1746">
        <v>16.059497395774699</v>
      </c>
      <c r="J1746">
        <v>-6.0485882393871204</v>
      </c>
      <c r="K1746">
        <v>68.112398200954004</v>
      </c>
      <c r="L1746">
        <v>49.849731301043697</v>
      </c>
      <c r="M1746">
        <v>36.977591281306402</v>
      </c>
      <c r="N1746">
        <v>0.98262725814137797</v>
      </c>
      <c r="O1746">
        <v>39.628836545324702</v>
      </c>
      <c r="P1746">
        <v>440.092521202775</v>
      </c>
    </row>
    <row r="1747" spans="1:17" hidden="1" x14ac:dyDescent="0.3">
      <c r="A1747" t="s">
        <v>3672</v>
      </c>
      <c r="B1747" t="s">
        <v>3673</v>
      </c>
      <c r="C1747" t="s">
        <v>10301</v>
      </c>
      <c r="D1747" t="s">
        <v>198</v>
      </c>
      <c r="E1747">
        <v>595.53576120000002</v>
      </c>
      <c r="F1747">
        <v>766.55</v>
      </c>
      <c r="G1747">
        <v>-5.5931859894901201</v>
      </c>
      <c r="H1747">
        <v>-1.87035303188851</v>
      </c>
      <c r="I1747">
        <v>-12.2495918825592</v>
      </c>
      <c r="J1747">
        <v>1.0670674632677399</v>
      </c>
      <c r="K1747">
        <v>693.254666678474</v>
      </c>
      <c r="L1747">
        <v>542.79544946107296</v>
      </c>
      <c r="M1747">
        <v>72.794479082948499</v>
      </c>
      <c r="N1747">
        <v>1</v>
      </c>
      <c r="Q1747">
        <v>-5.0546889445763001E-2</v>
      </c>
    </row>
    <row r="1748" spans="1:17" hidden="1" x14ac:dyDescent="0.3">
      <c r="A1748" t="s">
        <v>3674</v>
      </c>
      <c r="B1748" t="s">
        <v>3675</v>
      </c>
      <c r="C1748" t="s">
        <v>10301</v>
      </c>
      <c r="D1748" t="s">
        <v>405</v>
      </c>
      <c r="E1748">
        <v>593.18133699999998</v>
      </c>
      <c r="F1748">
        <v>44.81</v>
      </c>
      <c r="G1748">
        <v>5.2471956110809002</v>
      </c>
      <c r="H1748">
        <v>5.0167921295021198</v>
      </c>
      <c r="I1748">
        <v>-14.579307661466499</v>
      </c>
      <c r="J1748">
        <v>-2.0927786095019401</v>
      </c>
      <c r="K1748">
        <v>44.108753341071598</v>
      </c>
      <c r="L1748">
        <v>42.573420970550103</v>
      </c>
      <c r="M1748">
        <v>56.349391610622902</v>
      </c>
      <c r="N1748">
        <v>0.65312792996692304</v>
      </c>
      <c r="O1748">
        <v>20.731979468868499</v>
      </c>
      <c r="P1748">
        <v>35.787878787878697</v>
      </c>
      <c r="Q1748">
        <v>5.4677160245393999E-2</v>
      </c>
    </row>
    <row r="1749" spans="1:17" hidden="1" x14ac:dyDescent="0.3">
      <c r="A1749" t="s">
        <v>3676</v>
      </c>
      <c r="B1749" t="s">
        <v>3677</v>
      </c>
      <c r="C1749" t="s">
        <v>10301</v>
      </c>
      <c r="D1749" t="s">
        <v>1589</v>
      </c>
      <c r="E1749">
        <v>592.11572992000004</v>
      </c>
      <c r="F1749">
        <v>25.6</v>
      </c>
      <c r="G1749">
        <v>-21.693671134093002</v>
      </c>
      <c r="H1749">
        <v>-6.1884984815261799</v>
      </c>
      <c r="I1749">
        <v>-36.821931193934397</v>
      </c>
      <c r="J1749">
        <v>0.30498095111090801</v>
      </c>
      <c r="K1749">
        <v>26.3497570035378</v>
      </c>
      <c r="L1749">
        <v>26.553616700414999</v>
      </c>
      <c r="M1749">
        <v>52.692498500485399</v>
      </c>
      <c r="N1749">
        <v>0.49769664229094401</v>
      </c>
      <c r="O1749">
        <v>44.140624999999901</v>
      </c>
      <c r="P1749">
        <v>18.2448036951501</v>
      </c>
      <c r="Q1749">
        <v>-7.2995614418259998E-3</v>
      </c>
    </row>
    <row r="1750" spans="1:17" hidden="1" x14ac:dyDescent="0.3">
      <c r="A1750" t="s">
        <v>3678</v>
      </c>
      <c r="B1750" t="s">
        <v>3679</v>
      </c>
      <c r="C1750" t="s">
        <v>10301</v>
      </c>
      <c r="D1750" t="s">
        <v>51</v>
      </c>
      <c r="E1750">
        <v>591.93958999999995</v>
      </c>
      <c r="F1750">
        <v>281.3</v>
      </c>
      <c r="G1750">
        <v>-38.616150222547198</v>
      </c>
      <c r="H1750">
        <v>-0.51378341006621797</v>
      </c>
      <c r="I1750">
        <v>-7.9132830828168403</v>
      </c>
      <c r="J1750">
        <v>3.2145918213576499</v>
      </c>
      <c r="K1750">
        <v>280.72679436114902</v>
      </c>
      <c r="M1750">
        <v>61.278076020032202</v>
      </c>
      <c r="N1750">
        <v>0.55120861263457199</v>
      </c>
      <c r="O1750">
        <v>29.399217916814699</v>
      </c>
      <c r="P1750">
        <v>25.5803571428571</v>
      </c>
    </row>
    <row r="1751" spans="1:17" hidden="1" x14ac:dyDescent="0.3">
      <c r="A1751" t="s">
        <v>3680</v>
      </c>
      <c r="B1751" t="s">
        <v>3681</v>
      </c>
      <c r="C1751" t="s">
        <v>10301</v>
      </c>
      <c r="D1751" t="s">
        <v>622</v>
      </c>
      <c r="E1751">
        <v>589.20000000000005</v>
      </c>
      <c r="F1751">
        <v>491</v>
      </c>
      <c r="G1751">
        <v>106.785895363054</v>
      </c>
      <c r="H1751">
        <v>3.0684384385833798</v>
      </c>
      <c r="I1751">
        <v>23.1773299819844</v>
      </c>
      <c r="J1751">
        <v>-11.161248507655801</v>
      </c>
      <c r="K1751">
        <v>481.21184824534799</v>
      </c>
      <c r="L1751">
        <v>380.45490876704201</v>
      </c>
      <c r="M1751">
        <v>38.650734689517797</v>
      </c>
      <c r="N1751">
        <v>0.480444608959954</v>
      </c>
      <c r="O1751">
        <v>13.747454175152701</v>
      </c>
      <c r="P1751">
        <v>169.780219780219</v>
      </c>
      <c r="Q1751">
        <v>6.7405408100603997E-2</v>
      </c>
    </row>
    <row r="1752" spans="1:17" hidden="1" x14ac:dyDescent="0.3">
      <c r="A1752" t="s">
        <v>3682</v>
      </c>
      <c r="B1752" t="s">
        <v>3683</v>
      </c>
      <c r="C1752" t="s">
        <v>10301</v>
      </c>
      <c r="D1752" t="s">
        <v>303</v>
      </c>
      <c r="E1752">
        <v>586.92182500000001</v>
      </c>
      <c r="F1752">
        <v>127.75</v>
      </c>
      <c r="G1752">
        <v>-17.502871491291</v>
      </c>
      <c r="H1752">
        <v>-6.4748435582302104</v>
      </c>
      <c r="I1752">
        <v>-15.9469950087105</v>
      </c>
      <c r="J1752">
        <v>-3.2342930856250698</v>
      </c>
      <c r="K1752">
        <v>129.23323997762199</v>
      </c>
      <c r="L1752">
        <v>126.077410044405</v>
      </c>
      <c r="M1752">
        <v>40.0407561727421</v>
      </c>
      <c r="N1752">
        <v>0.80287905297704298</v>
      </c>
      <c r="O1752">
        <v>19.686888454011701</v>
      </c>
      <c r="P1752">
        <v>27.75</v>
      </c>
      <c r="Q1752">
        <v>4.4540388500243999E-2</v>
      </c>
    </row>
    <row r="1753" spans="1:17" hidden="1" x14ac:dyDescent="0.3">
      <c r="A1753" t="s">
        <v>3684</v>
      </c>
      <c r="B1753" t="s">
        <v>3685</v>
      </c>
      <c r="C1753" t="s">
        <v>10301</v>
      </c>
      <c r="D1753" t="s">
        <v>774</v>
      </c>
      <c r="E1753">
        <v>583.71029146499995</v>
      </c>
      <c r="F1753">
        <v>81.23</v>
      </c>
      <c r="G1753">
        <v>338.92134293563498</v>
      </c>
      <c r="H1753">
        <v>16.4623824566713</v>
      </c>
      <c r="I1753">
        <v>19.234823639698099</v>
      </c>
      <c r="J1753">
        <v>4.2579448155997799</v>
      </c>
      <c r="K1753">
        <v>75.861634677794697</v>
      </c>
      <c r="L1753">
        <v>60.408138004384803</v>
      </c>
      <c r="M1753">
        <v>58.655790167322102</v>
      </c>
      <c r="N1753">
        <v>1.3653808407702801</v>
      </c>
      <c r="O1753">
        <v>9.4423242644343208</v>
      </c>
      <c r="P1753">
        <v>377.82352941176401</v>
      </c>
      <c r="Q1753">
        <v>0.119304897505596</v>
      </c>
    </row>
    <row r="1754" spans="1:17" hidden="1" x14ac:dyDescent="0.3">
      <c r="A1754" t="s">
        <v>3686</v>
      </c>
      <c r="B1754" t="s">
        <v>3687</v>
      </c>
      <c r="C1754" t="s">
        <v>10301</v>
      </c>
      <c r="D1754" t="s">
        <v>471</v>
      </c>
      <c r="E1754">
        <v>583.12146935999999</v>
      </c>
      <c r="F1754">
        <v>477.6</v>
      </c>
      <c r="G1754">
        <v>115.56938967443701</v>
      </c>
      <c r="H1754">
        <v>-0.23917208520960201</v>
      </c>
      <c r="I1754">
        <v>31.747691059898301</v>
      </c>
      <c r="J1754">
        <v>-4.6751876085470396</v>
      </c>
      <c r="K1754">
        <v>454.62810245029902</v>
      </c>
      <c r="L1754">
        <v>383.06661325160502</v>
      </c>
      <c r="M1754">
        <v>62.590083109843498</v>
      </c>
      <c r="N1754">
        <v>1.44166433260029</v>
      </c>
      <c r="O1754">
        <v>6.9200167504187498</v>
      </c>
      <c r="P1754">
        <v>146.821705426356</v>
      </c>
      <c r="Q1754">
        <v>7.1812584820489994E-2</v>
      </c>
    </row>
    <row r="1755" spans="1:17" hidden="1" x14ac:dyDescent="0.3">
      <c r="A1755" t="s">
        <v>3688</v>
      </c>
      <c r="B1755" t="s">
        <v>3689</v>
      </c>
      <c r="C1755" t="s">
        <v>10301</v>
      </c>
      <c r="D1755" t="s">
        <v>1002</v>
      </c>
      <c r="E1755">
        <v>580.64484104999997</v>
      </c>
      <c r="F1755">
        <v>51.21</v>
      </c>
      <c r="G1755">
        <v>37.810417815671201</v>
      </c>
      <c r="H1755">
        <v>3.6134178963733001</v>
      </c>
      <c r="I1755">
        <v>11.8707091322529</v>
      </c>
      <c r="J1755">
        <v>5.6733601748200702</v>
      </c>
      <c r="K1755">
        <v>46.970245107882199</v>
      </c>
      <c r="L1755">
        <v>40.538374689291302</v>
      </c>
      <c r="M1755">
        <v>66.681372609775806</v>
      </c>
      <c r="N1755">
        <v>0.47534352496523302</v>
      </c>
      <c r="O1755">
        <v>6.42452645967583</v>
      </c>
      <c r="P1755">
        <v>67.901639344262193</v>
      </c>
      <c r="Q1755">
        <v>7.5525429670897995E-2</v>
      </c>
    </row>
    <row r="1756" spans="1:17" hidden="1" x14ac:dyDescent="0.3">
      <c r="A1756" t="s">
        <v>3690</v>
      </c>
      <c r="B1756" t="s">
        <v>3691</v>
      </c>
      <c r="C1756" t="s">
        <v>10301</v>
      </c>
      <c r="D1756" t="s">
        <v>359</v>
      </c>
      <c r="E1756">
        <v>580.47545400000001</v>
      </c>
      <c r="F1756">
        <v>1690</v>
      </c>
      <c r="G1756">
        <v>52.0609632213393</v>
      </c>
      <c r="H1756">
        <v>57.601378595667498</v>
      </c>
      <c r="I1756">
        <v>45.973521367818201</v>
      </c>
      <c r="J1756">
        <v>-1.8702037315364599</v>
      </c>
      <c r="K1756">
        <v>1285.8147337581399</v>
      </c>
      <c r="L1756">
        <v>1105.6858299534099</v>
      </c>
      <c r="M1756">
        <v>69.104157478793098</v>
      </c>
      <c r="N1756">
        <v>2.5024818633065999</v>
      </c>
      <c r="O1756">
        <v>8.8165680473372792</v>
      </c>
      <c r="P1756">
        <v>100</v>
      </c>
    </row>
    <row r="1757" spans="1:17" hidden="1" x14ac:dyDescent="0.3">
      <c r="A1757" t="s">
        <v>3692</v>
      </c>
      <c r="B1757" t="s">
        <v>3693</v>
      </c>
      <c r="C1757" t="s">
        <v>10301</v>
      </c>
      <c r="D1757" t="s">
        <v>308</v>
      </c>
      <c r="E1757">
        <v>578.98170000000005</v>
      </c>
      <c r="F1757">
        <v>112.95</v>
      </c>
      <c r="G1757">
        <v>11.4836817908916</v>
      </c>
      <c r="H1757">
        <v>-0.76917074752803505</v>
      </c>
      <c r="I1757">
        <v>-21.675732363525</v>
      </c>
      <c r="J1757">
        <v>3.9160517457827599</v>
      </c>
      <c r="K1757">
        <v>109.406977981316</v>
      </c>
      <c r="L1757">
        <v>108.44019528989401</v>
      </c>
      <c r="M1757">
        <v>72.557580291216695</v>
      </c>
      <c r="N1757">
        <v>1.6894121811340801</v>
      </c>
      <c r="O1757">
        <v>54.758742806551503</v>
      </c>
      <c r="P1757">
        <v>70.877458396369093</v>
      </c>
    </row>
    <row r="1758" spans="1:17" hidden="1" x14ac:dyDescent="0.3">
      <c r="A1758" t="s">
        <v>3694</v>
      </c>
      <c r="B1758" t="s">
        <v>3695</v>
      </c>
      <c r="C1758" t="s">
        <v>10301</v>
      </c>
      <c r="D1758" t="s">
        <v>89</v>
      </c>
      <c r="E1758">
        <v>576.69059700000003</v>
      </c>
      <c r="F1758">
        <v>276.3</v>
      </c>
      <c r="G1758">
        <v>561.96990292530302</v>
      </c>
      <c r="H1758">
        <v>-7.3516523942224596</v>
      </c>
      <c r="I1758">
        <v>26.026734618782399</v>
      </c>
      <c r="J1758">
        <v>-1.5541876580577101</v>
      </c>
      <c r="K1758">
        <v>297.58564857668898</v>
      </c>
      <c r="L1758">
        <v>239.933361429939</v>
      </c>
      <c r="M1758">
        <v>51.241757344673204</v>
      </c>
      <c r="N1758">
        <v>0.41007970515752301</v>
      </c>
      <c r="O1758">
        <v>43.557727108215602</v>
      </c>
      <c r="P1758">
        <v>667.5</v>
      </c>
    </row>
    <row r="1759" spans="1:17" hidden="1" x14ac:dyDescent="0.3">
      <c r="A1759" t="s">
        <v>3696</v>
      </c>
      <c r="B1759" t="s">
        <v>3697</v>
      </c>
      <c r="C1759" t="s">
        <v>10301</v>
      </c>
      <c r="D1759" t="s">
        <v>263</v>
      </c>
      <c r="E1759">
        <v>575.86815000000001</v>
      </c>
      <c r="F1759">
        <v>407.55</v>
      </c>
      <c r="G1759">
        <v>75.298418048041896</v>
      </c>
      <c r="H1759">
        <v>17.883139699457899</v>
      </c>
      <c r="I1759">
        <v>9.1693380590101494</v>
      </c>
      <c r="J1759">
        <v>3.68333942396792</v>
      </c>
      <c r="K1759">
        <v>359.11938353873501</v>
      </c>
      <c r="L1759">
        <v>326.47553942321701</v>
      </c>
      <c r="M1759">
        <v>72.388460394286199</v>
      </c>
      <c r="N1759">
        <v>2.9067118584434999</v>
      </c>
      <c r="O1759">
        <v>7.2015703594650899</v>
      </c>
      <c r="P1759">
        <v>108.892875448487</v>
      </c>
      <c r="Q1759">
        <v>9.5412402486391004E-2</v>
      </c>
    </row>
    <row r="1760" spans="1:17" hidden="1" x14ac:dyDescent="0.3">
      <c r="A1760" t="s">
        <v>3698</v>
      </c>
      <c r="B1760" t="s">
        <v>3699</v>
      </c>
      <c r="C1760" t="s">
        <v>10301</v>
      </c>
      <c r="D1760" t="s">
        <v>571</v>
      </c>
      <c r="E1760">
        <v>575.31574229499995</v>
      </c>
      <c r="F1760">
        <v>649.20000000000005</v>
      </c>
      <c r="G1760">
        <v>-90.150796209185799</v>
      </c>
      <c r="H1760">
        <v>-3.4174872121376199</v>
      </c>
      <c r="I1760">
        <v>-16.1419232251246</v>
      </c>
      <c r="J1760">
        <v>-0.217749986714383</v>
      </c>
      <c r="K1760">
        <v>655.79580840612596</v>
      </c>
      <c r="L1760">
        <v>658.19095935095095</v>
      </c>
      <c r="M1760">
        <v>64.4501821207338</v>
      </c>
      <c r="N1760">
        <v>0.456146038386812</v>
      </c>
      <c r="O1760">
        <v>24.768946395563699</v>
      </c>
      <c r="P1760">
        <v>18.434735017787101</v>
      </c>
      <c r="Q1760">
        <v>-0.110299053076791</v>
      </c>
    </row>
    <row r="1761" spans="1:17" hidden="1" x14ac:dyDescent="0.3">
      <c r="A1761" t="s">
        <v>3700</v>
      </c>
      <c r="B1761" t="s">
        <v>3701</v>
      </c>
      <c r="C1761" t="s">
        <v>10301</v>
      </c>
      <c r="D1761" t="s">
        <v>127</v>
      </c>
      <c r="E1761">
        <v>575.17082209600005</v>
      </c>
      <c r="F1761">
        <v>57.32</v>
      </c>
      <c r="G1761">
        <v>87.875203652335998</v>
      </c>
      <c r="H1761">
        <v>8.4948656645461593</v>
      </c>
      <c r="I1761">
        <v>36.437962726914201</v>
      </c>
      <c r="J1761">
        <v>-5.5152169546267196</v>
      </c>
      <c r="K1761">
        <v>52.730473583316098</v>
      </c>
      <c r="L1761">
        <v>42.8769842632951</v>
      </c>
      <c r="M1761">
        <v>50.825657608677403</v>
      </c>
      <c r="N1761">
        <v>2.2404465185048199</v>
      </c>
      <c r="O1761">
        <v>30.8443824145149</v>
      </c>
      <c r="P1761">
        <v>127.009900990098</v>
      </c>
      <c r="Q1761">
        <v>0.15544692304477001</v>
      </c>
    </row>
    <row r="1762" spans="1:17" hidden="1" x14ac:dyDescent="0.3">
      <c r="A1762" t="s">
        <v>3702</v>
      </c>
      <c r="B1762" t="s">
        <v>3703</v>
      </c>
      <c r="C1762" t="s">
        <v>10301</v>
      </c>
      <c r="D1762" t="s">
        <v>139</v>
      </c>
      <c r="E1762">
        <v>574.68434279999997</v>
      </c>
      <c r="F1762">
        <v>14.59</v>
      </c>
      <c r="G1762">
        <v>149.98702438062699</v>
      </c>
      <c r="H1762">
        <v>5.0117881262995603</v>
      </c>
      <c r="I1762">
        <v>-5.9510946823656496</v>
      </c>
      <c r="J1762">
        <v>-5.7628021429879803</v>
      </c>
      <c r="K1762">
        <v>12.9004616755381</v>
      </c>
      <c r="L1762">
        <v>11.003791820803899</v>
      </c>
      <c r="M1762">
        <v>68.086588132396599</v>
      </c>
      <c r="N1762">
        <v>1.7035875065661601</v>
      </c>
      <c r="O1762">
        <v>2.81014393420151</v>
      </c>
      <c r="P1762">
        <v>180.57692307692301</v>
      </c>
      <c r="Q1762">
        <v>7.9797729136334997E-2</v>
      </c>
    </row>
    <row r="1763" spans="1:17" hidden="1" x14ac:dyDescent="0.3">
      <c r="A1763" t="s">
        <v>3704</v>
      </c>
      <c r="B1763" t="s">
        <v>3705</v>
      </c>
      <c r="C1763" t="s">
        <v>10301</v>
      </c>
      <c r="D1763" t="s">
        <v>622</v>
      </c>
      <c r="E1763">
        <v>573.84369000000004</v>
      </c>
      <c r="F1763">
        <v>315</v>
      </c>
      <c r="G1763">
        <v>135.68058883569799</v>
      </c>
      <c r="H1763">
        <v>2.2657193452142899</v>
      </c>
      <c r="I1763">
        <v>67.505155008488501</v>
      </c>
      <c r="J1763">
        <v>-0.96377806764811302</v>
      </c>
      <c r="K1763">
        <v>295.33143704044102</v>
      </c>
      <c r="L1763">
        <v>206.74256437730901</v>
      </c>
      <c r="M1763">
        <v>43.225468029140004</v>
      </c>
      <c r="N1763">
        <v>0.74869565217391298</v>
      </c>
      <c r="O1763">
        <v>15.7777777777777</v>
      </c>
      <c r="P1763">
        <v>255.12965050732799</v>
      </c>
      <c r="Q1763">
        <v>0.219033092063985</v>
      </c>
    </row>
    <row r="1764" spans="1:17" hidden="1" x14ac:dyDescent="0.3">
      <c r="A1764" t="s">
        <v>3706</v>
      </c>
      <c r="B1764" t="s">
        <v>3707</v>
      </c>
      <c r="C1764" t="s">
        <v>10301</v>
      </c>
      <c r="D1764" t="s">
        <v>51</v>
      </c>
      <c r="E1764">
        <v>573.06429845399998</v>
      </c>
      <c r="F1764">
        <v>117.61</v>
      </c>
      <c r="G1764">
        <v>-27.610701276799801</v>
      </c>
      <c r="H1764">
        <v>7.3636115869389798</v>
      </c>
      <c r="I1764">
        <v>-6.8539854829546503</v>
      </c>
      <c r="J1764">
        <v>1.83870711161666</v>
      </c>
      <c r="K1764">
        <v>110.095080083434</v>
      </c>
      <c r="L1764">
        <v>108.582804239577</v>
      </c>
      <c r="M1764">
        <v>69.547704428084401</v>
      </c>
      <c r="N1764">
        <v>1.03458605008579</v>
      </c>
      <c r="O1764">
        <v>14.3185103307541</v>
      </c>
      <c r="P1764">
        <v>31.407821229050199</v>
      </c>
    </row>
    <row r="1765" spans="1:17" hidden="1" x14ac:dyDescent="0.3">
      <c r="A1765" t="s">
        <v>3708</v>
      </c>
      <c r="B1765" t="s">
        <v>3709</v>
      </c>
      <c r="C1765" t="s">
        <v>10301</v>
      </c>
      <c r="D1765" t="s">
        <v>198</v>
      </c>
      <c r="E1765">
        <v>572.57899999999995</v>
      </c>
      <c r="F1765">
        <v>182.35</v>
      </c>
      <c r="G1765">
        <v>18.137528795448901</v>
      </c>
      <c r="H1765">
        <v>5.3631776716707904</v>
      </c>
      <c r="I1765">
        <v>-0.112563198642833</v>
      </c>
      <c r="J1765">
        <v>6.8008373478960804</v>
      </c>
      <c r="K1765">
        <v>166.296998022667</v>
      </c>
      <c r="L1765">
        <v>155.16263512523599</v>
      </c>
      <c r="M1765">
        <v>72.705901549704905</v>
      </c>
      <c r="N1765">
        <v>0.76610342504717599</v>
      </c>
      <c r="O1765">
        <v>11.982451329860099</v>
      </c>
      <c r="P1765">
        <v>57.198275862068897</v>
      </c>
      <c r="Q1765">
        <v>8.2424600123434999E-2</v>
      </c>
    </row>
    <row r="1766" spans="1:17" hidden="1" x14ac:dyDescent="0.3">
      <c r="A1766" t="s">
        <v>3710</v>
      </c>
      <c r="B1766" t="s">
        <v>3711</v>
      </c>
      <c r="C1766" t="s">
        <v>10301</v>
      </c>
      <c r="D1766" t="s">
        <v>127</v>
      </c>
      <c r="E1766">
        <v>570.38894600000003</v>
      </c>
      <c r="F1766">
        <v>310.60000000000002</v>
      </c>
      <c r="G1766">
        <v>86.8817092255196</v>
      </c>
      <c r="H1766">
        <v>37.633005281429497</v>
      </c>
      <c r="I1766">
        <v>18.500294459609901</v>
      </c>
      <c r="J1766">
        <v>8.5594874779315404</v>
      </c>
      <c r="K1766">
        <v>253.10970911934299</v>
      </c>
      <c r="L1766">
        <v>225.467939219063</v>
      </c>
      <c r="M1766">
        <v>82.074852756524507</v>
      </c>
      <c r="N1766">
        <v>2.6635972298149202</v>
      </c>
      <c r="O1766">
        <v>4.3142305215711296</v>
      </c>
      <c r="P1766">
        <v>142.27769110764399</v>
      </c>
      <c r="Q1766">
        <v>0.119527887030448</v>
      </c>
    </row>
    <row r="1767" spans="1:17" hidden="1" x14ac:dyDescent="0.3">
      <c r="A1767" t="s">
        <v>3712</v>
      </c>
      <c r="B1767" t="s">
        <v>3713</v>
      </c>
      <c r="C1767" t="s">
        <v>10301</v>
      </c>
      <c r="D1767" t="s">
        <v>571</v>
      </c>
      <c r="E1767">
        <v>570.16201724999996</v>
      </c>
      <c r="F1767">
        <v>582.75</v>
      </c>
      <c r="G1767">
        <v>-4.9098219568522401</v>
      </c>
      <c r="H1767">
        <v>3.39071321458227</v>
      </c>
      <c r="I1767">
        <v>-6.0668160895127299</v>
      </c>
      <c r="J1767">
        <v>5.5402549161441801</v>
      </c>
      <c r="K1767">
        <v>569.61550051226698</v>
      </c>
      <c r="L1767">
        <v>544.84424455121803</v>
      </c>
      <c r="M1767">
        <v>57.455100518990001</v>
      </c>
      <c r="N1767">
        <v>0.89418441396878001</v>
      </c>
      <c r="O1767">
        <v>18.987558987558899</v>
      </c>
      <c r="P1767">
        <v>30.632145258910501</v>
      </c>
    </row>
    <row r="1768" spans="1:17" hidden="1" x14ac:dyDescent="0.3">
      <c r="A1768" t="s">
        <v>3714</v>
      </c>
      <c r="B1768" t="s">
        <v>3715</v>
      </c>
      <c r="C1768" t="s">
        <v>10301</v>
      </c>
      <c r="D1768" t="s">
        <v>51</v>
      </c>
      <c r="E1768">
        <v>569.77213449999999</v>
      </c>
      <c r="F1768">
        <v>181.7</v>
      </c>
      <c r="G1768">
        <v>36.518958495894701</v>
      </c>
      <c r="H1768">
        <v>2.4042055244212999</v>
      </c>
      <c r="I1768">
        <v>21.760602931416699</v>
      </c>
      <c r="J1768">
        <v>-6.0002274673050602</v>
      </c>
      <c r="K1768">
        <v>177.864022260208</v>
      </c>
      <c r="L1768">
        <v>153.66467538162499</v>
      </c>
      <c r="M1768">
        <v>55.845217294842698</v>
      </c>
      <c r="N1768">
        <v>1.06512645812242</v>
      </c>
      <c r="O1768">
        <v>20.3476034762447</v>
      </c>
      <c r="P1768">
        <v>97.523553965414393</v>
      </c>
      <c r="Q1768">
        <v>0.128036530611053</v>
      </c>
    </row>
    <row r="1769" spans="1:17" hidden="1" x14ac:dyDescent="0.3">
      <c r="A1769" t="s">
        <v>3716</v>
      </c>
      <c r="B1769" t="s">
        <v>3717</v>
      </c>
      <c r="C1769" t="s">
        <v>10301</v>
      </c>
      <c r="D1769" t="s">
        <v>263</v>
      </c>
      <c r="E1769">
        <v>568.81805627999995</v>
      </c>
      <c r="F1769">
        <v>516.9</v>
      </c>
      <c r="G1769">
        <v>95.606586800189703</v>
      </c>
      <c r="H1769">
        <v>4.5038439223308</v>
      </c>
      <c r="I1769">
        <v>3.9359876096352902</v>
      </c>
      <c r="J1769">
        <v>9.1937760951264398</v>
      </c>
      <c r="K1769">
        <v>517.43120068122403</v>
      </c>
      <c r="L1769">
        <v>444.03995746484298</v>
      </c>
      <c r="M1769">
        <v>57.591862859863603</v>
      </c>
      <c r="N1769">
        <v>1.90254236064224</v>
      </c>
      <c r="O1769">
        <v>29.425420777713299</v>
      </c>
      <c r="P1769">
        <v>163.18737270875701</v>
      </c>
      <c r="Q1769">
        <v>0.121685214440985</v>
      </c>
    </row>
    <row r="1770" spans="1:17" hidden="1" x14ac:dyDescent="0.3">
      <c r="A1770" t="s">
        <v>3718</v>
      </c>
      <c r="B1770" t="s">
        <v>3719</v>
      </c>
      <c r="C1770" t="s">
        <v>10301</v>
      </c>
      <c r="D1770" t="s">
        <v>263</v>
      </c>
      <c r="E1770">
        <v>568.48646855000004</v>
      </c>
      <c r="F1770">
        <v>1162.7</v>
      </c>
      <c r="G1770">
        <v>166.47395762715001</v>
      </c>
      <c r="H1770">
        <v>27.582004221164699</v>
      </c>
      <c r="I1770">
        <v>49.586403558805003</v>
      </c>
      <c r="J1770">
        <v>20.7691865986083</v>
      </c>
      <c r="K1770">
        <v>981.21545804950301</v>
      </c>
      <c r="L1770">
        <v>813.33367332547198</v>
      </c>
      <c r="M1770">
        <v>74.188736699630397</v>
      </c>
      <c r="N1770">
        <v>2.16822972682297</v>
      </c>
      <c r="O1770">
        <v>5.3582179409993902</v>
      </c>
      <c r="P1770">
        <v>218.41708886758801</v>
      </c>
      <c r="Q1770">
        <v>0.158405812986188</v>
      </c>
    </row>
    <row r="1771" spans="1:17" hidden="1" x14ac:dyDescent="0.3">
      <c r="A1771" t="s">
        <v>3720</v>
      </c>
      <c r="B1771" t="s">
        <v>3721</v>
      </c>
      <c r="C1771" t="s">
        <v>10301</v>
      </c>
      <c r="D1771" t="s">
        <v>774</v>
      </c>
      <c r="E1771">
        <v>568.09387079999999</v>
      </c>
      <c r="F1771">
        <v>389.25</v>
      </c>
      <c r="G1771">
        <v>-45.892661135977299</v>
      </c>
      <c r="H1771">
        <v>2.5755549474539201</v>
      </c>
      <c r="I1771">
        <v>-10.2160686074974</v>
      </c>
      <c r="J1771">
        <v>1.0292139602973001</v>
      </c>
      <c r="K1771">
        <v>387.373694862082</v>
      </c>
      <c r="L1771">
        <v>397.37978997098901</v>
      </c>
      <c r="M1771">
        <v>54.971091853926403</v>
      </c>
      <c r="N1771">
        <v>0.36039739295611101</v>
      </c>
      <c r="O1771">
        <v>28.439306358381501</v>
      </c>
      <c r="P1771">
        <v>28.890728476821099</v>
      </c>
      <c r="Q1771">
        <v>1.5501239534200001E-3</v>
      </c>
    </row>
    <row r="1772" spans="1:17" hidden="1" x14ac:dyDescent="0.3">
      <c r="A1772" t="s">
        <v>3722</v>
      </c>
      <c r="B1772" t="s">
        <v>3723</v>
      </c>
      <c r="C1772" t="s">
        <v>10301</v>
      </c>
      <c r="D1772" t="s">
        <v>266</v>
      </c>
      <c r="E1772">
        <v>565.02413551999996</v>
      </c>
      <c r="F1772">
        <v>603.20000000000005</v>
      </c>
      <c r="G1772">
        <v>-6.52510319127079</v>
      </c>
      <c r="H1772">
        <v>10.9763159390259</v>
      </c>
      <c r="I1772">
        <v>17.020661918531701</v>
      </c>
      <c r="J1772">
        <v>-1.7540663116400601</v>
      </c>
      <c r="K1772">
        <v>533.22961627584698</v>
      </c>
      <c r="L1772">
        <v>497.568691805453</v>
      </c>
      <c r="M1772">
        <v>68.476319347135203</v>
      </c>
      <c r="N1772">
        <v>0.33835738445868602</v>
      </c>
      <c r="O1772">
        <v>8.3720159151193503</v>
      </c>
      <c r="P1772">
        <v>55.463917525773198</v>
      </c>
      <c r="Q1772">
        <v>-7.7129972645910002E-3</v>
      </c>
    </row>
    <row r="1773" spans="1:17" hidden="1" x14ac:dyDescent="0.3">
      <c r="A1773" t="s">
        <v>3724</v>
      </c>
      <c r="B1773" t="s">
        <v>3725</v>
      </c>
      <c r="C1773" t="s">
        <v>10301</v>
      </c>
      <c r="D1773" t="s">
        <v>571</v>
      </c>
      <c r="E1773">
        <v>563.05319999999995</v>
      </c>
      <c r="F1773">
        <v>151.75</v>
      </c>
      <c r="G1773">
        <v>-32.6691811595852</v>
      </c>
      <c r="H1773">
        <v>4.9300574356245699</v>
      </c>
      <c r="I1773">
        <v>-16.427175998975699</v>
      </c>
      <c r="J1773">
        <v>8.4990678344891109</v>
      </c>
      <c r="K1773">
        <v>151.91602352941101</v>
      </c>
      <c r="M1773">
        <v>57.594265387578197</v>
      </c>
      <c r="O1773">
        <v>14.556836902800599</v>
      </c>
      <c r="P1773">
        <v>9.8523237295497292</v>
      </c>
    </row>
    <row r="1774" spans="1:17" hidden="1" x14ac:dyDescent="0.3">
      <c r="A1774" t="s">
        <v>3726</v>
      </c>
      <c r="B1774" t="s">
        <v>3727</v>
      </c>
      <c r="C1774" t="s">
        <v>10301</v>
      </c>
      <c r="D1774" t="s">
        <v>80</v>
      </c>
      <c r="E1774">
        <v>557.35677213600002</v>
      </c>
      <c r="F1774">
        <v>189.74</v>
      </c>
      <c r="G1774">
        <v>-26.7500489077655</v>
      </c>
      <c r="H1774">
        <v>-1.2855638914402701</v>
      </c>
      <c r="I1774">
        <v>-25.0166777848541</v>
      </c>
      <c r="J1774">
        <v>0.98427388040383401</v>
      </c>
      <c r="K1774">
        <v>191.384314251154</v>
      </c>
      <c r="L1774">
        <v>193.93077945414299</v>
      </c>
      <c r="M1774">
        <v>52.819478981510102</v>
      </c>
      <c r="N1774">
        <v>0.592384825215716</v>
      </c>
      <c r="O1774">
        <v>22.246231685464299</v>
      </c>
      <c r="P1774">
        <v>22.968243681140599</v>
      </c>
      <c r="Q1774">
        <v>-0.113082963522909</v>
      </c>
    </row>
    <row r="1775" spans="1:17" hidden="1" x14ac:dyDescent="0.3">
      <c r="A1775" t="s">
        <v>3728</v>
      </c>
      <c r="B1775" t="s">
        <v>3729</v>
      </c>
      <c r="C1775" t="s">
        <v>10301</v>
      </c>
      <c r="D1775" t="s">
        <v>263</v>
      </c>
      <c r="E1775">
        <v>555.94584172500004</v>
      </c>
      <c r="F1775">
        <v>84.25</v>
      </c>
      <c r="G1775">
        <v>64.258357366376302</v>
      </c>
      <c r="H1775">
        <v>22.862059682858099</v>
      </c>
      <c r="I1775">
        <v>4.9655524211904201</v>
      </c>
      <c r="J1775">
        <v>-8.4212228862040401</v>
      </c>
      <c r="K1775">
        <v>73.708964807172805</v>
      </c>
      <c r="L1775">
        <v>61.981949929778501</v>
      </c>
      <c r="M1775">
        <v>57.893973175025302</v>
      </c>
      <c r="N1775">
        <v>0.81376750900560402</v>
      </c>
      <c r="O1775">
        <v>10.9792284866468</v>
      </c>
      <c r="P1775">
        <v>118.77434432614901</v>
      </c>
      <c r="Q1775">
        <v>0.15362373811112801</v>
      </c>
    </row>
    <row r="1776" spans="1:17" hidden="1" x14ac:dyDescent="0.3">
      <c r="A1776" t="s">
        <v>3730</v>
      </c>
      <c r="B1776" t="s">
        <v>3731</v>
      </c>
      <c r="C1776" t="s">
        <v>10301</v>
      </c>
      <c r="D1776" t="s">
        <v>219</v>
      </c>
      <c r="E1776">
        <v>555.44399999999996</v>
      </c>
      <c r="F1776">
        <v>257.14999999999998</v>
      </c>
      <c r="G1776">
        <v>0.17690755681188</v>
      </c>
      <c r="H1776">
        <v>26.242420656952</v>
      </c>
      <c r="I1776">
        <v>25.2518501710862</v>
      </c>
      <c r="J1776">
        <v>12.3373547235819</v>
      </c>
      <c r="K1776">
        <v>203.139277867999</v>
      </c>
      <c r="L1776">
        <v>191.711045873317</v>
      </c>
      <c r="M1776">
        <v>85.424820077702805</v>
      </c>
      <c r="N1776">
        <v>3.2200054694700002</v>
      </c>
      <c r="O1776">
        <v>3.0526929807505399</v>
      </c>
      <c r="P1776">
        <v>61.729559748427597</v>
      </c>
      <c r="Q1776">
        <v>-2.7073161858906E-2</v>
      </c>
    </row>
    <row r="1777" spans="1:17" hidden="1" x14ac:dyDescent="0.3">
      <c r="A1777" t="s">
        <v>3732</v>
      </c>
      <c r="B1777" t="s">
        <v>3733</v>
      </c>
      <c r="C1777" t="s">
        <v>10301</v>
      </c>
      <c r="D1777" t="s">
        <v>527</v>
      </c>
      <c r="E1777">
        <v>554.34554311199997</v>
      </c>
      <c r="F1777">
        <v>32.93</v>
      </c>
      <c r="G1777">
        <v>87.8987561951445</v>
      </c>
      <c r="H1777">
        <v>9.8110399171127494</v>
      </c>
      <c r="I1777">
        <v>68.024131210826894</v>
      </c>
      <c r="J1777">
        <v>-4.0868962988978303</v>
      </c>
      <c r="K1777">
        <v>28.425035107462399</v>
      </c>
      <c r="L1777">
        <v>21.5556215003432</v>
      </c>
      <c r="M1777">
        <v>56.923259005583198</v>
      </c>
      <c r="N1777">
        <v>0.75949886751738904</v>
      </c>
      <c r="O1777">
        <v>18.827816580625498</v>
      </c>
      <c r="P1777">
        <v>150.41825095057001</v>
      </c>
      <c r="Q1777">
        <v>8.1479572765282005E-2</v>
      </c>
    </row>
    <row r="1778" spans="1:17" hidden="1" x14ac:dyDescent="0.3">
      <c r="A1778" t="s">
        <v>3734</v>
      </c>
      <c r="B1778" t="s">
        <v>3735</v>
      </c>
      <c r="C1778" t="s">
        <v>10301</v>
      </c>
      <c r="D1778" t="s">
        <v>622</v>
      </c>
      <c r="E1778">
        <v>553.43925000000002</v>
      </c>
      <c r="F1778">
        <v>482.3</v>
      </c>
      <c r="G1778">
        <v>180.80430720429899</v>
      </c>
      <c r="H1778">
        <v>10.212870560874601</v>
      </c>
      <c r="I1778">
        <v>67.252110337272498</v>
      </c>
      <c r="J1778">
        <v>8.8718874330677107</v>
      </c>
      <c r="K1778">
        <v>393.32321271854801</v>
      </c>
      <c r="L1778">
        <v>300.23181888302901</v>
      </c>
      <c r="M1778">
        <v>79.005983683265498</v>
      </c>
      <c r="N1778">
        <v>1.2142792672199401</v>
      </c>
      <c r="O1778">
        <v>0.55981754094960301</v>
      </c>
      <c r="P1778">
        <v>229.89056087551299</v>
      </c>
      <c r="Q1778">
        <v>0.119593442416905</v>
      </c>
    </row>
    <row r="1779" spans="1:17" hidden="1" x14ac:dyDescent="0.3">
      <c r="A1779" t="s">
        <v>3736</v>
      </c>
      <c r="B1779" t="s">
        <v>3737</v>
      </c>
      <c r="C1779" t="s">
        <v>10301</v>
      </c>
      <c r="D1779" t="s">
        <v>408</v>
      </c>
      <c r="E1779">
        <v>552.88382179500002</v>
      </c>
      <c r="F1779">
        <v>336.15</v>
      </c>
      <c r="G1779">
        <v>-37.323477990378997</v>
      </c>
      <c r="H1779">
        <v>-2.60878746864315</v>
      </c>
      <c r="I1779">
        <v>-6.1838133301028098</v>
      </c>
      <c r="J1779">
        <v>5.1125494509870899</v>
      </c>
      <c r="K1779">
        <v>312.60492387367299</v>
      </c>
      <c r="L1779">
        <v>323.43024789189099</v>
      </c>
      <c r="M1779">
        <v>73.655484269379699</v>
      </c>
      <c r="N1779">
        <v>1.5100437777493001</v>
      </c>
      <c r="O1779">
        <v>36.843670980217098</v>
      </c>
      <c r="P1779">
        <v>28.301526717557199</v>
      </c>
      <c r="Q1779">
        <v>-3.0338787751639E-2</v>
      </c>
    </row>
    <row r="1780" spans="1:17" hidden="1" x14ac:dyDescent="0.3">
      <c r="A1780" t="s">
        <v>3738</v>
      </c>
      <c r="B1780" t="s">
        <v>3739</v>
      </c>
      <c r="C1780" t="s">
        <v>10301</v>
      </c>
      <c r="D1780" t="s">
        <v>248</v>
      </c>
      <c r="E1780">
        <v>552.539780164999</v>
      </c>
      <c r="F1780">
        <v>329.95</v>
      </c>
      <c r="G1780">
        <v>-10.267532496500399</v>
      </c>
      <c r="H1780">
        <v>1.7418401141470199</v>
      </c>
      <c r="I1780">
        <v>-3.91936397684968</v>
      </c>
      <c r="J1780">
        <v>2.1560470225159398</v>
      </c>
      <c r="K1780">
        <v>312.679604801685</v>
      </c>
      <c r="L1780">
        <v>304.21155928770901</v>
      </c>
      <c r="M1780">
        <v>68.209619036736896</v>
      </c>
      <c r="N1780">
        <v>0.49841834673032498</v>
      </c>
      <c r="O1780">
        <v>8.7437490528868107</v>
      </c>
      <c r="P1780">
        <v>25.218216318785501</v>
      </c>
      <c r="Q1780">
        <v>1.099744374577E-2</v>
      </c>
    </row>
    <row r="1781" spans="1:17" hidden="1" x14ac:dyDescent="0.3">
      <c r="A1781" t="s">
        <v>3740</v>
      </c>
      <c r="B1781" t="s">
        <v>3741</v>
      </c>
      <c r="C1781" t="s">
        <v>10301</v>
      </c>
      <c r="D1781" t="s">
        <v>308</v>
      </c>
      <c r="E1781">
        <v>550.78107750000004</v>
      </c>
      <c r="F1781">
        <v>688.95</v>
      </c>
      <c r="G1781">
        <v>83.5441074038458</v>
      </c>
      <c r="H1781">
        <v>6.2232105130203399</v>
      </c>
      <c r="I1781">
        <v>-2.7422198328902301</v>
      </c>
      <c r="J1781">
        <v>7.6209242670542103</v>
      </c>
      <c r="K1781">
        <v>624.69592264433004</v>
      </c>
      <c r="L1781">
        <v>566.75592806875704</v>
      </c>
      <c r="M1781">
        <v>82.377708138798496</v>
      </c>
      <c r="N1781">
        <v>1.6205008591907599</v>
      </c>
      <c r="O1781">
        <v>13.3609115320415</v>
      </c>
      <c r="P1781">
        <v>111.984615384615</v>
      </c>
      <c r="Q1781">
        <v>0.20480404625896401</v>
      </c>
    </row>
    <row r="1782" spans="1:17" hidden="1" x14ac:dyDescent="0.3">
      <c r="A1782" t="s">
        <v>3742</v>
      </c>
      <c r="B1782" t="s">
        <v>3743</v>
      </c>
      <c r="C1782" t="s">
        <v>10301</v>
      </c>
      <c r="D1782" t="s">
        <v>955</v>
      </c>
      <c r="E1782">
        <v>549.92610000000002</v>
      </c>
      <c r="F1782">
        <v>274.25</v>
      </c>
      <c r="G1782">
        <v>-22.274440143549</v>
      </c>
      <c r="H1782">
        <v>17.9723996061376</v>
      </c>
      <c r="I1782">
        <v>-2.8895364095385401</v>
      </c>
      <c r="J1782">
        <v>-0.92939877428678996</v>
      </c>
      <c r="K1782">
        <v>230.993537685728</v>
      </c>
      <c r="L1782">
        <v>216.30208566685201</v>
      </c>
      <c r="M1782">
        <v>65.265275086332196</v>
      </c>
      <c r="N1782">
        <v>3.6369003690036901</v>
      </c>
      <c r="O1782">
        <v>10.829535095715499</v>
      </c>
      <c r="P1782">
        <v>52.3611111111111</v>
      </c>
      <c r="Q1782">
        <v>0.136430903622108</v>
      </c>
    </row>
    <row r="1783" spans="1:17" hidden="1" x14ac:dyDescent="0.3">
      <c r="A1783" t="s">
        <v>3744</v>
      </c>
      <c r="B1783" t="s">
        <v>3745</v>
      </c>
      <c r="C1783" t="s">
        <v>10301</v>
      </c>
      <c r="D1783" t="s">
        <v>303</v>
      </c>
      <c r="E1783">
        <v>549.35572999999999</v>
      </c>
      <c r="F1783">
        <v>955.9</v>
      </c>
      <c r="G1783">
        <v>-23.362090819185099</v>
      </c>
      <c r="H1783">
        <v>-15.427364326671199</v>
      </c>
      <c r="I1783">
        <v>-7.1200856585756496</v>
      </c>
      <c r="J1783">
        <v>0.110142573550328</v>
      </c>
      <c r="M1783">
        <v>55.1087433965331</v>
      </c>
      <c r="O1783">
        <v>48.347107438016501</v>
      </c>
      <c r="P1783">
        <v>9.7789262130347296</v>
      </c>
    </row>
    <row r="1784" spans="1:17" hidden="1" x14ac:dyDescent="0.3">
      <c r="A1784" t="s">
        <v>3746</v>
      </c>
      <c r="B1784" t="s">
        <v>3747</v>
      </c>
      <c r="C1784" t="s">
        <v>10301</v>
      </c>
      <c r="D1784" t="s">
        <v>198</v>
      </c>
      <c r="E1784">
        <v>548.68311719999997</v>
      </c>
      <c r="F1784">
        <v>4636</v>
      </c>
      <c r="G1784">
        <v>125.505609566362</v>
      </c>
      <c r="H1784">
        <v>55.426585943935102</v>
      </c>
      <c r="I1784">
        <v>38.621717831803203</v>
      </c>
      <c r="J1784">
        <v>18.964580956505301</v>
      </c>
      <c r="K1784">
        <v>3451.5049134524602</v>
      </c>
      <c r="L1784">
        <v>2718.11738723392</v>
      </c>
      <c r="M1784">
        <v>87.543418030221105</v>
      </c>
      <c r="N1784">
        <v>1.40538767996087</v>
      </c>
      <c r="O1784">
        <v>1.8334771354616</v>
      </c>
      <c r="P1784">
        <v>219.72413793103399</v>
      </c>
      <c r="Q1784">
        <v>0.11456218898954799</v>
      </c>
    </row>
    <row r="1785" spans="1:17" hidden="1" x14ac:dyDescent="0.3">
      <c r="A1785" t="s">
        <v>3748</v>
      </c>
      <c r="B1785" t="s">
        <v>3749</v>
      </c>
      <c r="C1785" t="s">
        <v>10301</v>
      </c>
      <c r="D1785" t="s">
        <v>72</v>
      </c>
      <c r="E1785">
        <v>548.58992642999999</v>
      </c>
      <c r="F1785">
        <v>183.82</v>
      </c>
      <c r="G1785">
        <v>18.903348737846201</v>
      </c>
      <c r="H1785">
        <v>15.078804217137399</v>
      </c>
      <c r="I1785">
        <v>10.0190706818241</v>
      </c>
      <c r="J1785">
        <v>0.44656438319712699</v>
      </c>
      <c r="K1785">
        <v>172.024362089764</v>
      </c>
      <c r="L1785">
        <v>145.82650304840999</v>
      </c>
      <c r="M1785">
        <v>45.767465334118597</v>
      </c>
      <c r="N1785">
        <v>0.88054263669822397</v>
      </c>
      <c r="O1785">
        <v>23.871178326623799</v>
      </c>
      <c r="P1785">
        <v>65.603603603603602</v>
      </c>
      <c r="Q1785">
        <v>5.6393983449712998E-2</v>
      </c>
    </row>
    <row r="1786" spans="1:17" hidden="1" x14ac:dyDescent="0.3">
      <c r="A1786" t="s">
        <v>3750</v>
      </c>
      <c r="B1786" t="s">
        <v>3751</v>
      </c>
      <c r="C1786" t="s">
        <v>10301</v>
      </c>
      <c r="D1786" t="s">
        <v>1893</v>
      </c>
      <c r="E1786">
        <v>547.79864260600004</v>
      </c>
      <c r="F1786">
        <v>269.81</v>
      </c>
      <c r="G1786">
        <v>-5.8317646734558197</v>
      </c>
      <c r="H1786">
        <v>11.4193345023834</v>
      </c>
      <c r="I1786">
        <v>-14.691548323266201</v>
      </c>
      <c r="J1786">
        <v>-1.70901333261121</v>
      </c>
      <c r="K1786">
        <v>244.16748758372799</v>
      </c>
      <c r="L1786">
        <v>247.72939432440899</v>
      </c>
      <c r="M1786">
        <v>70.591527547102899</v>
      </c>
      <c r="N1786">
        <v>2.69268158250377</v>
      </c>
      <c r="O1786">
        <v>18.2313479856195</v>
      </c>
      <c r="P1786">
        <v>38.364102564102502</v>
      </c>
      <c r="Q1786">
        <v>-2.6370284917798002E-2</v>
      </c>
    </row>
    <row r="1787" spans="1:17" hidden="1" x14ac:dyDescent="0.3">
      <c r="A1787" t="s">
        <v>3752</v>
      </c>
      <c r="B1787" t="s">
        <v>3753</v>
      </c>
      <c r="C1787" t="s">
        <v>10301</v>
      </c>
      <c r="D1787" t="s">
        <v>527</v>
      </c>
      <c r="E1787">
        <v>547.43849999999998</v>
      </c>
      <c r="F1787">
        <v>504</v>
      </c>
      <c r="G1787">
        <v>180.33914320981</v>
      </c>
      <c r="H1787">
        <v>5.8287579414679396</v>
      </c>
      <c r="I1787">
        <v>93.786966372716194</v>
      </c>
      <c r="J1787">
        <v>-2.4051853083793402</v>
      </c>
      <c r="K1787">
        <v>444.43143501754702</v>
      </c>
      <c r="L1787">
        <v>318.79383772543798</v>
      </c>
      <c r="M1787">
        <v>75.537182810080296</v>
      </c>
      <c r="N1787">
        <v>0.69651942068992301</v>
      </c>
      <c r="O1787">
        <v>3.9484126984126799</v>
      </c>
      <c r="P1787">
        <v>215</v>
      </c>
      <c r="Q1787">
        <v>0.352113648587145</v>
      </c>
    </row>
    <row r="1788" spans="1:17" hidden="1" x14ac:dyDescent="0.3">
      <c r="A1788" t="s">
        <v>3754</v>
      </c>
      <c r="B1788" t="s">
        <v>3755</v>
      </c>
      <c r="C1788" t="s">
        <v>10301</v>
      </c>
      <c r="D1788" t="s">
        <v>21</v>
      </c>
      <c r="E1788">
        <v>545.830060624</v>
      </c>
      <c r="F1788">
        <v>16.579999999999998</v>
      </c>
      <c r="G1788">
        <v>-33.174880381277397</v>
      </c>
      <c r="H1788">
        <v>0.51905799052931101</v>
      </c>
      <c r="I1788">
        <v>-17.738055309700702</v>
      </c>
      <c r="J1788">
        <v>3.1462235659384099</v>
      </c>
      <c r="K1788">
        <v>16.868689832773999</v>
      </c>
      <c r="L1788">
        <v>17.461447651507399</v>
      </c>
      <c r="M1788">
        <v>50.9736956515912</v>
      </c>
      <c r="N1788">
        <v>1.2582160223121399</v>
      </c>
      <c r="O1788">
        <v>59.227985524728503</v>
      </c>
      <c r="P1788">
        <v>18.853046594982001</v>
      </c>
      <c r="Q1788">
        <v>2.3443600086364001E-2</v>
      </c>
    </row>
    <row r="1789" spans="1:17" hidden="1" x14ac:dyDescent="0.3">
      <c r="A1789" t="s">
        <v>3756</v>
      </c>
      <c r="B1789" t="s">
        <v>3757</v>
      </c>
      <c r="C1789" t="s">
        <v>10301</v>
      </c>
      <c r="D1789" t="s">
        <v>224</v>
      </c>
      <c r="E1789">
        <v>545.21500000000003</v>
      </c>
      <c r="F1789">
        <v>495.65</v>
      </c>
      <c r="G1789">
        <v>59.864039327541803</v>
      </c>
      <c r="H1789">
        <v>-16.0665412038312</v>
      </c>
      <c r="I1789">
        <v>51.8241851690495</v>
      </c>
      <c r="J1789">
        <v>-2.3727988111482299</v>
      </c>
      <c r="K1789">
        <v>545.67373861127999</v>
      </c>
      <c r="L1789">
        <v>430.59595337926697</v>
      </c>
      <c r="M1789">
        <v>26.855973216594201</v>
      </c>
      <c r="N1789">
        <v>0.51210287142448496</v>
      </c>
      <c r="O1789">
        <v>34.369010390396397</v>
      </c>
      <c r="P1789">
        <v>118.107810781078</v>
      </c>
      <c r="Q1789">
        <v>0.21778835434868199</v>
      </c>
    </row>
    <row r="1790" spans="1:17" hidden="1" x14ac:dyDescent="0.3">
      <c r="A1790" t="s">
        <v>3758</v>
      </c>
      <c r="B1790" t="s">
        <v>3759</v>
      </c>
      <c r="C1790" t="s">
        <v>10301</v>
      </c>
      <c r="D1790" t="s">
        <v>127</v>
      </c>
      <c r="E1790">
        <v>539.37545999999998</v>
      </c>
      <c r="F1790">
        <v>103.21</v>
      </c>
      <c r="G1790">
        <v>96.013700965776394</v>
      </c>
      <c r="H1790">
        <v>9.4814836418302608</v>
      </c>
      <c r="I1790">
        <v>-16.463555241753799</v>
      </c>
      <c r="J1790">
        <v>-5.2672270201364899</v>
      </c>
      <c r="K1790">
        <v>95.537024520826705</v>
      </c>
      <c r="L1790">
        <v>89.560092682939896</v>
      </c>
      <c r="M1790">
        <v>69.282139708650107</v>
      </c>
      <c r="N1790">
        <v>1.4894206206479501</v>
      </c>
      <c r="O1790">
        <v>22.565642864063499</v>
      </c>
      <c r="P1790">
        <v>610.12797578092704</v>
      </c>
      <c r="Q1790">
        <v>0.14731289580907</v>
      </c>
    </row>
    <row r="1791" spans="1:17" hidden="1" x14ac:dyDescent="0.3">
      <c r="A1791" t="s">
        <v>3760</v>
      </c>
      <c r="B1791" t="s">
        <v>3761</v>
      </c>
      <c r="C1791" t="s">
        <v>10301</v>
      </c>
      <c r="D1791" t="s">
        <v>571</v>
      </c>
      <c r="E1791">
        <v>538.21447589399997</v>
      </c>
      <c r="F1791">
        <v>123.18</v>
      </c>
      <c r="G1791">
        <v>-22.7704904050564</v>
      </c>
      <c r="H1791">
        <v>-2.3571721005413502</v>
      </c>
      <c r="I1791">
        <v>-13.2105045457792</v>
      </c>
      <c r="J1791">
        <v>0.64941031424627904</v>
      </c>
      <c r="K1791">
        <v>122.614092114223</v>
      </c>
      <c r="L1791">
        <v>123.44906027264599</v>
      </c>
      <c r="M1791">
        <v>56.966080772703599</v>
      </c>
      <c r="N1791">
        <v>0.79580881939305004</v>
      </c>
      <c r="O1791">
        <v>27.4557558045137</v>
      </c>
      <c r="P1791">
        <v>21.299852289512501</v>
      </c>
      <c r="Q1791">
        <v>-2.4796716297796E-2</v>
      </c>
    </row>
    <row r="1792" spans="1:17" hidden="1" x14ac:dyDescent="0.3">
      <c r="A1792" t="s">
        <v>3762</v>
      </c>
      <c r="B1792" t="s">
        <v>3763</v>
      </c>
      <c r="C1792" t="s">
        <v>10301</v>
      </c>
      <c r="D1792" t="s">
        <v>51</v>
      </c>
      <c r="E1792">
        <v>537.71233576499901</v>
      </c>
      <c r="F1792">
        <v>334.35</v>
      </c>
      <c r="G1792">
        <v>54.987076480241797</v>
      </c>
      <c r="H1792">
        <v>-8.5362636596764503</v>
      </c>
      <c r="I1792">
        <v>-27.190577594099899</v>
      </c>
      <c r="J1792">
        <v>-3.1723526256202699</v>
      </c>
      <c r="K1792">
        <v>342.88913562333403</v>
      </c>
      <c r="L1792">
        <v>333.185736224952</v>
      </c>
      <c r="M1792">
        <v>46.600587095348899</v>
      </c>
      <c r="N1792">
        <v>0.63606889763333396</v>
      </c>
      <c r="O1792">
        <v>40.571257664124403</v>
      </c>
      <c r="Q1792">
        <v>6.2967924133843001E-2</v>
      </c>
    </row>
    <row r="1793" spans="1:17" hidden="1" x14ac:dyDescent="0.3">
      <c r="A1793" t="s">
        <v>3764</v>
      </c>
      <c r="B1793" t="s">
        <v>3765</v>
      </c>
      <c r="C1793" t="s">
        <v>10301</v>
      </c>
      <c r="D1793" t="s">
        <v>21</v>
      </c>
      <c r="E1793">
        <v>535.15721841999903</v>
      </c>
      <c r="F1793">
        <v>364.6</v>
      </c>
      <c r="G1793">
        <v>24.826292639250401</v>
      </c>
      <c r="H1793">
        <v>-13.155348989719201</v>
      </c>
      <c r="I1793">
        <v>25.0578134830903</v>
      </c>
      <c r="J1793">
        <v>-6.9985303524004001</v>
      </c>
      <c r="K1793">
        <v>368.82321914697002</v>
      </c>
      <c r="L1793">
        <v>322.75584737084102</v>
      </c>
      <c r="M1793">
        <v>43.697743840091697</v>
      </c>
      <c r="N1793">
        <v>0.627276406313233</v>
      </c>
      <c r="O1793">
        <v>23.3406472846955</v>
      </c>
      <c r="P1793">
        <v>59.562363238511999</v>
      </c>
    </row>
    <row r="1794" spans="1:17" hidden="1" x14ac:dyDescent="0.3">
      <c r="A1794" t="s">
        <v>3766</v>
      </c>
      <c r="B1794" t="s">
        <v>3767</v>
      </c>
      <c r="C1794" t="s">
        <v>10301</v>
      </c>
      <c r="D1794" t="s">
        <v>263</v>
      </c>
      <c r="E1794">
        <v>534.28497000000004</v>
      </c>
      <c r="F1794">
        <v>84.3</v>
      </c>
      <c r="G1794">
        <v>-19.143543975747399</v>
      </c>
      <c r="H1794">
        <v>7.7797791424891303</v>
      </c>
      <c r="I1794">
        <v>-21.12793429693</v>
      </c>
      <c r="J1794">
        <v>-1.63319599911424</v>
      </c>
      <c r="K1794">
        <v>82.166638476562696</v>
      </c>
      <c r="L1794">
        <v>83.012516008504207</v>
      </c>
      <c r="M1794">
        <v>61.739323090183397</v>
      </c>
      <c r="N1794">
        <v>1.18878772885194</v>
      </c>
      <c r="O1794">
        <v>47.983392645314296</v>
      </c>
      <c r="P1794">
        <v>20.428571428571399</v>
      </c>
      <c r="Q1794">
        <v>1.0660665781272E-2</v>
      </c>
    </row>
    <row r="1795" spans="1:17" hidden="1" x14ac:dyDescent="0.3">
      <c r="A1795" t="s">
        <v>3768</v>
      </c>
      <c r="B1795" t="s">
        <v>3769</v>
      </c>
      <c r="C1795" t="s">
        <v>10301</v>
      </c>
      <c r="D1795" t="s">
        <v>408</v>
      </c>
      <c r="E1795">
        <v>533.81558821499902</v>
      </c>
      <c r="F1795">
        <v>195.65</v>
      </c>
      <c r="G1795">
        <v>6.8274415392263297</v>
      </c>
      <c r="H1795">
        <v>8.7390143517243395</v>
      </c>
      <c r="I1795">
        <v>-2.0064498523143</v>
      </c>
      <c r="J1795">
        <v>2.1362346647175499</v>
      </c>
      <c r="K1795">
        <v>186.40552746377699</v>
      </c>
      <c r="L1795">
        <v>172.839229194848</v>
      </c>
      <c r="M1795">
        <v>63.428978175987503</v>
      </c>
      <c r="N1795">
        <v>0.28966177474055099</v>
      </c>
      <c r="O1795">
        <v>6.82340914899053</v>
      </c>
      <c r="P1795">
        <v>43.123628383321098</v>
      </c>
      <c r="Q1795">
        <v>2.8411300006085001E-2</v>
      </c>
    </row>
    <row r="1796" spans="1:17" hidden="1" x14ac:dyDescent="0.3">
      <c r="A1796" t="s">
        <v>3770</v>
      </c>
      <c r="B1796" t="s">
        <v>3771</v>
      </c>
      <c r="C1796" t="s">
        <v>10301</v>
      </c>
      <c r="D1796" t="s">
        <v>1797</v>
      </c>
      <c r="E1796">
        <v>533.59466399999997</v>
      </c>
      <c r="F1796">
        <v>392.95</v>
      </c>
      <c r="G1796">
        <v>-56.2768988732685</v>
      </c>
      <c r="H1796">
        <v>-4.5107198322203503</v>
      </c>
      <c r="I1796">
        <v>-38.2134029561592</v>
      </c>
      <c r="J1796">
        <v>6.4750196247972296</v>
      </c>
      <c r="K1796">
        <v>404.45608618633099</v>
      </c>
      <c r="L1796">
        <v>420.46645095818297</v>
      </c>
      <c r="M1796">
        <v>51.8594027108578</v>
      </c>
      <c r="N1796">
        <v>0.59470185128362396</v>
      </c>
      <c r="O1796">
        <v>47.092505407812702</v>
      </c>
      <c r="P1796">
        <v>25.083558809485901</v>
      </c>
    </row>
    <row r="1797" spans="1:17" hidden="1" x14ac:dyDescent="0.3">
      <c r="A1797" t="s">
        <v>3772</v>
      </c>
      <c r="B1797" t="s">
        <v>3773</v>
      </c>
      <c r="C1797" t="s">
        <v>10301</v>
      </c>
      <c r="D1797" t="s">
        <v>198</v>
      </c>
      <c r="E1797">
        <v>533.52260465200004</v>
      </c>
      <c r="F1797">
        <v>136.93</v>
      </c>
      <c r="G1797">
        <v>8.6707911541696792</v>
      </c>
      <c r="H1797">
        <v>8.1592310197009805</v>
      </c>
      <c r="I1797">
        <v>-23.333796879653999</v>
      </c>
      <c r="J1797">
        <v>-0.951534459025562</v>
      </c>
      <c r="K1797">
        <v>131.56774587389501</v>
      </c>
      <c r="L1797">
        <v>122.078469878829</v>
      </c>
      <c r="M1797">
        <v>51.454674749203498</v>
      </c>
      <c r="N1797">
        <v>0.62042409447540203</v>
      </c>
      <c r="O1797">
        <v>20.7186153509092</v>
      </c>
      <c r="P1797">
        <v>62.624703087885898</v>
      </c>
      <c r="Q1797">
        <v>7.7280813728199005E-2</v>
      </c>
    </row>
    <row r="1798" spans="1:17" hidden="1" x14ac:dyDescent="0.3">
      <c r="A1798" t="s">
        <v>3774</v>
      </c>
      <c r="B1798" t="s">
        <v>3775</v>
      </c>
      <c r="C1798" t="s">
        <v>10301</v>
      </c>
      <c r="D1798" t="s">
        <v>258</v>
      </c>
      <c r="E1798">
        <v>533.23334756999998</v>
      </c>
      <c r="F1798">
        <v>480.7</v>
      </c>
      <c r="G1798">
        <v>-49.945312544410299</v>
      </c>
      <c r="H1798">
        <v>1.10138174424249</v>
      </c>
      <c r="I1798">
        <v>-41.821776103988597</v>
      </c>
      <c r="J1798">
        <v>3.0815938587470901</v>
      </c>
      <c r="K1798">
        <v>503.03045026935303</v>
      </c>
      <c r="L1798">
        <v>524.11180129714</v>
      </c>
      <c r="M1798">
        <v>43.0905919412345</v>
      </c>
      <c r="N1798">
        <v>0.58310456011054801</v>
      </c>
      <c r="O1798">
        <v>78.021635115456604</v>
      </c>
      <c r="P1798">
        <v>25.854169393899699</v>
      </c>
      <c r="Q1798">
        <v>0.25400788836261601</v>
      </c>
    </row>
    <row r="1799" spans="1:17" hidden="1" x14ac:dyDescent="0.3">
      <c r="A1799" t="s">
        <v>3776</v>
      </c>
      <c r="B1799" t="s">
        <v>3777</v>
      </c>
      <c r="C1799" t="s">
        <v>10301</v>
      </c>
      <c r="D1799" t="s">
        <v>622</v>
      </c>
      <c r="E1799">
        <v>532.43768250000005</v>
      </c>
      <c r="F1799">
        <v>295</v>
      </c>
      <c r="G1799">
        <v>91.331612159997704</v>
      </c>
      <c r="H1799">
        <v>29.215222622775599</v>
      </c>
      <c r="I1799">
        <v>37.615765612183402</v>
      </c>
      <c r="J1799">
        <v>-1.7763145591032099</v>
      </c>
      <c r="K1799">
        <v>248.53809285763199</v>
      </c>
      <c r="L1799">
        <v>194.44361615144601</v>
      </c>
      <c r="M1799">
        <v>55.427509777502799</v>
      </c>
      <c r="N1799">
        <v>1.1994854865839699</v>
      </c>
      <c r="O1799">
        <v>6.7627118644067696</v>
      </c>
      <c r="P1799">
        <v>154.31034482758599</v>
      </c>
    </row>
    <row r="1800" spans="1:17" hidden="1" x14ac:dyDescent="0.3">
      <c r="A1800" t="s">
        <v>3778</v>
      </c>
      <c r="B1800" t="s">
        <v>3779</v>
      </c>
      <c r="C1800" t="s">
        <v>10301</v>
      </c>
      <c r="D1800" t="s">
        <v>51</v>
      </c>
      <c r="E1800">
        <v>531.34313399999996</v>
      </c>
      <c r="F1800">
        <v>417.9</v>
      </c>
      <c r="G1800">
        <v>-71.095383863110698</v>
      </c>
      <c r="H1800">
        <v>-9.5674610993310694</v>
      </c>
      <c r="I1800">
        <v>-32.6776227226933</v>
      </c>
      <c r="J1800">
        <v>3.4778767463198901</v>
      </c>
      <c r="K1800">
        <v>441.12056304014499</v>
      </c>
      <c r="L1800">
        <v>510.56220355667199</v>
      </c>
      <c r="M1800">
        <v>58.935416146813303</v>
      </c>
      <c r="N1800">
        <v>0.75386497756652104</v>
      </c>
      <c r="O1800">
        <v>81.789901890404394</v>
      </c>
      <c r="P1800">
        <v>17.569278379518899</v>
      </c>
      <c r="Q1800">
        <v>-2.7558439069252001E-2</v>
      </c>
    </row>
    <row r="1801" spans="1:17" hidden="1" x14ac:dyDescent="0.3">
      <c r="A1801" t="s">
        <v>3780</v>
      </c>
      <c r="B1801" t="s">
        <v>3781</v>
      </c>
      <c r="C1801" t="s">
        <v>10301</v>
      </c>
      <c r="D1801" t="s">
        <v>290</v>
      </c>
      <c r="E1801">
        <v>529.20443220499999</v>
      </c>
      <c r="F1801">
        <v>358.45</v>
      </c>
      <c r="G1801">
        <v>42.569777339123398</v>
      </c>
      <c r="H1801">
        <v>23.242917172442599</v>
      </c>
      <c r="I1801">
        <v>14.6725228356289</v>
      </c>
      <c r="J1801">
        <v>18.259657981940201</v>
      </c>
      <c r="K1801">
        <v>301.154877876824</v>
      </c>
      <c r="L1801">
        <v>265.04565373300102</v>
      </c>
      <c r="M1801">
        <v>76.418296294027598</v>
      </c>
      <c r="N1801">
        <v>1.21918912974412</v>
      </c>
      <c r="O1801">
        <v>2.6224020086483599</v>
      </c>
      <c r="P1801">
        <v>96.249657815494103</v>
      </c>
      <c r="Q1801">
        <v>7.0177298883224007E-2</v>
      </c>
    </row>
    <row r="1802" spans="1:17" hidden="1" x14ac:dyDescent="0.3">
      <c r="A1802" t="s">
        <v>3782</v>
      </c>
      <c r="B1802" t="s">
        <v>3783</v>
      </c>
      <c r="C1802" t="s">
        <v>10301</v>
      </c>
      <c r="D1802" t="s">
        <v>622</v>
      </c>
      <c r="E1802">
        <v>527.57119999999998</v>
      </c>
      <c r="F1802">
        <v>746</v>
      </c>
      <c r="G1802">
        <v>145.34233573593801</v>
      </c>
      <c r="H1802">
        <v>-3.3924521350052901</v>
      </c>
      <c r="I1802">
        <v>161.58434089654801</v>
      </c>
      <c r="J1802">
        <v>-6.0990594529294997</v>
      </c>
      <c r="K1802">
        <v>690.32928799195304</v>
      </c>
      <c r="M1802">
        <v>53.310143191610898</v>
      </c>
      <c r="N1802">
        <v>0.16207535515750399</v>
      </c>
      <c r="O1802">
        <v>11.9302949061662</v>
      </c>
      <c r="P1802">
        <v>186.923076923076</v>
      </c>
    </row>
    <row r="1803" spans="1:17" hidden="1" x14ac:dyDescent="0.3">
      <c r="A1803" t="s">
        <v>3784</v>
      </c>
      <c r="B1803" t="s">
        <v>3785</v>
      </c>
      <c r="C1803" t="s">
        <v>10301</v>
      </c>
      <c r="D1803" t="s">
        <v>1561</v>
      </c>
      <c r="E1803">
        <v>527.08942116000003</v>
      </c>
      <c r="F1803">
        <v>331.3</v>
      </c>
      <c r="G1803">
        <v>-15.421982006307701</v>
      </c>
      <c r="H1803">
        <v>7.7959014200721004</v>
      </c>
      <c r="I1803">
        <v>-6.6678084332556402</v>
      </c>
      <c r="J1803">
        <v>13.0676072137371</v>
      </c>
      <c r="K1803">
        <v>292.28614549463202</v>
      </c>
      <c r="M1803">
        <v>74.034496883983905</v>
      </c>
      <c r="N1803">
        <v>2.0100271435414299</v>
      </c>
      <c r="O1803">
        <v>9.87020827044973</v>
      </c>
      <c r="P1803">
        <v>76.6933333333333</v>
      </c>
    </row>
    <row r="1804" spans="1:17" hidden="1" x14ac:dyDescent="0.3">
      <c r="A1804" t="s">
        <v>3786</v>
      </c>
      <c r="B1804" t="s">
        <v>3787</v>
      </c>
      <c r="C1804" t="s">
        <v>10301</v>
      </c>
      <c r="D1804" t="s">
        <v>2624</v>
      </c>
      <c r="E1804">
        <v>527.00328000000002</v>
      </c>
      <c r="F1804">
        <v>269</v>
      </c>
      <c r="G1804">
        <v>21.485206102635701</v>
      </c>
      <c r="H1804">
        <v>18.1251992091481</v>
      </c>
      <c r="I1804">
        <v>7.1405220534360598</v>
      </c>
      <c r="J1804">
        <v>-1.7357635727796801</v>
      </c>
      <c r="K1804">
        <v>254.607002719028</v>
      </c>
      <c r="L1804">
        <v>232.420547663099</v>
      </c>
      <c r="M1804">
        <v>56.2428833516826</v>
      </c>
      <c r="N1804">
        <v>0.59439551641313004</v>
      </c>
      <c r="O1804">
        <v>14.869888475836399</v>
      </c>
      <c r="P1804">
        <v>68.388106416275406</v>
      </c>
      <c r="Q1804">
        <v>0.178040025460457</v>
      </c>
    </row>
    <row r="1805" spans="1:17" hidden="1" x14ac:dyDescent="0.3">
      <c r="A1805" t="s">
        <v>3788</v>
      </c>
      <c r="B1805" t="s">
        <v>3789</v>
      </c>
      <c r="C1805" t="s">
        <v>10301</v>
      </c>
      <c r="D1805" t="s">
        <v>116</v>
      </c>
      <c r="E1805">
        <v>526.70155791000002</v>
      </c>
      <c r="F1805">
        <v>64.569999999999993</v>
      </c>
      <c r="G1805">
        <v>-43.787444364525399</v>
      </c>
      <c r="H1805">
        <v>2.4977769173323798</v>
      </c>
      <c r="I1805">
        <v>-27.927353634601499</v>
      </c>
      <c r="J1805">
        <v>0.46933364136000799</v>
      </c>
      <c r="K1805">
        <v>67.067191544032696</v>
      </c>
      <c r="L1805">
        <v>73.789542369474503</v>
      </c>
      <c r="M1805">
        <v>52.539939035463398</v>
      </c>
      <c r="N1805">
        <v>0.275747744824407</v>
      </c>
      <c r="O1805">
        <v>60.523462908471402</v>
      </c>
      <c r="P1805">
        <v>6.9748177601060197</v>
      </c>
      <c r="Q1805">
        <v>5.3227560633131998E-2</v>
      </c>
    </row>
    <row r="1806" spans="1:17" hidden="1" x14ac:dyDescent="0.3">
      <c r="A1806" t="s">
        <v>3790</v>
      </c>
      <c r="B1806" t="s">
        <v>3791</v>
      </c>
      <c r="C1806" t="s">
        <v>10301</v>
      </c>
      <c r="D1806" t="s">
        <v>51</v>
      </c>
      <c r="E1806">
        <v>523.28678000000002</v>
      </c>
      <c r="F1806">
        <v>146.62</v>
      </c>
      <c r="G1806">
        <v>-0.144317044831726</v>
      </c>
      <c r="H1806">
        <v>33.733111786575002</v>
      </c>
      <c r="I1806">
        <v>3.4557949234792602</v>
      </c>
      <c r="J1806">
        <v>24.213697748716498</v>
      </c>
      <c r="K1806">
        <v>119.31365891640201</v>
      </c>
      <c r="L1806">
        <v>117.5286074573</v>
      </c>
      <c r="M1806">
        <v>70.630209297136304</v>
      </c>
      <c r="N1806">
        <v>3.9909437682711899</v>
      </c>
      <c r="O1806">
        <v>5.2243895785022403</v>
      </c>
      <c r="P1806">
        <v>49.765066394279799</v>
      </c>
      <c r="Q1806">
        <v>5.8043310431192999E-2</v>
      </c>
    </row>
    <row r="1807" spans="1:17" hidden="1" x14ac:dyDescent="0.3">
      <c r="A1807" t="s">
        <v>3792</v>
      </c>
      <c r="B1807" t="s">
        <v>3793</v>
      </c>
      <c r="C1807" t="s">
        <v>10301</v>
      </c>
      <c r="D1807" t="s">
        <v>133</v>
      </c>
      <c r="E1807">
        <v>523.28652999999997</v>
      </c>
      <c r="F1807">
        <v>338</v>
      </c>
      <c r="G1807">
        <v>8.3725850565105908</v>
      </c>
      <c r="H1807">
        <v>8.1193101151136293</v>
      </c>
      <c r="I1807">
        <v>76.258657405727007</v>
      </c>
      <c r="J1807">
        <v>-8.0157607504314594</v>
      </c>
      <c r="K1807">
        <v>328.374454055429</v>
      </c>
      <c r="L1807">
        <v>261.635837232749</v>
      </c>
      <c r="M1807">
        <v>45.0506373916377</v>
      </c>
      <c r="N1807">
        <v>0.50307972077198304</v>
      </c>
      <c r="O1807">
        <v>18.5502958579881</v>
      </c>
      <c r="P1807">
        <v>157.03422053231901</v>
      </c>
    </row>
    <row r="1808" spans="1:17" hidden="1" x14ac:dyDescent="0.3">
      <c r="A1808" t="s">
        <v>3794</v>
      </c>
      <c r="B1808" t="s">
        <v>3795</v>
      </c>
      <c r="C1808" t="s">
        <v>10301</v>
      </c>
      <c r="D1808" t="s">
        <v>113</v>
      </c>
      <c r="E1808">
        <v>522.67715499999997</v>
      </c>
      <c r="F1808">
        <v>1701.7</v>
      </c>
      <c r="G1808">
        <v>24.401650649034199</v>
      </c>
      <c r="H1808">
        <v>-13.7172910623484</v>
      </c>
      <c r="I1808">
        <v>11.457408012741199</v>
      </c>
      <c r="J1808">
        <v>-0.50286189144985705</v>
      </c>
      <c r="K1808">
        <v>1708.5097234400901</v>
      </c>
      <c r="L1808">
        <v>1525.57928075207</v>
      </c>
      <c r="M1808">
        <v>53.651621822310297</v>
      </c>
      <c r="N1808">
        <v>0.63254500529474</v>
      </c>
      <c r="O1808">
        <v>26.2854792266556</v>
      </c>
      <c r="P1808">
        <v>73.642857142857096</v>
      </c>
      <c r="Q1808">
        <v>9.9930580883582004E-2</v>
      </c>
    </row>
    <row r="1809" spans="1:17" hidden="1" x14ac:dyDescent="0.3">
      <c r="A1809" t="s">
        <v>3796</v>
      </c>
      <c r="B1809" t="s">
        <v>3797</v>
      </c>
      <c r="C1809" t="s">
        <v>10301</v>
      </c>
      <c r="D1809" t="s">
        <v>198</v>
      </c>
      <c r="E1809">
        <v>521.76610140900004</v>
      </c>
      <c r="F1809">
        <v>32.270000000000003</v>
      </c>
      <c r="G1809">
        <v>13.617350195163599</v>
      </c>
      <c r="H1809">
        <v>13.825615658913801</v>
      </c>
      <c r="I1809">
        <v>-36.190352246565901</v>
      </c>
      <c r="J1809">
        <v>14.6412366655178</v>
      </c>
      <c r="K1809">
        <v>27.9625663807</v>
      </c>
      <c r="L1809">
        <v>28.504238385429201</v>
      </c>
      <c r="M1809">
        <v>75.301741136028397</v>
      </c>
      <c r="N1809">
        <v>2.6469679030098701</v>
      </c>
      <c r="O1809">
        <v>65.788658196467196</v>
      </c>
      <c r="P1809">
        <v>78.2872928176795</v>
      </c>
      <c r="Q1809">
        <v>5.7434829301800001E-2</v>
      </c>
    </row>
    <row r="1810" spans="1:17" hidden="1" x14ac:dyDescent="0.3">
      <c r="A1810" t="s">
        <v>3798</v>
      </c>
      <c r="B1810" t="s">
        <v>3799</v>
      </c>
      <c r="C1810" t="s">
        <v>10301</v>
      </c>
      <c r="D1810" t="s">
        <v>21</v>
      </c>
      <c r="E1810">
        <v>520.78</v>
      </c>
      <c r="F1810">
        <v>400.6</v>
      </c>
      <c r="G1810">
        <v>135.461618162913</v>
      </c>
      <c r="H1810">
        <v>15.676259913345801</v>
      </c>
      <c r="I1810">
        <v>66.685799248229102</v>
      </c>
      <c r="J1810">
        <v>-10.5704918615093</v>
      </c>
      <c r="K1810">
        <v>352.15644779754001</v>
      </c>
      <c r="L1810">
        <v>255.38623015700199</v>
      </c>
      <c r="M1810">
        <v>44.840977030712502</v>
      </c>
      <c r="N1810">
        <v>0.32186976901648601</v>
      </c>
      <c r="O1810">
        <v>14.253619570644</v>
      </c>
      <c r="Q1810">
        <v>0.17506212375038699</v>
      </c>
    </row>
    <row r="1811" spans="1:17" hidden="1" x14ac:dyDescent="0.3">
      <c r="A1811" t="s">
        <v>3800</v>
      </c>
      <c r="B1811" t="s">
        <v>3801</v>
      </c>
      <c r="C1811" t="s">
        <v>10301</v>
      </c>
      <c r="D1811" t="s">
        <v>263</v>
      </c>
      <c r="E1811">
        <v>520.00919999999996</v>
      </c>
      <c r="F1811">
        <v>1298.4000000000001</v>
      </c>
      <c r="G1811">
        <v>17.724438583549102</v>
      </c>
      <c r="H1811">
        <v>-7.9487451492391603</v>
      </c>
      <c r="I1811">
        <v>-21.2893766378028</v>
      </c>
      <c r="J1811">
        <v>6.8553287530905796E-2</v>
      </c>
      <c r="K1811">
        <v>1374.0024773924699</v>
      </c>
      <c r="L1811">
        <v>1324.42857283939</v>
      </c>
      <c r="M1811">
        <v>43.933313730141002</v>
      </c>
      <c r="N1811">
        <v>1.2073842191427999</v>
      </c>
      <c r="O1811">
        <v>27.922828096118302</v>
      </c>
      <c r="P1811">
        <v>47.369615799330298</v>
      </c>
      <c r="Q1811">
        <v>7.1058705429689006E-2</v>
      </c>
    </row>
    <row r="1812" spans="1:17" hidden="1" x14ac:dyDescent="0.3">
      <c r="A1812" t="s">
        <v>3802</v>
      </c>
      <c r="B1812" t="s">
        <v>3803</v>
      </c>
      <c r="C1812" t="s">
        <v>10301</v>
      </c>
      <c r="D1812" t="s">
        <v>408</v>
      </c>
      <c r="E1812">
        <v>518.58968485399998</v>
      </c>
      <c r="F1812">
        <v>27.26</v>
      </c>
      <c r="G1812">
        <v>-38.554570570606103</v>
      </c>
      <c r="H1812">
        <v>8.5342339899672499</v>
      </c>
      <c r="I1812">
        <v>-16.127186972708301</v>
      </c>
      <c r="J1812">
        <v>-2.4178328068787298</v>
      </c>
      <c r="K1812">
        <v>25.559320479380901</v>
      </c>
      <c r="L1812">
        <v>25.560383448659401</v>
      </c>
      <c r="M1812">
        <v>74.1916232283494</v>
      </c>
      <c r="N1812">
        <v>0.75865143593608997</v>
      </c>
      <c r="O1812">
        <v>33.749082905355799</v>
      </c>
      <c r="P1812">
        <v>22.077922077922</v>
      </c>
      <c r="Q1812">
        <v>7.2902246223584002E-2</v>
      </c>
    </row>
    <row r="1813" spans="1:17" hidden="1" x14ac:dyDescent="0.3">
      <c r="A1813" t="s">
        <v>3804</v>
      </c>
      <c r="B1813" t="s">
        <v>3805</v>
      </c>
      <c r="C1813" t="s">
        <v>10301</v>
      </c>
      <c r="D1813" t="s">
        <v>955</v>
      </c>
      <c r="E1813">
        <v>518.42246275000002</v>
      </c>
      <c r="F1813">
        <v>285.5</v>
      </c>
      <c r="G1813">
        <v>9.4078998015027597</v>
      </c>
      <c r="H1813">
        <v>-3.31909744105001</v>
      </c>
      <c r="I1813">
        <v>25.649904962112199</v>
      </c>
      <c r="J1813">
        <v>2.63050029549817</v>
      </c>
      <c r="K1813">
        <v>301.183522875817</v>
      </c>
      <c r="M1813">
        <v>54.346417185008299</v>
      </c>
      <c r="O1813">
        <v>39.8598949211909</v>
      </c>
      <c r="P1813">
        <v>44.191919191919098</v>
      </c>
    </row>
    <row r="1814" spans="1:17" hidden="1" x14ac:dyDescent="0.3">
      <c r="A1814" t="s">
        <v>3806</v>
      </c>
      <c r="B1814" t="s">
        <v>3807</v>
      </c>
      <c r="C1814" t="s">
        <v>10301</v>
      </c>
      <c r="D1814" t="s">
        <v>530</v>
      </c>
      <c r="E1814">
        <v>518.02038000000005</v>
      </c>
      <c r="F1814">
        <v>213.3</v>
      </c>
      <c r="G1814">
        <v>-6.8964609283898701</v>
      </c>
      <c r="H1814">
        <v>14.043035223424701</v>
      </c>
      <c r="I1814">
        <v>9.3455442322196198</v>
      </c>
      <c r="J1814">
        <v>16.804474453469702</v>
      </c>
      <c r="K1814">
        <v>185.52355016965501</v>
      </c>
      <c r="M1814">
        <v>77.607824367092903</v>
      </c>
      <c r="N1814">
        <v>0.92666881651080302</v>
      </c>
      <c r="O1814">
        <v>55.508673230192102</v>
      </c>
      <c r="P1814">
        <v>43.588017502524302</v>
      </c>
    </row>
    <row r="1815" spans="1:17" hidden="1" x14ac:dyDescent="0.3">
      <c r="A1815" t="s">
        <v>3808</v>
      </c>
      <c r="B1815" t="s">
        <v>3809</v>
      </c>
      <c r="C1815" t="s">
        <v>10301</v>
      </c>
      <c r="D1815" t="s">
        <v>224</v>
      </c>
      <c r="E1815">
        <v>516.86360000000002</v>
      </c>
      <c r="F1815">
        <v>159.28</v>
      </c>
      <c r="G1815">
        <v>77.870376170955794</v>
      </c>
      <c r="H1815">
        <v>6.0911164538264497</v>
      </c>
      <c r="I1815">
        <v>9.2199033100992196</v>
      </c>
      <c r="J1815">
        <v>0.37713102326097597</v>
      </c>
      <c r="K1815">
        <v>147.77761762127801</v>
      </c>
      <c r="L1815">
        <v>127.77582164943701</v>
      </c>
      <c r="M1815">
        <v>51.778872014665403</v>
      </c>
      <c r="N1815">
        <v>2.2276716844864399</v>
      </c>
      <c r="O1815">
        <v>16.480411853340001</v>
      </c>
      <c r="P1815">
        <v>119.545141281874</v>
      </c>
      <c r="Q1815">
        <v>7.3140034867064996E-2</v>
      </c>
    </row>
    <row r="1816" spans="1:17" hidden="1" x14ac:dyDescent="0.3">
      <c r="A1816" t="s">
        <v>3810</v>
      </c>
      <c r="B1816" t="s">
        <v>3811</v>
      </c>
      <c r="C1816" t="s">
        <v>10301</v>
      </c>
      <c r="D1816" t="s">
        <v>405</v>
      </c>
      <c r="E1816">
        <v>515.91539999999998</v>
      </c>
      <c r="F1816">
        <v>103.08</v>
      </c>
      <c r="G1816">
        <v>70.122608297190993</v>
      </c>
      <c r="H1816">
        <v>35.260436197298702</v>
      </c>
      <c r="I1816">
        <v>61.277287770703097</v>
      </c>
      <c r="J1816">
        <v>5.4661092436965699</v>
      </c>
      <c r="K1816">
        <v>83.1090272162796</v>
      </c>
      <c r="L1816">
        <v>66.668075779869895</v>
      </c>
      <c r="M1816">
        <v>85.877773895712195</v>
      </c>
      <c r="N1816">
        <v>0.27090571311337602</v>
      </c>
      <c r="O1816">
        <v>0</v>
      </c>
      <c r="P1816">
        <v>130.60402684563701</v>
      </c>
      <c r="Q1816">
        <v>9.4507683723906E-2</v>
      </c>
    </row>
    <row r="1817" spans="1:17" hidden="1" x14ac:dyDescent="0.3">
      <c r="A1817" t="s">
        <v>3812</v>
      </c>
      <c r="B1817" t="s">
        <v>3813</v>
      </c>
      <c r="C1817" t="s">
        <v>10301</v>
      </c>
      <c r="D1817" t="s">
        <v>1175</v>
      </c>
      <c r="E1817">
        <v>515.65270023999994</v>
      </c>
      <c r="F1817">
        <v>133.6</v>
      </c>
      <c r="G1817">
        <v>-0.315063216589205</v>
      </c>
      <c r="H1817">
        <v>4.9079836324569204</v>
      </c>
      <c r="I1817">
        <v>-24.978782331078602</v>
      </c>
      <c r="J1817">
        <v>4.8014477230713499</v>
      </c>
      <c r="K1817">
        <v>130.36621810593701</v>
      </c>
      <c r="L1817">
        <v>126.47379324160801</v>
      </c>
      <c r="M1817">
        <v>62.2438873655856</v>
      </c>
      <c r="N1817">
        <v>0.51376668767834099</v>
      </c>
      <c r="O1817">
        <v>30.127245508982</v>
      </c>
      <c r="P1817">
        <v>35.496957403651102</v>
      </c>
      <c r="Q1817">
        <v>2.4043450877488999E-2</v>
      </c>
    </row>
    <row r="1818" spans="1:17" hidden="1" x14ac:dyDescent="0.3">
      <c r="A1818" t="s">
        <v>3814</v>
      </c>
      <c r="B1818" t="s">
        <v>3815</v>
      </c>
      <c r="C1818" t="s">
        <v>10301</v>
      </c>
      <c r="D1818" t="s">
        <v>645</v>
      </c>
      <c r="E1818">
        <v>514.81776939999997</v>
      </c>
      <c r="F1818">
        <v>674.9</v>
      </c>
      <c r="G1818">
        <v>138.94663574593201</v>
      </c>
      <c r="H1818">
        <v>19.233861140260402</v>
      </c>
      <c r="I1818">
        <v>39.156762887340903</v>
      </c>
      <c r="J1818">
        <v>-6.8000070560510197</v>
      </c>
      <c r="K1818">
        <v>653.72254203409705</v>
      </c>
      <c r="L1818">
        <v>499.24168783158098</v>
      </c>
      <c r="M1818">
        <v>39.490006409783</v>
      </c>
      <c r="N1818">
        <v>0.69694480125730995</v>
      </c>
      <c r="O1818">
        <v>8.4901466883982906</v>
      </c>
      <c r="P1818">
        <v>187.25260693764599</v>
      </c>
      <c r="Q1818">
        <v>0.17454365854367401</v>
      </c>
    </row>
    <row r="1819" spans="1:17" hidden="1" x14ac:dyDescent="0.3">
      <c r="A1819" t="s">
        <v>3816</v>
      </c>
      <c r="B1819" t="s">
        <v>3817</v>
      </c>
      <c r="C1819" t="s">
        <v>10301</v>
      </c>
      <c r="D1819" t="s">
        <v>248</v>
      </c>
      <c r="E1819">
        <v>514.17433019999999</v>
      </c>
      <c r="F1819">
        <v>228.04</v>
      </c>
      <c r="G1819">
        <v>98.649574944817203</v>
      </c>
      <c r="H1819">
        <v>20.319423708449399</v>
      </c>
      <c r="I1819">
        <v>-15.5779658232806</v>
      </c>
      <c r="J1819">
        <v>-4.4472927436915297</v>
      </c>
      <c r="K1819">
        <v>204.52780086079599</v>
      </c>
      <c r="L1819">
        <v>183.46850489731401</v>
      </c>
      <c r="M1819">
        <v>52.477879284578698</v>
      </c>
      <c r="N1819">
        <v>2.4176686598451198</v>
      </c>
      <c r="O1819">
        <v>22.785476232239901</v>
      </c>
      <c r="P1819">
        <v>132.57521672615999</v>
      </c>
      <c r="Q1819">
        <v>0.109336139361092</v>
      </c>
    </row>
    <row r="1820" spans="1:17" hidden="1" x14ac:dyDescent="0.3">
      <c r="A1820" t="s">
        <v>3818</v>
      </c>
      <c r="B1820" t="s">
        <v>3819</v>
      </c>
      <c r="C1820" t="s">
        <v>10301</v>
      </c>
      <c r="D1820" t="s">
        <v>408</v>
      </c>
      <c r="E1820">
        <v>513.13499999999999</v>
      </c>
      <c r="F1820">
        <v>733.05</v>
      </c>
      <c r="G1820">
        <v>133.79236601031701</v>
      </c>
      <c r="H1820">
        <v>16.637759871437598</v>
      </c>
      <c r="I1820">
        <v>12.9714364853101</v>
      </c>
      <c r="J1820">
        <v>-3.3709624337750199</v>
      </c>
      <c r="K1820">
        <v>672.16899929315196</v>
      </c>
      <c r="L1820">
        <v>545.32692971489701</v>
      </c>
      <c r="M1820">
        <v>63.355731694763897</v>
      </c>
      <c r="N1820">
        <v>0.58077628687174798</v>
      </c>
      <c r="O1820">
        <v>4.4949184912352598</v>
      </c>
      <c r="P1820">
        <v>174.55056179775201</v>
      </c>
      <c r="Q1820">
        <v>0.166863152423714</v>
      </c>
    </row>
    <row r="1821" spans="1:17" hidden="1" x14ac:dyDescent="0.3">
      <c r="A1821" t="s">
        <v>3820</v>
      </c>
      <c r="B1821" t="s">
        <v>3821</v>
      </c>
      <c r="C1821" t="s">
        <v>10301</v>
      </c>
      <c r="D1821" t="s">
        <v>198</v>
      </c>
      <c r="E1821">
        <v>512.01992800000005</v>
      </c>
      <c r="F1821">
        <v>420.35</v>
      </c>
      <c r="G1821">
        <v>-3.62737679084064</v>
      </c>
      <c r="H1821">
        <v>-13.485760485626001</v>
      </c>
      <c r="I1821">
        <v>-27.5047271572775</v>
      </c>
      <c r="J1821">
        <v>-6.8322485025554904</v>
      </c>
      <c r="K1821">
        <v>474.46940633337198</v>
      </c>
      <c r="L1821">
        <v>469.206716497895</v>
      </c>
      <c r="M1821">
        <v>25.468947766286401</v>
      </c>
      <c r="N1821">
        <v>0.27375969671918898</v>
      </c>
      <c r="O1821">
        <v>52.4562864279766</v>
      </c>
      <c r="P1821">
        <v>29.338461538461502</v>
      </c>
      <c r="Q1821">
        <v>0.14501941331653301</v>
      </c>
    </row>
    <row r="1822" spans="1:17" hidden="1" x14ac:dyDescent="0.3">
      <c r="A1822" t="s">
        <v>3822</v>
      </c>
      <c r="B1822" t="s">
        <v>3823</v>
      </c>
      <c r="C1822" t="s">
        <v>10301</v>
      </c>
      <c r="D1822" t="s">
        <v>303</v>
      </c>
      <c r="E1822">
        <v>511.44384000000002</v>
      </c>
      <c r="F1822">
        <v>46.72</v>
      </c>
      <c r="G1822">
        <v>1534.71571443316</v>
      </c>
      <c r="H1822">
        <v>0.25710509522493402</v>
      </c>
      <c r="I1822">
        <v>525.70489519445505</v>
      </c>
      <c r="J1822">
        <v>-10.5071621559809</v>
      </c>
      <c r="K1822">
        <v>43.808657703700597</v>
      </c>
      <c r="L1822">
        <v>24.024331520857501</v>
      </c>
      <c r="M1822">
        <v>22.056713686916499</v>
      </c>
      <c r="N1822">
        <v>0.18451452497727</v>
      </c>
      <c r="O1822">
        <v>19.991438356164299</v>
      </c>
      <c r="P1822">
        <v>1656.3909774435999</v>
      </c>
      <c r="Q1822">
        <v>0.211722032427549</v>
      </c>
    </row>
    <row r="1823" spans="1:17" hidden="1" x14ac:dyDescent="0.3">
      <c r="A1823" t="s">
        <v>3824</v>
      </c>
      <c r="B1823" t="s">
        <v>3825</v>
      </c>
      <c r="C1823" t="s">
        <v>10301</v>
      </c>
      <c r="D1823" t="s">
        <v>366</v>
      </c>
      <c r="E1823">
        <v>510.77519297999999</v>
      </c>
      <c r="F1823">
        <v>16.77</v>
      </c>
      <c r="G1823">
        <v>24.536807930410799</v>
      </c>
      <c r="H1823">
        <v>-26.256550540899301</v>
      </c>
      <c r="I1823">
        <v>-45.911026481172101</v>
      </c>
      <c r="J1823">
        <v>-2.07607094718237</v>
      </c>
      <c r="K1823">
        <v>19.451460984462301</v>
      </c>
      <c r="L1823">
        <v>18.875945465894201</v>
      </c>
      <c r="M1823">
        <v>37.034212572189297</v>
      </c>
      <c r="N1823">
        <v>1.54018607241617</v>
      </c>
      <c r="O1823">
        <v>71.4370900417412</v>
      </c>
      <c r="P1823">
        <v>72</v>
      </c>
      <c r="Q1823">
        <v>7.4383085758776002E-2</v>
      </c>
    </row>
    <row r="1824" spans="1:17" hidden="1" x14ac:dyDescent="0.3">
      <c r="A1824" t="s">
        <v>3826</v>
      </c>
      <c r="B1824" t="s">
        <v>3827</v>
      </c>
      <c r="C1824" t="s">
        <v>10301</v>
      </c>
      <c r="D1824" t="s">
        <v>622</v>
      </c>
      <c r="E1824">
        <v>510.503068692</v>
      </c>
      <c r="F1824">
        <v>149.13</v>
      </c>
      <c r="G1824">
        <v>-31.8906930939993</v>
      </c>
      <c r="H1824">
        <v>-8.1800183948211806</v>
      </c>
      <c r="I1824">
        <v>-18.846600710863999</v>
      </c>
      <c r="J1824">
        <v>-2.4323701089832102</v>
      </c>
      <c r="K1824">
        <v>155.20652734797901</v>
      </c>
      <c r="L1824">
        <v>152.426674869745</v>
      </c>
      <c r="M1824">
        <v>44.815792220265401</v>
      </c>
      <c r="N1824">
        <v>0.68784205527570397</v>
      </c>
      <c r="O1824">
        <v>22.436800107288899</v>
      </c>
      <c r="P1824">
        <v>12.085682074408099</v>
      </c>
      <c r="Q1824">
        <v>5.3298810383207003E-2</v>
      </c>
    </row>
    <row r="1825" spans="1:17" hidden="1" x14ac:dyDescent="0.3">
      <c r="A1825" t="s">
        <v>3828</v>
      </c>
      <c r="B1825" t="s">
        <v>3829</v>
      </c>
      <c r="C1825" t="s">
        <v>10301</v>
      </c>
      <c r="D1825" t="s">
        <v>21</v>
      </c>
      <c r="E1825">
        <v>510.08159999999998</v>
      </c>
      <c r="F1825">
        <v>40.799999999999997</v>
      </c>
      <c r="G1825">
        <v>78.664540956878</v>
      </c>
      <c r="H1825">
        <v>39.403560359560302</v>
      </c>
      <c r="I1825">
        <v>29.500738224710201</v>
      </c>
      <c r="J1825">
        <v>-0.193940851181683</v>
      </c>
      <c r="K1825">
        <v>32.919257054867003</v>
      </c>
      <c r="L1825">
        <v>27.910964939634098</v>
      </c>
      <c r="M1825">
        <v>60.833449634042502</v>
      </c>
      <c r="N1825">
        <v>3.2319963809402701</v>
      </c>
      <c r="O1825">
        <v>19.558823529411701</v>
      </c>
      <c r="P1825">
        <v>107.106598984771</v>
      </c>
      <c r="Q1825">
        <v>4.6510312381852E-2</v>
      </c>
    </row>
    <row r="1826" spans="1:17" hidden="1" x14ac:dyDescent="0.3">
      <c r="A1826" t="s">
        <v>3830</v>
      </c>
      <c r="B1826" t="s">
        <v>3831</v>
      </c>
      <c r="C1826" t="s">
        <v>10301</v>
      </c>
      <c r="D1826" t="s">
        <v>3832</v>
      </c>
      <c r="E1826">
        <v>509.78169538499998</v>
      </c>
      <c r="F1826">
        <v>78.45</v>
      </c>
      <c r="G1826">
        <v>-60.184774672269199</v>
      </c>
      <c r="H1826">
        <v>24.072316001100599</v>
      </c>
      <c r="I1826">
        <v>-8.0977022605411602</v>
      </c>
      <c r="J1826">
        <v>-7.7335956203376304</v>
      </c>
      <c r="K1826">
        <v>66.130536348495994</v>
      </c>
      <c r="L1826">
        <v>77.080967572654998</v>
      </c>
      <c r="M1826">
        <v>68.366319277322006</v>
      </c>
      <c r="N1826">
        <v>1.58141268461865</v>
      </c>
      <c r="O1826">
        <v>137.43940246608</v>
      </c>
      <c r="P1826">
        <v>55.531324345757298</v>
      </c>
      <c r="Q1826">
        <v>-0.127107360044075</v>
      </c>
    </row>
    <row r="1827" spans="1:17" hidden="1" x14ac:dyDescent="0.3">
      <c r="A1827" t="s">
        <v>3833</v>
      </c>
      <c r="B1827" t="s">
        <v>3834</v>
      </c>
      <c r="C1827" t="s">
        <v>10301</v>
      </c>
      <c r="D1827" t="s">
        <v>622</v>
      </c>
      <c r="E1827">
        <v>508.015313988</v>
      </c>
      <c r="F1827">
        <v>191.94</v>
      </c>
      <c r="G1827">
        <v>-19.7825262565289</v>
      </c>
      <c r="H1827">
        <v>10.342690159629599</v>
      </c>
      <c r="I1827">
        <v>-10.6546797319461</v>
      </c>
      <c r="J1827">
        <v>6.3447554668060997</v>
      </c>
      <c r="K1827">
        <v>181.956264956556</v>
      </c>
      <c r="L1827">
        <v>175.58196992633401</v>
      </c>
      <c r="M1827">
        <v>57.853298378662501</v>
      </c>
      <c r="N1827">
        <v>1.2318324074907401</v>
      </c>
      <c r="O1827">
        <v>19.516515577784698</v>
      </c>
      <c r="P1827">
        <v>41.5486725663716</v>
      </c>
      <c r="Q1827">
        <v>8.9973217967343005E-2</v>
      </c>
    </row>
    <row r="1828" spans="1:17" hidden="1" x14ac:dyDescent="0.3">
      <c r="A1828" t="s">
        <v>3835</v>
      </c>
      <c r="B1828" t="s">
        <v>3836</v>
      </c>
      <c r="C1828" t="s">
        <v>10301</v>
      </c>
      <c r="D1828" t="s">
        <v>622</v>
      </c>
      <c r="E1828">
        <v>507.89887471999998</v>
      </c>
      <c r="F1828">
        <v>63.2</v>
      </c>
      <c r="G1828">
        <v>-5.6740237910591196</v>
      </c>
      <c r="H1828">
        <v>-0.123704734945525</v>
      </c>
      <c r="I1828">
        <v>-18.7345558929368</v>
      </c>
      <c r="J1828">
        <v>0.43466777503702098</v>
      </c>
      <c r="K1828">
        <v>60.490888566217798</v>
      </c>
      <c r="L1828">
        <v>58.556762468662903</v>
      </c>
      <c r="M1828">
        <v>62.1845803847892</v>
      </c>
      <c r="N1828">
        <v>0.83830990124771398</v>
      </c>
      <c r="O1828">
        <v>18.5126582278481</v>
      </c>
      <c r="P1828">
        <v>26.653306613226398</v>
      </c>
      <c r="Q1828">
        <v>-1.8707869497233999E-2</v>
      </c>
    </row>
    <row r="1829" spans="1:17" hidden="1" x14ac:dyDescent="0.3">
      <c r="A1829" t="s">
        <v>3837</v>
      </c>
      <c r="B1829" t="s">
        <v>3838</v>
      </c>
      <c r="C1829" t="s">
        <v>10301</v>
      </c>
      <c r="D1829" t="s">
        <v>127</v>
      </c>
      <c r="E1829">
        <v>506.46456000000001</v>
      </c>
      <c r="F1829">
        <v>19.02</v>
      </c>
      <c r="G1829">
        <v>178.856456024252</v>
      </c>
      <c r="H1829">
        <v>-0.27525151073204102</v>
      </c>
      <c r="I1829">
        <v>0.53665701700591095</v>
      </c>
      <c r="J1829">
        <v>-4.3736099370235602</v>
      </c>
      <c r="K1829">
        <v>19.5831890504192</v>
      </c>
      <c r="L1829">
        <v>16.5943913401434</v>
      </c>
      <c r="M1829">
        <v>42.3779168536161</v>
      </c>
      <c r="N1829">
        <v>1.01271658622557</v>
      </c>
      <c r="O1829">
        <v>28.811777076761299</v>
      </c>
      <c r="P1829">
        <v>221.464788732394</v>
      </c>
      <c r="Q1829">
        <v>0.14603373670291001</v>
      </c>
    </row>
    <row r="1830" spans="1:17" hidden="1" x14ac:dyDescent="0.3">
      <c r="A1830" t="s">
        <v>3839</v>
      </c>
      <c r="B1830" t="s">
        <v>3840</v>
      </c>
      <c r="C1830" t="s">
        <v>10301</v>
      </c>
      <c r="D1830" t="s">
        <v>54</v>
      </c>
      <c r="E1830">
        <v>505.71</v>
      </c>
      <c r="F1830">
        <v>369.3</v>
      </c>
      <c r="G1830">
        <v>20.514738360109799</v>
      </c>
      <c r="H1830">
        <v>-1.23320787049787</v>
      </c>
      <c r="I1830">
        <v>26.535345480786301</v>
      </c>
      <c r="J1830">
        <v>-2.6055552706906702</v>
      </c>
      <c r="K1830">
        <v>360.27463237268199</v>
      </c>
      <c r="L1830">
        <v>305.08234412395501</v>
      </c>
      <c r="M1830">
        <v>42.972954085151002</v>
      </c>
      <c r="N1830">
        <v>0.32870255227992101</v>
      </c>
      <c r="O1830">
        <v>12.279989168697499</v>
      </c>
      <c r="P1830">
        <v>60.565217391304301</v>
      </c>
    </row>
    <row r="1831" spans="1:17" hidden="1" x14ac:dyDescent="0.3">
      <c r="A1831" t="s">
        <v>3841</v>
      </c>
      <c r="B1831" t="s">
        <v>3842</v>
      </c>
      <c r="C1831" t="s">
        <v>10301</v>
      </c>
      <c r="D1831" t="s">
        <v>3179</v>
      </c>
      <c r="E1831">
        <v>504.90345600000001</v>
      </c>
      <c r="F1831">
        <v>223.9</v>
      </c>
      <c r="G1831">
        <v>21.7280317580469</v>
      </c>
      <c r="H1831">
        <v>-20.3619957492857</v>
      </c>
      <c r="I1831">
        <v>37.970036918656398</v>
      </c>
      <c r="J1831">
        <v>-8.1920827087434507</v>
      </c>
      <c r="M1831">
        <v>49.176866719732899</v>
      </c>
      <c r="O1831">
        <v>44.886109870477803</v>
      </c>
      <c r="P1831">
        <v>57.122807017543799</v>
      </c>
    </row>
    <row r="1832" spans="1:17" hidden="1" x14ac:dyDescent="0.3">
      <c r="A1832" t="s">
        <v>3843</v>
      </c>
      <c r="B1832" t="s">
        <v>3844</v>
      </c>
      <c r="C1832" t="s">
        <v>10301</v>
      </c>
      <c r="D1832" t="s">
        <v>1893</v>
      </c>
      <c r="E1832">
        <v>503.63437216699998</v>
      </c>
      <c r="F1832">
        <v>86.29</v>
      </c>
      <c r="G1832">
        <v>82.289327031285595</v>
      </c>
      <c r="H1832">
        <v>36.191275436338302</v>
      </c>
      <c r="I1832">
        <v>2.91922115573125</v>
      </c>
      <c r="J1832">
        <v>12.472242151301</v>
      </c>
      <c r="K1832">
        <v>69.358057872882398</v>
      </c>
      <c r="L1832">
        <v>62.913993174631798</v>
      </c>
      <c r="M1832">
        <v>82.613392760543803</v>
      </c>
      <c r="N1832">
        <v>3.8593043587019502</v>
      </c>
      <c r="O1832">
        <v>8.1817128288329997</v>
      </c>
      <c r="P1832">
        <v>117.90404040404</v>
      </c>
      <c r="Q1832">
        <v>7.2764632028039997E-2</v>
      </c>
    </row>
    <row r="1833" spans="1:17" hidden="1" x14ac:dyDescent="0.3">
      <c r="A1833" t="s">
        <v>3845</v>
      </c>
      <c r="B1833" t="s">
        <v>3846</v>
      </c>
      <c r="C1833" t="s">
        <v>10301</v>
      </c>
      <c r="D1833" t="s">
        <v>21</v>
      </c>
      <c r="E1833">
        <v>503.58739200000002</v>
      </c>
      <c r="F1833">
        <v>253</v>
      </c>
      <c r="G1833">
        <v>96.472506378304402</v>
      </c>
      <c r="H1833">
        <v>-7.3911389802348904</v>
      </c>
      <c r="I1833">
        <v>74.216993573286103</v>
      </c>
      <c r="J1833">
        <v>1.2665319449199599</v>
      </c>
      <c r="K1833">
        <v>244.491468066164</v>
      </c>
      <c r="L1833">
        <v>182.75641586578701</v>
      </c>
      <c r="M1833">
        <v>39.829468926503097</v>
      </c>
      <c r="N1833">
        <v>0.74018241921805505</v>
      </c>
      <c r="O1833">
        <v>13.086956521739101</v>
      </c>
      <c r="P1833">
        <v>169.14893617021201</v>
      </c>
      <c r="Q1833">
        <v>5.8194357080202999E-2</v>
      </c>
    </row>
    <row r="1834" spans="1:17" hidden="1" x14ac:dyDescent="0.3">
      <c r="A1834" t="s">
        <v>3847</v>
      </c>
      <c r="B1834" t="s">
        <v>3848</v>
      </c>
      <c r="C1834" t="s">
        <v>10301</v>
      </c>
      <c r="D1834" t="s">
        <v>1434</v>
      </c>
      <c r="E1834">
        <v>502.56969535000002</v>
      </c>
      <c r="F1834">
        <v>464.3</v>
      </c>
      <c r="G1834">
        <v>24.324197959736399</v>
      </c>
      <c r="H1834">
        <v>21.056265813712599</v>
      </c>
      <c r="I1834">
        <v>32.561608425539802</v>
      </c>
      <c r="J1834">
        <v>1.2172678387837801</v>
      </c>
      <c r="K1834">
        <v>410.37801611448299</v>
      </c>
      <c r="L1834">
        <v>338.75112517709999</v>
      </c>
      <c r="M1834">
        <v>51.5577582692693</v>
      </c>
      <c r="N1834">
        <v>0.50714400333350895</v>
      </c>
      <c r="O1834">
        <v>11.996553952186</v>
      </c>
      <c r="P1834">
        <v>111.04545454545401</v>
      </c>
      <c r="Q1834">
        <v>0.16107516207042499</v>
      </c>
    </row>
    <row r="1835" spans="1:17" hidden="1" x14ac:dyDescent="0.3">
      <c r="A1835" t="s">
        <v>3849</v>
      </c>
      <c r="B1835" t="s">
        <v>3850</v>
      </c>
      <c r="C1835" t="s">
        <v>10301</v>
      </c>
      <c r="D1835" t="s">
        <v>359</v>
      </c>
      <c r="E1835">
        <v>502.34882976</v>
      </c>
      <c r="F1835">
        <v>5823.2</v>
      </c>
      <c r="G1835">
        <v>21.0509408563085</v>
      </c>
      <c r="H1835">
        <v>45.881153831629703</v>
      </c>
      <c r="I1835">
        <v>47.863993663872101</v>
      </c>
      <c r="J1835">
        <v>0.69061143440910799</v>
      </c>
      <c r="K1835">
        <v>4352.76708491102</v>
      </c>
      <c r="L1835">
        <v>3840.4703397581002</v>
      </c>
      <c r="M1835">
        <v>74.372521876269502</v>
      </c>
      <c r="N1835">
        <v>4.1543087020961202</v>
      </c>
      <c r="O1835">
        <v>3.0361313367220699</v>
      </c>
      <c r="P1835">
        <v>86.312589985602301</v>
      </c>
      <c r="Q1835">
        <v>0.10201328432333</v>
      </c>
    </row>
    <row r="1836" spans="1:17" hidden="1" x14ac:dyDescent="0.3">
      <c r="A1836" t="s">
        <v>3851</v>
      </c>
      <c r="B1836" t="s">
        <v>3852</v>
      </c>
      <c r="C1836" t="s">
        <v>10301</v>
      </c>
      <c r="D1836" t="s">
        <v>303</v>
      </c>
      <c r="E1836">
        <v>501.97464324999999</v>
      </c>
      <c r="F1836">
        <v>92.5</v>
      </c>
      <c r="G1836">
        <v>-3.3553890188827502</v>
      </c>
      <c r="H1836">
        <v>10.3873262107117</v>
      </c>
      <c r="I1836">
        <v>4.2826479799624604</v>
      </c>
      <c r="J1836">
        <v>-5.2271006534267297</v>
      </c>
      <c r="K1836">
        <v>86.545340696366196</v>
      </c>
      <c r="L1836">
        <v>80.925020600006803</v>
      </c>
      <c r="N1836">
        <v>1.3664811215744199</v>
      </c>
      <c r="O1836">
        <v>9.5135135135134998</v>
      </c>
      <c r="P1836">
        <v>40.151515151515099</v>
      </c>
    </row>
    <row r="1837" spans="1:17" hidden="1" x14ac:dyDescent="0.3">
      <c r="A1837" t="s">
        <v>3853</v>
      </c>
      <c r="B1837" t="s">
        <v>3854</v>
      </c>
      <c r="C1837" t="s">
        <v>10301</v>
      </c>
      <c r="D1837" t="s">
        <v>127</v>
      </c>
      <c r="E1837">
        <v>501.82934999999998</v>
      </c>
      <c r="F1837">
        <v>353.65</v>
      </c>
      <c r="G1837">
        <v>-2.3094974246850999</v>
      </c>
      <c r="H1837">
        <v>3.10317125293406</v>
      </c>
      <c r="I1837">
        <v>25.7441238634032</v>
      </c>
      <c r="J1837">
        <v>-1.9124327064225</v>
      </c>
      <c r="K1837">
        <v>319.74717982775098</v>
      </c>
      <c r="L1837">
        <v>262.30367210135</v>
      </c>
      <c r="M1837">
        <v>61.936062600176797</v>
      </c>
      <c r="N1837">
        <v>0.35900336700336699</v>
      </c>
      <c r="O1837">
        <v>21.362929450021198</v>
      </c>
      <c r="P1837">
        <v>85.157068062827193</v>
      </c>
    </row>
    <row r="1838" spans="1:17" hidden="1" x14ac:dyDescent="0.3">
      <c r="A1838" t="s">
        <v>3855</v>
      </c>
      <c r="B1838" t="s">
        <v>3856</v>
      </c>
      <c r="C1838" t="s">
        <v>10301</v>
      </c>
      <c r="D1838" t="s">
        <v>119</v>
      </c>
      <c r="E1838">
        <v>501.64067249999999</v>
      </c>
      <c r="F1838">
        <v>225</v>
      </c>
      <c r="G1838">
        <v>-40.369099391838802</v>
      </c>
      <c r="H1838">
        <v>1.50651815689938</v>
      </c>
      <c r="I1838">
        <v>-22.354573173370198</v>
      </c>
      <c r="J1838">
        <v>-2.81015081972944</v>
      </c>
      <c r="K1838">
        <v>231.62324279417899</v>
      </c>
      <c r="L1838">
        <v>250.618583719242</v>
      </c>
      <c r="M1838">
        <v>58.335645784745701</v>
      </c>
      <c r="N1838">
        <v>0.26</v>
      </c>
      <c r="O1838">
        <v>37.6666666666666</v>
      </c>
      <c r="P1838">
        <v>5.6338028169014001</v>
      </c>
      <c r="Q1838">
        <v>0.161338339255818</v>
      </c>
    </row>
    <row r="1839" spans="1:17" hidden="1" x14ac:dyDescent="0.3">
      <c r="A1839" t="s">
        <v>3857</v>
      </c>
      <c r="B1839" t="s">
        <v>3858</v>
      </c>
      <c r="C1839" t="s">
        <v>10301</v>
      </c>
      <c r="D1839" t="s">
        <v>72</v>
      </c>
      <c r="E1839">
        <v>501.01827400000002</v>
      </c>
      <c r="F1839">
        <v>139.9</v>
      </c>
      <c r="G1839">
        <v>271.45422936139198</v>
      </c>
      <c r="H1839">
        <v>-8.5305051677951695</v>
      </c>
      <c r="I1839">
        <v>217.03667365151199</v>
      </c>
      <c r="J1839">
        <v>1.13431174484909</v>
      </c>
      <c r="K1839">
        <v>126.76392172085301</v>
      </c>
      <c r="L1839">
        <v>86.025672700556797</v>
      </c>
      <c r="M1839">
        <v>69.130339826504098</v>
      </c>
      <c r="N1839">
        <v>1.0295714508760301</v>
      </c>
      <c r="O1839">
        <v>7.5053609721229497</v>
      </c>
      <c r="P1839">
        <v>299.37196688552598</v>
      </c>
      <c r="Q1839">
        <v>0.13884462819749799</v>
      </c>
    </row>
    <row r="1840" spans="1:17" hidden="1" x14ac:dyDescent="0.3">
      <c r="A1840" t="s">
        <v>3859</v>
      </c>
      <c r="B1840" t="s">
        <v>3860</v>
      </c>
      <c r="C1840" t="s">
        <v>10301</v>
      </c>
      <c r="D1840" t="s">
        <v>21</v>
      </c>
      <c r="E1840">
        <v>500.58018719799998</v>
      </c>
      <c r="F1840">
        <v>11.83</v>
      </c>
      <c r="G1840">
        <v>-80.711033613520001</v>
      </c>
      <c r="H1840">
        <v>1.49019638482127</v>
      </c>
      <c r="I1840">
        <v>-55.4762074229074</v>
      </c>
      <c r="J1840">
        <v>-6.6670000049464804</v>
      </c>
      <c r="K1840">
        <v>12.229696454315</v>
      </c>
      <c r="L1840">
        <v>16.4948778525617</v>
      </c>
      <c r="M1840">
        <v>40.622805928298597</v>
      </c>
      <c r="N1840">
        <v>0.36560646548601</v>
      </c>
      <c r="O1840">
        <v>147.506339814032</v>
      </c>
      <c r="P1840">
        <v>23.874345549738202</v>
      </c>
      <c r="Q1840">
        <v>0.13844673916728201</v>
      </c>
    </row>
    <row r="1841" spans="1:17" hidden="1" x14ac:dyDescent="0.3">
      <c r="A1841" t="s">
        <v>3861</v>
      </c>
      <c r="B1841" t="s">
        <v>3862</v>
      </c>
      <c r="C1841" t="s">
        <v>10301</v>
      </c>
      <c r="D1841" t="s">
        <v>263</v>
      </c>
      <c r="E1841">
        <v>500.32499999999999</v>
      </c>
      <c r="F1841">
        <v>142.94999999999999</v>
      </c>
      <c r="G1841">
        <v>-1.4692633976418601</v>
      </c>
      <c r="H1841">
        <v>-4.1286880964865702</v>
      </c>
      <c r="I1841">
        <v>-13.225319140384499</v>
      </c>
      <c r="J1841">
        <v>-0.95158320956285602</v>
      </c>
      <c r="K1841">
        <v>140.76342223206501</v>
      </c>
      <c r="L1841">
        <v>137.14698267054399</v>
      </c>
      <c r="M1841">
        <v>65.354171578196201</v>
      </c>
      <c r="N1841">
        <v>0.526789898174159</v>
      </c>
      <c r="O1841">
        <v>18.712836656173401</v>
      </c>
      <c r="P1841">
        <v>38.786407766990202</v>
      </c>
      <c r="Q1841">
        <v>6.8419322963393994E-2</v>
      </c>
    </row>
    <row r="1842" spans="1:17" hidden="1" x14ac:dyDescent="0.3">
      <c r="A1842" t="s">
        <v>3863</v>
      </c>
      <c r="B1842" t="s">
        <v>3864</v>
      </c>
      <c r="C1842" t="s">
        <v>10301</v>
      </c>
      <c r="D1842" t="s">
        <v>1399</v>
      </c>
      <c r="E1842">
        <v>499.9613908</v>
      </c>
      <c r="F1842">
        <v>37.6</v>
      </c>
      <c r="G1842">
        <v>-35.420812554884797</v>
      </c>
      <c r="H1842">
        <v>-5.2582078704978699</v>
      </c>
      <c r="I1842">
        <v>-22.765824583908099</v>
      </c>
      <c r="J1842">
        <v>-4.7570460072653002</v>
      </c>
      <c r="K1842">
        <v>39.798049527527198</v>
      </c>
      <c r="L1842">
        <v>41.167590076467498</v>
      </c>
      <c r="M1842">
        <v>23.6709375071243</v>
      </c>
      <c r="N1842">
        <v>0.84955740123393297</v>
      </c>
      <c r="O1842">
        <v>38.510638297872298</v>
      </c>
      <c r="P1842">
        <v>13.9393939393939</v>
      </c>
      <c r="Q1842">
        <v>-9.6279131069129994E-3</v>
      </c>
    </row>
    <row r="1843" spans="1:17" hidden="1" x14ac:dyDescent="0.3">
      <c r="A1843" t="s">
        <v>3865</v>
      </c>
      <c r="B1843" t="s">
        <v>3866</v>
      </c>
      <c r="C1843" t="s">
        <v>10301</v>
      </c>
      <c r="D1843" t="s">
        <v>290</v>
      </c>
      <c r="E1843">
        <v>495.39566530000002</v>
      </c>
      <c r="F1843">
        <v>386.45</v>
      </c>
      <c r="G1843">
        <v>131.53174216703599</v>
      </c>
      <c r="H1843">
        <v>9.4540331639356197</v>
      </c>
      <c r="I1843">
        <v>26.2928502855288</v>
      </c>
      <c r="J1843">
        <v>7.95315340019802</v>
      </c>
      <c r="K1843">
        <v>352.00922345800399</v>
      </c>
      <c r="L1843">
        <v>302.71084757418998</v>
      </c>
      <c r="M1843">
        <v>74.189037467974501</v>
      </c>
      <c r="N1843">
        <v>1.79810943018334</v>
      </c>
      <c r="O1843">
        <v>6.4044507698279096</v>
      </c>
      <c r="P1843">
        <v>174.85775248933101</v>
      </c>
      <c r="Q1843">
        <v>0.11587449481633599</v>
      </c>
    </row>
    <row r="1844" spans="1:17" hidden="1" x14ac:dyDescent="0.3">
      <c r="A1844" t="s">
        <v>3867</v>
      </c>
      <c r="B1844" t="s">
        <v>3868</v>
      </c>
      <c r="C1844" t="s">
        <v>10301</v>
      </c>
      <c r="D1844" t="s">
        <v>378</v>
      </c>
      <c r="E1844">
        <v>493.7973935</v>
      </c>
      <c r="F1844">
        <v>597.54999999999995</v>
      </c>
      <c r="G1844">
        <v>34.415867474507003</v>
      </c>
      <c r="H1844">
        <v>-1.1644793481611</v>
      </c>
      <c r="I1844">
        <v>-5.5578136989894702</v>
      </c>
      <c r="J1844">
        <v>-5.1458803267701603</v>
      </c>
      <c r="K1844">
        <v>579.77855778206003</v>
      </c>
      <c r="L1844">
        <v>509.14899331813899</v>
      </c>
      <c r="M1844">
        <v>58.120591837640902</v>
      </c>
      <c r="N1844">
        <v>0.54689914206550105</v>
      </c>
      <c r="O1844">
        <v>7.9407580955568502</v>
      </c>
      <c r="P1844">
        <v>83.861538461538402</v>
      </c>
      <c r="Q1844">
        <v>5.1439892038722998E-2</v>
      </c>
    </row>
    <row r="1845" spans="1:17" hidden="1" x14ac:dyDescent="0.3">
      <c r="A1845" t="s">
        <v>3869</v>
      </c>
      <c r="B1845" t="s">
        <v>3870</v>
      </c>
      <c r="C1845" t="s">
        <v>10301</v>
      </c>
      <c r="D1845" t="s">
        <v>46</v>
      </c>
      <c r="E1845">
        <v>493.1952</v>
      </c>
      <c r="F1845">
        <v>277.7</v>
      </c>
      <c r="G1845">
        <v>105.54169921399</v>
      </c>
      <c r="H1845">
        <v>-15.048782976395501</v>
      </c>
      <c r="I1845">
        <v>121.78370437460001</v>
      </c>
      <c r="J1845">
        <v>-8.6376122405926097</v>
      </c>
      <c r="K1845">
        <v>290.79455532007898</v>
      </c>
      <c r="M1845">
        <v>53.9555155166221</v>
      </c>
      <c r="N1845">
        <v>0.52279000372995099</v>
      </c>
      <c r="O1845">
        <v>78.898091465610307</v>
      </c>
      <c r="P1845">
        <v>189.270833333333</v>
      </c>
    </row>
    <row r="1846" spans="1:17" hidden="1" x14ac:dyDescent="0.3">
      <c r="A1846" t="s">
        <v>3871</v>
      </c>
      <c r="B1846" t="s">
        <v>3872</v>
      </c>
      <c r="C1846" t="s">
        <v>10301</v>
      </c>
      <c r="D1846" t="s">
        <v>54</v>
      </c>
      <c r="E1846">
        <v>492.70464320000002</v>
      </c>
      <c r="F1846">
        <v>15.4</v>
      </c>
      <c r="G1846">
        <v>201.84671643732099</v>
      </c>
      <c r="H1846">
        <v>23.408142340472502</v>
      </c>
      <c r="I1846">
        <v>33.333683832331801</v>
      </c>
      <c r="J1846">
        <v>-3.7710880498910702</v>
      </c>
      <c r="K1846">
        <v>13.1951696715058</v>
      </c>
      <c r="L1846">
        <v>10.1310910087963</v>
      </c>
      <c r="M1846">
        <v>51.773207310745697</v>
      </c>
      <c r="N1846">
        <v>0.757356274831952</v>
      </c>
      <c r="O1846">
        <v>37.727272727272698</v>
      </c>
      <c r="P1846">
        <v>245.29147982062699</v>
      </c>
      <c r="Q1846">
        <v>0.15582771728707601</v>
      </c>
    </row>
    <row r="1847" spans="1:17" hidden="1" x14ac:dyDescent="0.3">
      <c r="A1847" t="s">
        <v>3873</v>
      </c>
      <c r="B1847" t="s">
        <v>3874</v>
      </c>
      <c r="C1847" t="s">
        <v>10301</v>
      </c>
      <c r="D1847" t="s">
        <v>397</v>
      </c>
      <c r="E1847">
        <v>491.40980000000002</v>
      </c>
      <c r="F1847">
        <v>46.48</v>
      </c>
      <c r="G1847">
        <v>2.1144348076600901</v>
      </c>
      <c r="H1847">
        <v>22.081555360699902</v>
      </c>
      <c r="I1847">
        <v>-54.4414016160801</v>
      </c>
      <c r="J1847">
        <v>1.3010345762195401</v>
      </c>
      <c r="K1847">
        <v>40.788233553925402</v>
      </c>
      <c r="L1847">
        <v>47.463170623003002</v>
      </c>
      <c r="M1847">
        <v>77.936845234174299</v>
      </c>
      <c r="N1847">
        <v>1.4306045644644101</v>
      </c>
      <c r="O1847">
        <v>87.177280550774498</v>
      </c>
      <c r="P1847">
        <v>45.2954048140043</v>
      </c>
      <c r="Q1847">
        <v>0.14007452614274299</v>
      </c>
    </row>
    <row r="1848" spans="1:17" hidden="1" x14ac:dyDescent="0.3">
      <c r="A1848" t="s">
        <v>3875</v>
      </c>
      <c r="B1848" t="s">
        <v>3876</v>
      </c>
      <c r="C1848" t="s">
        <v>10301</v>
      </c>
      <c r="D1848" t="s">
        <v>303</v>
      </c>
      <c r="E1848">
        <v>491.02397189999999</v>
      </c>
      <c r="F1848">
        <v>92.9</v>
      </c>
      <c r="G1848">
        <v>-46.533593853525701</v>
      </c>
      <c r="H1848">
        <v>-6.6571151901397903</v>
      </c>
      <c r="I1848">
        <v>-39.137276831394097</v>
      </c>
      <c r="J1848">
        <v>-1.58262752804687</v>
      </c>
      <c r="K1848">
        <v>96.204102431474297</v>
      </c>
      <c r="L1848">
        <v>99.931392648628304</v>
      </c>
      <c r="M1848">
        <v>50.408851162339097</v>
      </c>
      <c r="N1848">
        <v>0.60797845921440596</v>
      </c>
      <c r="O1848">
        <v>42.572658772874</v>
      </c>
      <c r="P1848">
        <v>20.665021431354699</v>
      </c>
      <c r="Q1848">
        <v>0.16662000199131999</v>
      </c>
    </row>
    <row r="1849" spans="1:17" hidden="1" x14ac:dyDescent="0.3">
      <c r="A1849" t="s">
        <v>3877</v>
      </c>
      <c r="B1849" t="s">
        <v>3878</v>
      </c>
      <c r="C1849" t="s">
        <v>10301</v>
      </c>
      <c r="D1849" t="s">
        <v>127</v>
      </c>
      <c r="E1849">
        <v>490.273963764999</v>
      </c>
      <c r="F1849">
        <v>258.55</v>
      </c>
      <c r="G1849">
        <v>-69.979362173994502</v>
      </c>
      <c r="H1849">
        <v>6.67580715454387</v>
      </c>
      <c r="I1849">
        <v>-47.479580904803697</v>
      </c>
      <c r="J1849">
        <v>-1.2342122770671999</v>
      </c>
      <c r="K1849">
        <v>260.51342856097</v>
      </c>
      <c r="M1849">
        <v>51.461317600511201</v>
      </c>
      <c r="N1849">
        <v>0.44625472340579397</v>
      </c>
      <c r="O1849">
        <v>72.5971765615935</v>
      </c>
      <c r="P1849">
        <v>16.621560667568701</v>
      </c>
    </row>
    <row r="1850" spans="1:17" hidden="1" x14ac:dyDescent="0.3">
      <c r="A1850" t="s">
        <v>3879</v>
      </c>
      <c r="B1850" t="s">
        <v>3880</v>
      </c>
      <c r="C1850" t="s">
        <v>10301</v>
      </c>
      <c r="D1850" t="s">
        <v>622</v>
      </c>
      <c r="E1850">
        <v>489.99374999999998</v>
      </c>
      <c r="F1850">
        <v>126.45</v>
      </c>
      <c r="G1850">
        <v>-25.487603866783399</v>
      </c>
      <c r="H1850">
        <v>-4.6461771537743202</v>
      </c>
      <c r="I1850">
        <v>-20.769909214711198</v>
      </c>
      <c r="J1850">
        <v>-2.6478015912942801</v>
      </c>
      <c r="K1850">
        <v>125.08850330104499</v>
      </c>
      <c r="L1850">
        <v>122.99041759080799</v>
      </c>
      <c r="M1850">
        <v>45.707241118147998</v>
      </c>
      <c r="N1850">
        <v>0.364097317918814</v>
      </c>
      <c r="O1850">
        <v>22.261763542902301</v>
      </c>
      <c r="P1850">
        <v>24.8888888888888</v>
      </c>
      <c r="Q1850">
        <v>7.9466351027223006E-2</v>
      </c>
    </row>
    <row r="1851" spans="1:17" hidden="1" x14ac:dyDescent="0.3">
      <c r="A1851" t="s">
        <v>3881</v>
      </c>
      <c r="B1851" t="s">
        <v>3882</v>
      </c>
      <c r="C1851" t="s">
        <v>10301</v>
      </c>
      <c r="D1851" t="s">
        <v>224</v>
      </c>
      <c r="E1851">
        <v>489.54</v>
      </c>
      <c r="F1851">
        <v>820</v>
      </c>
      <c r="G1851">
        <v>408.029974894166</v>
      </c>
      <c r="H1851">
        <v>5.7632719953617698E-2</v>
      </c>
      <c r="I1851">
        <v>152.84039666873301</v>
      </c>
      <c r="J1851">
        <v>-6.2951378843020498</v>
      </c>
      <c r="K1851">
        <v>806.80044238655205</v>
      </c>
      <c r="L1851">
        <v>531.73188960729999</v>
      </c>
      <c r="M1851">
        <v>41.858269995283898</v>
      </c>
      <c r="N1851">
        <v>0.35465553235908098</v>
      </c>
      <c r="O1851">
        <v>33.798780487804798</v>
      </c>
      <c r="P1851">
        <v>527.15105162523901</v>
      </c>
    </row>
    <row r="1852" spans="1:17" hidden="1" x14ac:dyDescent="0.3">
      <c r="A1852" t="s">
        <v>3883</v>
      </c>
      <c r="B1852" t="s">
        <v>3884</v>
      </c>
      <c r="C1852" t="s">
        <v>10301</v>
      </c>
      <c r="D1852" t="s">
        <v>51</v>
      </c>
      <c r="E1852">
        <v>489.33390000000003</v>
      </c>
      <c r="F1852">
        <v>112.62</v>
      </c>
      <c r="G1852">
        <v>-60.7019810335347</v>
      </c>
      <c r="H1852">
        <v>-19.808385973235001</v>
      </c>
      <c r="I1852">
        <v>-47.468206707880803</v>
      </c>
      <c r="J1852">
        <v>-7.7867198214855904</v>
      </c>
      <c r="K1852">
        <v>131.26245442598599</v>
      </c>
      <c r="L1852">
        <v>158.865812625606</v>
      </c>
      <c r="M1852">
        <v>38.873853266941502</v>
      </c>
      <c r="N1852">
        <v>1.3010096000220199</v>
      </c>
      <c r="O1852">
        <v>90.863079381992506</v>
      </c>
      <c r="P1852">
        <v>12.3952095808383</v>
      </c>
    </row>
    <row r="1853" spans="1:17" hidden="1" x14ac:dyDescent="0.3">
      <c r="A1853" t="s">
        <v>3885</v>
      </c>
      <c r="B1853" t="s">
        <v>3886</v>
      </c>
      <c r="C1853" t="s">
        <v>10301</v>
      </c>
      <c r="D1853" t="s">
        <v>3887</v>
      </c>
      <c r="E1853">
        <v>488.9614368</v>
      </c>
      <c r="F1853">
        <v>255.9</v>
      </c>
      <c r="G1853">
        <v>63.983274849318697</v>
      </c>
      <c r="H1853">
        <v>16.314411177121102</v>
      </c>
      <c r="I1853">
        <v>59.095038407245703</v>
      </c>
      <c r="J1853">
        <v>-3.20936394980387</v>
      </c>
      <c r="K1853">
        <v>224.78585201803199</v>
      </c>
      <c r="L1853">
        <v>174.617650200973</v>
      </c>
      <c r="M1853">
        <v>55.804206174239503</v>
      </c>
      <c r="N1853">
        <v>0.56599773195010294</v>
      </c>
      <c r="O1853">
        <v>8.5971082454083501</v>
      </c>
      <c r="P1853">
        <v>106.370967741935</v>
      </c>
      <c r="Q1853">
        <v>0.117806918241275</v>
      </c>
    </row>
    <row r="1854" spans="1:17" hidden="1" x14ac:dyDescent="0.3">
      <c r="A1854" t="s">
        <v>3888</v>
      </c>
      <c r="B1854" t="s">
        <v>3889</v>
      </c>
      <c r="C1854" t="s">
        <v>10301</v>
      </c>
      <c r="D1854" t="s">
        <v>51</v>
      </c>
      <c r="E1854">
        <v>487.60345050000001</v>
      </c>
      <c r="F1854">
        <v>1104.8499999999999</v>
      </c>
      <c r="G1854">
        <v>27.2796216555254</v>
      </c>
      <c r="H1854">
        <v>17.971861253926001</v>
      </c>
      <c r="I1854">
        <v>31.328409495133901</v>
      </c>
      <c r="J1854">
        <v>14.361283162722099</v>
      </c>
      <c r="K1854">
        <v>894.33827820305396</v>
      </c>
      <c r="L1854">
        <v>805.00707691443199</v>
      </c>
      <c r="M1854">
        <v>87.169345308322306</v>
      </c>
      <c r="N1854">
        <v>1.0651875780940401</v>
      </c>
      <c r="O1854">
        <v>0.556636647508712</v>
      </c>
      <c r="P1854">
        <v>88.251831657863306</v>
      </c>
      <c r="Q1854">
        <v>7.7970424969015004E-2</v>
      </c>
    </row>
    <row r="1855" spans="1:17" hidden="1" x14ac:dyDescent="0.3">
      <c r="A1855" t="s">
        <v>3890</v>
      </c>
      <c r="B1855" t="s">
        <v>3891</v>
      </c>
      <c r="C1855" t="s">
        <v>10301</v>
      </c>
      <c r="D1855" t="s">
        <v>46</v>
      </c>
      <c r="E1855">
        <v>486.86429736000002</v>
      </c>
      <c r="F1855">
        <v>18.059999999999999</v>
      </c>
      <c r="G1855">
        <v>178.703654666018</v>
      </c>
      <c r="H1855">
        <v>34.199862995643798</v>
      </c>
      <c r="I1855">
        <v>45.0951009698082</v>
      </c>
      <c r="J1855">
        <v>12.593093464575499</v>
      </c>
      <c r="K1855">
        <v>13.3246325935919</v>
      </c>
      <c r="L1855">
        <v>10.931333685784701</v>
      </c>
      <c r="M1855">
        <v>74.246174857817195</v>
      </c>
      <c r="N1855">
        <v>1.74712740395026</v>
      </c>
      <c r="O1855">
        <v>0.110741971207084</v>
      </c>
      <c r="P1855">
        <v>225.99277978339299</v>
      </c>
      <c r="Q1855">
        <v>0.11171700945240701</v>
      </c>
    </row>
    <row r="1856" spans="1:17" hidden="1" x14ac:dyDescent="0.3">
      <c r="A1856" t="s">
        <v>3892</v>
      </c>
      <c r="B1856" t="s">
        <v>3893</v>
      </c>
      <c r="C1856" t="s">
        <v>10301</v>
      </c>
      <c r="D1856" t="s">
        <v>130</v>
      </c>
      <c r="E1856">
        <v>486.49328286000002</v>
      </c>
      <c r="F1856">
        <v>195.1</v>
      </c>
      <c r="G1856">
        <v>77.667088608636703</v>
      </c>
      <c r="H1856">
        <v>4.8518755974612002</v>
      </c>
      <c r="I1856">
        <v>36.858717579375501</v>
      </c>
      <c r="J1856">
        <v>7.9484008307766293E-2</v>
      </c>
      <c r="K1856">
        <v>190.705757022607</v>
      </c>
      <c r="L1856">
        <v>158.00423700502199</v>
      </c>
      <c r="M1856">
        <v>47.0628300623397</v>
      </c>
      <c r="N1856">
        <v>0.46183150183150101</v>
      </c>
      <c r="O1856">
        <v>19.682214249103001</v>
      </c>
      <c r="P1856">
        <v>132.26190476190399</v>
      </c>
    </row>
    <row r="1857" spans="1:17" hidden="1" x14ac:dyDescent="0.3">
      <c r="A1857" t="s">
        <v>3894</v>
      </c>
      <c r="B1857" t="s">
        <v>3895</v>
      </c>
      <c r="C1857" t="s">
        <v>10301</v>
      </c>
      <c r="D1857" t="s">
        <v>51</v>
      </c>
      <c r="E1857">
        <v>485.39529686399999</v>
      </c>
      <c r="F1857">
        <v>63.34</v>
      </c>
      <c r="G1857">
        <v>101.49189666637599</v>
      </c>
      <c r="H1857">
        <v>4.3959312023498001</v>
      </c>
      <c r="I1857">
        <v>-6.2847173884834602</v>
      </c>
      <c r="J1857">
        <v>10.475310444124</v>
      </c>
      <c r="K1857">
        <v>59.942406229271299</v>
      </c>
      <c r="L1857">
        <v>50.518708637651102</v>
      </c>
      <c r="M1857">
        <v>53.0535425095863</v>
      </c>
      <c r="N1857">
        <v>0.51228469941482202</v>
      </c>
      <c r="O1857">
        <v>22.671297758130699</v>
      </c>
      <c r="P1857">
        <v>137.673545966228</v>
      </c>
      <c r="Q1857">
        <v>6.9386692812651002E-2</v>
      </c>
    </row>
    <row r="1858" spans="1:17" hidden="1" x14ac:dyDescent="0.3">
      <c r="A1858" t="s">
        <v>3896</v>
      </c>
      <c r="B1858" t="s">
        <v>3897</v>
      </c>
      <c r="C1858" t="s">
        <v>10301</v>
      </c>
      <c r="D1858" t="s">
        <v>46</v>
      </c>
      <c r="E1858">
        <v>484.754625365999</v>
      </c>
      <c r="F1858">
        <v>36.97</v>
      </c>
      <c r="G1858">
        <v>94.124304517907404</v>
      </c>
      <c r="H1858">
        <v>32.040043751708303</v>
      </c>
      <c r="I1858">
        <v>-35.683954357358502</v>
      </c>
      <c r="J1858">
        <v>7.5924828356277096</v>
      </c>
      <c r="K1858">
        <v>28.814183632848302</v>
      </c>
      <c r="L1858">
        <v>27.949400880814999</v>
      </c>
      <c r="M1858">
        <v>96.834007265985505</v>
      </c>
      <c r="N1858">
        <v>0.69485234695314901</v>
      </c>
      <c r="O1858">
        <v>39.707871246956898</v>
      </c>
      <c r="Q1858">
        <v>0.15458787107591501</v>
      </c>
    </row>
    <row r="1859" spans="1:17" hidden="1" x14ac:dyDescent="0.3">
      <c r="A1859" t="s">
        <v>3898</v>
      </c>
      <c r="B1859" t="s">
        <v>3899</v>
      </c>
      <c r="C1859" t="s">
        <v>10301</v>
      </c>
      <c r="D1859" t="s">
        <v>21</v>
      </c>
      <c r="E1859">
        <v>484.35013379999998</v>
      </c>
      <c r="F1859">
        <v>69.45</v>
      </c>
      <c r="G1859">
        <v>18.729912735318901</v>
      </c>
      <c r="H1859">
        <v>-0.65433666934012202</v>
      </c>
      <c r="I1859">
        <v>-19.4446566663139</v>
      </c>
      <c r="J1859">
        <v>-3.4800118338818802</v>
      </c>
      <c r="K1859">
        <v>72.951196586758499</v>
      </c>
      <c r="L1859">
        <v>67.483211761451201</v>
      </c>
      <c r="M1859">
        <v>42.320735150826302</v>
      </c>
      <c r="N1859">
        <v>0.12703101920236301</v>
      </c>
      <c r="O1859">
        <v>30.237580993520499</v>
      </c>
      <c r="P1859">
        <v>87.449392712550605</v>
      </c>
      <c r="Q1859">
        <v>0.21039612271210201</v>
      </c>
    </row>
    <row r="1860" spans="1:17" hidden="1" x14ac:dyDescent="0.3">
      <c r="A1860" t="s">
        <v>3900</v>
      </c>
      <c r="B1860" t="s">
        <v>3901</v>
      </c>
      <c r="C1860" t="s">
        <v>10301</v>
      </c>
      <c r="D1860" t="s">
        <v>1388</v>
      </c>
      <c r="E1860">
        <v>484.10628647999999</v>
      </c>
      <c r="F1860">
        <v>236.02</v>
      </c>
      <c r="G1860">
        <v>-36.116881825962601</v>
      </c>
      <c r="H1860">
        <v>-6.2208501864494101</v>
      </c>
      <c r="I1860">
        <v>-24.5995471578434</v>
      </c>
      <c r="J1860">
        <v>-2.9997188870924498</v>
      </c>
      <c r="K1860">
        <v>244.45558674653699</v>
      </c>
      <c r="L1860">
        <v>252.48095179585101</v>
      </c>
      <c r="M1860">
        <v>41.8702809982072</v>
      </c>
      <c r="N1860">
        <v>1.4148472294483501</v>
      </c>
      <c r="O1860">
        <v>33.166680789763497</v>
      </c>
      <c r="P1860">
        <v>2.4170101974397999</v>
      </c>
      <c r="Q1860">
        <v>8.5619004385246E-2</v>
      </c>
    </row>
    <row r="1861" spans="1:17" hidden="1" x14ac:dyDescent="0.3">
      <c r="A1861" t="s">
        <v>3902</v>
      </c>
      <c r="B1861" t="s">
        <v>3903</v>
      </c>
      <c r="C1861" t="s">
        <v>10301</v>
      </c>
      <c r="D1861" t="s">
        <v>1146</v>
      </c>
      <c r="E1861">
        <v>484.08658015999998</v>
      </c>
      <c r="F1861">
        <v>276.05</v>
      </c>
      <c r="G1861">
        <v>284.71305470306999</v>
      </c>
      <c r="H1861">
        <v>2.2627583223565102</v>
      </c>
      <c r="I1861">
        <v>106.545611509992</v>
      </c>
      <c r="J1861">
        <v>-3.7216084725373499</v>
      </c>
      <c r="K1861">
        <v>261.46410933135797</v>
      </c>
      <c r="L1861">
        <v>192.55075315208799</v>
      </c>
      <c r="M1861">
        <v>55.3231219539935</v>
      </c>
      <c r="N1861">
        <v>0.47269419683463698</v>
      </c>
      <c r="O1861">
        <v>23.1479804383263</v>
      </c>
      <c r="P1861">
        <v>313.86806596701598</v>
      </c>
      <c r="Q1861">
        <v>0.13502189646243701</v>
      </c>
    </row>
    <row r="1862" spans="1:17" hidden="1" x14ac:dyDescent="0.3">
      <c r="A1862" t="s">
        <v>3904</v>
      </c>
      <c r="B1862" t="s">
        <v>3905</v>
      </c>
      <c r="C1862" t="s">
        <v>10301</v>
      </c>
      <c r="D1862" t="s">
        <v>571</v>
      </c>
      <c r="E1862">
        <v>483.02221343999997</v>
      </c>
      <c r="F1862">
        <v>395.2</v>
      </c>
      <c r="G1862">
        <v>-40.387283482052602</v>
      </c>
      <c r="H1862">
        <v>-9.9525539195441901</v>
      </c>
      <c r="I1862">
        <v>-24.145278321443101</v>
      </c>
      <c r="J1862">
        <v>-3.0633451672152101</v>
      </c>
      <c r="K1862">
        <v>375.50804810475898</v>
      </c>
      <c r="M1862">
        <v>72.2458356806751</v>
      </c>
      <c r="N1862">
        <v>0.304904250350303</v>
      </c>
      <c r="O1862">
        <v>38.385627530364303</v>
      </c>
      <c r="P1862">
        <v>46.099815157116403</v>
      </c>
    </row>
    <row r="1863" spans="1:17" hidden="1" x14ac:dyDescent="0.3">
      <c r="A1863" t="s">
        <v>3906</v>
      </c>
      <c r="B1863" t="s">
        <v>3907</v>
      </c>
      <c r="C1863" t="s">
        <v>10301</v>
      </c>
      <c r="D1863" t="s">
        <v>127</v>
      </c>
      <c r="E1863">
        <v>482.35109999999997</v>
      </c>
      <c r="F1863">
        <v>279.3</v>
      </c>
      <c r="G1863">
        <v>43.906316613053903</v>
      </c>
      <c r="H1863">
        <v>12.455316719666</v>
      </c>
      <c r="I1863">
        <v>7.0742676364749402</v>
      </c>
      <c r="J1863">
        <v>3.3145798077460702</v>
      </c>
      <c r="K1863">
        <v>255.02833911006201</v>
      </c>
      <c r="L1863">
        <v>228.48369491056701</v>
      </c>
      <c r="M1863">
        <v>64.467445649668903</v>
      </c>
      <c r="N1863">
        <v>1.0513308539422199</v>
      </c>
      <c r="O1863">
        <v>2.3988542785535301</v>
      </c>
      <c r="P1863">
        <v>103.571428571428</v>
      </c>
      <c r="Q1863">
        <v>0.120532076720613</v>
      </c>
    </row>
    <row r="1864" spans="1:17" hidden="1" x14ac:dyDescent="0.3">
      <c r="A1864" t="s">
        <v>3908</v>
      </c>
      <c r="B1864" t="s">
        <v>3909</v>
      </c>
      <c r="C1864" t="s">
        <v>10301</v>
      </c>
      <c r="D1864" t="s">
        <v>303</v>
      </c>
      <c r="E1864">
        <v>482.30700000000002</v>
      </c>
      <c r="F1864">
        <v>193</v>
      </c>
      <c r="G1864">
        <v>110.795929760961</v>
      </c>
      <c r="H1864">
        <v>11.9028868040583</v>
      </c>
      <c r="I1864">
        <v>-8.7423990301917307</v>
      </c>
      <c r="J1864">
        <v>-2.1606221995751298</v>
      </c>
      <c r="K1864">
        <v>182.24512284680199</v>
      </c>
      <c r="L1864">
        <v>176.83694867323001</v>
      </c>
      <c r="M1864">
        <v>60.463348224265303</v>
      </c>
      <c r="N1864">
        <v>0.65022531749282997</v>
      </c>
      <c r="O1864">
        <v>25.958549222797899</v>
      </c>
      <c r="P1864">
        <v>155.79854208084799</v>
      </c>
    </row>
    <row r="1865" spans="1:17" hidden="1" x14ac:dyDescent="0.3">
      <c r="A1865" t="s">
        <v>3910</v>
      </c>
      <c r="B1865" t="s">
        <v>3911</v>
      </c>
      <c r="C1865" t="s">
        <v>10301</v>
      </c>
      <c r="D1865" t="s">
        <v>733</v>
      </c>
      <c r="E1865">
        <v>481.92970355999898</v>
      </c>
      <c r="F1865">
        <v>28.48</v>
      </c>
      <c r="G1865">
        <v>1.5368079304108899</v>
      </c>
      <c r="H1865">
        <v>0.510564371495003</v>
      </c>
      <c r="I1865">
        <v>0.93794893343025898</v>
      </c>
      <c r="J1865">
        <v>-0.255865954662503</v>
      </c>
      <c r="K1865">
        <v>27.647864121273699</v>
      </c>
      <c r="L1865">
        <v>25.651585189988801</v>
      </c>
      <c r="M1865">
        <v>56.344784633490001</v>
      </c>
      <c r="N1865">
        <v>0.86871523187061706</v>
      </c>
      <c r="O1865">
        <v>5.3721910112359597</v>
      </c>
      <c r="P1865">
        <v>42.399999999999899</v>
      </c>
      <c r="Q1865">
        <v>3.3094991646369998E-3</v>
      </c>
    </row>
    <row r="1866" spans="1:17" hidden="1" x14ac:dyDescent="0.3">
      <c r="A1866" t="s">
        <v>3912</v>
      </c>
      <c r="B1866" t="s">
        <v>3913</v>
      </c>
      <c r="C1866" t="s">
        <v>10301</v>
      </c>
      <c r="D1866" t="s">
        <v>571</v>
      </c>
      <c r="E1866">
        <v>481.08860038500001</v>
      </c>
      <c r="F1866">
        <v>645.65</v>
      </c>
      <c r="G1866">
        <v>48.996908317761502</v>
      </c>
      <c r="H1866">
        <v>-14.3398745371645</v>
      </c>
      <c r="I1866">
        <v>16.365913645399001</v>
      </c>
      <c r="J1866">
        <v>-6.3442211414228497E-3</v>
      </c>
      <c r="K1866">
        <v>669.79908311428301</v>
      </c>
      <c r="L1866">
        <v>566.12401386322904</v>
      </c>
      <c r="M1866">
        <v>35.562119745584901</v>
      </c>
      <c r="N1866">
        <v>1.12997000640312</v>
      </c>
      <c r="O1866">
        <v>23.782234957019998</v>
      </c>
      <c r="P1866">
        <v>81.566366704161894</v>
      </c>
      <c r="Q1866">
        <v>4.7398677159956E-2</v>
      </c>
    </row>
    <row r="1867" spans="1:17" hidden="1" x14ac:dyDescent="0.3">
      <c r="A1867" t="s">
        <v>3914</v>
      </c>
      <c r="B1867" t="s">
        <v>3915</v>
      </c>
      <c r="C1867" t="s">
        <v>10301</v>
      </c>
      <c r="D1867" t="s">
        <v>1763</v>
      </c>
      <c r="E1867">
        <v>479.61599999999999</v>
      </c>
      <c r="F1867">
        <v>192</v>
      </c>
      <c r="G1867">
        <v>282.33867273227497</v>
      </c>
      <c r="H1867">
        <v>28.500125462835399</v>
      </c>
      <c r="I1867">
        <v>63.347057062181399</v>
      </c>
      <c r="J1867">
        <v>-2.91965120938581</v>
      </c>
      <c r="K1867">
        <v>164.841232507737</v>
      </c>
      <c r="L1867">
        <v>121.81892579712201</v>
      </c>
      <c r="M1867">
        <v>66.067644073863505</v>
      </c>
      <c r="N1867">
        <v>1.7555732484076401</v>
      </c>
      <c r="O1867">
        <v>5.7291666666666696</v>
      </c>
      <c r="P1867">
        <v>368.292682926829</v>
      </c>
      <c r="Q1867">
        <v>0.208755891760384</v>
      </c>
    </row>
    <row r="1868" spans="1:17" hidden="1" x14ac:dyDescent="0.3">
      <c r="A1868" t="s">
        <v>3916</v>
      </c>
      <c r="B1868" t="s">
        <v>3917</v>
      </c>
      <c r="C1868" t="s">
        <v>10301</v>
      </c>
      <c r="D1868" t="s">
        <v>153</v>
      </c>
      <c r="E1868">
        <v>479.03537249999999</v>
      </c>
      <c r="F1868">
        <v>64.5</v>
      </c>
      <c r="G1868">
        <v>195.390533152557</v>
      </c>
      <c r="H1868">
        <v>0.110542129502125</v>
      </c>
      <c r="I1868">
        <v>47.583526895734103</v>
      </c>
      <c r="J1868">
        <v>8.7733968382714096</v>
      </c>
      <c r="K1868">
        <v>61.2768936678778</v>
      </c>
      <c r="L1868">
        <v>47.370032678650702</v>
      </c>
      <c r="M1868">
        <v>61.5480538941774</v>
      </c>
      <c r="N1868">
        <v>0.91791506659760003</v>
      </c>
      <c r="O1868">
        <v>12.976744186046499</v>
      </c>
      <c r="P1868">
        <v>256.35359116021999</v>
      </c>
      <c r="Q1868">
        <v>0.132111638775013</v>
      </c>
    </row>
    <row r="1869" spans="1:17" hidden="1" x14ac:dyDescent="0.3">
      <c r="A1869" t="s">
        <v>3918</v>
      </c>
      <c r="B1869" t="s">
        <v>3919</v>
      </c>
      <c r="C1869" t="s">
        <v>10301</v>
      </c>
      <c r="D1869" t="s">
        <v>139</v>
      </c>
      <c r="E1869">
        <v>478.27772649600001</v>
      </c>
      <c r="F1869">
        <v>117.84</v>
      </c>
      <c r="G1869">
        <v>246.177500571103</v>
      </c>
      <c r="H1869">
        <v>46.085206931352303</v>
      </c>
      <c r="I1869">
        <v>64.863593479171499</v>
      </c>
      <c r="J1869">
        <v>6.3453849915149396</v>
      </c>
      <c r="K1869">
        <v>88.904778771285095</v>
      </c>
      <c r="L1869">
        <v>68.009252138487298</v>
      </c>
      <c r="M1869">
        <v>82.105700110087596</v>
      </c>
      <c r="N1869">
        <v>2.75143228781265</v>
      </c>
      <c r="O1869">
        <v>2.0451459606245699</v>
      </c>
      <c r="P1869">
        <v>336.444444444444</v>
      </c>
      <c r="Q1869">
        <v>0.168568309889889</v>
      </c>
    </row>
    <row r="1870" spans="1:17" hidden="1" x14ac:dyDescent="0.3">
      <c r="A1870" t="s">
        <v>3920</v>
      </c>
      <c r="B1870" t="s">
        <v>3921</v>
      </c>
      <c r="C1870" t="s">
        <v>10301</v>
      </c>
      <c r="D1870" t="s">
        <v>156</v>
      </c>
      <c r="E1870">
        <v>477.67699551499999</v>
      </c>
      <c r="F1870">
        <v>42.05</v>
      </c>
      <c r="G1870">
        <v>-70.037489760886103</v>
      </c>
      <c r="H1870">
        <v>-2.22208302500963</v>
      </c>
      <c r="I1870">
        <v>-26.726237414030098</v>
      </c>
      <c r="J1870">
        <v>2.82351722340408</v>
      </c>
      <c r="K1870">
        <v>41.305371359609801</v>
      </c>
      <c r="L1870">
        <v>48.282598031713398</v>
      </c>
      <c r="M1870">
        <v>77.757068084230895</v>
      </c>
      <c r="N1870">
        <v>1.2270019194303099</v>
      </c>
      <c r="O1870">
        <v>78.359096313912005</v>
      </c>
      <c r="P1870">
        <v>12.0735607675906</v>
      </c>
      <c r="Q1870">
        <v>-6.2844435731296999E-2</v>
      </c>
    </row>
    <row r="1871" spans="1:17" hidden="1" x14ac:dyDescent="0.3">
      <c r="A1871" t="s">
        <v>3922</v>
      </c>
      <c r="B1871" t="s">
        <v>3923</v>
      </c>
      <c r="C1871" t="s">
        <v>10301</v>
      </c>
      <c r="D1871" t="s">
        <v>51</v>
      </c>
      <c r="E1871">
        <v>477.268306539999</v>
      </c>
      <c r="F1871">
        <v>357.05</v>
      </c>
      <c r="G1871">
        <v>27.152837937320299</v>
      </c>
      <c r="H1871">
        <v>-8.4088835461735503</v>
      </c>
      <c r="I1871">
        <v>-11.5635775899375</v>
      </c>
      <c r="J1871">
        <v>-4.1157189387832904</v>
      </c>
      <c r="K1871">
        <v>368.951318563553</v>
      </c>
      <c r="L1871">
        <v>339.007331226384</v>
      </c>
      <c r="M1871">
        <v>42.314351042522503</v>
      </c>
      <c r="N1871">
        <v>0.80807766736583497</v>
      </c>
      <c r="O1871">
        <v>20.431312141156699</v>
      </c>
      <c r="P1871">
        <v>60.8333333333333</v>
      </c>
      <c r="Q1871">
        <v>-3.3474007110324999E-2</v>
      </c>
    </row>
    <row r="1872" spans="1:17" hidden="1" x14ac:dyDescent="0.3">
      <c r="A1872" t="s">
        <v>3924</v>
      </c>
      <c r="B1872" t="s">
        <v>3925</v>
      </c>
      <c r="C1872" t="s">
        <v>10301</v>
      </c>
      <c r="D1872" t="s">
        <v>127</v>
      </c>
      <c r="E1872">
        <v>477.08888280999997</v>
      </c>
      <c r="F1872">
        <v>413.95</v>
      </c>
      <c r="G1872">
        <v>-55.9264331763084</v>
      </c>
      <c r="H1872">
        <v>-28.387753325043299</v>
      </c>
      <c r="I1872">
        <v>-28.885732363525001</v>
      </c>
      <c r="J1872">
        <v>-7.3728689767390296</v>
      </c>
      <c r="K1872">
        <v>509.70137457154101</v>
      </c>
      <c r="L1872">
        <v>518.21307282871805</v>
      </c>
      <c r="M1872">
        <v>34.393408297125099</v>
      </c>
      <c r="N1872">
        <v>0.74666666666666603</v>
      </c>
      <c r="O1872">
        <v>102.68148327092599</v>
      </c>
      <c r="P1872">
        <v>5.3307888040712497</v>
      </c>
    </row>
    <row r="1873" spans="1:17" hidden="1" x14ac:dyDescent="0.3">
      <c r="A1873" t="s">
        <v>3926</v>
      </c>
      <c r="B1873" t="s">
        <v>3927</v>
      </c>
      <c r="C1873" t="s">
        <v>10301</v>
      </c>
      <c r="E1873">
        <v>475.20410399999997</v>
      </c>
      <c r="F1873">
        <v>233.3</v>
      </c>
      <c r="G1873">
        <v>6.7431571367601002</v>
      </c>
      <c r="H1873">
        <v>16.615276977986898</v>
      </c>
      <c r="I1873">
        <v>22.985162297369602</v>
      </c>
      <c r="J1873">
        <v>1.63695844416221</v>
      </c>
      <c r="M1873">
        <v>79.410148807575595</v>
      </c>
      <c r="O1873">
        <v>0</v>
      </c>
      <c r="P1873">
        <v>48.835725677830901</v>
      </c>
    </row>
    <row r="1874" spans="1:17" hidden="1" x14ac:dyDescent="0.3">
      <c r="A1874" t="s">
        <v>3928</v>
      </c>
      <c r="B1874" t="s">
        <v>3929</v>
      </c>
      <c r="C1874" t="s">
        <v>10301</v>
      </c>
      <c r="D1874" t="s">
        <v>54</v>
      </c>
      <c r="E1874">
        <v>475.05805547199998</v>
      </c>
      <c r="F1874">
        <v>111.32</v>
      </c>
      <c r="G1874">
        <v>-44.4381724697663</v>
      </c>
      <c r="H1874">
        <v>16.779214489750501</v>
      </c>
      <c r="I1874">
        <v>-28.196167309156799</v>
      </c>
      <c r="J1874">
        <v>6.3658938180985301</v>
      </c>
      <c r="M1874">
        <v>53.763963779979903</v>
      </c>
      <c r="O1874">
        <v>20.3736974487962</v>
      </c>
      <c r="P1874">
        <v>20.073346996009001</v>
      </c>
    </row>
    <row r="1875" spans="1:17" hidden="1" x14ac:dyDescent="0.3">
      <c r="A1875" t="s">
        <v>3930</v>
      </c>
      <c r="B1875" t="s">
        <v>3931</v>
      </c>
      <c r="C1875" t="s">
        <v>10301</v>
      </c>
      <c r="D1875" t="s">
        <v>139</v>
      </c>
      <c r="E1875">
        <v>474.61056916000001</v>
      </c>
      <c r="F1875">
        <v>33.67</v>
      </c>
      <c r="G1875">
        <v>81.212697258474094</v>
      </c>
      <c r="H1875">
        <v>-21.902545603234099</v>
      </c>
      <c r="I1875">
        <v>38.301995921552901</v>
      </c>
      <c r="J1875">
        <v>5.22272431351257</v>
      </c>
      <c r="K1875">
        <v>39.103962743933501</v>
      </c>
      <c r="L1875">
        <v>31.858051053553201</v>
      </c>
      <c r="M1875">
        <v>41.884086922034399</v>
      </c>
      <c r="N1875">
        <v>1.57882543081536</v>
      </c>
      <c r="O1875">
        <v>57.439857439857398</v>
      </c>
      <c r="P1875">
        <v>155.075757575757</v>
      </c>
      <c r="Q1875">
        <v>2.0871358515126E-2</v>
      </c>
    </row>
    <row r="1876" spans="1:17" hidden="1" x14ac:dyDescent="0.3">
      <c r="A1876" t="s">
        <v>3932</v>
      </c>
      <c r="B1876" t="s">
        <v>3933</v>
      </c>
      <c r="C1876" t="s">
        <v>10301</v>
      </c>
      <c r="D1876" t="s">
        <v>1002</v>
      </c>
      <c r="E1876">
        <v>473.49455942399999</v>
      </c>
      <c r="F1876">
        <v>39.840000000000003</v>
      </c>
      <c r="G1876">
        <v>25.608274036559099</v>
      </c>
      <c r="H1876">
        <v>5.3030900132417598</v>
      </c>
      <c r="I1876">
        <v>-9.3907516189807705</v>
      </c>
      <c r="J1876">
        <v>2.7809830099155102</v>
      </c>
      <c r="K1876">
        <v>38.075027634299602</v>
      </c>
      <c r="L1876">
        <v>34.563251750213702</v>
      </c>
      <c r="M1876">
        <v>67.296292378545999</v>
      </c>
      <c r="N1876">
        <v>0.48421324258157999</v>
      </c>
      <c r="O1876">
        <v>17.344377510040101</v>
      </c>
      <c r="P1876">
        <v>56.542239685658103</v>
      </c>
      <c r="Q1876">
        <v>8.2914848840119001E-2</v>
      </c>
    </row>
    <row r="1877" spans="1:17" hidden="1" x14ac:dyDescent="0.3">
      <c r="A1877" t="s">
        <v>3934</v>
      </c>
      <c r="B1877" t="s">
        <v>3935</v>
      </c>
      <c r="C1877" t="s">
        <v>10301</v>
      </c>
      <c r="D1877" t="s">
        <v>571</v>
      </c>
      <c r="E1877">
        <v>472.03890000000001</v>
      </c>
      <c r="F1877">
        <v>444.9</v>
      </c>
      <c r="G1877">
        <v>8.2830890486497601</v>
      </c>
      <c r="H1877">
        <v>2.1483773217185398</v>
      </c>
      <c r="I1877">
        <v>8.6000178392324393</v>
      </c>
      <c r="J1877">
        <v>6.2694384405339596</v>
      </c>
      <c r="K1877">
        <v>416.40078782228898</v>
      </c>
      <c r="L1877">
        <v>382.41478069649298</v>
      </c>
      <c r="M1877">
        <v>68.505730901599307</v>
      </c>
      <c r="N1877">
        <v>0.80998131966549203</v>
      </c>
      <c r="O1877">
        <v>7.0240503483929002</v>
      </c>
      <c r="P1877">
        <v>38.857677902621703</v>
      </c>
      <c r="Q1877">
        <v>2.4136378461789999E-3</v>
      </c>
    </row>
    <row r="1878" spans="1:17" hidden="1" x14ac:dyDescent="0.3">
      <c r="A1878" t="s">
        <v>3936</v>
      </c>
      <c r="B1878" t="s">
        <v>3937</v>
      </c>
      <c r="C1878" t="s">
        <v>10301</v>
      </c>
      <c r="D1878" t="s">
        <v>180</v>
      </c>
      <c r="E1878">
        <v>470.4</v>
      </c>
      <c r="F1878">
        <v>192</v>
      </c>
      <c r="G1878">
        <v>-5.5077917160376497</v>
      </c>
      <c r="H1878">
        <v>-8.8440453089215101</v>
      </c>
      <c r="I1878">
        <v>-3.9316246194173101</v>
      </c>
      <c r="J1878">
        <v>-6.2148895687596104</v>
      </c>
      <c r="K1878">
        <v>194.751465824202</v>
      </c>
      <c r="L1878">
        <v>179.87969412482099</v>
      </c>
      <c r="M1878">
        <v>47.289297869277</v>
      </c>
      <c r="N1878">
        <v>0.35792778649921497</v>
      </c>
      <c r="O1878">
        <v>19.7916666666666</v>
      </c>
      <c r="P1878">
        <v>47.578785549577198</v>
      </c>
      <c r="Q1878">
        <v>9.5135665749999002E-2</v>
      </c>
    </row>
    <row r="1879" spans="1:17" hidden="1" x14ac:dyDescent="0.3">
      <c r="A1879" t="s">
        <v>3938</v>
      </c>
      <c r="B1879" t="s">
        <v>3939</v>
      </c>
      <c r="C1879" t="s">
        <v>10301</v>
      </c>
      <c r="D1879" t="s">
        <v>622</v>
      </c>
      <c r="E1879">
        <v>469.62</v>
      </c>
      <c r="F1879">
        <v>200</v>
      </c>
      <c r="G1879">
        <v>226.06456336082101</v>
      </c>
      <c r="H1879">
        <v>21.003052394821101</v>
      </c>
      <c r="I1879">
        <v>227.020287958236</v>
      </c>
      <c r="J1879">
        <v>-6.2569979400450402</v>
      </c>
      <c r="K1879">
        <v>164.035235647478</v>
      </c>
      <c r="L1879">
        <v>103.217090473334</v>
      </c>
      <c r="M1879">
        <v>77.845326836898593</v>
      </c>
      <c r="N1879">
        <v>0.44602493357858097</v>
      </c>
      <c r="O1879">
        <v>2.2499999999999898</v>
      </c>
      <c r="P1879">
        <v>393.218249075215</v>
      </c>
      <c r="Q1879">
        <v>9.2686217136537005E-2</v>
      </c>
    </row>
    <row r="1880" spans="1:17" hidden="1" x14ac:dyDescent="0.3">
      <c r="A1880" t="s">
        <v>3940</v>
      </c>
      <c r="B1880" t="s">
        <v>3941</v>
      </c>
      <c r="C1880" t="s">
        <v>10301</v>
      </c>
      <c r="D1880" t="s">
        <v>263</v>
      </c>
      <c r="E1880">
        <v>467.53474955000002</v>
      </c>
      <c r="F1880">
        <v>1430.5</v>
      </c>
      <c r="G1880">
        <v>-23.501679129973901</v>
      </c>
      <c r="H1880">
        <v>-3.2671061755826099</v>
      </c>
      <c r="I1880">
        <v>-22.3336969514774</v>
      </c>
      <c r="J1880">
        <v>-2.20901074033381</v>
      </c>
      <c r="K1880">
        <v>1483.3066343816299</v>
      </c>
      <c r="L1880">
        <v>1475.9499396301301</v>
      </c>
      <c r="M1880">
        <v>46.0801201951327</v>
      </c>
      <c r="N1880">
        <v>0.46344827586206899</v>
      </c>
      <c r="O1880">
        <v>35.267389024816403</v>
      </c>
      <c r="P1880">
        <v>14.44</v>
      </c>
      <c r="Q1880">
        <v>0.176890010140099</v>
      </c>
    </row>
    <row r="1881" spans="1:17" hidden="1" x14ac:dyDescent="0.3">
      <c r="A1881" t="s">
        <v>3942</v>
      </c>
      <c r="B1881" t="s">
        <v>3943</v>
      </c>
      <c r="C1881" t="s">
        <v>10301</v>
      </c>
      <c r="D1881" t="s">
        <v>622</v>
      </c>
      <c r="E1881">
        <v>467.414086523999</v>
      </c>
      <c r="F1881">
        <v>52.44</v>
      </c>
      <c r="G1881">
        <v>42.896594723422403</v>
      </c>
      <c r="H1881">
        <v>34.989945613001296</v>
      </c>
      <c r="I1881">
        <v>1.09846118486202</v>
      </c>
      <c r="J1881">
        <v>18.215897513806901</v>
      </c>
      <c r="K1881">
        <v>41.5924956492128</v>
      </c>
      <c r="L1881">
        <v>39.1303473953609</v>
      </c>
      <c r="M1881">
        <v>80.520948041148401</v>
      </c>
      <c r="N1881">
        <v>4.9399561119873496</v>
      </c>
      <c r="O1881">
        <v>8.6956521739130306</v>
      </c>
      <c r="P1881">
        <v>74.5091514143094</v>
      </c>
      <c r="Q1881">
        <v>4.5634929773077003E-2</v>
      </c>
    </row>
    <row r="1882" spans="1:17" hidden="1" x14ac:dyDescent="0.3">
      <c r="A1882" t="s">
        <v>3944</v>
      </c>
      <c r="B1882" t="s">
        <v>3945</v>
      </c>
      <c r="C1882" t="s">
        <v>10301</v>
      </c>
      <c r="D1882" t="s">
        <v>1002</v>
      </c>
      <c r="E1882">
        <v>465.41937669999999</v>
      </c>
      <c r="F1882">
        <v>56.15</v>
      </c>
      <c r="G1882">
        <v>-25.078909685306702</v>
      </c>
      <c r="H1882">
        <v>-1.83508430880554</v>
      </c>
      <c r="I1882">
        <v>-22.7604512867238</v>
      </c>
      <c r="J1882">
        <v>0.83205985826360096</v>
      </c>
      <c r="K1882">
        <v>57.325747509014903</v>
      </c>
      <c r="L1882">
        <v>55.9784177004763</v>
      </c>
      <c r="M1882">
        <v>54.862051044262898</v>
      </c>
      <c r="N1882">
        <v>0.52114034164237999</v>
      </c>
      <c r="O1882">
        <v>27.693677649154001</v>
      </c>
      <c r="P1882">
        <v>18.210526315789402</v>
      </c>
      <c r="Q1882">
        <v>4.3952035559371001E-2</v>
      </c>
    </row>
    <row r="1883" spans="1:17" hidden="1" x14ac:dyDescent="0.3">
      <c r="A1883" t="s">
        <v>3946</v>
      </c>
      <c r="B1883" t="s">
        <v>3947</v>
      </c>
      <c r="C1883" t="s">
        <v>10301</v>
      </c>
      <c r="D1883" t="s">
        <v>139</v>
      </c>
      <c r="E1883">
        <v>464.67577873499999</v>
      </c>
      <c r="F1883">
        <v>30.45</v>
      </c>
      <c r="G1883">
        <v>-22.736390373875398</v>
      </c>
      <c r="H1883">
        <v>0.64598676037460501</v>
      </c>
      <c r="I1883">
        <v>-33.398097402085398</v>
      </c>
      <c r="J1883">
        <v>-2.9629647783732902</v>
      </c>
      <c r="K1883">
        <v>31.130226738140099</v>
      </c>
      <c r="L1883">
        <v>31.768067201571899</v>
      </c>
      <c r="M1883">
        <v>44.826323058372502</v>
      </c>
      <c r="N1883">
        <v>0.67977422363784401</v>
      </c>
      <c r="O1883">
        <v>47.126436781609101</v>
      </c>
      <c r="P1883">
        <v>18.4824902723735</v>
      </c>
      <c r="Q1883">
        <v>4.0506680471309999E-3</v>
      </c>
    </row>
    <row r="1884" spans="1:17" hidden="1" x14ac:dyDescent="0.3">
      <c r="A1884" t="s">
        <v>3948</v>
      </c>
      <c r="B1884" t="s">
        <v>3949</v>
      </c>
      <c r="C1884" t="s">
        <v>10301</v>
      </c>
      <c r="D1884" t="s">
        <v>955</v>
      </c>
      <c r="E1884">
        <v>464.44538663999998</v>
      </c>
      <c r="F1884">
        <v>4.3499999999999996</v>
      </c>
      <c r="G1884">
        <v>27.432393195500399</v>
      </c>
      <c r="H1884">
        <v>16.366792129502102</v>
      </c>
      <c r="I1884">
        <v>-22.231717706765501</v>
      </c>
      <c r="J1884">
        <v>-9.1351528711885202</v>
      </c>
      <c r="K1884">
        <v>4.0792960311338904</v>
      </c>
      <c r="L1884">
        <v>3.9547166072983302</v>
      </c>
      <c r="M1884">
        <v>52.984939174911801</v>
      </c>
      <c r="N1884">
        <v>3.67764050801155</v>
      </c>
      <c r="O1884">
        <v>73.913879148312205</v>
      </c>
      <c r="P1884">
        <v>67.074668887154601</v>
      </c>
      <c r="Q1884">
        <v>0.13967760433000001</v>
      </c>
    </row>
    <row r="1885" spans="1:17" hidden="1" x14ac:dyDescent="0.3">
      <c r="A1885" t="s">
        <v>3950</v>
      </c>
      <c r="B1885" t="s">
        <v>3951</v>
      </c>
      <c r="C1885" t="s">
        <v>10301</v>
      </c>
      <c r="D1885" t="s">
        <v>303</v>
      </c>
      <c r="E1885">
        <v>464.29573820000002</v>
      </c>
      <c r="F1885">
        <v>386</v>
      </c>
      <c r="G1885">
        <v>-18.939758980938599</v>
      </c>
      <c r="H1885">
        <v>4.7539136529985004</v>
      </c>
      <c r="I1885">
        <v>9.8607915659459593</v>
      </c>
      <c r="J1885">
        <v>1.7748144209443699</v>
      </c>
      <c r="K1885">
        <v>346.64196994193998</v>
      </c>
      <c r="L1885">
        <v>313.619330661042</v>
      </c>
      <c r="M1885">
        <v>64.946987808323797</v>
      </c>
      <c r="N1885">
        <v>0.38282151408670001</v>
      </c>
      <c r="O1885">
        <v>8.4715025906735697</v>
      </c>
      <c r="P1885">
        <v>64.255319148936096</v>
      </c>
      <c r="Q1885">
        <v>-3.7003226126618001E-2</v>
      </c>
    </row>
    <row r="1886" spans="1:17" hidden="1" x14ac:dyDescent="0.3">
      <c r="A1886" t="s">
        <v>3952</v>
      </c>
      <c r="B1886" t="s">
        <v>3953</v>
      </c>
      <c r="C1886" t="s">
        <v>10301</v>
      </c>
      <c r="D1886" t="s">
        <v>113</v>
      </c>
      <c r="E1886">
        <v>464.22</v>
      </c>
      <c r="F1886">
        <v>30948</v>
      </c>
      <c r="G1886">
        <v>127.339288683672</v>
      </c>
      <c r="H1886">
        <v>18.4809097765609</v>
      </c>
      <c r="I1886">
        <v>38.019537057003099</v>
      </c>
      <c r="J1886">
        <v>-2.7041035447558799</v>
      </c>
      <c r="K1886">
        <v>27443.100330641399</v>
      </c>
      <c r="L1886">
        <v>20872.037684328901</v>
      </c>
      <c r="M1886">
        <v>64.107046036350496</v>
      </c>
      <c r="N1886">
        <v>0.30851842811813501</v>
      </c>
      <c r="O1886">
        <v>25.371591055964799</v>
      </c>
      <c r="P1886">
        <v>215.43220572197299</v>
      </c>
      <c r="Q1886">
        <v>7.3320609489884003E-2</v>
      </c>
    </row>
    <row r="1887" spans="1:17" hidden="1" x14ac:dyDescent="0.3">
      <c r="A1887" t="s">
        <v>3954</v>
      </c>
      <c r="B1887" t="s">
        <v>3955</v>
      </c>
      <c r="C1887" t="s">
        <v>10301</v>
      </c>
      <c r="D1887" t="s">
        <v>1184</v>
      </c>
      <c r="E1887">
        <v>463.29691542</v>
      </c>
      <c r="F1887">
        <v>221.16</v>
      </c>
      <c r="G1887">
        <v>56.689941941641699</v>
      </c>
      <c r="H1887">
        <v>2.2002875217739401E-2</v>
      </c>
      <c r="I1887">
        <v>4.1148435527052998</v>
      </c>
      <c r="J1887">
        <v>3.1653685162520602</v>
      </c>
      <c r="K1887">
        <v>214.07714675914201</v>
      </c>
      <c r="L1887">
        <v>186.266438674125</v>
      </c>
      <c r="M1887">
        <v>62.0885756959769</v>
      </c>
      <c r="N1887">
        <v>0.40887739216866897</v>
      </c>
      <c r="O1887">
        <v>14.8037619822752</v>
      </c>
      <c r="P1887">
        <v>121.159999999999</v>
      </c>
      <c r="Q1887">
        <v>9.6870646021194995E-2</v>
      </c>
    </row>
    <row r="1888" spans="1:17" hidden="1" x14ac:dyDescent="0.3">
      <c r="A1888" t="s">
        <v>3956</v>
      </c>
      <c r="B1888" t="s">
        <v>3957</v>
      </c>
      <c r="C1888" t="s">
        <v>10301</v>
      </c>
      <c r="D1888" t="s">
        <v>955</v>
      </c>
      <c r="E1888">
        <v>461.86503986999998</v>
      </c>
      <c r="F1888">
        <v>347.1</v>
      </c>
      <c r="G1888">
        <v>19.502096835602099</v>
      </c>
      <c r="H1888">
        <v>41.2251254628354</v>
      </c>
      <c r="I1888">
        <v>28.595029406529498</v>
      </c>
      <c r="J1888">
        <v>7.6849280558197401</v>
      </c>
      <c r="K1888">
        <v>287.09518700837998</v>
      </c>
      <c r="L1888">
        <v>254.32885691323301</v>
      </c>
      <c r="M1888">
        <v>68.243458209867995</v>
      </c>
      <c r="N1888">
        <v>0.70854212628407798</v>
      </c>
      <c r="O1888">
        <v>13.511956208585399</v>
      </c>
      <c r="P1888">
        <v>84.627659574468098</v>
      </c>
      <c r="Q1888">
        <v>8.8827840849276002E-2</v>
      </c>
    </row>
    <row r="1889" spans="1:17" hidden="1" x14ac:dyDescent="0.3">
      <c r="A1889" t="s">
        <v>3958</v>
      </c>
      <c r="B1889" t="s">
        <v>3959</v>
      </c>
      <c r="C1889" t="s">
        <v>10301</v>
      </c>
      <c r="D1889" t="s">
        <v>1002</v>
      </c>
      <c r="E1889">
        <v>461.26606028800001</v>
      </c>
      <c r="F1889">
        <v>117.92</v>
      </c>
      <c r="G1889">
        <v>-7.7750987059990599</v>
      </c>
      <c r="H1889">
        <v>1.9392912457976399</v>
      </c>
      <c r="I1889">
        <v>4.6161808514650602</v>
      </c>
      <c r="J1889">
        <v>7.6779405155376903</v>
      </c>
      <c r="K1889">
        <v>112.272176472247</v>
      </c>
      <c r="L1889">
        <v>104.61959456380799</v>
      </c>
      <c r="M1889">
        <v>64.952006487777595</v>
      </c>
      <c r="N1889">
        <v>0.58314887407017002</v>
      </c>
      <c r="O1889">
        <v>15.4172320217096</v>
      </c>
      <c r="P1889">
        <v>41.390887290167797</v>
      </c>
      <c r="Q1889">
        <v>3.1500478957502E-2</v>
      </c>
    </row>
    <row r="1890" spans="1:17" hidden="1" x14ac:dyDescent="0.3">
      <c r="A1890" t="s">
        <v>3960</v>
      </c>
      <c r="B1890" t="s">
        <v>3961</v>
      </c>
      <c r="C1890" t="s">
        <v>10301</v>
      </c>
      <c r="D1890" t="s">
        <v>127</v>
      </c>
      <c r="E1890">
        <v>460.47613124999998</v>
      </c>
      <c r="F1890">
        <v>158.1</v>
      </c>
      <c r="G1890">
        <v>727.60174299534594</v>
      </c>
      <c r="H1890">
        <v>-8.2239069404048593</v>
      </c>
      <c r="I1890">
        <v>16.766870609908999</v>
      </c>
      <c r="J1890">
        <v>-6.4924341941303298</v>
      </c>
      <c r="K1890">
        <v>160.136188990985</v>
      </c>
      <c r="L1890">
        <v>124.821919956066</v>
      </c>
      <c r="M1890">
        <v>51.841387073391402</v>
      </c>
      <c r="N1890">
        <v>0.34119842269263601</v>
      </c>
      <c r="O1890">
        <v>34.5667299177735</v>
      </c>
      <c r="P1890">
        <v>778.33333333333303</v>
      </c>
      <c r="Q1890">
        <v>0.17028522579139099</v>
      </c>
    </row>
    <row r="1891" spans="1:17" hidden="1" x14ac:dyDescent="0.3">
      <c r="A1891" t="s">
        <v>3962</v>
      </c>
      <c r="B1891" t="s">
        <v>3963</v>
      </c>
      <c r="C1891" t="s">
        <v>10301</v>
      </c>
      <c r="D1891" t="s">
        <v>359</v>
      </c>
      <c r="E1891">
        <v>457.455895</v>
      </c>
      <c r="F1891">
        <v>46.21</v>
      </c>
      <c r="G1891">
        <v>23.0953343712902</v>
      </c>
      <c r="H1891">
        <v>18.400299982905199</v>
      </c>
      <c r="I1891">
        <v>-14.5959004307519</v>
      </c>
      <c r="J1891">
        <v>2.1711280709893699</v>
      </c>
      <c r="K1891">
        <v>42.198237924169398</v>
      </c>
      <c r="L1891">
        <v>41.853071628523402</v>
      </c>
      <c r="M1891">
        <v>74.547384216351603</v>
      </c>
      <c r="N1891">
        <v>1.94832984433603</v>
      </c>
      <c r="O1891">
        <v>40.445790954338797</v>
      </c>
      <c r="P1891">
        <v>56.379018612521101</v>
      </c>
      <c r="Q1891">
        <v>4.4116200877021998E-2</v>
      </c>
    </row>
    <row r="1892" spans="1:17" hidden="1" x14ac:dyDescent="0.3">
      <c r="A1892" t="s">
        <v>3964</v>
      </c>
      <c r="B1892" t="s">
        <v>3965</v>
      </c>
      <c r="C1892" t="s">
        <v>10301</v>
      </c>
      <c r="D1892" t="s">
        <v>198</v>
      </c>
      <c r="E1892">
        <v>456.30528500000003</v>
      </c>
      <c r="F1892">
        <v>205.9</v>
      </c>
      <c r="G1892">
        <v>40.714531108133997</v>
      </c>
      <c r="H1892">
        <v>9.1992245619345603</v>
      </c>
      <c r="I1892">
        <v>-1.53933225654457</v>
      </c>
      <c r="J1892">
        <v>2.1649364381850398</v>
      </c>
      <c r="K1892">
        <v>190.96187892386399</v>
      </c>
      <c r="L1892">
        <v>169.28120055521401</v>
      </c>
      <c r="M1892">
        <v>68.818620752471901</v>
      </c>
      <c r="N1892">
        <v>1.8306162889558399</v>
      </c>
      <c r="O1892">
        <v>14.5701796988829</v>
      </c>
      <c r="P1892">
        <v>73.025210084033603</v>
      </c>
      <c r="Q1892">
        <v>0.110356207910339</v>
      </c>
    </row>
    <row r="1893" spans="1:17" hidden="1" x14ac:dyDescent="0.3">
      <c r="A1893" t="s">
        <v>3966</v>
      </c>
      <c r="B1893" t="s">
        <v>3967</v>
      </c>
      <c r="C1893" t="s">
        <v>10301</v>
      </c>
      <c r="D1893" t="s">
        <v>72</v>
      </c>
      <c r="E1893">
        <v>453.38309173999897</v>
      </c>
      <c r="F1893">
        <v>635.9</v>
      </c>
      <c r="G1893">
        <v>14.9554765606893</v>
      </c>
      <c r="H1893">
        <v>-1.1142735222580999</v>
      </c>
      <c r="I1893">
        <v>-5.8687440107796398</v>
      </c>
      <c r="J1893">
        <v>-0.98433002093421995</v>
      </c>
      <c r="K1893">
        <v>620.64233395183896</v>
      </c>
      <c r="L1893">
        <v>557.87905640174904</v>
      </c>
      <c r="M1893">
        <v>58.694464536696103</v>
      </c>
      <c r="N1893">
        <v>1.7739396281506199</v>
      </c>
      <c r="O1893">
        <v>15.584211353986399</v>
      </c>
      <c r="P1893">
        <v>71.841643021213301</v>
      </c>
      <c r="Q1893">
        <v>5.5611382673882E-2</v>
      </c>
    </row>
    <row r="1894" spans="1:17" hidden="1" x14ac:dyDescent="0.3">
      <c r="A1894" t="s">
        <v>3968</v>
      </c>
      <c r="B1894" t="s">
        <v>3969</v>
      </c>
      <c r="C1894" t="s">
        <v>10301</v>
      </c>
      <c r="D1894" t="s">
        <v>527</v>
      </c>
      <c r="E1894">
        <v>452.0518184</v>
      </c>
      <c r="F1894">
        <v>182</v>
      </c>
      <c r="G1894">
        <v>101.013080085928</v>
      </c>
      <c r="H1894">
        <v>9.7491691037078603</v>
      </c>
      <c r="I1894">
        <v>30.567331333231401</v>
      </c>
      <c r="J1894">
        <v>-5.0948020023910603</v>
      </c>
      <c r="K1894">
        <v>174.507822916414</v>
      </c>
      <c r="L1894">
        <v>146.718272291337</v>
      </c>
      <c r="M1894">
        <v>46.419855277771902</v>
      </c>
      <c r="N1894">
        <v>0.54624948249725302</v>
      </c>
      <c r="O1894">
        <v>13.7362637362637</v>
      </c>
      <c r="P1894">
        <v>136.057068741893</v>
      </c>
      <c r="Q1894">
        <v>3.8047324952861998E-2</v>
      </c>
    </row>
    <row r="1895" spans="1:17" hidden="1" x14ac:dyDescent="0.3">
      <c r="A1895" t="s">
        <v>3970</v>
      </c>
      <c r="B1895" t="s">
        <v>3971</v>
      </c>
      <c r="C1895" t="s">
        <v>10301</v>
      </c>
      <c r="D1895" t="s">
        <v>21</v>
      </c>
      <c r="E1895">
        <v>451.43428956399998</v>
      </c>
      <c r="F1895">
        <v>130.54</v>
      </c>
      <c r="G1895">
        <v>14.748929142532001</v>
      </c>
      <c r="H1895">
        <v>0.74063279537607096</v>
      </c>
      <c r="I1895">
        <v>-28.130132363525</v>
      </c>
      <c r="J1895">
        <v>3.5922730536158798</v>
      </c>
      <c r="K1895">
        <v>129.70106638849199</v>
      </c>
      <c r="L1895">
        <v>125.531673041858</v>
      </c>
      <c r="M1895">
        <v>59.9013228115762</v>
      </c>
      <c r="N1895">
        <v>1.2139688803125499</v>
      </c>
      <c r="O1895">
        <v>33.062662785353098</v>
      </c>
      <c r="P1895">
        <v>52.678362573099399</v>
      </c>
      <c r="Q1895">
        <v>0.15615197759708699</v>
      </c>
    </row>
    <row r="1896" spans="1:17" hidden="1" x14ac:dyDescent="0.3">
      <c r="A1896" t="s">
        <v>3972</v>
      </c>
      <c r="B1896" t="s">
        <v>3973</v>
      </c>
      <c r="C1896" t="s">
        <v>10301</v>
      </c>
      <c r="D1896" t="s">
        <v>1002</v>
      </c>
      <c r="E1896">
        <v>449.43930885999998</v>
      </c>
      <c r="F1896">
        <v>522.70000000000005</v>
      </c>
      <c r="G1896">
        <v>4.7472370951547802</v>
      </c>
      <c r="H1896">
        <v>3.9572067660736701</v>
      </c>
      <c r="I1896">
        <v>4.4798231920304996</v>
      </c>
      <c r="J1896">
        <v>1.96647861260857</v>
      </c>
      <c r="K1896">
        <v>508.25278075748901</v>
      </c>
      <c r="L1896">
        <v>457.286083188242</v>
      </c>
      <c r="M1896">
        <v>50.332050017534797</v>
      </c>
      <c r="N1896">
        <v>0.32905510316204301</v>
      </c>
      <c r="O1896">
        <v>14.578151903577499</v>
      </c>
      <c r="P1896">
        <v>43.895388850653802</v>
      </c>
      <c r="Q1896">
        <v>7.2618069045509007E-2</v>
      </c>
    </row>
    <row r="1897" spans="1:17" hidden="1" x14ac:dyDescent="0.3">
      <c r="A1897" t="s">
        <v>3974</v>
      </c>
      <c r="B1897" t="s">
        <v>3975</v>
      </c>
      <c r="C1897" t="s">
        <v>10301</v>
      </c>
      <c r="D1897" t="s">
        <v>248</v>
      </c>
      <c r="E1897">
        <v>448.75278545999998</v>
      </c>
      <c r="F1897">
        <v>14.29</v>
      </c>
      <c r="G1897">
        <v>65.190370583973504</v>
      </c>
      <c r="H1897">
        <v>14.374635266757</v>
      </c>
      <c r="I1897">
        <v>21.875669505633802</v>
      </c>
      <c r="J1897">
        <v>1.0370907818122801</v>
      </c>
      <c r="K1897">
        <v>13.4580893240236</v>
      </c>
      <c r="L1897">
        <v>11.434527869304601</v>
      </c>
      <c r="M1897">
        <v>50.614589405108603</v>
      </c>
      <c r="N1897">
        <v>0.31027462907120601</v>
      </c>
      <c r="O1897">
        <v>28.691392582225301</v>
      </c>
      <c r="P1897">
        <v>99.860139860139796</v>
      </c>
      <c r="Q1897">
        <v>7.1428860037726E-2</v>
      </c>
    </row>
    <row r="1898" spans="1:17" hidden="1" x14ac:dyDescent="0.3">
      <c r="A1898" t="s">
        <v>3976</v>
      </c>
      <c r="B1898" t="s">
        <v>3977</v>
      </c>
      <c r="C1898" t="s">
        <v>10301</v>
      </c>
      <c r="D1898" t="s">
        <v>921</v>
      </c>
      <c r="E1898">
        <v>448.63759967999999</v>
      </c>
      <c r="F1898">
        <v>139.4</v>
      </c>
      <c r="G1898">
        <v>68.974917843097003</v>
      </c>
      <c r="H1898">
        <v>8.0459637742651609</v>
      </c>
      <c r="I1898">
        <v>5.3196516062609103</v>
      </c>
      <c r="J1898">
        <v>-0.22461999104611099</v>
      </c>
      <c r="K1898">
        <v>122.247420360181</v>
      </c>
      <c r="L1898">
        <v>120.698088669529</v>
      </c>
      <c r="M1898">
        <v>66.409736002063994</v>
      </c>
      <c r="N1898">
        <v>0.67795716639209203</v>
      </c>
      <c r="O1898">
        <v>25.538020086083201</v>
      </c>
      <c r="P1898">
        <v>107.13224368499201</v>
      </c>
    </row>
    <row r="1899" spans="1:17" hidden="1" x14ac:dyDescent="0.3">
      <c r="A1899" t="s">
        <v>3978</v>
      </c>
      <c r="B1899" t="s">
        <v>3979</v>
      </c>
      <c r="C1899" t="s">
        <v>10301</v>
      </c>
      <c r="D1899" t="s">
        <v>119</v>
      </c>
      <c r="E1899">
        <v>447.31760000000003</v>
      </c>
      <c r="F1899">
        <v>180.37</v>
      </c>
      <c r="G1899">
        <v>-2.1805468653684201</v>
      </c>
      <c r="H1899">
        <v>13.520462602585299</v>
      </c>
      <c r="I1899">
        <v>18.743645799887702</v>
      </c>
      <c r="J1899">
        <v>-0.46206119813019503</v>
      </c>
      <c r="K1899">
        <v>153.364687448523</v>
      </c>
      <c r="L1899">
        <v>143.60274985089501</v>
      </c>
      <c r="M1899">
        <v>81.334430785859993</v>
      </c>
      <c r="N1899">
        <v>1.03081705023836</v>
      </c>
      <c r="O1899">
        <v>7.5566890281088801</v>
      </c>
      <c r="P1899">
        <v>45.459677419354797</v>
      </c>
      <c r="Q1899">
        <v>7.1456460108518E-2</v>
      </c>
    </row>
    <row r="1900" spans="1:17" hidden="1" x14ac:dyDescent="0.3">
      <c r="A1900" t="s">
        <v>3980</v>
      </c>
      <c r="B1900" t="s">
        <v>3981</v>
      </c>
      <c r="C1900" t="s">
        <v>10301</v>
      </c>
      <c r="D1900" t="s">
        <v>944</v>
      </c>
      <c r="E1900">
        <v>446.02679999999998</v>
      </c>
      <c r="F1900">
        <v>1402.6</v>
      </c>
      <c r="G1900">
        <v>-34.597710910694701</v>
      </c>
      <c r="H1900">
        <v>-6.6898745371645303</v>
      </c>
      <c r="I1900">
        <v>-18.343286262912802</v>
      </c>
      <c r="J1900">
        <v>2.1153891412846502</v>
      </c>
      <c r="K1900">
        <v>1469.19324376074</v>
      </c>
      <c r="L1900">
        <v>1459.61400022923</v>
      </c>
      <c r="M1900">
        <v>39.502435530419604</v>
      </c>
      <c r="N1900">
        <v>0.91893837273049706</v>
      </c>
      <c r="O1900">
        <v>28.333095679452398</v>
      </c>
      <c r="P1900">
        <v>8.6865555986051799</v>
      </c>
      <c r="Q1900">
        <v>0.120526907230878</v>
      </c>
    </row>
    <row r="1901" spans="1:17" hidden="1" x14ac:dyDescent="0.3">
      <c r="A1901" t="s">
        <v>3982</v>
      </c>
      <c r="B1901" t="s">
        <v>3983</v>
      </c>
      <c r="C1901" t="s">
        <v>10301</v>
      </c>
      <c r="D1901" t="s">
        <v>548</v>
      </c>
      <c r="E1901">
        <v>445.24055281499898</v>
      </c>
      <c r="F1901">
        <v>251.85</v>
      </c>
      <c r="G1901">
        <v>25.415595809198699</v>
      </c>
      <c r="H1901">
        <v>18.222859075108801</v>
      </c>
      <c r="I1901">
        <v>68.345711524966703</v>
      </c>
      <c r="J1901">
        <v>-2.8435017369401199</v>
      </c>
      <c r="K1901">
        <v>211.74778948953099</v>
      </c>
      <c r="L1901">
        <v>164.510619387688</v>
      </c>
      <c r="M1901">
        <v>54.2453707368987</v>
      </c>
      <c r="N1901">
        <v>0.42043429911156899</v>
      </c>
      <c r="O1901">
        <v>6.1941631923764202</v>
      </c>
      <c r="P1901">
        <v>115.164459632635</v>
      </c>
      <c r="Q1901">
        <v>0.149122604060164</v>
      </c>
    </row>
    <row r="1902" spans="1:17" hidden="1" x14ac:dyDescent="0.3">
      <c r="A1902" t="s">
        <v>3984</v>
      </c>
      <c r="B1902" t="s">
        <v>3985</v>
      </c>
      <c r="C1902" t="s">
        <v>10301</v>
      </c>
      <c r="D1902" t="s">
        <v>224</v>
      </c>
      <c r="E1902">
        <v>444.22496000000001</v>
      </c>
      <c r="F1902">
        <v>251.6</v>
      </c>
      <c r="G1902">
        <v>36.204897831377401</v>
      </c>
      <c r="H1902">
        <v>-1.82936171665172</v>
      </c>
      <c r="I1902">
        <v>-2.28442801569898</v>
      </c>
      <c r="J1902">
        <v>-0.69226640395635797</v>
      </c>
      <c r="K1902">
        <v>262.75239141863602</v>
      </c>
      <c r="L1902">
        <v>243.93327719955099</v>
      </c>
      <c r="M1902">
        <v>45.413981953166797</v>
      </c>
      <c r="N1902">
        <v>0.30183406113537098</v>
      </c>
      <c r="O1902">
        <v>46.661367249602499</v>
      </c>
      <c r="P1902">
        <v>72.328767123287605</v>
      </c>
    </row>
    <row r="1903" spans="1:17" hidden="1" x14ac:dyDescent="0.3">
      <c r="A1903" t="s">
        <v>3986</v>
      </c>
      <c r="B1903" t="s">
        <v>3987</v>
      </c>
      <c r="C1903" t="s">
        <v>10301</v>
      </c>
      <c r="D1903" t="s">
        <v>198</v>
      </c>
      <c r="E1903">
        <v>442.93184000000002</v>
      </c>
      <c r="F1903">
        <v>191.5</v>
      </c>
      <c r="G1903">
        <v>-29.788093660439898</v>
      </c>
      <c r="H1903">
        <v>-3.9651666333844702</v>
      </c>
      <c r="I1903">
        <v>-13.5460884998304</v>
      </c>
      <c r="J1903">
        <v>-0.93086373427507996</v>
      </c>
      <c r="K1903">
        <v>194.63054926535301</v>
      </c>
      <c r="M1903">
        <v>50.353730605840099</v>
      </c>
      <c r="N1903">
        <v>0.29504868103519999</v>
      </c>
      <c r="O1903">
        <v>36.631853785900702</v>
      </c>
      <c r="P1903">
        <v>46.071700991609397</v>
      </c>
    </row>
    <row r="1904" spans="1:17" hidden="1" x14ac:dyDescent="0.3">
      <c r="A1904" t="s">
        <v>3988</v>
      </c>
      <c r="B1904" t="s">
        <v>3989</v>
      </c>
      <c r="C1904" t="s">
        <v>10301</v>
      </c>
      <c r="D1904" t="s">
        <v>408</v>
      </c>
      <c r="E1904">
        <v>442.89877816799998</v>
      </c>
      <c r="F1904">
        <v>4.08</v>
      </c>
      <c r="G1904">
        <v>7.9396194339140704</v>
      </c>
      <c r="H1904">
        <v>-5.8005155628055602</v>
      </c>
      <c r="I1904">
        <v>-38.294437399496204</v>
      </c>
      <c r="J1904">
        <v>-2.5132008670709101</v>
      </c>
      <c r="K1904">
        <v>4.1610894869425996</v>
      </c>
      <c r="L1904">
        <v>4.2461002822271299</v>
      </c>
      <c r="M1904">
        <v>58.877169467373697</v>
      </c>
      <c r="N1904">
        <v>0.69946358748867898</v>
      </c>
      <c r="O1904">
        <v>70.8333333333333</v>
      </c>
      <c r="P1904">
        <v>47.528951198430804</v>
      </c>
      <c r="Q1904">
        <v>3.6232653393965003E-2</v>
      </c>
    </row>
    <row r="1905" spans="1:17" hidden="1" x14ac:dyDescent="0.3">
      <c r="A1905" t="s">
        <v>3990</v>
      </c>
      <c r="B1905" t="s">
        <v>3991</v>
      </c>
      <c r="C1905" t="s">
        <v>10301</v>
      </c>
      <c r="D1905" t="s">
        <v>198</v>
      </c>
      <c r="E1905">
        <v>442.476</v>
      </c>
      <c r="F1905">
        <v>86.76</v>
      </c>
      <c r="G1905">
        <v>-3.6553485238480898</v>
      </c>
      <c r="H1905">
        <v>-1.9303507276407199</v>
      </c>
      <c r="I1905">
        <v>-29.007795250614102</v>
      </c>
      <c r="J1905">
        <v>-2.6274294732898298</v>
      </c>
      <c r="K1905">
        <v>89.047316121150999</v>
      </c>
      <c r="L1905">
        <v>86.697137119617906</v>
      </c>
      <c r="M1905">
        <v>45.249485846452501</v>
      </c>
      <c r="N1905">
        <v>0.65205138267759299</v>
      </c>
      <c r="O1905">
        <v>45.112955278930301</v>
      </c>
      <c r="P1905">
        <v>31.4545454545454</v>
      </c>
      <c r="Q1905">
        <v>8.3001146579144994E-2</v>
      </c>
    </row>
    <row r="1906" spans="1:17" hidden="1" x14ac:dyDescent="0.3">
      <c r="A1906" t="s">
        <v>3992</v>
      </c>
      <c r="B1906" t="s">
        <v>3993</v>
      </c>
      <c r="C1906" t="s">
        <v>10301</v>
      </c>
      <c r="D1906" t="s">
        <v>359</v>
      </c>
      <c r="E1906">
        <v>442.26</v>
      </c>
      <c r="F1906">
        <v>415.75</v>
      </c>
      <c r="G1906">
        <v>-25.301422579052399</v>
      </c>
      <c r="H1906">
        <v>-4.4056216636013197</v>
      </c>
      <c r="I1906">
        <v>-14.0359953978134</v>
      </c>
      <c r="J1906">
        <v>-1.02659568481356</v>
      </c>
      <c r="K1906">
        <v>457.641937553817</v>
      </c>
      <c r="L1906">
        <v>448.33820580850397</v>
      </c>
      <c r="M1906">
        <v>51.272634186835603</v>
      </c>
      <c r="N1906">
        <v>0.27547747835854502</v>
      </c>
      <c r="O1906">
        <v>52.615754660252499</v>
      </c>
      <c r="P1906">
        <v>30.636292223095001</v>
      </c>
    </row>
    <row r="1907" spans="1:17" hidden="1" x14ac:dyDescent="0.3">
      <c r="A1907" t="s">
        <v>3994</v>
      </c>
      <c r="B1907" t="s">
        <v>3995</v>
      </c>
      <c r="C1907" t="s">
        <v>10301</v>
      </c>
      <c r="D1907" t="s">
        <v>484</v>
      </c>
      <c r="E1907">
        <v>442.05</v>
      </c>
      <c r="F1907">
        <v>589.4</v>
      </c>
      <c r="G1907">
        <v>13.7479276603384</v>
      </c>
      <c r="H1907">
        <v>7.4093179946466003</v>
      </c>
      <c r="I1907">
        <v>-23.283410827832199</v>
      </c>
      <c r="J1907">
        <v>3.3867793270269102</v>
      </c>
      <c r="K1907">
        <v>581.07754265032099</v>
      </c>
      <c r="L1907">
        <v>588.19269957155598</v>
      </c>
      <c r="M1907">
        <v>64.525572227410393</v>
      </c>
      <c r="N1907">
        <v>1.06841316430014</v>
      </c>
      <c r="O1907">
        <v>45.537835086528602</v>
      </c>
      <c r="Q1907">
        <v>1.1953537524616E-2</v>
      </c>
    </row>
    <row r="1908" spans="1:17" hidden="1" x14ac:dyDescent="0.3">
      <c r="A1908" t="s">
        <v>3996</v>
      </c>
      <c r="B1908" t="s">
        <v>3997</v>
      </c>
      <c r="C1908" t="s">
        <v>10301</v>
      </c>
      <c r="D1908" t="s">
        <v>46</v>
      </c>
      <c r="E1908">
        <v>441.76100095999999</v>
      </c>
      <c r="F1908">
        <v>345.2</v>
      </c>
      <c r="G1908">
        <v>200.84416723776999</v>
      </c>
      <c r="H1908">
        <v>38.787431964383401</v>
      </c>
      <c r="I1908">
        <v>217.08617239837901</v>
      </c>
      <c r="J1908">
        <v>10.641161209056399</v>
      </c>
      <c r="K1908">
        <v>255.90523337178001</v>
      </c>
      <c r="M1908">
        <v>67.864795358953799</v>
      </c>
      <c r="O1908">
        <v>4.2294322132097397</v>
      </c>
      <c r="P1908">
        <v>247.98387096774101</v>
      </c>
    </row>
    <row r="1909" spans="1:17" hidden="1" x14ac:dyDescent="0.3">
      <c r="A1909" t="s">
        <v>3998</v>
      </c>
      <c r="B1909" t="s">
        <v>3999</v>
      </c>
      <c r="C1909" t="s">
        <v>10301</v>
      </c>
      <c r="D1909" t="s">
        <v>955</v>
      </c>
      <c r="E1909">
        <v>440.89962544999997</v>
      </c>
      <c r="F1909">
        <v>238.9</v>
      </c>
      <c r="G1909">
        <v>47.937985700009698</v>
      </c>
      <c r="H1909">
        <v>2.4093672215647701</v>
      </c>
      <c r="I1909">
        <v>0.24743465451195501</v>
      </c>
      <c r="J1909">
        <v>2.0346327857425401</v>
      </c>
      <c r="K1909">
        <v>221.26330311538001</v>
      </c>
      <c r="L1909">
        <v>188.337978003823</v>
      </c>
      <c r="M1909">
        <v>57.412262525128099</v>
      </c>
      <c r="N1909">
        <v>0.49175143301920199</v>
      </c>
      <c r="O1909">
        <v>10.9669317706153</v>
      </c>
      <c r="P1909">
        <v>78.750467639356501</v>
      </c>
      <c r="Q1909">
        <v>5.5138308754930001E-3</v>
      </c>
    </row>
    <row r="1910" spans="1:17" hidden="1" x14ac:dyDescent="0.3">
      <c r="A1910" t="s">
        <v>4000</v>
      </c>
      <c r="B1910" t="s">
        <v>4001</v>
      </c>
      <c r="C1910" t="s">
        <v>10301</v>
      </c>
      <c r="D1910" t="s">
        <v>622</v>
      </c>
      <c r="E1910">
        <v>440.47474999999997</v>
      </c>
      <c r="F1910">
        <v>1314.85</v>
      </c>
      <c r="G1910">
        <v>10112.3470599836</v>
      </c>
      <c r="H1910">
        <v>38.499055963440597</v>
      </c>
      <c r="I1910">
        <v>454.58180424284802</v>
      </c>
      <c r="J1910">
        <v>5.4665059445489099</v>
      </c>
      <c r="K1910">
        <v>958.48957934390796</v>
      </c>
      <c r="L1910">
        <v>558.32182698795998</v>
      </c>
      <c r="M1910">
        <v>98.211035421876801</v>
      </c>
      <c r="N1910">
        <v>0.53319401687909895</v>
      </c>
      <c r="O1910">
        <v>0</v>
      </c>
      <c r="P1910">
        <v>10140.2647975077</v>
      </c>
      <c r="Q1910">
        <v>0.45071694315271799</v>
      </c>
    </row>
    <row r="1911" spans="1:17" hidden="1" x14ac:dyDescent="0.3">
      <c r="A1911" t="s">
        <v>4002</v>
      </c>
      <c r="B1911" t="s">
        <v>4003</v>
      </c>
      <c r="C1911" t="s">
        <v>10301</v>
      </c>
      <c r="D1911" t="s">
        <v>1053</v>
      </c>
      <c r="E1911">
        <v>439.39429999999999</v>
      </c>
      <c r="F1911">
        <v>52.34</v>
      </c>
      <c r="G1911">
        <v>34.1256061291162</v>
      </c>
      <c r="H1911">
        <v>-1.23320787049787</v>
      </c>
      <c r="I1911">
        <v>-45.338596748822901</v>
      </c>
      <c r="J1911">
        <v>12.3415700177428</v>
      </c>
      <c r="K1911">
        <v>52.0982334301695</v>
      </c>
      <c r="L1911">
        <v>53.734000989003299</v>
      </c>
      <c r="M1911">
        <v>63.935977446997498</v>
      </c>
      <c r="N1911">
        <v>1.14288401677588</v>
      </c>
      <c r="O1911">
        <v>88.192586931600999</v>
      </c>
      <c r="P1911">
        <v>67.756410256410206</v>
      </c>
      <c r="Q1911">
        <v>5.5132354265866997E-2</v>
      </c>
    </row>
    <row r="1912" spans="1:17" hidden="1" x14ac:dyDescent="0.3">
      <c r="A1912" t="s">
        <v>4004</v>
      </c>
      <c r="B1912" t="s">
        <v>4005</v>
      </c>
      <c r="C1912" t="s">
        <v>10301</v>
      </c>
      <c r="D1912" t="s">
        <v>1175</v>
      </c>
      <c r="E1912">
        <v>438.23124387899998</v>
      </c>
      <c r="F1912">
        <v>160.71</v>
      </c>
      <c r="G1912">
        <v>-15.2573800057328</v>
      </c>
      <c r="H1912">
        <v>2.1405940464350302</v>
      </c>
      <c r="I1912">
        <v>-17.445301404861901</v>
      </c>
      <c r="J1912">
        <v>1.6017340442642301</v>
      </c>
      <c r="K1912">
        <v>155.369621298167</v>
      </c>
      <c r="L1912">
        <v>154.99981267300001</v>
      </c>
      <c r="M1912">
        <v>56.582220374853101</v>
      </c>
      <c r="N1912">
        <v>0.54685686569609904</v>
      </c>
      <c r="O1912">
        <v>49.3373156617509</v>
      </c>
      <c r="P1912">
        <v>29.814216478190598</v>
      </c>
      <c r="Q1912">
        <v>2.6081458874759999E-2</v>
      </c>
    </row>
    <row r="1913" spans="1:17" hidden="1" x14ac:dyDescent="0.3">
      <c r="A1913" t="s">
        <v>4006</v>
      </c>
      <c r="B1913" t="s">
        <v>4007</v>
      </c>
      <c r="C1913" t="s">
        <v>10301</v>
      </c>
      <c r="D1913" t="s">
        <v>281</v>
      </c>
      <c r="E1913">
        <v>437.30176</v>
      </c>
      <c r="F1913">
        <v>265.25</v>
      </c>
      <c r="G1913">
        <v>19.8126996799868</v>
      </c>
      <c r="H1913">
        <v>7.0819772413611597</v>
      </c>
      <c r="I1913">
        <v>36.054704840596301</v>
      </c>
      <c r="J1913">
        <v>3.2614056633495698</v>
      </c>
      <c r="M1913">
        <v>42.901132321524997</v>
      </c>
      <c r="O1913">
        <v>42.808671065032897</v>
      </c>
      <c r="P1913">
        <v>55.116959064327403</v>
      </c>
    </row>
    <row r="1914" spans="1:17" hidden="1" x14ac:dyDescent="0.3">
      <c r="A1914" t="s">
        <v>4008</v>
      </c>
      <c r="B1914" t="s">
        <v>4009</v>
      </c>
      <c r="C1914" t="s">
        <v>10301</v>
      </c>
      <c r="D1914" t="s">
        <v>527</v>
      </c>
      <c r="E1914">
        <v>436.84838999999999</v>
      </c>
      <c r="F1914">
        <v>373.95</v>
      </c>
      <c r="G1914">
        <v>122.21604174007901</v>
      </c>
      <c r="H1914">
        <v>-3.6359856482756401</v>
      </c>
      <c r="I1914">
        <v>42.2131565253638</v>
      </c>
      <c r="J1914">
        <v>-6.5054521469934201</v>
      </c>
      <c r="K1914">
        <v>332.39861341794199</v>
      </c>
      <c r="L1914">
        <v>261.898848116458</v>
      </c>
      <c r="M1914">
        <v>63.579885123432099</v>
      </c>
      <c r="N1914">
        <v>0.14238902923132399</v>
      </c>
      <c r="O1914">
        <v>6.9661719481214099</v>
      </c>
      <c r="P1914">
        <v>168.64224137931001</v>
      </c>
      <c r="Q1914">
        <v>0.16162225207050401</v>
      </c>
    </row>
    <row r="1915" spans="1:17" hidden="1" x14ac:dyDescent="0.3">
      <c r="A1915" t="s">
        <v>4010</v>
      </c>
      <c r="B1915" t="s">
        <v>4011</v>
      </c>
      <c r="C1915" t="s">
        <v>10301</v>
      </c>
      <c r="D1915" t="s">
        <v>955</v>
      </c>
      <c r="E1915">
        <v>436.40785599999998</v>
      </c>
      <c r="F1915">
        <v>229.64</v>
      </c>
      <c r="G1915">
        <v>-22.1415974964975</v>
      </c>
      <c r="H1915">
        <v>-3.8477517965171999</v>
      </c>
      <c r="I1915">
        <v>-3.4060482522567899</v>
      </c>
      <c r="J1915">
        <v>2.2045969287478102</v>
      </c>
      <c r="K1915">
        <v>225.756719149725</v>
      </c>
      <c r="L1915">
        <v>210.032222992258</v>
      </c>
      <c r="M1915">
        <v>53.133067186701702</v>
      </c>
      <c r="N1915">
        <v>0.26561506927603201</v>
      </c>
      <c r="O1915">
        <v>15.0975439818846</v>
      </c>
      <c r="P1915">
        <v>37.385581812742998</v>
      </c>
      <c r="Q1915">
        <v>-6.2632732348180994E-2</v>
      </c>
    </row>
    <row r="1916" spans="1:17" hidden="1" x14ac:dyDescent="0.3">
      <c r="A1916" t="s">
        <v>4012</v>
      </c>
      <c r="B1916" t="s">
        <v>4013</v>
      </c>
      <c r="C1916" t="s">
        <v>10301</v>
      </c>
      <c r="D1916" t="s">
        <v>4014</v>
      </c>
      <c r="E1916">
        <v>436.265511</v>
      </c>
      <c r="F1916">
        <v>51.15</v>
      </c>
      <c r="G1916">
        <v>112.44880382924801</v>
      </c>
      <c r="H1916">
        <v>31.617855959289301</v>
      </c>
      <c r="I1916">
        <v>47.670062028998203</v>
      </c>
      <c r="J1916">
        <v>14.426466072596</v>
      </c>
      <c r="K1916">
        <v>35.110043471660497</v>
      </c>
      <c r="L1916">
        <v>30.955926455447401</v>
      </c>
      <c r="M1916">
        <v>88.838120171481904</v>
      </c>
      <c r="N1916">
        <v>2.60373776972023</v>
      </c>
      <c r="O1916">
        <v>3.2258064516128999</v>
      </c>
      <c r="P1916">
        <v>148.18049490538499</v>
      </c>
      <c r="Q1916">
        <v>9.6870510537946E-2</v>
      </c>
    </row>
    <row r="1917" spans="1:17" hidden="1" x14ac:dyDescent="0.3">
      <c r="A1917" t="s">
        <v>4015</v>
      </c>
      <c r="B1917" t="s">
        <v>4016</v>
      </c>
      <c r="C1917" t="s">
        <v>10301</v>
      </c>
      <c r="D1917" t="s">
        <v>303</v>
      </c>
      <c r="E1917">
        <v>435.50177400000001</v>
      </c>
      <c r="F1917">
        <v>508.5</v>
      </c>
      <c r="G1917">
        <v>-6.4413877869152598</v>
      </c>
      <c r="H1917">
        <v>13.0378627445362</v>
      </c>
      <c r="I1917">
        <v>34.676260729006202</v>
      </c>
      <c r="J1917">
        <v>6.3123343283272897</v>
      </c>
      <c r="K1917">
        <v>429.38144370523099</v>
      </c>
      <c r="L1917">
        <v>395.532747539024</v>
      </c>
      <c r="M1917">
        <v>71.529213384711696</v>
      </c>
      <c r="N1917">
        <v>1.8466016176944999</v>
      </c>
      <c r="O1917">
        <v>2.8515240904621399</v>
      </c>
      <c r="P1917">
        <v>88.3333333333333</v>
      </c>
      <c r="Q1917">
        <v>-7.1547199176178994E-2</v>
      </c>
    </row>
    <row r="1918" spans="1:17" hidden="1" x14ac:dyDescent="0.3">
      <c r="A1918" t="s">
        <v>4017</v>
      </c>
      <c r="B1918" t="s">
        <v>4018</v>
      </c>
      <c r="C1918" t="s">
        <v>10301</v>
      </c>
      <c r="D1918" t="s">
        <v>3324</v>
      </c>
      <c r="E1918">
        <v>435.46819643999999</v>
      </c>
      <c r="F1918">
        <v>254.6</v>
      </c>
      <c r="G1918">
        <v>234.932618770402</v>
      </c>
      <c r="H1918">
        <v>0.32679212950212899</v>
      </c>
      <c r="I1918">
        <v>-24.8556130114364</v>
      </c>
      <c r="J1918">
        <v>-2.4099948942997198</v>
      </c>
      <c r="K1918">
        <v>244.53359660978899</v>
      </c>
      <c r="L1918">
        <v>198.74793034216799</v>
      </c>
      <c r="M1918">
        <v>54.655346424373299</v>
      </c>
      <c r="N1918">
        <v>0.89793672627235199</v>
      </c>
      <c r="O1918">
        <v>23.330714846818498</v>
      </c>
      <c r="P1918">
        <v>277.18518518518499</v>
      </c>
    </row>
    <row r="1919" spans="1:17" hidden="1" x14ac:dyDescent="0.3">
      <c r="A1919" t="s">
        <v>4019</v>
      </c>
      <c r="B1919" t="s">
        <v>4020</v>
      </c>
      <c r="C1919" t="s">
        <v>10301</v>
      </c>
      <c r="D1919" t="s">
        <v>1561</v>
      </c>
      <c r="E1919">
        <v>435.383231072</v>
      </c>
      <c r="F1919">
        <v>80.48</v>
      </c>
      <c r="G1919">
        <v>-25.9152026698886</v>
      </c>
      <c r="H1919">
        <v>-15.9516423453599</v>
      </c>
      <c r="I1919">
        <v>-23.0901517361172</v>
      </c>
      <c r="J1919">
        <v>3.67834299824196</v>
      </c>
      <c r="K1919">
        <v>85.061527135181294</v>
      </c>
      <c r="L1919">
        <v>84.449538584080699</v>
      </c>
      <c r="M1919">
        <v>43.799610057408003</v>
      </c>
      <c r="N1919">
        <v>0.87146555663709002</v>
      </c>
      <c r="O1919">
        <v>41.650099403578501</v>
      </c>
      <c r="P1919">
        <v>26.144200626959201</v>
      </c>
      <c r="Q1919">
        <v>8.1337912373221993E-2</v>
      </c>
    </row>
    <row r="1920" spans="1:17" hidden="1" x14ac:dyDescent="0.3">
      <c r="A1920" t="s">
        <v>4021</v>
      </c>
      <c r="B1920" t="s">
        <v>4022</v>
      </c>
      <c r="C1920" t="s">
        <v>10301</v>
      </c>
      <c r="D1920" t="s">
        <v>21</v>
      </c>
      <c r="E1920">
        <v>435.02193177700002</v>
      </c>
      <c r="F1920">
        <v>58.97</v>
      </c>
      <c r="G1920">
        <v>-8.4243231371031495</v>
      </c>
      <c r="H1920">
        <v>-8.6464797864328098</v>
      </c>
      <c r="I1920">
        <v>-51.959276667322499</v>
      </c>
      <c r="J1920">
        <v>-10.152335190870399</v>
      </c>
      <c r="K1920">
        <v>68.517853891069706</v>
      </c>
      <c r="L1920">
        <v>65.457355423617201</v>
      </c>
      <c r="M1920">
        <v>20.438890637540801</v>
      </c>
      <c r="N1920">
        <v>1.7283941430243901</v>
      </c>
      <c r="O1920">
        <v>81.872138375445104</v>
      </c>
      <c r="P1920">
        <v>43.829268292682897</v>
      </c>
      <c r="Q1920">
        <v>0.107670240391465</v>
      </c>
    </row>
    <row r="1921" spans="1:17" hidden="1" x14ac:dyDescent="0.3">
      <c r="A1921" t="s">
        <v>4023</v>
      </c>
      <c r="B1921" t="s">
        <v>4024</v>
      </c>
      <c r="C1921" t="s">
        <v>10301</v>
      </c>
      <c r="D1921" t="s">
        <v>263</v>
      </c>
      <c r="E1921">
        <v>433.97031924999999</v>
      </c>
      <c r="F1921">
        <v>14.95</v>
      </c>
      <c r="G1921">
        <v>11.801888644089701</v>
      </c>
      <c r="H1921">
        <v>-15.7338918650259</v>
      </c>
      <c r="I1921">
        <v>-40.247160934953598</v>
      </c>
      <c r="J1921">
        <v>-12.054550502760099</v>
      </c>
      <c r="K1921">
        <v>13.9810463199723</v>
      </c>
      <c r="L1921">
        <v>13.9120691201125</v>
      </c>
      <c r="M1921">
        <v>65.574200370583497</v>
      </c>
      <c r="N1921">
        <v>2.0498187904316598</v>
      </c>
      <c r="O1921">
        <v>43.812709030100301</v>
      </c>
      <c r="P1921">
        <v>49.499999999999901</v>
      </c>
      <c r="Q1921">
        <v>0.13486064304600401</v>
      </c>
    </row>
    <row r="1922" spans="1:17" hidden="1" x14ac:dyDescent="0.3">
      <c r="A1922" t="s">
        <v>4025</v>
      </c>
      <c r="B1922" t="s">
        <v>4026</v>
      </c>
      <c r="C1922" t="s">
        <v>10301</v>
      </c>
      <c r="D1922" t="s">
        <v>2624</v>
      </c>
      <c r="E1922">
        <v>433.875</v>
      </c>
      <c r="F1922">
        <v>111.25</v>
      </c>
      <c r="G1922">
        <v>138.86078596579799</v>
      </c>
      <c r="H1922">
        <v>-19.418393055683001</v>
      </c>
      <c r="I1922">
        <v>-29.359787117502101</v>
      </c>
      <c r="J1922">
        <v>-11.2199325016931</v>
      </c>
      <c r="K1922">
        <v>143.827626953476</v>
      </c>
      <c r="L1922">
        <v>142.949799381221</v>
      </c>
      <c r="M1922">
        <v>30.668633402721099</v>
      </c>
      <c r="N1922">
        <v>0.63486325048455305</v>
      </c>
      <c r="O1922">
        <v>271.505617977528</v>
      </c>
      <c r="P1922">
        <v>192.763157894736</v>
      </c>
      <c r="Q1922">
        <v>0.21110532373161101</v>
      </c>
    </row>
    <row r="1923" spans="1:17" hidden="1" x14ac:dyDescent="0.3">
      <c r="A1923" t="s">
        <v>4027</v>
      </c>
      <c r="B1923" t="s">
        <v>4028</v>
      </c>
      <c r="C1923" t="s">
        <v>10301</v>
      </c>
      <c r="D1923" t="s">
        <v>622</v>
      </c>
      <c r="E1923">
        <v>433.04595225000003</v>
      </c>
      <c r="F1923">
        <v>6225.95</v>
      </c>
      <c r="G1923">
        <v>32.594534312515897</v>
      </c>
      <c r="H1923">
        <v>2.4236886812262699</v>
      </c>
      <c r="I1923">
        <v>42.609521703656199</v>
      </c>
      <c r="J1923">
        <v>-0.69618688493519698</v>
      </c>
      <c r="K1923">
        <v>5741.5401329890501</v>
      </c>
      <c r="L1923">
        <v>4862.8629983525398</v>
      </c>
      <c r="M1923">
        <v>67.651087215837293</v>
      </c>
      <c r="N1923">
        <v>0.56642563325395101</v>
      </c>
      <c r="O1923">
        <v>13.554557938948999</v>
      </c>
      <c r="P1923">
        <v>85.849253731343197</v>
      </c>
      <c r="Q1923">
        <v>5.4920864075890002E-2</v>
      </c>
    </row>
    <row r="1924" spans="1:17" hidden="1" x14ac:dyDescent="0.3">
      <c r="A1924" t="s">
        <v>4029</v>
      </c>
      <c r="B1924" t="s">
        <v>4030</v>
      </c>
      <c r="C1924" t="s">
        <v>10301</v>
      </c>
      <c r="D1924" t="s">
        <v>622</v>
      </c>
      <c r="E1924">
        <v>432.93154407100002</v>
      </c>
      <c r="F1924">
        <v>231.79</v>
      </c>
      <c r="G1924">
        <v>15.605482290106901</v>
      </c>
      <c r="H1924">
        <v>-2.93533553007234</v>
      </c>
      <c r="I1924">
        <v>12.110649478931499</v>
      </c>
      <c r="J1924">
        <v>8.8284767789545509</v>
      </c>
      <c r="K1924">
        <v>230.05239398242</v>
      </c>
      <c r="L1924">
        <v>206.795131134352</v>
      </c>
      <c r="M1924">
        <v>56.668381060953699</v>
      </c>
      <c r="N1924">
        <v>0.37022331524756202</v>
      </c>
      <c r="O1924">
        <v>28.478364036412199</v>
      </c>
      <c r="P1924">
        <v>59.305841924398599</v>
      </c>
      <c r="Q1924">
        <v>1.2773042837443E-2</v>
      </c>
    </row>
    <row r="1925" spans="1:17" hidden="1" x14ac:dyDescent="0.3">
      <c r="A1925" t="s">
        <v>4031</v>
      </c>
      <c r="B1925" t="s">
        <v>4032</v>
      </c>
      <c r="C1925" t="s">
        <v>10301</v>
      </c>
      <c r="D1925" t="s">
        <v>354</v>
      </c>
      <c r="E1925">
        <v>430.06212152000001</v>
      </c>
      <c r="F1925">
        <v>120.8</v>
      </c>
      <c r="G1925">
        <v>-24.581552750823999</v>
      </c>
      <c r="H1925">
        <v>-7.7691555829161798</v>
      </c>
      <c r="I1925">
        <v>-9.5192841605652294</v>
      </c>
      <c r="J1925">
        <v>1.1675787115282299</v>
      </c>
      <c r="K1925">
        <v>128.77678387518401</v>
      </c>
      <c r="L1925">
        <v>125.006500897416</v>
      </c>
      <c r="M1925">
        <v>44.5913415007278</v>
      </c>
      <c r="N1925">
        <v>0.52591009087922203</v>
      </c>
      <c r="O1925">
        <v>42.425496688741703</v>
      </c>
      <c r="P1925">
        <v>22.020202020201999</v>
      </c>
      <c r="Q1925">
        <v>0.15201950697117</v>
      </c>
    </row>
    <row r="1926" spans="1:17" hidden="1" x14ac:dyDescent="0.3">
      <c r="A1926" t="s">
        <v>4033</v>
      </c>
      <c r="B1926" t="s">
        <v>4034</v>
      </c>
      <c r="C1926" t="s">
        <v>10301</v>
      </c>
      <c r="D1926" t="s">
        <v>263</v>
      </c>
      <c r="E1926">
        <v>429.902846519999</v>
      </c>
      <c r="F1926">
        <v>125.3</v>
      </c>
      <c r="G1926">
        <v>44.695570093994597</v>
      </c>
      <c r="H1926">
        <v>1.0432148937297601</v>
      </c>
      <c r="I1926">
        <v>0.60025329955737405</v>
      </c>
      <c r="J1926">
        <v>-1.2731888061633301</v>
      </c>
      <c r="K1926">
        <v>126.595946146454</v>
      </c>
      <c r="L1926">
        <v>116.575971718178</v>
      </c>
      <c r="M1926">
        <v>46.036754539752003</v>
      </c>
      <c r="N1926">
        <v>1.0368774240013201</v>
      </c>
      <c r="O1926">
        <v>29.808459696727802</v>
      </c>
      <c r="P1926">
        <v>79</v>
      </c>
      <c r="Q1926">
        <v>0.101771370264869</v>
      </c>
    </row>
    <row r="1927" spans="1:17" hidden="1" x14ac:dyDescent="0.3">
      <c r="A1927" t="s">
        <v>4035</v>
      </c>
      <c r="B1927" t="s">
        <v>4036</v>
      </c>
      <c r="C1927" t="s">
        <v>10301</v>
      </c>
      <c r="D1927" t="s">
        <v>689</v>
      </c>
      <c r="E1927">
        <v>429.67824904499997</v>
      </c>
      <c r="F1927">
        <v>143.97</v>
      </c>
      <c r="G1927">
        <v>-20.557558553217302</v>
      </c>
      <c r="H1927">
        <v>1.9542465423394699</v>
      </c>
      <c r="I1927">
        <v>-5.6204837447405298</v>
      </c>
      <c r="J1927">
        <v>-1.7012883427709</v>
      </c>
      <c r="K1927">
        <v>135.86751825808699</v>
      </c>
      <c r="L1927">
        <v>131.40336432674201</v>
      </c>
      <c r="M1927">
        <v>79.928405407094203</v>
      </c>
      <c r="N1927">
        <v>0.71248888996035598</v>
      </c>
      <c r="O1927">
        <v>14.0515385149683</v>
      </c>
      <c r="P1927">
        <v>33.863319386331902</v>
      </c>
      <c r="Q1927">
        <v>6.3162776452354005E-2</v>
      </c>
    </row>
    <row r="1928" spans="1:17" hidden="1" x14ac:dyDescent="0.3">
      <c r="A1928" t="s">
        <v>4037</v>
      </c>
      <c r="B1928" t="s">
        <v>4038</v>
      </c>
      <c r="C1928" t="s">
        <v>10301</v>
      </c>
      <c r="D1928" t="s">
        <v>2182</v>
      </c>
      <c r="E1928">
        <v>424.65937500000001</v>
      </c>
      <c r="F1928">
        <v>754.95</v>
      </c>
      <c r="G1928">
        <v>384.78175313800398</v>
      </c>
      <c r="H1928">
        <v>-5.3665412038311997</v>
      </c>
      <c r="I1928">
        <v>184.96473914924499</v>
      </c>
      <c r="J1928">
        <v>6.1571643515445604</v>
      </c>
      <c r="K1928">
        <v>663.475842519455</v>
      </c>
      <c r="L1928">
        <v>386.73953514443099</v>
      </c>
      <c r="M1928">
        <v>65.106990382622001</v>
      </c>
      <c r="N1928">
        <v>0.52</v>
      </c>
      <c r="O1928">
        <v>24.504934101596099</v>
      </c>
      <c r="P1928">
        <v>548.02575107296104</v>
      </c>
    </row>
    <row r="1929" spans="1:17" hidden="1" x14ac:dyDescent="0.3">
      <c r="A1929" t="s">
        <v>4039</v>
      </c>
      <c r="B1929" t="s">
        <v>4040</v>
      </c>
      <c r="C1929" t="s">
        <v>10301</v>
      </c>
      <c r="D1929" t="s">
        <v>3887</v>
      </c>
      <c r="E1929">
        <v>423.77657398999997</v>
      </c>
      <c r="F1929">
        <v>170.45</v>
      </c>
      <c r="G1929">
        <v>82.514361241297493</v>
      </c>
      <c r="H1929">
        <v>9.86685839855447</v>
      </c>
      <c r="I1929">
        <v>-6.4921470503501304</v>
      </c>
      <c r="J1929">
        <v>-0.63352995754926</v>
      </c>
      <c r="K1929">
        <v>146.17894191640301</v>
      </c>
      <c r="L1929">
        <v>127.68626189079799</v>
      </c>
      <c r="M1929">
        <v>72.3268997718761</v>
      </c>
      <c r="N1929">
        <v>5.0857142857142801</v>
      </c>
      <c r="O1929">
        <v>16.1630976826048</v>
      </c>
      <c r="P1929">
        <v>208.506787330316</v>
      </c>
    </row>
    <row r="1930" spans="1:17" hidden="1" x14ac:dyDescent="0.3">
      <c r="A1930" t="s">
        <v>4041</v>
      </c>
      <c r="B1930" t="s">
        <v>4042</v>
      </c>
      <c r="C1930" t="s">
        <v>10301</v>
      </c>
      <c r="D1930" t="s">
        <v>527</v>
      </c>
      <c r="E1930">
        <v>422.9</v>
      </c>
      <c r="F1930">
        <v>422.9</v>
      </c>
      <c r="G1930">
        <v>23.686492624637602</v>
      </c>
      <c r="H1930">
        <v>2.8308946936046899</v>
      </c>
      <c r="I1930">
        <v>7.4510281998552097</v>
      </c>
      <c r="J1930">
        <v>0.111333449478614</v>
      </c>
      <c r="K1930">
        <v>390.14912084567101</v>
      </c>
      <c r="L1930">
        <v>354.32685328507898</v>
      </c>
      <c r="M1930">
        <v>77.162994491212302</v>
      </c>
      <c r="N1930">
        <v>0.80698430697726498</v>
      </c>
      <c r="O1930">
        <v>3.79522345708205</v>
      </c>
      <c r="P1930">
        <v>68.4189565909995</v>
      </c>
      <c r="Q1930">
        <v>7.1932069674788005E-2</v>
      </c>
    </row>
    <row r="1931" spans="1:17" hidden="1" x14ac:dyDescent="0.3">
      <c r="A1931" t="s">
        <v>4043</v>
      </c>
      <c r="B1931" t="s">
        <v>4044</v>
      </c>
      <c r="C1931" t="s">
        <v>10301</v>
      </c>
      <c r="D1931" t="s">
        <v>303</v>
      </c>
      <c r="E1931">
        <v>422.49027919999997</v>
      </c>
      <c r="F1931">
        <v>25.64</v>
      </c>
      <c r="G1931">
        <v>-0.58990463061371301</v>
      </c>
      <c r="H1931">
        <v>-4.2256321129221099</v>
      </c>
      <c r="I1931">
        <v>1.0135427352959701</v>
      </c>
      <c r="J1931">
        <v>0.83459750499930196</v>
      </c>
      <c r="K1931">
        <v>24.868413397835798</v>
      </c>
      <c r="L1931">
        <v>22.116709709496799</v>
      </c>
      <c r="M1931">
        <v>55.685088765545203</v>
      </c>
      <c r="N1931">
        <v>0.116074855111308</v>
      </c>
      <c r="O1931">
        <v>24.804992199687899</v>
      </c>
      <c r="P1931">
        <v>105.33500324330601</v>
      </c>
      <c r="Q1931">
        <v>8.4377176872888995E-2</v>
      </c>
    </row>
    <row r="1932" spans="1:17" hidden="1" x14ac:dyDescent="0.3">
      <c r="A1932" t="s">
        <v>4045</v>
      </c>
      <c r="B1932" t="s">
        <v>4046</v>
      </c>
      <c r="C1932" t="s">
        <v>10301</v>
      </c>
      <c r="D1932" t="s">
        <v>46</v>
      </c>
      <c r="E1932">
        <v>421.74088</v>
      </c>
      <c r="F1932">
        <v>171.05</v>
      </c>
      <c r="G1932">
        <v>69.942297178005305</v>
      </c>
      <c r="H1932">
        <v>9.0493934233393691</v>
      </c>
      <c r="I1932">
        <v>27.502461289851599</v>
      </c>
      <c r="J1932">
        <v>-2.76572611959616</v>
      </c>
      <c r="K1932">
        <v>154.22643752767999</v>
      </c>
      <c r="L1932">
        <v>124.21444240235</v>
      </c>
      <c r="M1932">
        <v>79.242529658565402</v>
      </c>
      <c r="N1932">
        <v>0.61083817738608603</v>
      </c>
      <c r="O1932">
        <v>8.1555100847705297</v>
      </c>
      <c r="P1932">
        <v>122.142857142857</v>
      </c>
    </row>
    <row r="1933" spans="1:17" hidden="1" x14ac:dyDescent="0.3">
      <c r="A1933" t="s">
        <v>4047</v>
      </c>
      <c r="B1933" t="s">
        <v>4048</v>
      </c>
      <c r="C1933" t="s">
        <v>10301</v>
      </c>
      <c r="D1933" t="s">
        <v>408</v>
      </c>
      <c r="E1933">
        <v>421.32613687999998</v>
      </c>
      <c r="F1933">
        <v>168.85</v>
      </c>
      <c r="G1933">
        <v>-38.838338948560803</v>
      </c>
      <c r="H1933">
        <v>-13.2632830584677</v>
      </c>
      <c r="I1933">
        <v>-22.596333787951298</v>
      </c>
      <c r="J1933">
        <v>10.4600803320167</v>
      </c>
      <c r="M1933">
        <v>58.363727703490298</v>
      </c>
      <c r="O1933">
        <v>18.418714835652899</v>
      </c>
      <c r="P1933">
        <v>34.114376489277198</v>
      </c>
    </row>
    <row r="1934" spans="1:17" hidden="1" x14ac:dyDescent="0.3">
      <c r="A1934" t="s">
        <v>4049</v>
      </c>
      <c r="B1934" t="s">
        <v>4050</v>
      </c>
      <c r="C1934" t="s">
        <v>10301</v>
      </c>
      <c r="D1934" t="s">
        <v>163</v>
      </c>
      <c r="E1934">
        <v>420.14646872499998</v>
      </c>
      <c r="F1934">
        <v>2911.85</v>
      </c>
      <c r="G1934">
        <v>-1.31556361109108</v>
      </c>
      <c r="H1934">
        <v>7.8432948617425602</v>
      </c>
      <c r="I1934">
        <v>12.764960813679499</v>
      </c>
      <c r="J1934">
        <v>9.1588388580686306</v>
      </c>
      <c r="K1934">
        <v>2775.3205723475098</v>
      </c>
      <c r="L1934">
        <v>2532.37371385797</v>
      </c>
      <c r="M1934">
        <v>55.9055275804796</v>
      </c>
      <c r="N1934">
        <v>1.01728514444578</v>
      </c>
      <c r="O1934">
        <v>21.915620653536401</v>
      </c>
      <c r="P1934">
        <v>49.471279708433798</v>
      </c>
      <c r="Q1934">
        <v>-8.7190106527774994E-2</v>
      </c>
    </row>
    <row r="1935" spans="1:17" hidden="1" x14ac:dyDescent="0.3">
      <c r="A1935" t="s">
        <v>4051</v>
      </c>
      <c r="B1935" t="s">
        <v>4052</v>
      </c>
      <c r="C1935" t="s">
        <v>10301</v>
      </c>
      <c r="D1935" t="s">
        <v>263</v>
      </c>
      <c r="E1935">
        <v>419.93400000000003</v>
      </c>
      <c r="F1935">
        <v>1235.0999999999999</v>
      </c>
      <c r="G1935">
        <v>190.135314239965</v>
      </c>
      <c r="H1935">
        <v>43.850917115195102</v>
      </c>
      <c r="I1935">
        <v>119.464905794985</v>
      </c>
      <c r="J1935">
        <v>11.3245488455269</v>
      </c>
      <c r="K1935">
        <v>947.51862023541605</v>
      </c>
      <c r="L1935">
        <v>722.494766808093</v>
      </c>
      <c r="M1935">
        <v>67.195766865391107</v>
      </c>
      <c r="N1935">
        <v>3.2944071843451299</v>
      </c>
      <c r="O1935">
        <v>10.112541494615799</v>
      </c>
      <c r="P1935">
        <v>268.631547530219</v>
      </c>
      <c r="Q1935">
        <v>0.20613261847650199</v>
      </c>
    </row>
    <row r="1936" spans="1:17" hidden="1" x14ac:dyDescent="0.3">
      <c r="A1936" t="s">
        <v>4053</v>
      </c>
      <c r="B1936" t="s">
        <v>4054</v>
      </c>
      <c r="C1936" t="s">
        <v>10301</v>
      </c>
      <c r="D1936" t="s">
        <v>21</v>
      </c>
      <c r="E1936">
        <v>419.86919999999998</v>
      </c>
      <c r="F1936">
        <v>339.7</v>
      </c>
      <c r="G1936">
        <v>-4.6146522246790296</v>
      </c>
      <c r="H1936">
        <v>11.083458796168699</v>
      </c>
      <c r="I1936">
        <v>11.6273529359304</v>
      </c>
      <c r="J1936">
        <v>13.524178970999101</v>
      </c>
      <c r="K1936">
        <v>286.96898597057498</v>
      </c>
      <c r="M1936">
        <v>72.844252922516802</v>
      </c>
      <c r="N1936">
        <v>0.328178243774574</v>
      </c>
      <c r="O1936">
        <v>11.215778628201299</v>
      </c>
      <c r="P1936">
        <v>139.22535211267601</v>
      </c>
    </row>
    <row r="1937" spans="1:17" hidden="1" x14ac:dyDescent="0.3">
      <c r="A1937" t="s">
        <v>4055</v>
      </c>
      <c r="B1937" t="s">
        <v>4056</v>
      </c>
      <c r="C1937" t="s">
        <v>10301</v>
      </c>
      <c r="D1937" t="s">
        <v>139</v>
      </c>
      <c r="E1937">
        <v>419.62675076400001</v>
      </c>
      <c r="F1937">
        <v>122.46</v>
      </c>
      <c r="G1937">
        <v>-21.937642327250099</v>
      </c>
      <c r="H1937">
        <v>-7.5189651725153404</v>
      </c>
      <c r="I1937">
        <v>-17.5119492032021</v>
      </c>
      <c r="J1937">
        <v>1.0624640388692099</v>
      </c>
      <c r="K1937">
        <v>127.17657518589</v>
      </c>
      <c r="L1937">
        <v>125.119406893695</v>
      </c>
      <c r="M1937">
        <v>46.194580091562401</v>
      </c>
      <c r="N1937">
        <v>0.53693714565821304</v>
      </c>
      <c r="O1937">
        <v>50.988077739670103</v>
      </c>
      <c r="Q1937">
        <v>2.6056955197232001E-2</v>
      </c>
    </row>
    <row r="1938" spans="1:17" hidden="1" x14ac:dyDescent="0.3">
      <c r="A1938" t="s">
        <v>4057</v>
      </c>
      <c r="B1938" t="s">
        <v>4058</v>
      </c>
      <c r="C1938" t="s">
        <v>10301</v>
      </c>
      <c r="D1938" t="s">
        <v>46</v>
      </c>
      <c r="E1938">
        <v>418.02691199999998</v>
      </c>
      <c r="F1938">
        <v>167.35</v>
      </c>
      <c r="G1938">
        <v>95.066939357943994</v>
      </c>
      <c r="H1938">
        <v>20.123934986644901</v>
      </c>
      <c r="I1938">
        <v>111.30894451855301</v>
      </c>
      <c r="J1938">
        <v>-3.9291932516496799</v>
      </c>
      <c r="K1938">
        <v>142.36371068690801</v>
      </c>
      <c r="M1938">
        <v>61.528281433862297</v>
      </c>
      <c r="N1938">
        <v>0.72835278072435194</v>
      </c>
      <c r="O1938">
        <v>9.9492082461906293</v>
      </c>
      <c r="P1938">
        <v>165.63492063492001</v>
      </c>
    </row>
    <row r="1939" spans="1:17" hidden="1" x14ac:dyDescent="0.3">
      <c r="A1939" t="s">
        <v>4059</v>
      </c>
      <c r="B1939" t="s">
        <v>4060</v>
      </c>
      <c r="C1939" t="s">
        <v>10301</v>
      </c>
      <c r="D1939" t="s">
        <v>1893</v>
      </c>
      <c r="E1939">
        <v>417.86999200000002</v>
      </c>
      <c r="F1939">
        <v>549.79999999999995</v>
      </c>
      <c r="G1939">
        <v>-17.682148551703399</v>
      </c>
      <c r="H1939">
        <v>9.0088973926600104</v>
      </c>
      <c r="I1939">
        <v>-1.44014339109399</v>
      </c>
      <c r="J1939">
        <v>7.4763791435617204</v>
      </c>
      <c r="O1939">
        <v>0</v>
      </c>
      <c r="P1939">
        <v>15.747368421052601</v>
      </c>
    </row>
    <row r="1940" spans="1:17" hidden="1" x14ac:dyDescent="0.3">
      <c r="A1940" t="s">
        <v>4061</v>
      </c>
      <c r="B1940" t="s">
        <v>4062</v>
      </c>
      <c r="C1940" t="s">
        <v>10301</v>
      </c>
      <c r="D1940" t="s">
        <v>303</v>
      </c>
      <c r="E1940">
        <v>417.11621588000003</v>
      </c>
      <c r="F1940">
        <v>337.4</v>
      </c>
      <c r="G1940">
        <v>-11.8371639495357</v>
      </c>
      <c r="H1940">
        <v>-8.71844341506592</v>
      </c>
      <c r="I1940">
        <v>-22.1559658472077</v>
      </c>
      <c r="J1940">
        <v>-2.76572611959616</v>
      </c>
      <c r="K1940">
        <v>355.87521047417403</v>
      </c>
      <c r="L1940">
        <v>356.70527092648399</v>
      </c>
      <c r="M1940">
        <v>40.464438877812697</v>
      </c>
      <c r="N1940">
        <v>0.467535000822214</v>
      </c>
      <c r="O1940">
        <v>44.872554831061002</v>
      </c>
      <c r="P1940">
        <v>24.939825958155801</v>
      </c>
      <c r="Q1940">
        <v>-1.6628800282390999E-2</v>
      </c>
    </row>
    <row r="1941" spans="1:17" hidden="1" x14ac:dyDescent="0.3">
      <c r="A1941" t="s">
        <v>4063</v>
      </c>
      <c r="B1941" t="s">
        <v>4064</v>
      </c>
      <c r="C1941" t="s">
        <v>10301</v>
      </c>
      <c r="D1941" t="s">
        <v>119</v>
      </c>
      <c r="E1941">
        <v>416.62309620000002</v>
      </c>
      <c r="F1941">
        <v>170.9</v>
      </c>
      <c r="G1941">
        <v>-12.278728812301599</v>
      </c>
      <c r="H1941">
        <v>6.8567277431114099E-2</v>
      </c>
      <c r="I1941">
        <v>15.6596499592839</v>
      </c>
      <c r="J1941">
        <v>-14.9708543247243</v>
      </c>
      <c r="K1941">
        <v>171.14583030668101</v>
      </c>
      <c r="L1941">
        <v>152.201909967918</v>
      </c>
      <c r="M1941">
        <v>32.537422584831397</v>
      </c>
      <c r="N1941">
        <v>0.73676909816184499</v>
      </c>
      <c r="O1941">
        <v>25.8338209479227</v>
      </c>
      <c r="P1941">
        <v>39.510204081632601</v>
      </c>
      <c r="Q1941">
        <v>6.5043002984190995E-2</v>
      </c>
    </row>
    <row r="1942" spans="1:17" hidden="1" x14ac:dyDescent="0.3">
      <c r="A1942" t="s">
        <v>4065</v>
      </c>
      <c r="B1942" t="s">
        <v>4066</v>
      </c>
      <c r="C1942" t="s">
        <v>10301</v>
      </c>
      <c r="D1942" t="s">
        <v>198</v>
      </c>
      <c r="E1942">
        <v>416.15905694999998</v>
      </c>
      <c r="F1942">
        <v>400.25</v>
      </c>
      <c r="G1942">
        <v>93.520713374897198</v>
      </c>
      <c r="H1942">
        <v>12.258171439846899</v>
      </c>
      <c r="I1942">
        <v>-0.69555767892780196</v>
      </c>
      <c r="J1942">
        <v>2.2043735481779101</v>
      </c>
      <c r="K1942">
        <v>362.232512936886</v>
      </c>
      <c r="L1942">
        <v>309.748691470003</v>
      </c>
      <c r="M1942">
        <v>70.8979765326972</v>
      </c>
      <c r="N1942">
        <v>1.7345577820343701</v>
      </c>
      <c r="O1942">
        <v>4.6970643347907499</v>
      </c>
      <c r="P1942">
        <v>140.39039039039</v>
      </c>
      <c r="Q1942">
        <v>0.111424829371721</v>
      </c>
    </row>
    <row r="1943" spans="1:17" hidden="1" x14ac:dyDescent="0.3">
      <c r="A1943" t="s">
        <v>4067</v>
      </c>
      <c r="B1943" t="s">
        <v>4068</v>
      </c>
      <c r="C1943" t="s">
        <v>10301</v>
      </c>
      <c r="D1943" t="s">
        <v>4069</v>
      </c>
      <c r="E1943">
        <v>414.86659526400001</v>
      </c>
      <c r="F1943">
        <v>30.32</v>
      </c>
      <c r="G1943">
        <v>41.247224350516703</v>
      </c>
      <c r="H1943">
        <v>-23.488771761470598</v>
      </c>
      <c r="I1943">
        <v>-49.798181343116902</v>
      </c>
      <c r="J1943">
        <v>-5.4878788104597502</v>
      </c>
      <c r="K1943">
        <v>38.118273086826598</v>
      </c>
      <c r="L1943">
        <v>38.306375111881799</v>
      </c>
      <c r="M1943">
        <v>27.493005751164301</v>
      </c>
      <c r="N1943">
        <v>0.71153776690979897</v>
      </c>
      <c r="O1943">
        <v>87.664907651714998</v>
      </c>
      <c r="P1943">
        <v>69.164961874651297</v>
      </c>
      <c r="Q1943">
        <v>0.24666017382170999</v>
      </c>
    </row>
    <row r="1944" spans="1:17" hidden="1" x14ac:dyDescent="0.3">
      <c r="A1944" t="s">
        <v>4070</v>
      </c>
      <c r="B1944" t="s">
        <v>4071</v>
      </c>
      <c r="C1944" t="s">
        <v>10301</v>
      </c>
      <c r="D1944" t="s">
        <v>72</v>
      </c>
      <c r="E1944">
        <v>414.275345584999</v>
      </c>
      <c r="F1944">
        <v>70.97</v>
      </c>
      <c r="G1944">
        <v>224.99126297313001</v>
      </c>
      <c r="H1944">
        <v>48.790047943455598</v>
      </c>
      <c r="I1944">
        <v>69.093498405705702</v>
      </c>
      <c r="J1944">
        <v>31.5741322727403</v>
      </c>
      <c r="K1944">
        <v>49.1714528494295</v>
      </c>
      <c r="L1944">
        <v>41.1328966308022</v>
      </c>
      <c r="M1944">
        <v>84.870880114497396</v>
      </c>
      <c r="N1944">
        <v>2.4572405777177799</v>
      </c>
      <c r="O1944">
        <v>3.9876003945328899</v>
      </c>
      <c r="P1944">
        <v>268.48390446521199</v>
      </c>
      <c r="Q1944">
        <v>0.12627640973917501</v>
      </c>
    </row>
    <row r="1945" spans="1:17" hidden="1" x14ac:dyDescent="0.3">
      <c r="A1945" t="s">
        <v>4072</v>
      </c>
      <c r="B1945" t="s">
        <v>4073</v>
      </c>
      <c r="C1945" t="s">
        <v>10301</v>
      </c>
      <c r="D1945" t="s">
        <v>127</v>
      </c>
      <c r="E1945">
        <v>413.90434765499998</v>
      </c>
      <c r="F1945">
        <v>216.95</v>
      </c>
      <c r="G1945">
        <v>49.764490158093103</v>
      </c>
      <c r="H1945">
        <v>11.343636391797199</v>
      </c>
      <c r="I1945">
        <v>32.668911681717702</v>
      </c>
      <c r="J1945">
        <v>-0.69884270111033997</v>
      </c>
      <c r="K1945">
        <v>211.68516422722399</v>
      </c>
      <c r="L1945">
        <v>187.008012288016</v>
      </c>
      <c r="M1945">
        <v>57.571085925159501</v>
      </c>
      <c r="N1945">
        <v>1.5630290985673101</v>
      </c>
      <c r="O1945">
        <v>19.797188292233201</v>
      </c>
      <c r="P1945">
        <v>88.652173913043399</v>
      </c>
      <c r="Q1945">
        <v>7.0815390829501002E-2</v>
      </c>
    </row>
    <row r="1946" spans="1:17" hidden="1" x14ac:dyDescent="0.3">
      <c r="A1946" t="s">
        <v>4074</v>
      </c>
      <c r="B1946" t="s">
        <v>4075</v>
      </c>
      <c r="C1946" t="s">
        <v>10301</v>
      </c>
      <c r="D1946" t="s">
        <v>789</v>
      </c>
      <c r="E1946">
        <v>412.46803871999998</v>
      </c>
      <c r="F1946">
        <v>376.8</v>
      </c>
      <c r="G1946">
        <v>-34.903666924282597</v>
      </c>
      <c r="H1946">
        <v>-2.41154760305447</v>
      </c>
      <c r="I1946">
        <v>-17.990998400322599</v>
      </c>
      <c r="J1946">
        <v>2.3462299429302198</v>
      </c>
      <c r="K1946">
        <v>369.151988433285</v>
      </c>
      <c r="L1946">
        <v>383.39921409447902</v>
      </c>
      <c r="M1946">
        <v>62.343301242591899</v>
      </c>
      <c r="N1946">
        <v>0.99960576345807395</v>
      </c>
      <c r="O1946">
        <v>28.370488322717598</v>
      </c>
      <c r="P1946">
        <v>21.470019342359699</v>
      </c>
      <c r="Q1946">
        <v>1.3916050761596001E-2</v>
      </c>
    </row>
    <row r="1947" spans="1:17" hidden="1" x14ac:dyDescent="0.3">
      <c r="A1947" t="s">
        <v>4076</v>
      </c>
      <c r="B1947" t="s">
        <v>4077</v>
      </c>
      <c r="C1947" t="s">
        <v>10301</v>
      </c>
      <c r="D1947" t="s">
        <v>198</v>
      </c>
      <c r="E1947">
        <v>411.71283405000003</v>
      </c>
      <c r="F1947">
        <v>569.1</v>
      </c>
      <c r="G1947">
        <v>57.6079348475035</v>
      </c>
      <c r="H1947">
        <v>30.643300832335299</v>
      </c>
      <c r="I1947">
        <v>44.670421482628697</v>
      </c>
      <c r="J1947">
        <v>17.8337859054996</v>
      </c>
      <c r="K1947">
        <v>416.151704626504</v>
      </c>
      <c r="L1947">
        <v>374.11652979211601</v>
      </c>
      <c r="M1947">
        <v>87.533106661150498</v>
      </c>
      <c r="N1947">
        <v>4.1301676349110901</v>
      </c>
      <c r="O1947">
        <v>4.5510455104550998</v>
      </c>
      <c r="P1947">
        <v>106.158304654953</v>
      </c>
      <c r="Q1947">
        <v>6.2721121785572001E-2</v>
      </c>
    </row>
    <row r="1948" spans="1:17" hidden="1" x14ac:dyDescent="0.3">
      <c r="A1948" t="s">
        <v>4078</v>
      </c>
      <c r="B1948" t="s">
        <v>4079</v>
      </c>
      <c r="C1948" t="s">
        <v>10301</v>
      </c>
      <c r="D1948" t="s">
        <v>4080</v>
      </c>
      <c r="E1948">
        <v>411.64401385600002</v>
      </c>
      <c r="F1948">
        <v>87.32</v>
      </c>
      <c r="G1948">
        <v>-69.392268355233696</v>
      </c>
      <c r="H1948">
        <v>-3.1994686234863701</v>
      </c>
      <c r="I1948">
        <v>-48.2394810013746</v>
      </c>
      <c r="J1948">
        <v>-2.34228826196283</v>
      </c>
      <c r="K1948">
        <v>91.334175341251097</v>
      </c>
      <c r="L1948">
        <v>112.404049345001</v>
      </c>
      <c r="M1948">
        <v>43.687930635761901</v>
      </c>
      <c r="N1948">
        <v>0.51242436731040297</v>
      </c>
      <c r="O1948">
        <v>102.702702702702</v>
      </c>
      <c r="P1948">
        <v>9.1499999999999897</v>
      </c>
      <c r="Q1948">
        <v>-3.4115191221499003E-2</v>
      </c>
    </row>
    <row r="1949" spans="1:17" hidden="1" x14ac:dyDescent="0.3">
      <c r="A1949" t="s">
        <v>4081</v>
      </c>
      <c r="B1949" t="s">
        <v>4082</v>
      </c>
      <c r="C1949" t="s">
        <v>10301</v>
      </c>
      <c r="D1949" t="s">
        <v>46</v>
      </c>
      <c r="E1949">
        <v>411.31821439999999</v>
      </c>
      <c r="F1949">
        <v>218</v>
      </c>
      <c r="G1949">
        <v>-22.143841357225199</v>
      </c>
      <c r="H1949">
        <v>-4.52866241595241</v>
      </c>
      <c r="I1949">
        <v>-2.10046219514104</v>
      </c>
      <c r="J1949">
        <v>-0.97146774639042699</v>
      </c>
      <c r="K1949">
        <v>213.93253517220799</v>
      </c>
      <c r="L1949">
        <v>198.41618722061901</v>
      </c>
      <c r="M1949">
        <v>61.335401077677098</v>
      </c>
      <c r="N1949">
        <v>0.36114285714285699</v>
      </c>
      <c r="O1949">
        <v>32.339449541284402</v>
      </c>
      <c r="P1949">
        <v>54.5551222970577</v>
      </c>
      <c r="Q1949">
        <v>0.12314336354653201</v>
      </c>
    </row>
    <row r="1950" spans="1:17" hidden="1" x14ac:dyDescent="0.3">
      <c r="A1950" t="s">
        <v>4083</v>
      </c>
      <c r="B1950" t="s">
        <v>4084</v>
      </c>
      <c r="C1950" t="s">
        <v>10301</v>
      </c>
      <c r="D1950" t="s">
        <v>4085</v>
      </c>
      <c r="E1950">
        <v>411.04933349999999</v>
      </c>
      <c r="F1950">
        <v>799.5</v>
      </c>
      <c r="G1950">
        <v>31.5835093586584</v>
      </c>
      <c r="H1950">
        <v>-1.1531865314741301</v>
      </c>
      <c r="I1950">
        <v>22.412317950940299</v>
      </c>
      <c r="J1950">
        <v>-0.46170430637190402</v>
      </c>
      <c r="K1950">
        <v>744.20413137542198</v>
      </c>
      <c r="L1950">
        <v>638.30721986401795</v>
      </c>
      <c r="M1950">
        <v>71.448445820032802</v>
      </c>
      <c r="N1950">
        <v>0.81848818065407802</v>
      </c>
      <c r="O1950">
        <v>10.6941838649155</v>
      </c>
      <c r="P1950">
        <v>80.964237211407806</v>
      </c>
      <c r="Q1950">
        <v>0.201975151825974</v>
      </c>
    </row>
    <row r="1951" spans="1:17" hidden="1" x14ac:dyDescent="0.3">
      <c r="A1951" t="s">
        <v>4086</v>
      </c>
      <c r="B1951" t="s">
        <v>4087</v>
      </c>
      <c r="C1951" t="s">
        <v>10301</v>
      </c>
      <c r="D1951" t="s">
        <v>51</v>
      </c>
      <c r="E1951">
        <v>410.86079999999998</v>
      </c>
      <c r="F1951">
        <v>10.19</v>
      </c>
      <c r="G1951">
        <v>-102.778968559042</v>
      </c>
      <c r="H1951">
        <v>-49.308074180658203</v>
      </c>
      <c r="I1951">
        <v>-80.174070720430507</v>
      </c>
      <c r="J1951">
        <v>-3.1759825298525701</v>
      </c>
      <c r="K1951">
        <v>14.9333183580276</v>
      </c>
      <c r="L1951">
        <v>21.0226038274511</v>
      </c>
      <c r="M1951">
        <v>37.259010808487197</v>
      </c>
      <c r="N1951">
        <v>0.83593731491689804</v>
      </c>
      <c r="O1951">
        <v>316.48675171736897</v>
      </c>
      <c r="P1951">
        <v>21.744324970131402</v>
      </c>
      <c r="Q1951">
        <v>0.15350924877312799</v>
      </c>
    </row>
    <row r="1952" spans="1:17" hidden="1" x14ac:dyDescent="0.3">
      <c r="A1952" t="s">
        <v>4088</v>
      </c>
      <c r="B1952" t="s">
        <v>4089</v>
      </c>
      <c r="C1952" t="s">
        <v>10301</v>
      </c>
      <c r="D1952" t="s">
        <v>354</v>
      </c>
      <c r="E1952">
        <v>410.66899999999998</v>
      </c>
      <c r="F1952">
        <v>355.25</v>
      </c>
      <c r="G1952">
        <v>-67.705873117354898</v>
      </c>
      <c r="H1952">
        <v>4.2213375840475802</v>
      </c>
      <c r="I1952">
        <v>-33.598809286601899</v>
      </c>
      <c r="J1952">
        <v>-8.0568255919561002E-2</v>
      </c>
      <c r="K1952">
        <v>352.466239064528</v>
      </c>
      <c r="L1952">
        <v>411.65821959404701</v>
      </c>
      <c r="M1952">
        <v>73.346365006068893</v>
      </c>
      <c r="N1952">
        <v>1.2585365853658499</v>
      </c>
      <c r="O1952">
        <v>80.126671358198394</v>
      </c>
      <c r="P1952">
        <v>14.596774193548301</v>
      </c>
      <c r="Q1952">
        <v>0.228789669499702</v>
      </c>
    </row>
    <row r="1953" spans="1:17" hidden="1" x14ac:dyDescent="0.3">
      <c r="A1953" t="s">
        <v>4090</v>
      </c>
      <c r="B1953" t="s">
        <v>4091</v>
      </c>
      <c r="C1953" t="s">
        <v>10301</v>
      </c>
      <c r="D1953" t="s">
        <v>303</v>
      </c>
      <c r="E1953">
        <v>409.73500000000001</v>
      </c>
      <c r="F1953">
        <v>4097.3500000000004</v>
      </c>
      <c r="G1953">
        <v>126.805460387027</v>
      </c>
      <c r="H1953">
        <v>10.2278032691765</v>
      </c>
      <c r="I1953">
        <v>39.624071927306098</v>
      </c>
      <c r="J1953">
        <v>-5.6416781331359198</v>
      </c>
      <c r="K1953">
        <v>3819.7875037214999</v>
      </c>
      <c r="L1953">
        <v>3229.7419298251202</v>
      </c>
      <c r="M1953">
        <v>62.470232634275298</v>
      </c>
      <c r="N1953">
        <v>1.39857465123848</v>
      </c>
      <c r="O1953">
        <v>24.348664380636201</v>
      </c>
      <c r="P1953">
        <v>166.06168831168799</v>
      </c>
      <c r="Q1953">
        <v>0.14431376833103701</v>
      </c>
    </row>
    <row r="1954" spans="1:17" hidden="1" x14ac:dyDescent="0.3">
      <c r="A1954" t="s">
        <v>4092</v>
      </c>
      <c r="B1954" t="s">
        <v>4093</v>
      </c>
      <c r="C1954" t="s">
        <v>10301</v>
      </c>
      <c r="D1954" t="s">
        <v>308</v>
      </c>
      <c r="E1954">
        <v>408.30579165</v>
      </c>
      <c r="F1954">
        <v>57.9</v>
      </c>
      <c r="G1954">
        <v>73.054147238100697</v>
      </c>
      <c r="H1954">
        <v>-5.5668607947548203</v>
      </c>
      <c r="I1954">
        <v>4.33308350503835</v>
      </c>
      <c r="J1954">
        <v>-0.32219429208077299</v>
      </c>
      <c r="K1954">
        <v>48.150805206419697</v>
      </c>
      <c r="L1954">
        <v>46.017350729106603</v>
      </c>
      <c r="M1954">
        <v>70.276202808637194</v>
      </c>
      <c r="N1954">
        <v>2.5113480442485798</v>
      </c>
      <c r="O1954">
        <v>14.4905008635578</v>
      </c>
      <c r="P1954">
        <v>124.418604651162</v>
      </c>
      <c r="Q1954">
        <v>0.110877088807353</v>
      </c>
    </row>
    <row r="1955" spans="1:17" hidden="1" x14ac:dyDescent="0.3">
      <c r="A1955" t="s">
        <v>4094</v>
      </c>
      <c r="B1955" t="s">
        <v>4095</v>
      </c>
      <c r="C1955" t="s">
        <v>10301</v>
      </c>
      <c r="D1955" t="s">
        <v>263</v>
      </c>
      <c r="E1955">
        <v>406.15600000000001</v>
      </c>
      <c r="F1955">
        <v>344.2</v>
      </c>
      <c r="G1955">
        <v>25.742976761579701</v>
      </c>
      <c r="H1955">
        <v>21.423694307539598</v>
      </c>
      <c r="I1955">
        <v>7.5277308399381297</v>
      </c>
      <c r="J1955">
        <v>20.236556985426599</v>
      </c>
      <c r="K1955">
        <v>268.77074880797801</v>
      </c>
      <c r="L1955">
        <v>254.92998881289901</v>
      </c>
      <c r="M1955">
        <v>83.222591653190605</v>
      </c>
      <c r="N1955">
        <v>4.7562632103836204</v>
      </c>
      <c r="O1955">
        <v>5.9122603137710703</v>
      </c>
      <c r="P1955">
        <v>67.087378640776606</v>
      </c>
      <c r="Q1955">
        <v>3.2874824996793998E-2</v>
      </c>
    </row>
    <row r="1956" spans="1:17" hidden="1" x14ac:dyDescent="0.3">
      <c r="A1956" t="s">
        <v>4096</v>
      </c>
      <c r="B1956" t="s">
        <v>4097</v>
      </c>
      <c r="C1956" t="s">
        <v>10301</v>
      </c>
      <c r="D1956" t="s">
        <v>955</v>
      </c>
      <c r="E1956">
        <v>405.72687529799998</v>
      </c>
      <c r="F1956">
        <v>17.190000000000001</v>
      </c>
      <c r="G1956">
        <v>63.082262475865399</v>
      </c>
      <c r="H1956">
        <v>4.58396664473758</v>
      </c>
      <c r="I1956">
        <v>16.607849726027101</v>
      </c>
      <c r="J1956">
        <v>3.4929665090547202</v>
      </c>
      <c r="K1956">
        <v>14.420823562049399</v>
      </c>
      <c r="L1956">
        <v>13.1006198380624</v>
      </c>
      <c r="M1956">
        <v>77.902483319599199</v>
      </c>
      <c r="N1956">
        <v>2.0001025669682502</v>
      </c>
      <c r="O1956">
        <v>8.7841768470040495</v>
      </c>
      <c r="P1956">
        <v>96.457142857142799</v>
      </c>
      <c r="Q1956">
        <v>7.5754460794476994E-2</v>
      </c>
    </row>
    <row r="1957" spans="1:17" hidden="1" x14ac:dyDescent="0.3">
      <c r="A1957" t="s">
        <v>4098</v>
      </c>
      <c r="B1957" t="s">
        <v>4099</v>
      </c>
      <c r="C1957" t="s">
        <v>10301</v>
      </c>
      <c r="D1957" t="s">
        <v>774</v>
      </c>
      <c r="E1957">
        <v>405.16887991999999</v>
      </c>
      <c r="F1957">
        <v>66.92</v>
      </c>
      <c r="G1957">
        <v>39.801560721479397</v>
      </c>
      <c r="H1957">
        <v>23.5310792182071</v>
      </c>
      <c r="I1957">
        <v>4.9096334901334799</v>
      </c>
      <c r="J1957">
        <v>15.685132484715099</v>
      </c>
      <c r="K1957">
        <v>54.954525757431398</v>
      </c>
      <c r="L1957">
        <v>51.3891224912553</v>
      </c>
      <c r="M1957">
        <v>69.098293130936298</v>
      </c>
      <c r="N1957">
        <v>2.9820292806492299</v>
      </c>
      <c r="O1957">
        <v>7.4417214584578701</v>
      </c>
      <c r="P1957">
        <v>71.589743589743506</v>
      </c>
      <c r="Q1957">
        <v>9.5351079377331005E-2</v>
      </c>
    </row>
    <row r="1958" spans="1:17" hidden="1" x14ac:dyDescent="0.3">
      <c r="A1958" t="s">
        <v>4100</v>
      </c>
      <c r="B1958" t="s">
        <v>4101</v>
      </c>
      <c r="C1958" t="s">
        <v>10301</v>
      </c>
      <c r="D1958" t="s">
        <v>46</v>
      </c>
      <c r="E1958">
        <v>403.3</v>
      </c>
      <c r="F1958">
        <v>185</v>
      </c>
      <c r="G1958">
        <v>107.0028973965</v>
      </c>
      <c r="H1958">
        <v>-18.825800463090399</v>
      </c>
      <c r="I1958">
        <v>123.244902557109</v>
      </c>
      <c r="J1958">
        <v>-6.02659568481356</v>
      </c>
      <c r="K1958">
        <v>196.53091512772701</v>
      </c>
      <c r="M1958">
        <v>33.960951861768002</v>
      </c>
      <c r="N1958">
        <v>0.26284584980237102</v>
      </c>
      <c r="O1958">
        <v>52.972972972972897</v>
      </c>
      <c r="P1958">
        <v>146.666666666666</v>
      </c>
    </row>
    <row r="1959" spans="1:17" hidden="1" x14ac:dyDescent="0.3">
      <c r="A1959" t="s">
        <v>4102</v>
      </c>
      <c r="B1959" t="s">
        <v>4103</v>
      </c>
      <c r="C1959" t="s">
        <v>10301</v>
      </c>
      <c r="D1959" t="s">
        <v>378</v>
      </c>
      <c r="E1959">
        <v>402.87442221999999</v>
      </c>
      <c r="F1959">
        <v>309.8</v>
      </c>
      <c r="G1959">
        <v>57.369343815578297</v>
      </c>
      <c r="H1959">
        <v>18.463761826471799</v>
      </c>
      <c r="I1959">
        <v>-2.4951156234369498</v>
      </c>
      <c r="J1959">
        <v>9.3307619967571505</v>
      </c>
      <c r="K1959">
        <v>275.112427668517</v>
      </c>
      <c r="L1959">
        <v>247.25290381708899</v>
      </c>
      <c r="M1959">
        <v>68.511877812598101</v>
      </c>
      <c r="N1959">
        <v>1.46789952474247</v>
      </c>
      <c r="O1959">
        <v>10.6197546804389</v>
      </c>
      <c r="P1959">
        <v>96.013919645681696</v>
      </c>
      <c r="Q1959">
        <v>6.6768441544063001E-2</v>
      </c>
    </row>
    <row r="1960" spans="1:17" hidden="1" x14ac:dyDescent="0.3">
      <c r="A1960" t="s">
        <v>4104</v>
      </c>
      <c r="B1960" t="s">
        <v>4105</v>
      </c>
      <c r="C1960" t="s">
        <v>10301</v>
      </c>
      <c r="D1960" t="s">
        <v>622</v>
      </c>
      <c r="E1960">
        <v>402.72918611399899</v>
      </c>
      <c r="F1960">
        <v>22.05</v>
      </c>
      <c r="G1960">
        <v>9.8947624758654396</v>
      </c>
      <c r="K1960">
        <v>22.064075533845699</v>
      </c>
      <c r="L1960">
        <v>20.559754299100199</v>
      </c>
      <c r="M1960">
        <v>35.6509857849477</v>
      </c>
      <c r="N1960">
        <v>1</v>
      </c>
      <c r="O1960">
        <v>18.367346938775501</v>
      </c>
      <c r="P1960">
        <v>45.5445544554455</v>
      </c>
      <c r="Q1960">
        <v>2.5042493907753999E-2</v>
      </c>
    </row>
    <row r="1961" spans="1:17" hidden="1" x14ac:dyDescent="0.3">
      <c r="A1961" t="s">
        <v>4106</v>
      </c>
      <c r="B1961" t="s">
        <v>4107</v>
      </c>
      <c r="C1961" t="s">
        <v>10301</v>
      </c>
      <c r="D1961" t="s">
        <v>46</v>
      </c>
      <c r="E1961">
        <v>401.98813877999999</v>
      </c>
      <c r="F1961">
        <v>186.7</v>
      </c>
      <c r="G1961">
        <v>-30.4242649392781</v>
      </c>
      <c r="H1961">
        <v>2.4400377435372</v>
      </c>
      <c r="I1961">
        <v>-14.1822597786686</v>
      </c>
      <c r="J1961">
        <v>-8.2157261195961695</v>
      </c>
      <c r="M1961">
        <v>29.4106568052513</v>
      </c>
      <c r="O1961">
        <v>32.297803963577898</v>
      </c>
      <c r="P1961">
        <v>2.35745614035087</v>
      </c>
    </row>
    <row r="1962" spans="1:17" hidden="1" x14ac:dyDescent="0.3">
      <c r="A1962" t="s">
        <v>4108</v>
      </c>
      <c r="B1962" t="s">
        <v>4109</v>
      </c>
      <c r="C1962" t="s">
        <v>10301</v>
      </c>
      <c r="D1962" t="s">
        <v>622</v>
      </c>
      <c r="E1962">
        <v>401.63612326999998</v>
      </c>
      <c r="F1962">
        <v>175.3</v>
      </c>
      <c r="G1962">
        <v>-21.481793383272301</v>
      </c>
      <c r="H1962">
        <v>-8.2385554640807594</v>
      </c>
      <c r="I1962">
        <v>-14.097107259155401</v>
      </c>
      <c r="J1962">
        <v>-2.8806026273503198</v>
      </c>
      <c r="K1962">
        <v>177.246733253538</v>
      </c>
      <c r="L1962">
        <v>180.18969758100801</v>
      </c>
      <c r="M1962">
        <v>44.4168230437595</v>
      </c>
      <c r="N1962">
        <v>0.49666064516128999</v>
      </c>
      <c r="O1962">
        <v>42.213348545350797</v>
      </c>
      <c r="P1962">
        <v>16.8666666666666</v>
      </c>
      <c r="Q1962">
        <v>0.274705086545601</v>
      </c>
    </row>
    <row r="1963" spans="1:17" hidden="1" x14ac:dyDescent="0.3">
      <c r="A1963" t="s">
        <v>4110</v>
      </c>
      <c r="B1963" t="s">
        <v>4111</v>
      </c>
      <c r="C1963" t="s">
        <v>10301</v>
      </c>
      <c r="D1963" t="s">
        <v>303</v>
      </c>
      <c r="E1963">
        <v>401.33202419999998</v>
      </c>
      <c r="F1963">
        <v>719.75</v>
      </c>
      <c r="G1963">
        <v>240.052610124127</v>
      </c>
      <c r="H1963">
        <v>45.167207067261401</v>
      </c>
      <c r="I1963">
        <v>98.7159659702954</v>
      </c>
      <c r="J1963">
        <v>5.2970610166978496</v>
      </c>
      <c r="K1963">
        <v>558.40461491400504</v>
      </c>
      <c r="L1963">
        <v>383.05411172507399</v>
      </c>
      <c r="M1963">
        <v>85.292518562693104</v>
      </c>
      <c r="N1963">
        <v>0.33343154531927199</v>
      </c>
      <c r="O1963">
        <v>0</v>
      </c>
      <c r="P1963">
        <v>323.38235294117601</v>
      </c>
      <c r="Q1963">
        <v>0.21697281781347599</v>
      </c>
    </row>
    <row r="1964" spans="1:17" hidden="1" x14ac:dyDescent="0.3">
      <c r="A1964" t="s">
        <v>4112</v>
      </c>
      <c r="B1964" t="s">
        <v>4113</v>
      </c>
      <c r="C1964" t="s">
        <v>10301</v>
      </c>
      <c r="D1964" t="s">
        <v>21</v>
      </c>
      <c r="E1964">
        <v>401.02797196</v>
      </c>
      <c r="F1964">
        <v>390.2</v>
      </c>
      <c r="G1964">
        <v>-44.345238059581099</v>
      </c>
      <c r="H1964">
        <v>-5.3416416054376299</v>
      </c>
      <c r="I1964">
        <v>-22.538096726746002</v>
      </c>
      <c r="J1964">
        <v>5.0213811393420702</v>
      </c>
      <c r="K1964">
        <v>397.55106040609098</v>
      </c>
      <c r="L1964">
        <v>404.54963201118397</v>
      </c>
      <c r="M1964">
        <v>53.4933716341639</v>
      </c>
      <c r="N1964">
        <v>1.2037921417971</v>
      </c>
      <c r="O1964">
        <v>46.078933880061498</v>
      </c>
      <c r="P1964">
        <v>14.394605687481601</v>
      </c>
      <c r="Q1964">
        <v>0.132701215367581</v>
      </c>
    </row>
    <row r="1965" spans="1:17" hidden="1" x14ac:dyDescent="0.3">
      <c r="A1965" t="s">
        <v>4114</v>
      </c>
      <c r="B1965" t="s">
        <v>4115</v>
      </c>
      <c r="C1965" t="s">
        <v>10301</v>
      </c>
      <c r="D1965" t="s">
        <v>219</v>
      </c>
      <c r="E1965">
        <v>400.44412609599999</v>
      </c>
      <c r="F1965">
        <v>138.66999999999999</v>
      </c>
      <c r="G1965">
        <v>13.8716285290351</v>
      </c>
      <c r="H1965">
        <v>11.607090378158199</v>
      </c>
      <c r="I1965">
        <v>0.10983797101745101</v>
      </c>
      <c r="J1965">
        <v>0.52792467405462895</v>
      </c>
      <c r="K1965">
        <v>120.01395227274899</v>
      </c>
      <c r="L1965">
        <v>109.912145370926</v>
      </c>
      <c r="M1965">
        <v>73.707538375583894</v>
      </c>
      <c r="N1965">
        <v>1.77818439559259</v>
      </c>
      <c r="O1965">
        <v>2.4013845821013899</v>
      </c>
      <c r="P1965">
        <v>61.056910569105597</v>
      </c>
      <c r="Q1965">
        <v>3.2793703417469998E-3</v>
      </c>
    </row>
    <row r="1966" spans="1:17" hidden="1" x14ac:dyDescent="0.3">
      <c r="A1966" t="s">
        <v>4116</v>
      </c>
      <c r="B1966" t="s">
        <v>4117</v>
      </c>
      <c r="C1966" t="s">
        <v>10301</v>
      </c>
      <c r="D1966" t="s">
        <v>484</v>
      </c>
      <c r="E1966">
        <v>399.9375</v>
      </c>
      <c r="F1966">
        <v>533.25</v>
      </c>
      <c r="G1966">
        <v>28.330433386020498</v>
      </c>
      <c r="H1966">
        <v>-7.5901114148463202</v>
      </c>
      <c r="I1966">
        <v>10.9104745330266</v>
      </c>
      <c r="J1966">
        <v>-3.7354230892931399</v>
      </c>
      <c r="K1966">
        <v>526.58169758293502</v>
      </c>
      <c r="L1966">
        <v>467.81273402416099</v>
      </c>
      <c r="M1966">
        <v>53.954345083241797</v>
      </c>
      <c r="N1966">
        <v>0.84254054054053995</v>
      </c>
      <c r="O1966">
        <v>15.330520393811501</v>
      </c>
      <c r="P1966">
        <v>82.745030843043097</v>
      </c>
      <c r="Q1966">
        <v>4.8228214123501999E-2</v>
      </c>
    </row>
    <row r="1967" spans="1:17" hidden="1" x14ac:dyDescent="0.3">
      <c r="A1967" t="s">
        <v>4118</v>
      </c>
      <c r="B1967" t="s">
        <v>4119</v>
      </c>
      <c r="C1967" t="s">
        <v>10301</v>
      </c>
      <c r="D1967" t="s">
        <v>72</v>
      </c>
      <c r="E1967">
        <v>399.85176000000001</v>
      </c>
      <c r="F1967">
        <v>294</v>
      </c>
      <c r="G1967">
        <v>-37.456199062596099</v>
      </c>
      <c r="I1967">
        <v>-13.675732363525</v>
      </c>
      <c r="K1967">
        <v>240.93553543611401</v>
      </c>
      <c r="M1967" s="1">
        <v>6.0965434000000003E-8</v>
      </c>
      <c r="N1967">
        <v>1.29729729729729</v>
      </c>
      <c r="O1967">
        <v>10.5442176870748</v>
      </c>
      <c r="P1967">
        <v>0.34129692832765002</v>
      </c>
    </row>
    <row r="1968" spans="1:17" hidden="1" x14ac:dyDescent="0.3">
      <c r="A1968" t="s">
        <v>4120</v>
      </c>
      <c r="B1968" t="s">
        <v>4121</v>
      </c>
      <c r="C1968" t="s">
        <v>10301</v>
      </c>
      <c r="D1968" t="s">
        <v>1388</v>
      </c>
      <c r="E1968">
        <v>399.24914649999999</v>
      </c>
      <c r="F1968">
        <v>232.45</v>
      </c>
      <c r="G1968">
        <v>-31.585371175191302</v>
      </c>
      <c r="H1968">
        <v>-3.3296349045056202</v>
      </c>
      <c r="I1968">
        <v>-11.847516774089801</v>
      </c>
      <c r="J1968">
        <v>-0.13022812780953399</v>
      </c>
      <c r="K1968">
        <v>233.38390583377901</v>
      </c>
      <c r="L1968">
        <v>231.45233383254401</v>
      </c>
      <c r="M1968">
        <v>47.628844499607197</v>
      </c>
      <c r="N1968">
        <v>0.68547240703380896</v>
      </c>
      <c r="O1968">
        <v>32.9318132931813</v>
      </c>
      <c r="P1968">
        <v>29.2106725958865</v>
      </c>
      <c r="Q1968">
        <v>-1.02119173008E-3</v>
      </c>
    </row>
    <row r="1969" spans="1:17" hidden="1" x14ac:dyDescent="0.3">
      <c r="A1969" t="s">
        <v>4122</v>
      </c>
      <c r="B1969" t="s">
        <v>4123</v>
      </c>
      <c r="C1969" t="s">
        <v>10301</v>
      </c>
      <c r="D1969" t="s">
        <v>75</v>
      </c>
      <c r="E1969">
        <v>398.66744340000002</v>
      </c>
      <c r="F1969">
        <v>30.06</v>
      </c>
      <c r="G1969">
        <v>-58.734768594330198</v>
      </c>
      <c r="H1969">
        <v>10.5555611886319</v>
      </c>
      <c r="I1969">
        <v>-53.588775841785903</v>
      </c>
      <c r="J1969">
        <v>-0.62505333672155405</v>
      </c>
      <c r="K1969">
        <v>26.803530913807201</v>
      </c>
      <c r="L1969">
        <v>33.783911987758998</v>
      </c>
      <c r="M1969">
        <v>79.374881883856503</v>
      </c>
      <c r="N1969">
        <v>0.42244882296306202</v>
      </c>
      <c r="O1969">
        <v>159.98003992015899</v>
      </c>
      <c r="P1969">
        <v>42.667299477930698</v>
      </c>
      <c r="Q1969">
        <v>8.7419659785212003E-2</v>
      </c>
    </row>
    <row r="1970" spans="1:17" hidden="1" x14ac:dyDescent="0.3">
      <c r="A1970" t="s">
        <v>4124</v>
      </c>
      <c r="B1970" t="s">
        <v>4125</v>
      </c>
      <c r="C1970" t="s">
        <v>10301</v>
      </c>
      <c r="D1970" t="s">
        <v>40</v>
      </c>
      <c r="E1970">
        <v>398.26969200000002</v>
      </c>
      <c r="F1970">
        <v>10.61</v>
      </c>
      <c r="G1970">
        <v>-86.697846304243299</v>
      </c>
      <c r="H1970">
        <v>-7.2314173602024301</v>
      </c>
      <c r="I1970">
        <v>-39.351260652550202</v>
      </c>
      <c r="J1970">
        <v>-5.3631287169987596</v>
      </c>
      <c r="K1970">
        <v>11.528891293864699</v>
      </c>
      <c r="L1970">
        <v>14.8209271414953</v>
      </c>
      <c r="M1970">
        <v>39.261158080697797</v>
      </c>
      <c r="N1970">
        <v>0.43387647388496198</v>
      </c>
      <c r="O1970">
        <v>214.32610744580501</v>
      </c>
      <c r="P1970">
        <v>12.275132275132201</v>
      </c>
      <c r="Q1970">
        <v>0.182262975641726</v>
      </c>
    </row>
    <row r="1971" spans="1:17" hidden="1" x14ac:dyDescent="0.3">
      <c r="A1971" t="s">
        <v>4126</v>
      </c>
      <c r="B1971" t="s">
        <v>4127</v>
      </c>
      <c r="C1971" t="s">
        <v>10301</v>
      </c>
      <c r="D1971" t="s">
        <v>263</v>
      </c>
      <c r="E1971">
        <v>398.06274251999997</v>
      </c>
      <c r="F1971">
        <v>71.88</v>
      </c>
      <c r="G1971">
        <v>158.342716478254</v>
      </c>
      <c r="H1971">
        <v>33.260404423521699</v>
      </c>
      <c r="I1971">
        <v>33.2728459788826</v>
      </c>
      <c r="J1971">
        <v>15.175498105115601</v>
      </c>
      <c r="K1971">
        <v>59.948953299791199</v>
      </c>
      <c r="L1971">
        <v>49.905261951999996</v>
      </c>
      <c r="M1971">
        <v>62.953608075435703</v>
      </c>
      <c r="N1971">
        <v>2.7819108083622202</v>
      </c>
      <c r="O1971">
        <v>11.0183639398998</v>
      </c>
      <c r="P1971">
        <v>204.57627118644001</v>
      </c>
      <c r="Q1971">
        <v>8.7537146872039007E-2</v>
      </c>
    </row>
    <row r="1972" spans="1:17" hidden="1" x14ac:dyDescent="0.3">
      <c r="A1972" t="s">
        <v>4128</v>
      </c>
      <c r="B1972" t="s">
        <v>4129</v>
      </c>
      <c r="C1972" t="s">
        <v>10301</v>
      </c>
      <c r="D1972" t="s">
        <v>359</v>
      </c>
      <c r="E1972">
        <v>397.93631768500001</v>
      </c>
      <c r="F1972">
        <v>293.35000000000002</v>
      </c>
      <c r="G1972">
        <v>-28.104876006611502</v>
      </c>
      <c r="H1972">
        <v>3.7112365739465698</v>
      </c>
      <c r="I1972">
        <v>-12.2181971880715</v>
      </c>
      <c r="J1972">
        <v>2.8830434553479098</v>
      </c>
      <c r="K1972">
        <v>271.174374245379</v>
      </c>
      <c r="L1972">
        <v>261.36035922417898</v>
      </c>
      <c r="M1972">
        <v>57.713277474454003</v>
      </c>
      <c r="N1972">
        <v>0.59453854402712603</v>
      </c>
      <c r="O1972">
        <v>20.7260951082324</v>
      </c>
      <c r="P1972">
        <v>40.695443645083898</v>
      </c>
      <c r="Q1972">
        <v>1.2977327886266E-2</v>
      </c>
    </row>
    <row r="1973" spans="1:17" hidden="1" x14ac:dyDescent="0.3">
      <c r="A1973" t="s">
        <v>4130</v>
      </c>
      <c r="B1973" t="s">
        <v>4131</v>
      </c>
      <c r="C1973" t="s">
        <v>10301</v>
      </c>
      <c r="D1973" t="s">
        <v>139</v>
      </c>
      <c r="E1973">
        <v>397.04031359999999</v>
      </c>
      <c r="F1973">
        <v>10.08</v>
      </c>
      <c r="G1973">
        <v>208.08226247586501</v>
      </c>
      <c r="H1973">
        <v>24.9244892509038</v>
      </c>
      <c r="I1973">
        <v>73.278396076841901</v>
      </c>
      <c r="J1973">
        <v>-1.8648252186952601</v>
      </c>
      <c r="K1973">
        <v>8.8809975666112209</v>
      </c>
      <c r="L1973">
        <v>7.0708570625743903</v>
      </c>
      <c r="M1973">
        <v>71.756305738870097</v>
      </c>
      <c r="N1973">
        <v>1.75118591134686</v>
      </c>
      <c r="O1973">
        <v>10.119047619047601</v>
      </c>
      <c r="P1973">
        <v>260</v>
      </c>
      <c r="Q1973">
        <v>0.132322019064154</v>
      </c>
    </row>
    <row r="1974" spans="1:17" hidden="1" x14ac:dyDescent="0.3">
      <c r="A1974" t="s">
        <v>4132</v>
      </c>
      <c r="B1974" t="s">
        <v>4133</v>
      </c>
      <c r="C1974" t="s">
        <v>10301</v>
      </c>
      <c r="D1974" t="s">
        <v>80</v>
      </c>
      <c r="E1974">
        <v>396.92652407999998</v>
      </c>
      <c r="F1974">
        <v>226.65</v>
      </c>
      <c r="G1974">
        <v>46.428416322019203</v>
      </c>
      <c r="H1974">
        <v>10.9989794737971</v>
      </c>
      <c r="I1974">
        <v>-34.015975639180297</v>
      </c>
      <c r="J1974">
        <v>0.63110656344262095</v>
      </c>
      <c r="K1974">
        <v>207.50964964055001</v>
      </c>
      <c r="L1974">
        <v>200.81781722366901</v>
      </c>
      <c r="M1974">
        <v>59.135108170948101</v>
      </c>
      <c r="N1974">
        <v>3.3329657583009298</v>
      </c>
      <c r="O1974">
        <v>40.855945290094802</v>
      </c>
      <c r="P1974">
        <v>76.794071762870502</v>
      </c>
      <c r="Q1974">
        <v>0.124855598081216</v>
      </c>
    </row>
    <row r="1975" spans="1:17" hidden="1" x14ac:dyDescent="0.3">
      <c r="A1975" t="s">
        <v>4134</v>
      </c>
      <c r="B1975" t="s">
        <v>4135</v>
      </c>
      <c r="C1975" t="s">
        <v>10301</v>
      </c>
      <c r="D1975" t="s">
        <v>139</v>
      </c>
      <c r="E1975">
        <v>395.58217171699999</v>
      </c>
      <c r="F1975">
        <v>104.53</v>
      </c>
      <c r="G1975">
        <v>25.5771229751312</v>
      </c>
      <c r="H1975">
        <v>5.7548458349678198</v>
      </c>
      <c r="I1975">
        <v>-10.729329659517299</v>
      </c>
      <c r="J1975">
        <v>7.2342738804038298</v>
      </c>
      <c r="K1975">
        <v>98.832075800708296</v>
      </c>
      <c r="L1975">
        <v>99.939287920756996</v>
      </c>
      <c r="M1975">
        <v>64.819082896733306</v>
      </c>
      <c r="N1975">
        <v>3.4047226480205799</v>
      </c>
      <c r="O1975">
        <v>45.5562996269013</v>
      </c>
      <c r="P1975">
        <v>54.060427413411901</v>
      </c>
      <c r="Q1975">
        <v>4.6761628714667998E-2</v>
      </c>
    </row>
    <row r="1976" spans="1:17" hidden="1" x14ac:dyDescent="0.3">
      <c r="A1976" t="s">
        <v>4136</v>
      </c>
      <c r="B1976" t="s">
        <v>4137</v>
      </c>
      <c r="C1976" t="s">
        <v>10301</v>
      </c>
      <c r="D1976" t="s">
        <v>89</v>
      </c>
      <c r="E1976">
        <v>395.37880000000001</v>
      </c>
      <c r="F1976">
        <v>166</v>
      </c>
      <c r="G1976">
        <v>15.743015396678899</v>
      </c>
      <c r="H1976">
        <v>46.175883038593</v>
      </c>
      <c r="I1976">
        <v>31.985020557288401</v>
      </c>
      <c r="J1976">
        <v>2.0500463432351199</v>
      </c>
      <c r="O1976">
        <v>9.5180722891566401</v>
      </c>
      <c r="P1976">
        <v>50.840527033166701</v>
      </c>
    </row>
    <row r="1977" spans="1:17" hidden="1" x14ac:dyDescent="0.3">
      <c r="A1977" t="s">
        <v>4138</v>
      </c>
      <c r="B1977" t="s">
        <v>4139</v>
      </c>
      <c r="C1977" t="s">
        <v>10301</v>
      </c>
      <c r="D1977" t="s">
        <v>46</v>
      </c>
      <c r="E1977">
        <v>395.25362799999999</v>
      </c>
      <c r="F1977">
        <v>342.65</v>
      </c>
      <c r="G1977">
        <v>-38.511344830070598</v>
      </c>
      <c r="H1977">
        <v>-14.7934172945816</v>
      </c>
      <c r="I1977">
        <v>-22.2693396694611</v>
      </c>
      <c r="J1977">
        <v>-8.4363446026700206</v>
      </c>
      <c r="K1977">
        <v>389.87883862397399</v>
      </c>
      <c r="M1977">
        <v>40.6947147769027</v>
      </c>
      <c r="N1977">
        <v>0.54116133774347597</v>
      </c>
      <c r="O1977">
        <v>72.771049175543496</v>
      </c>
      <c r="P1977">
        <v>12.344262295081901</v>
      </c>
    </row>
    <row r="1978" spans="1:17" hidden="1" x14ac:dyDescent="0.3">
      <c r="A1978" t="s">
        <v>4140</v>
      </c>
      <c r="B1978" t="s">
        <v>4141</v>
      </c>
      <c r="C1978" t="s">
        <v>10301</v>
      </c>
      <c r="D1978" t="s">
        <v>51</v>
      </c>
      <c r="E1978">
        <v>392.99707712999998</v>
      </c>
      <c r="F1978">
        <v>1299.9000000000001</v>
      </c>
      <c r="G1978">
        <v>130.25505294259801</v>
      </c>
      <c r="H1978">
        <v>53.887524852233099</v>
      </c>
      <c r="I1978">
        <v>119.705542111377</v>
      </c>
      <c r="J1978">
        <v>-4.119735196752</v>
      </c>
      <c r="K1978">
        <v>975.86956385692895</v>
      </c>
      <c r="L1978">
        <v>748.75434063806199</v>
      </c>
      <c r="M1978">
        <v>74.261872608599603</v>
      </c>
      <c r="N1978">
        <v>2.5996468937378601</v>
      </c>
      <c r="O1978">
        <v>4.6157396722824799</v>
      </c>
      <c r="P1978">
        <v>175.37337146488699</v>
      </c>
      <c r="Q1978">
        <v>4.3591499098568999E-2</v>
      </c>
    </row>
    <row r="1979" spans="1:17" hidden="1" x14ac:dyDescent="0.3">
      <c r="A1979" t="s">
        <v>4142</v>
      </c>
      <c r="B1979" t="s">
        <v>4143</v>
      </c>
      <c r="C1979" t="s">
        <v>10301</v>
      </c>
      <c r="D1979" t="s">
        <v>494</v>
      </c>
      <c r="E1979">
        <v>392.853766216</v>
      </c>
      <c r="F1979">
        <v>64.37</v>
      </c>
      <c r="G1979">
        <v>-6.4190587774376802</v>
      </c>
      <c r="H1979">
        <v>-1.4469483285131399</v>
      </c>
      <c r="I1979">
        <v>-23.485569327492701</v>
      </c>
      <c r="J1979">
        <v>-0.95887253704165698</v>
      </c>
      <c r="K1979">
        <v>64.364459815069907</v>
      </c>
      <c r="L1979">
        <v>64.039333204023094</v>
      </c>
      <c r="M1979">
        <v>44.333851226099398</v>
      </c>
      <c r="N1979">
        <v>0.53375572920478198</v>
      </c>
      <c r="O1979">
        <v>25.8350163119465</v>
      </c>
      <c r="P1979">
        <v>23.788461538461501</v>
      </c>
      <c r="Q1979">
        <v>1.9938838717960001E-3</v>
      </c>
    </row>
    <row r="1980" spans="1:17" hidden="1" x14ac:dyDescent="0.3">
      <c r="A1980" t="s">
        <v>4144</v>
      </c>
      <c r="B1980" t="s">
        <v>4145</v>
      </c>
      <c r="C1980" t="s">
        <v>10301</v>
      </c>
      <c r="D1980" t="s">
        <v>303</v>
      </c>
      <c r="E1980">
        <v>392.26499999999999</v>
      </c>
      <c r="F1980">
        <v>341.1</v>
      </c>
      <c r="G1980">
        <v>-38.5894672609422</v>
      </c>
      <c r="H1980">
        <v>-1.8699661917713799</v>
      </c>
      <c r="I1980">
        <v>-15.6858632204267</v>
      </c>
      <c r="J1980">
        <v>-1.6762090406798</v>
      </c>
      <c r="K1980">
        <v>346.07706076702101</v>
      </c>
      <c r="L1980">
        <v>351.94190551699</v>
      </c>
      <c r="M1980">
        <v>43.123325071111601</v>
      </c>
      <c r="N1980">
        <v>0.94529908441831101</v>
      </c>
      <c r="O1980">
        <v>28.979771328056199</v>
      </c>
      <c r="P1980">
        <v>8.9776357827476101</v>
      </c>
      <c r="Q1980">
        <v>4.7535822650744998E-2</v>
      </c>
    </row>
    <row r="1981" spans="1:17" hidden="1" x14ac:dyDescent="0.3">
      <c r="A1981" t="s">
        <v>4146</v>
      </c>
      <c r="B1981" t="s">
        <v>4147</v>
      </c>
      <c r="C1981" t="s">
        <v>10301</v>
      </c>
      <c r="D1981" t="s">
        <v>198</v>
      </c>
      <c r="E1981">
        <v>391.27499999999998</v>
      </c>
      <c r="F1981">
        <v>782.55</v>
      </c>
      <c r="G1981">
        <v>48.590664415642102</v>
      </c>
      <c r="H1981">
        <v>33.324841936587298</v>
      </c>
      <c r="I1981">
        <v>20.623506858791</v>
      </c>
      <c r="J1981">
        <v>-1.46522440319796</v>
      </c>
      <c r="K1981">
        <v>657.94608624630598</v>
      </c>
      <c r="L1981">
        <v>596.31675002780196</v>
      </c>
      <c r="M1981">
        <v>74.180763868045105</v>
      </c>
      <c r="N1981">
        <v>1.49348596702331</v>
      </c>
      <c r="O1981">
        <v>2.8688262730815999</v>
      </c>
      <c r="P1981">
        <v>93.796433878157401</v>
      </c>
      <c r="Q1981">
        <v>8.3500194521137994E-2</v>
      </c>
    </row>
    <row r="1982" spans="1:17" hidden="1" x14ac:dyDescent="0.3">
      <c r="A1982" t="s">
        <v>4148</v>
      </c>
      <c r="B1982" t="s">
        <v>4149</v>
      </c>
      <c r="C1982" t="s">
        <v>10301</v>
      </c>
      <c r="D1982" t="s">
        <v>263</v>
      </c>
      <c r="E1982">
        <v>391.056073164</v>
      </c>
      <c r="F1982">
        <v>89.38</v>
      </c>
      <c r="G1982">
        <v>-16.471353484234299</v>
      </c>
      <c r="H1982">
        <v>4.2266977898794904</v>
      </c>
      <c r="I1982">
        <v>-21.846586634881799</v>
      </c>
      <c r="J1982">
        <v>1.7574155353827901</v>
      </c>
      <c r="K1982">
        <v>87.811593312244597</v>
      </c>
      <c r="L1982">
        <v>96.838570969852199</v>
      </c>
      <c r="M1982">
        <v>57.5465421741509</v>
      </c>
      <c r="N1982">
        <v>0.93609768118881298</v>
      </c>
      <c r="O1982">
        <v>94.1150145446408</v>
      </c>
      <c r="P1982">
        <v>19.3324432576768</v>
      </c>
    </row>
    <row r="1983" spans="1:17" hidden="1" x14ac:dyDescent="0.3">
      <c r="A1983" t="s">
        <v>4150</v>
      </c>
      <c r="B1983" t="s">
        <v>4151</v>
      </c>
      <c r="C1983" t="s">
        <v>10301</v>
      </c>
      <c r="D1983" t="s">
        <v>72</v>
      </c>
      <c r="E1983">
        <v>391.03635109499999</v>
      </c>
      <c r="F1983">
        <v>267.14999999999998</v>
      </c>
      <c r="G1983">
        <v>621.451126430984</v>
      </c>
      <c r="H1983">
        <v>42.853700820371202</v>
      </c>
      <c r="I1983">
        <v>137.670916880454</v>
      </c>
      <c r="J1983">
        <v>5.4110238287829198</v>
      </c>
      <c r="K1983">
        <v>202.051937919642</v>
      </c>
      <c r="L1983">
        <v>138.58874728724899</v>
      </c>
      <c r="M1983">
        <v>85.110523604883696</v>
      </c>
      <c r="N1983">
        <v>0.683147699983917</v>
      </c>
      <c r="O1983">
        <v>0</v>
      </c>
      <c r="P1983">
        <v>664.596451058958</v>
      </c>
      <c r="Q1983">
        <v>0.23429589739042</v>
      </c>
    </row>
    <row r="1984" spans="1:17" hidden="1" x14ac:dyDescent="0.3">
      <c r="A1984" t="s">
        <v>4152</v>
      </c>
      <c r="B1984" t="s">
        <v>4153</v>
      </c>
      <c r="C1984" t="s">
        <v>10301</v>
      </c>
      <c r="D1984" t="s">
        <v>139</v>
      </c>
      <c r="E1984">
        <v>390.00423675000002</v>
      </c>
      <c r="F1984">
        <v>159.15</v>
      </c>
      <c r="G1984">
        <v>-7.7138100316874301</v>
      </c>
      <c r="H1984">
        <v>-8.6470009739461506</v>
      </c>
      <c r="I1984">
        <v>-29.703030844081301</v>
      </c>
      <c r="J1984">
        <v>-5.2770725643767999</v>
      </c>
      <c r="K1984">
        <v>167.94290198841199</v>
      </c>
      <c r="L1984">
        <v>165.95154495020699</v>
      </c>
      <c r="M1984">
        <v>28.421281670354499</v>
      </c>
      <c r="N1984">
        <v>0.70447742594833396</v>
      </c>
      <c r="O1984">
        <v>48.790449261702797</v>
      </c>
      <c r="P1984">
        <v>29.3376676147907</v>
      </c>
      <c r="Q1984">
        <v>0.13510134411094599</v>
      </c>
    </row>
    <row r="1985" spans="1:17" hidden="1" x14ac:dyDescent="0.3">
      <c r="A1985" t="s">
        <v>4154</v>
      </c>
      <c r="B1985" t="s">
        <v>4155</v>
      </c>
      <c r="C1985" t="s">
        <v>10301</v>
      </c>
      <c r="D1985" t="s">
        <v>354</v>
      </c>
      <c r="E1985">
        <v>389.45963859</v>
      </c>
      <c r="F1985">
        <v>29.18</v>
      </c>
      <c r="G1985">
        <v>36.476628673048502</v>
      </c>
      <c r="H1985">
        <v>6.8408662035761996</v>
      </c>
      <c r="I1985">
        <v>-11.5728164115525</v>
      </c>
      <c r="J1985">
        <v>1.52305157875979</v>
      </c>
      <c r="K1985">
        <v>27.210730744923602</v>
      </c>
      <c r="L1985">
        <v>25.786165612556399</v>
      </c>
      <c r="M1985">
        <v>73.460658027538102</v>
      </c>
      <c r="N1985">
        <v>0.49514397609209199</v>
      </c>
      <c r="O1985">
        <v>21.4873200822481</v>
      </c>
      <c r="P1985">
        <v>66.267806267806193</v>
      </c>
      <c r="Q1985">
        <v>9.2688972296257999E-2</v>
      </c>
    </row>
    <row r="1986" spans="1:17" hidden="1" x14ac:dyDescent="0.3">
      <c r="A1986" t="s">
        <v>4156</v>
      </c>
      <c r="B1986" t="s">
        <v>4157</v>
      </c>
      <c r="C1986" t="s">
        <v>10301</v>
      </c>
      <c r="D1986" t="s">
        <v>51</v>
      </c>
      <c r="E1986">
        <v>388.48062719199999</v>
      </c>
      <c r="F1986">
        <v>17.079999999999998</v>
      </c>
      <c r="G1986">
        <v>76.6331606794582</v>
      </c>
      <c r="H1986">
        <v>10.515237188244299</v>
      </c>
      <c r="I1986">
        <v>-26.531166062428301</v>
      </c>
      <c r="J1986">
        <v>8.9055445986358794</v>
      </c>
      <c r="K1986">
        <v>15.1910002522858</v>
      </c>
      <c r="L1986">
        <v>15.048708043991599</v>
      </c>
      <c r="M1986">
        <v>79.484256396305994</v>
      </c>
      <c r="N1986">
        <v>1.7494457200558899</v>
      </c>
      <c r="O1986">
        <v>28.161592505854799</v>
      </c>
      <c r="P1986">
        <v>127.73333333333299</v>
      </c>
      <c r="Q1986">
        <v>7.5282310245178993E-2</v>
      </c>
    </row>
    <row r="1987" spans="1:17" hidden="1" x14ac:dyDescent="0.3">
      <c r="A1987" t="s">
        <v>4158</v>
      </c>
      <c r="B1987" t="s">
        <v>4159</v>
      </c>
      <c r="C1987" t="s">
        <v>10301</v>
      </c>
      <c r="D1987" t="s">
        <v>153</v>
      </c>
      <c r="E1987">
        <v>388.31343287999999</v>
      </c>
      <c r="F1987">
        <v>170.4</v>
      </c>
      <c r="G1987">
        <v>-4.57354642750047</v>
      </c>
      <c r="H1987">
        <v>-2.7716694089594101</v>
      </c>
      <c r="I1987">
        <v>-8.6216047554210302</v>
      </c>
      <c r="J1987">
        <v>-1.2955618071141699</v>
      </c>
      <c r="K1987">
        <v>180.834916177389</v>
      </c>
      <c r="L1987">
        <v>166.135119166761</v>
      </c>
      <c r="M1987">
        <v>35.561002153531497</v>
      </c>
      <c r="N1987">
        <v>0.38944186983679202</v>
      </c>
      <c r="O1987">
        <v>23.239436619718301</v>
      </c>
      <c r="P1987">
        <v>50.729765590446704</v>
      </c>
    </row>
    <row r="1988" spans="1:17" hidden="1" x14ac:dyDescent="0.3">
      <c r="A1988" t="s">
        <v>4160</v>
      </c>
      <c r="B1988" t="s">
        <v>4161</v>
      </c>
      <c r="C1988" t="s">
        <v>10301</v>
      </c>
      <c r="D1988" t="s">
        <v>80</v>
      </c>
      <c r="E1988">
        <v>388.26526100000001</v>
      </c>
      <c r="F1988">
        <v>356.9</v>
      </c>
      <c r="G1988">
        <v>-42.626782810309699</v>
      </c>
      <c r="H1988">
        <v>-8.9076264751490299</v>
      </c>
      <c r="I1988">
        <v>-23.574029080385099</v>
      </c>
      <c r="J1988">
        <v>0.44051304851475598</v>
      </c>
      <c r="K1988">
        <v>384.72793987036903</v>
      </c>
      <c r="L1988">
        <v>390.99917174757002</v>
      </c>
      <c r="M1988">
        <v>31.330651307523802</v>
      </c>
      <c r="N1988">
        <v>1.5397757428082199</v>
      </c>
      <c r="O1988">
        <v>35.640235360044798</v>
      </c>
      <c r="P1988">
        <v>9.7984925396092706</v>
      </c>
    </row>
    <row r="1989" spans="1:17" hidden="1" x14ac:dyDescent="0.3">
      <c r="A1989" t="s">
        <v>4162</v>
      </c>
      <c r="B1989" t="s">
        <v>4163</v>
      </c>
      <c r="C1989" t="s">
        <v>10301</v>
      </c>
      <c r="D1989" t="s">
        <v>571</v>
      </c>
      <c r="E1989">
        <v>387.58111013500002</v>
      </c>
      <c r="F1989">
        <v>161.05000000000001</v>
      </c>
      <c r="G1989">
        <v>63.103493646544997</v>
      </c>
      <c r="H1989">
        <v>35.734005244256203</v>
      </c>
      <c r="I1989">
        <v>117.51168758809</v>
      </c>
      <c r="J1989">
        <v>-12.757646399693099</v>
      </c>
      <c r="K1989">
        <v>131.49205457323501</v>
      </c>
      <c r="L1989">
        <v>93.299448360586794</v>
      </c>
      <c r="M1989">
        <v>39.500121083276198</v>
      </c>
      <c r="N1989">
        <v>0.49448338921060597</v>
      </c>
      <c r="O1989">
        <v>23.067370381868901</v>
      </c>
      <c r="P1989">
        <v>176.718213058419</v>
      </c>
    </row>
    <row r="1990" spans="1:17" hidden="1" x14ac:dyDescent="0.3">
      <c r="A1990" t="s">
        <v>4164</v>
      </c>
      <c r="B1990" t="s">
        <v>4165</v>
      </c>
      <c r="C1990" t="s">
        <v>10301</v>
      </c>
      <c r="D1990" t="s">
        <v>471</v>
      </c>
      <c r="E1990">
        <v>387.39893302500002</v>
      </c>
      <c r="F1990">
        <v>23.38</v>
      </c>
      <c r="G1990">
        <v>51.534595590974703</v>
      </c>
      <c r="H1990">
        <v>-10.026982189564</v>
      </c>
      <c r="I1990">
        <v>-37.477065273712299</v>
      </c>
      <c r="J1990">
        <v>-8.0203744623609108</v>
      </c>
      <c r="K1990">
        <v>23.717214656302801</v>
      </c>
      <c r="L1990">
        <v>22.1159707689927</v>
      </c>
      <c r="M1990">
        <v>46.420168429385498</v>
      </c>
      <c r="N1990">
        <v>1.8605966815325501</v>
      </c>
      <c r="O1990">
        <v>41.146278870829697</v>
      </c>
      <c r="P1990">
        <v>81.5714938328003</v>
      </c>
    </row>
    <row r="1991" spans="1:17" hidden="1" x14ac:dyDescent="0.3">
      <c r="A1991" t="s">
        <v>4166</v>
      </c>
      <c r="B1991" t="s">
        <v>4167</v>
      </c>
      <c r="C1991" t="s">
        <v>10301</v>
      </c>
      <c r="D1991" t="s">
        <v>119</v>
      </c>
      <c r="E1991">
        <v>385.22879999999998</v>
      </c>
      <c r="F1991">
        <v>240</v>
      </c>
      <c r="G1991">
        <v>-76.913593437427494</v>
      </c>
      <c r="H1991">
        <v>-5.0332078704978702</v>
      </c>
      <c r="I1991">
        <v>-8.5829488583704308</v>
      </c>
      <c r="J1991">
        <v>0.85340356588422905</v>
      </c>
      <c r="K1991">
        <v>236.22065125414301</v>
      </c>
      <c r="L1991">
        <v>249.205057554603</v>
      </c>
      <c r="M1991">
        <v>49.082733002368698</v>
      </c>
      <c r="N1991">
        <v>0.68528724894908899</v>
      </c>
      <c r="O1991">
        <v>111.458333333333</v>
      </c>
      <c r="P1991">
        <v>48.975791433891899</v>
      </c>
      <c r="Q1991">
        <v>0.13110817980843201</v>
      </c>
    </row>
    <row r="1992" spans="1:17" hidden="1" x14ac:dyDescent="0.3">
      <c r="A1992" t="s">
        <v>4168</v>
      </c>
      <c r="B1992" t="s">
        <v>4169</v>
      </c>
      <c r="C1992" t="s">
        <v>10301</v>
      </c>
      <c r="D1992" t="s">
        <v>622</v>
      </c>
      <c r="E1992">
        <v>385.03102999800001</v>
      </c>
      <c r="F1992">
        <v>59.38</v>
      </c>
      <c r="G1992">
        <v>-9.0388586452556794</v>
      </c>
      <c r="H1992">
        <v>27.2561538316297</v>
      </c>
      <c r="I1992">
        <v>3.7372899882727899</v>
      </c>
      <c r="J1992">
        <v>2.8111969573268998</v>
      </c>
      <c r="K1992">
        <v>52.435830295893901</v>
      </c>
      <c r="L1992">
        <v>49.085372508075203</v>
      </c>
      <c r="M1992">
        <v>67.649151247328007</v>
      </c>
      <c r="N1992">
        <v>0.85948366191667702</v>
      </c>
      <c r="O1992">
        <v>5.4900639946109804</v>
      </c>
      <c r="P1992">
        <v>58.3466666666666</v>
      </c>
      <c r="Q1992">
        <v>9.9969960316500009E-4</v>
      </c>
    </row>
    <row r="1993" spans="1:17" hidden="1" x14ac:dyDescent="0.3">
      <c r="A1993" t="s">
        <v>4170</v>
      </c>
      <c r="B1993" t="s">
        <v>4171</v>
      </c>
      <c r="C1993" t="s">
        <v>10301</v>
      </c>
      <c r="D1993" t="s">
        <v>303</v>
      </c>
      <c r="E1993">
        <v>384.95800000000003</v>
      </c>
      <c r="F1993">
        <v>354.8</v>
      </c>
      <c r="G1993">
        <v>3.0772781672074898</v>
      </c>
      <c r="H1993">
        <v>20.435469943672</v>
      </c>
      <c r="I1993">
        <v>-0.74873533366732103</v>
      </c>
      <c r="J1993">
        <v>7.0180660720354897</v>
      </c>
      <c r="K1993">
        <v>307.85767816851899</v>
      </c>
      <c r="L1993">
        <v>295.49224034851102</v>
      </c>
      <c r="M1993">
        <v>67.230660288409794</v>
      </c>
      <c r="N1993">
        <v>3.9402798707625699</v>
      </c>
      <c r="O1993">
        <v>17.798759864712501</v>
      </c>
      <c r="P1993">
        <v>41.185833664942301</v>
      </c>
      <c r="Q1993">
        <v>7.9202904378083E-2</v>
      </c>
    </row>
    <row r="1994" spans="1:17" hidden="1" x14ac:dyDescent="0.3">
      <c r="A1994" t="s">
        <v>4172</v>
      </c>
      <c r="B1994" t="s">
        <v>4173</v>
      </c>
      <c r="C1994" t="s">
        <v>10301</v>
      </c>
      <c r="D1994" t="s">
        <v>1358</v>
      </c>
      <c r="E1994">
        <v>384.93679524999999</v>
      </c>
      <c r="F1994">
        <v>292.25</v>
      </c>
      <c r="G1994">
        <v>189.745305954126</v>
      </c>
      <c r="H1994">
        <v>1.5167921295021201</v>
      </c>
      <c r="I1994">
        <v>-30.865556779396702</v>
      </c>
      <c r="J1994">
        <v>-5.2403023907826096</v>
      </c>
      <c r="K1994">
        <v>313.99279295108198</v>
      </c>
      <c r="L1994">
        <v>289.79480621705397</v>
      </c>
      <c r="M1994">
        <v>49.731529951356102</v>
      </c>
      <c r="N1994">
        <v>1.0077834989821499</v>
      </c>
      <c r="O1994">
        <v>55.654405474764701</v>
      </c>
      <c r="P1994">
        <v>234</v>
      </c>
      <c r="Q1994">
        <v>0.14557783529405999</v>
      </c>
    </row>
    <row r="1995" spans="1:17" hidden="1" x14ac:dyDescent="0.3">
      <c r="A1995" t="s">
        <v>4174</v>
      </c>
      <c r="B1995" t="s">
        <v>4175</v>
      </c>
      <c r="C1995" t="s">
        <v>10301</v>
      </c>
      <c r="D1995" t="s">
        <v>263</v>
      </c>
      <c r="E1995">
        <v>384.53467499999999</v>
      </c>
      <c r="F1995">
        <v>339.5</v>
      </c>
      <c r="G1995">
        <v>-39.563801284707097</v>
      </c>
      <c r="H1995">
        <v>-0.63619294512473901</v>
      </c>
      <c r="I1995">
        <v>-23.321796124097599</v>
      </c>
      <c r="J1995">
        <v>-3.9677196698746799</v>
      </c>
      <c r="K1995">
        <v>356.584836191242</v>
      </c>
      <c r="M1995">
        <v>39.763930788824098</v>
      </c>
      <c r="N1995">
        <v>0.28708313762329701</v>
      </c>
      <c r="O1995">
        <v>37.790868924889502</v>
      </c>
      <c r="P1995">
        <v>17.068965517241299</v>
      </c>
    </row>
    <row r="1996" spans="1:17" hidden="1" x14ac:dyDescent="0.3">
      <c r="A1996" t="s">
        <v>4176</v>
      </c>
      <c r="B1996" t="s">
        <v>4177</v>
      </c>
      <c r="C1996" t="s">
        <v>10301</v>
      </c>
      <c r="D1996" t="s">
        <v>921</v>
      </c>
      <c r="E1996">
        <v>382.859645</v>
      </c>
      <c r="F1996">
        <v>676.55</v>
      </c>
      <c r="G1996">
        <v>86.860040253643106</v>
      </c>
      <c r="H1996">
        <v>10.3205111377665</v>
      </c>
      <c r="I1996">
        <v>-2.08635842653633</v>
      </c>
      <c r="J1996">
        <v>1.05705674326053</v>
      </c>
      <c r="K1996">
        <v>605.92676683463696</v>
      </c>
      <c r="M1996">
        <v>72.521306282743893</v>
      </c>
      <c r="N1996">
        <v>1.4258551754775599</v>
      </c>
      <c r="O1996">
        <v>1.61850565368413</v>
      </c>
      <c r="P1996">
        <v>164.27734374999901</v>
      </c>
    </row>
    <row r="1997" spans="1:17" hidden="1" x14ac:dyDescent="0.3">
      <c r="A1997" t="s">
        <v>4178</v>
      </c>
      <c r="B1997" t="s">
        <v>4179</v>
      </c>
      <c r="C1997" t="s">
        <v>10301</v>
      </c>
      <c r="D1997" t="s">
        <v>263</v>
      </c>
      <c r="E1997">
        <v>382.72534159999998</v>
      </c>
      <c r="F1997">
        <v>699.65</v>
      </c>
      <c r="G1997">
        <v>110.098931977481</v>
      </c>
      <c r="H1997">
        <v>2.8879214555494999</v>
      </c>
      <c r="I1997">
        <v>37.5192777654865</v>
      </c>
      <c r="J1997">
        <v>1.2291192412285701</v>
      </c>
      <c r="K1997">
        <v>656.07177325974203</v>
      </c>
      <c r="L1997">
        <v>526.59068350041298</v>
      </c>
      <c r="M1997">
        <v>64.307341439654607</v>
      </c>
      <c r="N1997">
        <v>0.16271611670389699</v>
      </c>
      <c r="O1997">
        <v>12.8707210748231</v>
      </c>
      <c r="P1997">
        <v>141.258620689655</v>
      </c>
      <c r="Q1997">
        <v>0.115984173365428</v>
      </c>
    </row>
    <row r="1998" spans="1:17" hidden="1" x14ac:dyDescent="0.3">
      <c r="A1998" t="s">
        <v>4180</v>
      </c>
      <c r="B1998" t="s">
        <v>4181</v>
      </c>
      <c r="C1998" t="s">
        <v>10301</v>
      </c>
      <c r="D1998" t="s">
        <v>263</v>
      </c>
      <c r="E1998">
        <v>382.04899999999998</v>
      </c>
      <c r="F1998">
        <v>230.15</v>
      </c>
      <c r="G1998">
        <v>-19.3564167694175</v>
      </c>
      <c r="H1998">
        <v>-4.2148592466446599</v>
      </c>
      <c r="I1998">
        <v>-31.7625379190806</v>
      </c>
      <c r="J1998">
        <v>-1.8592375699778401</v>
      </c>
      <c r="K1998">
        <v>220.622882527569</v>
      </c>
      <c r="L1998">
        <v>226.04171420825099</v>
      </c>
      <c r="M1998">
        <v>74.232576996657599</v>
      </c>
      <c r="N1998">
        <v>0.97627118644067801</v>
      </c>
      <c r="O1998">
        <v>49.880512709102703</v>
      </c>
      <c r="P1998">
        <v>19.8697916666666</v>
      </c>
      <c r="Q1998">
        <v>0.120414112278438</v>
      </c>
    </row>
    <row r="1999" spans="1:17" hidden="1" x14ac:dyDescent="0.3">
      <c r="A1999" t="s">
        <v>4182</v>
      </c>
      <c r="B1999" t="s">
        <v>4183</v>
      </c>
      <c r="C1999" t="s">
        <v>10301</v>
      </c>
      <c r="D1999" t="s">
        <v>51</v>
      </c>
      <c r="E1999">
        <v>381.970156994999</v>
      </c>
      <c r="F1999">
        <v>317.45</v>
      </c>
      <c r="G1999">
        <v>139.08690970864899</v>
      </c>
      <c r="H1999">
        <v>-0.40253694398029399</v>
      </c>
      <c r="I1999">
        <v>-4.0108180002895297</v>
      </c>
      <c r="J1999">
        <v>-6.51686976095022</v>
      </c>
      <c r="K1999">
        <v>320.07758288538599</v>
      </c>
      <c r="L1999">
        <v>278.31550439477297</v>
      </c>
      <c r="M1999">
        <v>45.402857580839203</v>
      </c>
      <c r="N1999">
        <v>0.37461452513966398</v>
      </c>
      <c r="O1999">
        <v>31.359269176248201</v>
      </c>
      <c r="P1999">
        <v>175.564236111111</v>
      </c>
      <c r="Q1999">
        <v>0.132079486483967</v>
      </c>
    </row>
    <row r="2000" spans="1:17" hidden="1" x14ac:dyDescent="0.3">
      <c r="A2000" t="s">
        <v>4184</v>
      </c>
      <c r="B2000" t="s">
        <v>4185</v>
      </c>
      <c r="C2000" t="s">
        <v>10301</v>
      </c>
      <c r="D2000" t="s">
        <v>4186</v>
      </c>
      <c r="E2000">
        <v>381.96250300000003</v>
      </c>
      <c r="F2000">
        <v>19.63</v>
      </c>
      <c r="G2000">
        <v>23.082262475865399</v>
      </c>
      <c r="H2000">
        <v>17.6491450706786</v>
      </c>
      <c r="I2000">
        <v>-38.017195778159198</v>
      </c>
      <c r="J2000">
        <v>-4.4680607499463498</v>
      </c>
      <c r="K2000">
        <v>20.1747070283614</v>
      </c>
      <c r="L2000">
        <v>21.359043201350001</v>
      </c>
      <c r="M2000">
        <v>41.338411508032699</v>
      </c>
      <c r="N2000">
        <v>0.67714187845609097</v>
      </c>
      <c r="O2000">
        <v>73.204279164544005</v>
      </c>
      <c r="P2000">
        <v>76.687668766876698</v>
      </c>
      <c r="Q2000">
        <v>0.12778521275299001</v>
      </c>
    </row>
    <row r="2001" spans="1:17" hidden="1" x14ac:dyDescent="0.3">
      <c r="A2001" t="s">
        <v>4187</v>
      </c>
      <c r="B2001" t="s">
        <v>4188</v>
      </c>
      <c r="C2001" t="s">
        <v>10301</v>
      </c>
      <c r="D2001" t="s">
        <v>4014</v>
      </c>
      <c r="E2001">
        <v>381.79700000000003</v>
      </c>
      <c r="F2001">
        <v>279.5</v>
      </c>
      <c r="G2001">
        <v>45.415595809198699</v>
      </c>
      <c r="H2001">
        <v>40.2992469855294</v>
      </c>
      <c r="I2001">
        <v>29.414626041320901</v>
      </c>
      <c r="J2001">
        <v>10.140639463428901</v>
      </c>
      <c r="K2001">
        <v>237.46894194128399</v>
      </c>
      <c r="L2001">
        <v>201.78107059338899</v>
      </c>
      <c r="M2001">
        <v>62.539051307838903</v>
      </c>
      <c r="N2001">
        <v>0.47668169522091902</v>
      </c>
      <c r="O2001">
        <v>6.2611806797853298</v>
      </c>
      <c r="P2001">
        <v>88.787571766295102</v>
      </c>
    </row>
    <row r="2002" spans="1:17" hidden="1" x14ac:dyDescent="0.3">
      <c r="A2002" t="s">
        <v>4189</v>
      </c>
      <c r="B2002" t="s">
        <v>4190</v>
      </c>
      <c r="C2002" t="s">
        <v>10301</v>
      </c>
      <c r="D2002" t="s">
        <v>308</v>
      </c>
      <c r="E2002">
        <v>381.2729349</v>
      </c>
      <c r="F2002">
        <v>72.930000000000007</v>
      </c>
      <c r="G2002">
        <v>75.513224818961604</v>
      </c>
      <c r="H2002">
        <v>-3.9318380074841701</v>
      </c>
      <c r="I2002">
        <v>-11.290322865933801</v>
      </c>
      <c r="J2002">
        <v>-4.96867256046081</v>
      </c>
      <c r="K2002">
        <v>76.848402597921506</v>
      </c>
      <c r="L2002">
        <v>68.2125629187329</v>
      </c>
      <c r="M2002">
        <v>36.843567017785503</v>
      </c>
      <c r="N2002">
        <v>0.161289378410157</v>
      </c>
      <c r="O2002">
        <v>24.914301384889502</v>
      </c>
      <c r="P2002">
        <v>105.726375176304</v>
      </c>
      <c r="Q2002">
        <v>8.6934610155877001E-2</v>
      </c>
    </row>
    <row r="2003" spans="1:17" hidden="1" x14ac:dyDescent="0.3">
      <c r="A2003" t="s">
        <v>4191</v>
      </c>
      <c r="B2003" t="s">
        <v>4192</v>
      </c>
      <c r="C2003" t="s">
        <v>10301</v>
      </c>
      <c r="D2003" t="s">
        <v>113</v>
      </c>
      <c r="E2003">
        <v>380.852172</v>
      </c>
      <c r="F2003">
        <v>15.24</v>
      </c>
      <c r="G2003">
        <v>-43.251070857467802</v>
      </c>
      <c r="H2003">
        <v>-1.7872244909964801</v>
      </c>
      <c r="I2003">
        <v>-11.0152303820191</v>
      </c>
      <c r="J2003">
        <v>2.2050341143219501</v>
      </c>
      <c r="K2003">
        <v>14.114658996075701</v>
      </c>
      <c r="L2003">
        <v>14.445517839841701</v>
      </c>
      <c r="M2003">
        <v>69.474328731644704</v>
      </c>
      <c r="N2003">
        <v>0.755670369760715</v>
      </c>
      <c r="O2003">
        <v>20.01312335958</v>
      </c>
      <c r="P2003">
        <v>35.466666666666598</v>
      </c>
      <c r="Q2003">
        <v>2.0029790463524998E-2</v>
      </c>
    </row>
    <row r="2004" spans="1:17" hidden="1" x14ac:dyDescent="0.3">
      <c r="A2004" t="s">
        <v>4193</v>
      </c>
      <c r="B2004" t="s">
        <v>4194</v>
      </c>
      <c r="C2004" t="s">
        <v>10301</v>
      </c>
      <c r="D2004" t="s">
        <v>689</v>
      </c>
      <c r="E2004">
        <v>380.29744775</v>
      </c>
      <c r="F2004">
        <v>243.65</v>
      </c>
      <c r="G2004">
        <v>-4.4255935809009097</v>
      </c>
      <c r="H2004">
        <v>-5.1669800627978901</v>
      </c>
      <c r="I2004">
        <v>-13.8832378822888</v>
      </c>
      <c r="J2004">
        <v>-1.5892060977465099</v>
      </c>
      <c r="K2004">
        <v>243.80622901548301</v>
      </c>
      <c r="L2004">
        <v>234.94603606594501</v>
      </c>
      <c r="M2004">
        <v>64.196265816117503</v>
      </c>
      <c r="N2004">
        <v>0.26910790405993801</v>
      </c>
      <c r="O2004">
        <v>18.202339421301001</v>
      </c>
      <c r="P2004">
        <v>29.0860927152317</v>
      </c>
      <c r="Q2004">
        <v>4.5828659726046002E-2</v>
      </c>
    </row>
    <row r="2005" spans="1:17" hidden="1" x14ac:dyDescent="0.3">
      <c r="A2005" t="s">
        <v>4195</v>
      </c>
      <c r="B2005" t="s">
        <v>4196</v>
      </c>
      <c r="C2005" t="s">
        <v>10301</v>
      </c>
      <c r="E2005">
        <v>379.60817200000002</v>
      </c>
      <c r="F2005">
        <v>316.89999999999998</v>
      </c>
      <c r="G2005">
        <v>79.749366014528604</v>
      </c>
      <c r="H2005">
        <v>77.959430894714302</v>
      </c>
      <c r="I2005">
        <v>105.37906215702201</v>
      </c>
      <c r="J2005">
        <v>7.4588493779389697</v>
      </c>
      <c r="K2005">
        <v>202.48038837317</v>
      </c>
      <c r="L2005">
        <v>163.51617584011299</v>
      </c>
      <c r="M2005">
        <v>99.702990832308203</v>
      </c>
      <c r="N2005">
        <v>0.121283255086071</v>
      </c>
      <c r="O2005">
        <v>0</v>
      </c>
      <c r="P2005">
        <v>128.47873107426099</v>
      </c>
    </row>
    <row r="2006" spans="1:17" hidden="1" x14ac:dyDescent="0.3">
      <c r="A2006" t="s">
        <v>4197</v>
      </c>
      <c r="B2006" t="s">
        <v>4198</v>
      </c>
      <c r="C2006" t="s">
        <v>10301</v>
      </c>
      <c r="D2006" t="s">
        <v>180</v>
      </c>
      <c r="E2006">
        <v>378.71055825000002</v>
      </c>
      <c r="F2006">
        <v>365.25</v>
      </c>
      <c r="G2006">
        <v>126.16921899760401</v>
      </c>
      <c r="H2006">
        <v>16.434208637548501</v>
      </c>
      <c r="I2006">
        <v>79.554634128621501</v>
      </c>
      <c r="J2006">
        <v>7.6238842700142202</v>
      </c>
      <c r="K2006">
        <v>288.84020754670598</v>
      </c>
      <c r="L2006">
        <v>230.277196711431</v>
      </c>
      <c r="M2006">
        <v>84.366834235451606</v>
      </c>
      <c r="N2006">
        <v>0.96157486276736703</v>
      </c>
      <c r="O2006">
        <v>0</v>
      </c>
      <c r="P2006">
        <v>183.13953488371999</v>
      </c>
    </row>
    <row r="2007" spans="1:17" hidden="1" x14ac:dyDescent="0.3">
      <c r="A2007" t="s">
        <v>4199</v>
      </c>
      <c r="B2007" t="s">
        <v>4200</v>
      </c>
      <c r="C2007" t="s">
        <v>10301</v>
      </c>
      <c r="D2007" t="s">
        <v>774</v>
      </c>
      <c r="E2007">
        <v>378.01730042999998</v>
      </c>
      <c r="F2007">
        <v>84.49</v>
      </c>
      <c r="G2007">
        <v>-60.621839475548299</v>
      </c>
      <c r="H2007">
        <v>-7.3623126838132098</v>
      </c>
      <c r="I2007">
        <v>-37.626652608923798</v>
      </c>
      <c r="J2007">
        <v>4.7987068700945503</v>
      </c>
      <c r="K2007">
        <v>89.1338659050773</v>
      </c>
      <c r="L2007">
        <v>101.497958803858</v>
      </c>
      <c r="M2007">
        <v>51.792699202757703</v>
      </c>
      <c r="N2007">
        <v>0.79878414146288501</v>
      </c>
      <c r="O2007">
        <v>79.902947094330699</v>
      </c>
      <c r="P2007">
        <v>11.185682326621899</v>
      </c>
      <c r="Q2007">
        <v>-6.9891482436644004E-2</v>
      </c>
    </row>
    <row r="2008" spans="1:17" hidden="1" x14ac:dyDescent="0.3">
      <c r="A2008" t="s">
        <v>4201</v>
      </c>
      <c r="B2008" t="s">
        <v>4202</v>
      </c>
      <c r="C2008" t="s">
        <v>10301</v>
      </c>
      <c r="D2008" t="s">
        <v>471</v>
      </c>
      <c r="E2008">
        <v>377.21830227300001</v>
      </c>
      <c r="F2008">
        <v>45.67</v>
      </c>
      <c r="G2008">
        <v>-21.0873281674094</v>
      </c>
      <c r="H2008">
        <v>-2.1814837325668299</v>
      </c>
      <c r="I2008">
        <v>-4.7202288506445003</v>
      </c>
      <c r="J2008">
        <v>4.1428572718902199</v>
      </c>
      <c r="K2008">
        <v>43.555093372746299</v>
      </c>
      <c r="L2008">
        <v>42.413689216371203</v>
      </c>
      <c r="M2008">
        <v>53.318981794466303</v>
      </c>
      <c r="N2008">
        <v>0.378790160388015</v>
      </c>
      <c r="O2008">
        <v>30.720385373330402</v>
      </c>
      <c r="P2008">
        <v>59.685314685314601</v>
      </c>
      <c r="Q2008">
        <v>8.4839615240899002E-2</v>
      </c>
    </row>
    <row r="2009" spans="1:17" hidden="1" x14ac:dyDescent="0.3">
      <c r="A2009" t="s">
        <v>4203</v>
      </c>
      <c r="B2009" t="s">
        <v>4204</v>
      </c>
      <c r="C2009" t="s">
        <v>10301</v>
      </c>
      <c r="D2009" t="s">
        <v>21</v>
      </c>
      <c r="E2009">
        <v>377.15605173599999</v>
      </c>
      <c r="F2009">
        <v>122.51</v>
      </c>
      <c r="G2009">
        <v>-27.376087954992101</v>
      </c>
      <c r="H2009">
        <v>-9.8888953465606892</v>
      </c>
      <c r="I2009">
        <v>-17.073415761208398</v>
      </c>
      <c r="J2009">
        <v>1.83036194285448</v>
      </c>
      <c r="K2009">
        <v>126.55474957408499</v>
      </c>
      <c r="L2009">
        <v>124.311573331315</v>
      </c>
      <c r="M2009">
        <v>50.203115417981898</v>
      </c>
      <c r="N2009">
        <v>0.27384798177540098</v>
      </c>
      <c r="O2009">
        <v>37.1316627214104</v>
      </c>
      <c r="P2009">
        <v>33.018458197611302</v>
      </c>
      <c r="Q2009">
        <v>-2.8988353983109998E-3</v>
      </c>
    </row>
    <row r="2010" spans="1:17" hidden="1" x14ac:dyDescent="0.3">
      <c r="A2010" t="s">
        <v>4205</v>
      </c>
      <c r="B2010" t="s">
        <v>4206</v>
      </c>
      <c r="C2010" t="s">
        <v>10301</v>
      </c>
      <c r="D2010" t="s">
        <v>51</v>
      </c>
      <c r="E2010">
        <v>375.79707858</v>
      </c>
      <c r="F2010">
        <v>795.9</v>
      </c>
      <c r="G2010">
        <v>-45.1020671635914</v>
      </c>
      <c r="H2010">
        <v>-8.9155608116743394</v>
      </c>
      <c r="I2010">
        <v>-21.160549831965799</v>
      </c>
      <c r="J2010">
        <v>-3.8498052825861899</v>
      </c>
      <c r="K2010">
        <v>830.80816797126795</v>
      </c>
      <c r="L2010">
        <v>851.66862923538497</v>
      </c>
      <c r="M2010">
        <v>42.016739750974402</v>
      </c>
      <c r="N2010">
        <v>0.90825893208622599</v>
      </c>
      <c r="O2010">
        <v>32.428697072496497</v>
      </c>
      <c r="P2010">
        <v>22.446153846153798</v>
      </c>
      <c r="Q2010">
        <v>6.5967589386858996E-2</v>
      </c>
    </row>
    <row r="2011" spans="1:17" hidden="1" x14ac:dyDescent="0.3">
      <c r="A2011" t="s">
        <v>4207</v>
      </c>
      <c r="B2011" t="s">
        <v>4208</v>
      </c>
      <c r="C2011" t="s">
        <v>10301</v>
      </c>
      <c r="D2011" t="s">
        <v>491</v>
      </c>
      <c r="E2011">
        <v>375.510762</v>
      </c>
      <c r="F2011">
        <v>1444.05</v>
      </c>
      <c r="G2011">
        <v>-36.333783187682997</v>
      </c>
      <c r="H2011">
        <v>1.2716568031267499</v>
      </c>
      <c r="I2011">
        <v>-42.428363816278797</v>
      </c>
      <c r="J2011">
        <v>-3.6280015686979499</v>
      </c>
      <c r="K2011">
        <v>1519.6034392196</v>
      </c>
      <c r="L2011">
        <v>1629.5179397117799</v>
      </c>
      <c r="M2011">
        <v>41.3637400656146</v>
      </c>
      <c r="N2011">
        <v>0.57555299642552604</v>
      </c>
      <c r="O2011">
        <v>83.650150618053303</v>
      </c>
      <c r="P2011">
        <v>7.3284031364970703</v>
      </c>
      <c r="Q2011">
        <v>4.6751042804924002E-2</v>
      </c>
    </row>
    <row r="2012" spans="1:17" hidden="1" x14ac:dyDescent="0.3">
      <c r="A2012" t="s">
        <v>4209</v>
      </c>
      <c r="B2012" t="s">
        <v>4210</v>
      </c>
      <c r="C2012" t="s">
        <v>10301</v>
      </c>
      <c r="D2012" t="s">
        <v>1561</v>
      </c>
      <c r="E2012">
        <v>375.32730040000001</v>
      </c>
      <c r="F2012">
        <v>184.34</v>
      </c>
      <c r="G2012">
        <v>-18.1261949392626</v>
      </c>
      <c r="H2012">
        <v>3.3896357420852898</v>
      </c>
      <c r="I2012">
        <v>-39.906217082232402</v>
      </c>
      <c r="J2012">
        <v>4.8792854813319</v>
      </c>
      <c r="K2012">
        <v>186.95212513955801</v>
      </c>
      <c r="L2012">
        <v>215.308507563555</v>
      </c>
      <c r="M2012">
        <v>56.602504570815199</v>
      </c>
      <c r="N2012">
        <v>1.3214900692906399</v>
      </c>
      <c r="O2012">
        <v>107.605511554735</v>
      </c>
      <c r="P2012">
        <v>13.7550138846035</v>
      </c>
      <c r="Q2012">
        <v>0.15688799907662501</v>
      </c>
    </row>
    <row r="2013" spans="1:17" hidden="1" x14ac:dyDescent="0.3">
      <c r="A2013" t="s">
        <v>4211</v>
      </c>
      <c r="B2013" t="s">
        <v>4212</v>
      </c>
      <c r="C2013" t="s">
        <v>10301</v>
      </c>
      <c r="D2013" t="s">
        <v>689</v>
      </c>
      <c r="E2013">
        <v>373.34412500000002</v>
      </c>
      <c r="F2013">
        <v>270.05</v>
      </c>
      <c r="G2013">
        <v>-2.3130863613438599</v>
      </c>
      <c r="H2013">
        <v>-9.2261656169767399</v>
      </c>
      <c r="I2013">
        <v>-4.1289382575911597</v>
      </c>
      <c r="J2013">
        <v>-1.23085143531406</v>
      </c>
      <c r="K2013">
        <v>273.013496141818</v>
      </c>
      <c r="L2013">
        <v>254.814823935508</v>
      </c>
      <c r="M2013">
        <v>53.297352290637797</v>
      </c>
      <c r="N2013">
        <v>0.312730750583399</v>
      </c>
      <c r="O2013">
        <v>28.494723199407499</v>
      </c>
      <c r="P2013">
        <v>38.558234992303703</v>
      </c>
      <c r="Q2013">
        <v>7.6046360872366006E-2</v>
      </c>
    </row>
    <row r="2014" spans="1:17" hidden="1" x14ac:dyDescent="0.3">
      <c r="A2014" t="s">
        <v>4213</v>
      </c>
      <c r="B2014" t="s">
        <v>4214</v>
      </c>
      <c r="C2014" t="s">
        <v>10301</v>
      </c>
      <c r="D2014" t="s">
        <v>733</v>
      </c>
      <c r="E2014">
        <v>373.16630627000001</v>
      </c>
      <c r="F2014">
        <v>223.8</v>
      </c>
      <c r="G2014">
        <v>23.728827051011098</v>
      </c>
      <c r="H2014">
        <v>3.05056896156497</v>
      </c>
      <c r="I2014">
        <v>9.0167122247292593</v>
      </c>
      <c r="J2014">
        <v>-0.27928435105126698</v>
      </c>
      <c r="K2014">
        <v>214.80218451228899</v>
      </c>
      <c r="L2014">
        <v>191.50784110349201</v>
      </c>
      <c r="M2014">
        <v>43.478451693180702</v>
      </c>
      <c r="N2014">
        <v>0.73847771892201597</v>
      </c>
      <c r="O2014">
        <v>2.3235031277926499</v>
      </c>
      <c r="P2014">
        <v>55.871291266192998</v>
      </c>
      <c r="Q2014">
        <v>8.1463636799704003E-2</v>
      </c>
    </row>
    <row r="2015" spans="1:17" hidden="1" x14ac:dyDescent="0.3">
      <c r="A2015" t="s">
        <v>4215</v>
      </c>
      <c r="B2015" t="s">
        <v>4216</v>
      </c>
      <c r="C2015" t="s">
        <v>10301</v>
      </c>
      <c r="D2015" t="s">
        <v>46</v>
      </c>
      <c r="E2015">
        <v>373.08470999999997</v>
      </c>
      <c r="F2015">
        <v>75</v>
      </c>
      <c r="G2015">
        <v>106.32494255397199</v>
      </c>
      <c r="H2015">
        <v>37.655681018391</v>
      </c>
      <c r="I2015">
        <v>43.732473189728097</v>
      </c>
      <c r="J2015">
        <v>-4.7265104333216499</v>
      </c>
      <c r="K2015">
        <v>62.488367912994001</v>
      </c>
      <c r="L2015">
        <v>48.731575262982503</v>
      </c>
      <c r="M2015">
        <v>66.852318424824205</v>
      </c>
      <c r="N2015">
        <v>2.6570145903479201</v>
      </c>
      <c r="O2015">
        <v>3.3333333333333401</v>
      </c>
      <c r="P2015">
        <v>196.31061345633401</v>
      </c>
      <c r="Q2015">
        <v>0.236957287135699</v>
      </c>
    </row>
    <row r="2016" spans="1:17" hidden="1" x14ac:dyDescent="0.3">
      <c r="A2016" t="s">
        <v>4217</v>
      </c>
      <c r="B2016" t="s">
        <v>4218</v>
      </c>
      <c r="C2016" t="s">
        <v>10301</v>
      </c>
      <c r="D2016" t="s">
        <v>198</v>
      </c>
      <c r="E2016">
        <v>372.039627</v>
      </c>
      <c r="F2016">
        <v>168.24</v>
      </c>
      <c r="G2016">
        <v>-8.1739652821416708</v>
      </c>
      <c r="H2016">
        <v>5.6548927422076902</v>
      </c>
      <c r="I2016">
        <v>-8.7451725593035707</v>
      </c>
      <c r="J2016">
        <v>-2.7415846505877801</v>
      </c>
      <c r="K2016">
        <v>166.85687304324799</v>
      </c>
      <c r="L2016">
        <v>158.60035187629501</v>
      </c>
      <c r="M2016">
        <v>57.640974358246801</v>
      </c>
      <c r="N2016">
        <v>0.73085551841287</v>
      </c>
      <c r="O2016">
        <v>16.203043271516801</v>
      </c>
      <c r="P2016">
        <v>31.1812865497076</v>
      </c>
      <c r="Q2016">
        <v>-5.7054390170719997E-3</v>
      </c>
    </row>
    <row r="2017" spans="1:17" hidden="1" x14ac:dyDescent="0.3">
      <c r="A2017" t="s">
        <v>4219</v>
      </c>
      <c r="B2017" t="s">
        <v>4220</v>
      </c>
      <c r="C2017" t="s">
        <v>10301</v>
      </c>
      <c r="D2017" t="s">
        <v>571</v>
      </c>
      <c r="E2017">
        <v>371.97449999999998</v>
      </c>
      <c r="F2017">
        <v>294.75</v>
      </c>
      <c r="G2017">
        <v>-10.4406550211453</v>
      </c>
      <c r="H2017">
        <v>11.8989291604972</v>
      </c>
      <c r="I2017">
        <v>-1.8378340963366899</v>
      </c>
      <c r="J2017">
        <v>-0.57379390371847805</v>
      </c>
      <c r="K2017">
        <v>265.08442805000499</v>
      </c>
      <c r="L2017">
        <v>254.78331039409699</v>
      </c>
      <c r="M2017">
        <v>81.914460490828205</v>
      </c>
      <c r="N2017">
        <v>1.63352397162366</v>
      </c>
      <c r="O2017">
        <v>14.486853265479199</v>
      </c>
      <c r="P2017">
        <v>39.691943127961999</v>
      </c>
      <c r="Q2017">
        <v>8.9450839957550005E-3</v>
      </c>
    </row>
    <row r="2018" spans="1:17" hidden="1" x14ac:dyDescent="0.3">
      <c r="A2018" t="s">
        <v>4221</v>
      </c>
      <c r="B2018" t="s">
        <v>4222</v>
      </c>
      <c r="C2018" t="s">
        <v>10301</v>
      </c>
      <c r="D2018" t="s">
        <v>46</v>
      </c>
      <c r="E2018">
        <v>371.72149999999999</v>
      </c>
      <c r="F2018">
        <v>45.61</v>
      </c>
      <c r="G2018">
        <v>203.79135338495601</v>
      </c>
      <c r="H2018">
        <v>13.6609517826518</v>
      </c>
      <c r="I2018">
        <v>80.771525020441103</v>
      </c>
      <c r="J2018">
        <v>-2.8765908646072602</v>
      </c>
      <c r="K2018">
        <v>42.845511641662398</v>
      </c>
      <c r="L2018">
        <v>32.183223498228401</v>
      </c>
      <c r="M2018">
        <v>53.285211216982901</v>
      </c>
      <c r="N2018">
        <v>0.52496268317567396</v>
      </c>
      <c r="O2018">
        <v>13.3084849813637</v>
      </c>
      <c r="P2018">
        <v>248.16793893129699</v>
      </c>
      <c r="Q2018">
        <v>0.10365474369920701</v>
      </c>
    </row>
    <row r="2019" spans="1:17" hidden="1" x14ac:dyDescent="0.3">
      <c r="A2019" t="s">
        <v>4223</v>
      </c>
      <c r="B2019" t="s">
        <v>4224</v>
      </c>
      <c r="C2019" t="s">
        <v>10301</v>
      </c>
      <c r="D2019" t="s">
        <v>527</v>
      </c>
      <c r="E2019">
        <v>370.40928500000001</v>
      </c>
      <c r="F2019">
        <v>449</v>
      </c>
      <c r="G2019">
        <v>479.41352177520201</v>
      </c>
      <c r="H2019">
        <v>42.500291120028599</v>
      </c>
      <c r="I2019">
        <v>96.146531001436699</v>
      </c>
      <c r="J2019">
        <v>29.1658490764123</v>
      </c>
      <c r="K2019">
        <v>328.24668784325002</v>
      </c>
      <c r="L2019">
        <v>238.537916941741</v>
      </c>
      <c r="M2019">
        <v>76.871898571558603</v>
      </c>
      <c r="N2019">
        <v>2.9416107357399501</v>
      </c>
      <c r="O2019">
        <v>16.369710467706</v>
      </c>
      <c r="P2019">
        <v>598.28926905132198</v>
      </c>
      <c r="Q2019">
        <v>0.21656049245737499</v>
      </c>
    </row>
    <row r="2020" spans="1:17" hidden="1" x14ac:dyDescent="0.3">
      <c r="A2020" t="s">
        <v>4225</v>
      </c>
      <c r="B2020" t="s">
        <v>4226</v>
      </c>
      <c r="C2020" t="s">
        <v>10301</v>
      </c>
      <c r="D2020" t="s">
        <v>397</v>
      </c>
      <c r="E2020">
        <v>368.85036960000002</v>
      </c>
      <c r="F2020">
        <v>104.6</v>
      </c>
      <c r="G2020">
        <v>71.004607959225197</v>
      </c>
      <c r="H2020">
        <v>-11.061779299069199</v>
      </c>
      <c r="I2020">
        <v>97.176181114012394</v>
      </c>
      <c r="J2020">
        <v>-1.61187996575001</v>
      </c>
      <c r="K2020">
        <v>106.251243494706</v>
      </c>
      <c r="L2020">
        <v>84.1842775303206</v>
      </c>
      <c r="M2020">
        <v>71.473007495370794</v>
      </c>
      <c r="N2020">
        <v>0.93964795108351296</v>
      </c>
      <c r="O2020">
        <v>17.272147864882001</v>
      </c>
      <c r="P2020">
        <v>145.15625</v>
      </c>
    </row>
    <row r="2021" spans="1:17" hidden="1" x14ac:dyDescent="0.3">
      <c r="A2021" t="s">
        <v>4227</v>
      </c>
      <c r="B2021" t="s">
        <v>4228</v>
      </c>
      <c r="C2021" t="s">
        <v>10301</v>
      </c>
      <c r="D2021" t="s">
        <v>127</v>
      </c>
      <c r="E2021">
        <v>367.69579167000001</v>
      </c>
      <c r="F2021">
        <v>17.329999999999998</v>
      </c>
      <c r="G2021">
        <v>-38.357014009922601</v>
      </c>
      <c r="H2021">
        <v>-0.93857027474065002</v>
      </c>
      <c r="I2021">
        <v>-38.553369494326702</v>
      </c>
      <c r="J2021">
        <v>-5.06193737103131</v>
      </c>
      <c r="K2021">
        <v>17.402452700711201</v>
      </c>
      <c r="L2021">
        <v>18.992893749570101</v>
      </c>
      <c r="M2021">
        <v>55.043642066943498</v>
      </c>
      <c r="N2021">
        <v>1.7345379752504899</v>
      </c>
      <c r="O2021">
        <v>86.959030582804303</v>
      </c>
      <c r="P2021">
        <v>8.3124999999999893</v>
      </c>
      <c r="Q2021">
        <v>3.0889774650777999E-2</v>
      </c>
    </row>
    <row r="2022" spans="1:17" hidden="1" x14ac:dyDescent="0.3">
      <c r="A2022" t="s">
        <v>4229</v>
      </c>
      <c r="B2022" t="s">
        <v>4230</v>
      </c>
      <c r="C2022" t="s">
        <v>10301</v>
      </c>
      <c r="D2022" t="s">
        <v>1763</v>
      </c>
      <c r="E2022">
        <v>367.25080907699999</v>
      </c>
      <c r="F2022">
        <v>131.47</v>
      </c>
      <c r="G2022">
        <v>-25.367035496053401</v>
      </c>
      <c r="H2022">
        <v>-8.0641937859908204</v>
      </c>
      <c r="I2022">
        <v>-17.330558341278898</v>
      </c>
      <c r="J2022">
        <v>-4.3209013558488403</v>
      </c>
      <c r="K2022">
        <v>141.27332460965999</v>
      </c>
      <c r="L2022">
        <v>135.34291659414001</v>
      </c>
      <c r="M2022">
        <v>40.768914005752002</v>
      </c>
      <c r="N2022">
        <v>0.179961849456164</v>
      </c>
      <c r="O2022">
        <v>36.647143835095399</v>
      </c>
      <c r="P2022">
        <v>21.675150393336398</v>
      </c>
      <c r="Q2022">
        <v>-3.5923979554314998E-2</v>
      </c>
    </row>
    <row r="2023" spans="1:17" hidden="1" x14ac:dyDescent="0.3">
      <c r="A2023" t="s">
        <v>4231</v>
      </c>
      <c r="B2023" t="s">
        <v>4232</v>
      </c>
      <c r="C2023" t="s">
        <v>10301</v>
      </c>
      <c r="D2023" t="s">
        <v>444</v>
      </c>
      <c r="E2023">
        <v>365.87823479999997</v>
      </c>
      <c r="F2023">
        <v>296.39999999999998</v>
      </c>
      <c r="G2023">
        <v>21.779232172835101</v>
      </c>
      <c r="H2023">
        <v>-16.666611675994702</v>
      </c>
      <c r="I2023">
        <v>-66.636984452873193</v>
      </c>
      <c r="J2023">
        <v>7.0381954490312797</v>
      </c>
      <c r="K2023">
        <v>327.28641330041597</v>
      </c>
      <c r="L2023">
        <v>358.17565023653998</v>
      </c>
      <c r="M2023">
        <v>56.449946760489901</v>
      </c>
      <c r="N2023">
        <v>0.76519882572724796</v>
      </c>
      <c r="O2023">
        <v>147.840755735492</v>
      </c>
      <c r="P2023">
        <v>59.183673469387699</v>
      </c>
      <c r="Q2023">
        <v>0.17059106894190601</v>
      </c>
    </row>
    <row r="2024" spans="1:17" hidden="1" x14ac:dyDescent="0.3">
      <c r="A2024" t="s">
        <v>4233</v>
      </c>
      <c r="B2024" t="s">
        <v>4234</v>
      </c>
      <c r="C2024" t="s">
        <v>10301</v>
      </c>
      <c r="D2024" t="s">
        <v>139</v>
      </c>
      <c r="E2024">
        <v>365.572789196999</v>
      </c>
      <c r="F2024">
        <v>108.57</v>
      </c>
      <c r="G2024">
        <v>-46.378120550796197</v>
      </c>
      <c r="H2024">
        <v>17.884282825940101</v>
      </c>
      <c r="I2024">
        <v>-15.934991622784301</v>
      </c>
      <c r="J2024">
        <v>8.5186684368754708</v>
      </c>
      <c r="K2024">
        <v>101.25263863747701</v>
      </c>
      <c r="L2024">
        <v>112.389345496263</v>
      </c>
      <c r="M2024">
        <v>60.450862507381302</v>
      </c>
      <c r="N2024">
        <v>1.0224280470079301</v>
      </c>
      <c r="O2024">
        <v>51.054619139725503</v>
      </c>
      <c r="P2024">
        <v>33.460356484326901</v>
      </c>
      <c r="Q2024">
        <v>8.8476458367475003E-2</v>
      </c>
    </row>
    <row r="2025" spans="1:17" hidden="1" x14ac:dyDescent="0.3">
      <c r="A2025" t="s">
        <v>4235</v>
      </c>
      <c r="B2025" t="s">
        <v>4236</v>
      </c>
      <c r="C2025" t="s">
        <v>10301</v>
      </c>
      <c r="D2025" t="s">
        <v>4237</v>
      </c>
      <c r="E2025">
        <v>365.36533800000001</v>
      </c>
      <c r="F2025">
        <v>1011.7</v>
      </c>
      <c r="G2025">
        <v>-2.60909554882591</v>
      </c>
      <c r="H2025">
        <v>50.684405765865698</v>
      </c>
      <c r="I2025">
        <v>5.2594527695260802E-2</v>
      </c>
      <c r="J2025">
        <v>38.889903019476598</v>
      </c>
      <c r="K2025">
        <v>799.12044902849402</v>
      </c>
      <c r="L2025">
        <v>827.42528605129303</v>
      </c>
      <c r="M2025">
        <v>71.812634037602294</v>
      </c>
      <c r="N2025">
        <v>1.9092915628337399</v>
      </c>
      <c r="O2025">
        <v>13.076999110408201</v>
      </c>
      <c r="P2025">
        <v>90.169172932330795</v>
      </c>
      <c r="Q2025">
        <v>0.14015995168025999</v>
      </c>
    </row>
    <row r="2026" spans="1:17" hidden="1" x14ac:dyDescent="0.3">
      <c r="A2026" t="s">
        <v>4238</v>
      </c>
      <c r="B2026" t="s">
        <v>4239</v>
      </c>
      <c r="C2026" t="s">
        <v>10301</v>
      </c>
      <c r="D2026" t="s">
        <v>1002</v>
      </c>
      <c r="E2026">
        <v>364.877140319999</v>
      </c>
      <c r="F2026">
        <v>23.76</v>
      </c>
      <c r="G2026">
        <v>-34.004694045873599</v>
      </c>
      <c r="H2026">
        <v>-5.4970855857030099</v>
      </c>
      <c r="I2026">
        <v>-18.132425276910801</v>
      </c>
      <c r="J2026">
        <v>-1.6182548063790001</v>
      </c>
      <c r="K2026">
        <v>24.176208781216399</v>
      </c>
      <c r="L2026">
        <v>23.862211328732698</v>
      </c>
      <c r="M2026">
        <v>45.986900934429997</v>
      </c>
      <c r="N2026">
        <v>0.42904431449386299</v>
      </c>
      <c r="O2026">
        <v>27.946127946127898</v>
      </c>
      <c r="P2026">
        <v>30.549450549450501</v>
      </c>
      <c r="Q2026">
        <v>-2.5134314260055999E-2</v>
      </c>
    </row>
    <row r="2027" spans="1:17" hidden="1" x14ac:dyDescent="0.3">
      <c r="A2027" t="s">
        <v>4240</v>
      </c>
      <c r="B2027" t="s">
        <v>4241</v>
      </c>
      <c r="C2027" t="s">
        <v>10301</v>
      </c>
      <c r="D2027" t="s">
        <v>303</v>
      </c>
      <c r="E2027">
        <v>364.640307216</v>
      </c>
      <c r="F2027">
        <v>71.52</v>
      </c>
      <c r="G2027">
        <v>30.6631937397235</v>
      </c>
      <c r="H2027">
        <v>0.90728918452294904</v>
      </c>
      <c r="I2027">
        <v>-17.508517090319</v>
      </c>
      <c r="J2027">
        <v>1.8084759689462599</v>
      </c>
      <c r="K2027">
        <v>70.093314757860597</v>
      </c>
      <c r="L2027">
        <v>63.9320567939779</v>
      </c>
      <c r="M2027">
        <v>54.984278044005301</v>
      </c>
      <c r="N2027">
        <v>0.57589876478802704</v>
      </c>
      <c r="O2027">
        <v>26.118568232662199</v>
      </c>
      <c r="P2027">
        <v>68.480565371024696</v>
      </c>
      <c r="Q2027">
        <v>2.4537098080578999E-2</v>
      </c>
    </row>
    <row r="2028" spans="1:17" hidden="1" x14ac:dyDescent="0.3">
      <c r="A2028" t="s">
        <v>4242</v>
      </c>
      <c r="B2028" t="s">
        <v>4243</v>
      </c>
      <c r="C2028" t="s">
        <v>10301</v>
      </c>
      <c r="D2028" t="s">
        <v>303</v>
      </c>
      <c r="E2028">
        <v>363.0706055</v>
      </c>
      <c r="F2028">
        <v>54.05</v>
      </c>
      <c r="G2028">
        <v>62.734819795089301</v>
      </c>
      <c r="H2028">
        <v>5.2057399112060896</v>
      </c>
      <c r="I2028">
        <v>-13.008335503357101</v>
      </c>
      <c r="J2028">
        <v>2.5362742688287598</v>
      </c>
      <c r="K2028">
        <v>51.845962366339897</v>
      </c>
      <c r="L2028">
        <v>45.895510362168899</v>
      </c>
      <c r="M2028">
        <v>48.739177246418201</v>
      </c>
      <c r="N2028">
        <v>0.79037033827857495</v>
      </c>
      <c r="O2028">
        <v>22.016651248843601</v>
      </c>
      <c r="P2028">
        <v>92.691622103386706</v>
      </c>
      <c r="Q2028">
        <v>3.8292298815866002E-2</v>
      </c>
    </row>
    <row r="2029" spans="1:17" hidden="1" x14ac:dyDescent="0.3">
      <c r="A2029" t="s">
        <v>4244</v>
      </c>
      <c r="B2029" t="s">
        <v>4245</v>
      </c>
      <c r="C2029" t="s">
        <v>10301</v>
      </c>
      <c r="D2029" t="s">
        <v>258</v>
      </c>
      <c r="E2029">
        <v>362.74203</v>
      </c>
      <c r="F2029">
        <v>309.75</v>
      </c>
      <c r="G2029">
        <v>-49.251070857467802</v>
      </c>
      <c r="H2029">
        <v>-15.949424086714</v>
      </c>
      <c r="I2029">
        <v>-33.0090656968584</v>
      </c>
      <c r="J2029">
        <v>-4.5094595774818798</v>
      </c>
      <c r="M2029">
        <v>38.077433488164402</v>
      </c>
      <c r="O2029">
        <v>51.735270379338097</v>
      </c>
      <c r="P2029">
        <v>10.624999999999901</v>
      </c>
    </row>
    <row r="2030" spans="1:17" hidden="1" x14ac:dyDescent="0.3">
      <c r="A2030" t="s">
        <v>4246</v>
      </c>
      <c r="B2030" t="s">
        <v>4247</v>
      </c>
      <c r="C2030" t="s">
        <v>10301</v>
      </c>
      <c r="D2030" t="s">
        <v>21</v>
      </c>
      <c r="E2030">
        <v>361.95263999999997</v>
      </c>
      <c r="F2030">
        <v>246.75</v>
      </c>
      <c r="G2030">
        <v>-43.0510135344527</v>
      </c>
      <c r="H2030">
        <v>-3.5532078704978698</v>
      </c>
      <c r="I2030">
        <v>-36.366713593496002</v>
      </c>
      <c r="J2030">
        <v>-1.45894329445616</v>
      </c>
      <c r="K2030">
        <v>253.81512785577101</v>
      </c>
      <c r="L2030">
        <v>262.211347886098</v>
      </c>
      <c r="M2030">
        <v>48.714692638025198</v>
      </c>
      <c r="N2030">
        <v>0.57189631650750306</v>
      </c>
      <c r="O2030">
        <v>65.227963525835804</v>
      </c>
      <c r="P2030">
        <v>18.062200956937801</v>
      </c>
    </row>
    <row r="2031" spans="1:17" hidden="1" x14ac:dyDescent="0.3">
      <c r="A2031" t="s">
        <v>4248</v>
      </c>
      <c r="B2031" t="s">
        <v>4249</v>
      </c>
      <c r="C2031" t="s">
        <v>10301</v>
      </c>
      <c r="D2031" t="s">
        <v>308</v>
      </c>
      <c r="E2031">
        <v>361.01602908799998</v>
      </c>
      <c r="F2031">
        <v>208.78</v>
      </c>
      <c r="G2031">
        <v>64.063871671267705</v>
      </c>
      <c r="H2031">
        <v>24.064009925800601</v>
      </c>
      <c r="I2031">
        <v>-6.7875133230829698</v>
      </c>
      <c r="J2031">
        <v>1.9298548113270799</v>
      </c>
      <c r="K2031">
        <v>191.746864114125</v>
      </c>
      <c r="L2031">
        <v>165.84796490652801</v>
      </c>
      <c r="M2031">
        <v>59.622133045317199</v>
      </c>
      <c r="N2031">
        <v>0.26672568540694502</v>
      </c>
      <c r="O2031">
        <v>14.081808602356499</v>
      </c>
      <c r="P2031">
        <v>116.689154125583</v>
      </c>
    </row>
    <row r="2032" spans="1:17" hidden="1" x14ac:dyDescent="0.3">
      <c r="A2032" t="s">
        <v>4250</v>
      </c>
      <c r="B2032" t="s">
        <v>4251</v>
      </c>
      <c r="C2032" t="s">
        <v>10301</v>
      </c>
      <c r="D2032" t="s">
        <v>46</v>
      </c>
      <c r="E2032">
        <v>360.9375</v>
      </c>
      <c r="F2032">
        <v>38.5</v>
      </c>
      <c r="G2032">
        <v>109.736583463519</v>
      </c>
      <c r="H2032">
        <v>33.276730443415701</v>
      </c>
      <c r="I2032">
        <v>70.961838793970202</v>
      </c>
      <c r="J2032">
        <v>1.0702527163826701</v>
      </c>
      <c r="K2032">
        <v>31.3760255472423</v>
      </c>
      <c r="L2032">
        <v>24.816850460994701</v>
      </c>
      <c r="M2032">
        <v>69.815586522828895</v>
      </c>
      <c r="N2032">
        <v>1.68650594708379</v>
      </c>
      <c r="O2032">
        <v>4.02597402597402</v>
      </c>
      <c r="P2032">
        <v>155.07950530035299</v>
      </c>
      <c r="Q2032">
        <v>0.17542713053203601</v>
      </c>
    </row>
    <row r="2033" spans="1:17" hidden="1" x14ac:dyDescent="0.3">
      <c r="A2033" t="s">
        <v>4252</v>
      </c>
      <c r="B2033" t="s">
        <v>4253</v>
      </c>
      <c r="C2033" t="s">
        <v>10301</v>
      </c>
      <c r="D2033" t="s">
        <v>736</v>
      </c>
      <c r="E2033">
        <v>360.04239774000001</v>
      </c>
      <c r="F2033">
        <v>27.18</v>
      </c>
      <c r="G2033">
        <v>74.414768679339403</v>
      </c>
      <c r="H2033">
        <v>-9.6563884634897796</v>
      </c>
      <c r="I2033">
        <v>11.3106929758414</v>
      </c>
      <c r="J2033">
        <v>5.4349108230789804</v>
      </c>
      <c r="K2033">
        <v>26.117335558133199</v>
      </c>
      <c r="L2033">
        <v>22.041154365413298</v>
      </c>
      <c r="M2033">
        <v>67.762371541453206</v>
      </c>
      <c r="N2033">
        <v>0.14248210081408899</v>
      </c>
      <c r="O2033">
        <v>23.9882266372332</v>
      </c>
      <c r="P2033">
        <v>120.378378378378</v>
      </c>
      <c r="Q2033">
        <v>9.1131593741706998E-2</v>
      </c>
    </row>
    <row r="2034" spans="1:17" hidden="1" x14ac:dyDescent="0.3">
      <c r="A2034" t="s">
        <v>4254</v>
      </c>
      <c r="B2034" t="s">
        <v>4255</v>
      </c>
      <c r="C2034" t="s">
        <v>10301</v>
      </c>
      <c r="D2034" t="s">
        <v>1002</v>
      </c>
      <c r="E2034">
        <v>358.98466334</v>
      </c>
      <c r="F2034">
        <v>39.020000000000003</v>
      </c>
      <c r="G2034">
        <v>-2.6528900120960199</v>
      </c>
      <c r="H2034">
        <v>-6.5746712851320099</v>
      </c>
      <c r="I2034">
        <v>-1.9148322228780701</v>
      </c>
      <c r="J2034">
        <v>-0.92893787504092595</v>
      </c>
      <c r="K2034">
        <v>40.0674218545511</v>
      </c>
      <c r="L2034">
        <v>36.689673712258198</v>
      </c>
      <c r="M2034">
        <v>51.356189980310802</v>
      </c>
      <c r="N2034">
        <v>0.129973862590092</v>
      </c>
      <c r="O2034">
        <v>29.1645310097385</v>
      </c>
      <c r="P2034">
        <v>44.251386321626597</v>
      </c>
      <c r="Q2034">
        <v>3.4203360779327001E-2</v>
      </c>
    </row>
    <row r="2035" spans="1:17" hidden="1" x14ac:dyDescent="0.3">
      <c r="A2035" t="s">
        <v>4256</v>
      </c>
      <c r="B2035" t="s">
        <v>4257</v>
      </c>
      <c r="C2035" t="s">
        <v>10301</v>
      </c>
      <c r="D2035" t="s">
        <v>263</v>
      </c>
      <c r="E2035">
        <v>358.50946499999998</v>
      </c>
      <c r="F2035">
        <v>1639.5</v>
      </c>
      <c r="G2035">
        <v>110.15675605025</v>
      </c>
      <c r="H2035">
        <v>14.224538608375299</v>
      </c>
      <c r="I2035">
        <v>53.098136983208597</v>
      </c>
      <c r="J2035">
        <v>-2.4506161370342801</v>
      </c>
      <c r="K2035">
        <v>1469.20255775295</v>
      </c>
      <c r="L2035">
        <v>1167.32649035245</v>
      </c>
      <c r="M2035">
        <v>62.025648273068498</v>
      </c>
      <c r="N2035">
        <v>0.79171012048727396</v>
      </c>
      <c r="O2035">
        <v>3.4034766697163601</v>
      </c>
      <c r="P2035">
        <v>146.54135338345799</v>
      </c>
      <c r="Q2035">
        <v>0.136743299835273</v>
      </c>
    </row>
    <row r="2036" spans="1:17" hidden="1" x14ac:dyDescent="0.3">
      <c r="A2036" t="s">
        <v>4258</v>
      </c>
      <c r="B2036" t="s">
        <v>4259</v>
      </c>
      <c r="C2036" t="s">
        <v>10301</v>
      </c>
      <c r="D2036" t="s">
        <v>127</v>
      </c>
      <c r="E2036">
        <v>357.68484489999997</v>
      </c>
      <c r="F2036">
        <v>54.58</v>
      </c>
      <c r="G2036">
        <v>-10.415046458472499</v>
      </c>
      <c r="H2036">
        <v>-6.4446484741125403</v>
      </c>
      <c r="I2036">
        <v>-42.235528801184003</v>
      </c>
      <c r="J2036">
        <v>-0.87964539534117003</v>
      </c>
      <c r="K2036">
        <v>56.134350072690303</v>
      </c>
      <c r="L2036">
        <v>56.442162920116097</v>
      </c>
      <c r="M2036">
        <v>47.703769572113401</v>
      </c>
      <c r="N2036">
        <v>2.1988242988300901</v>
      </c>
      <c r="O2036">
        <v>96.042506412605306</v>
      </c>
      <c r="P2036">
        <v>38.002528445006298</v>
      </c>
      <c r="Q2036">
        <v>3.6498893972510001E-2</v>
      </c>
    </row>
    <row r="2037" spans="1:17" hidden="1" x14ac:dyDescent="0.3">
      <c r="A2037" t="s">
        <v>4260</v>
      </c>
      <c r="B2037" t="s">
        <v>4261</v>
      </c>
      <c r="C2037" t="s">
        <v>10301</v>
      </c>
      <c r="D2037" t="s">
        <v>303</v>
      </c>
      <c r="E2037">
        <v>357.4853976</v>
      </c>
      <c r="F2037">
        <v>241.4</v>
      </c>
      <c r="G2037">
        <v>-50.322109108833999</v>
      </c>
      <c r="H2037">
        <v>-10.211468740062999</v>
      </c>
      <c r="I2037">
        <v>-36.261799217633097</v>
      </c>
      <c r="J2037">
        <v>1.1042813227258199</v>
      </c>
      <c r="K2037">
        <v>224.96659658081899</v>
      </c>
      <c r="L2037">
        <v>259.18380186711897</v>
      </c>
      <c r="M2037">
        <v>84.230453771629996</v>
      </c>
      <c r="N2037">
        <v>1.6043842370686201</v>
      </c>
      <c r="O2037">
        <v>48.715824357912098</v>
      </c>
      <c r="P2037">
        <v>25.402597402597401</v>
      </c>
      <c r="Q2037">
        <v>4.8317510534992003E-2</v>
      </c>
    </row>
    <row r="2038" spans="1:17" hidden="1" x14ac:dyDescent="0.3">
      <c r="A2038" t="s">
        <v>4262</v>
      </c>
      <c r="B2038" t="s">
        <v>4263</v>
      </c>
      <c r="C2038" t="s">
        <v>10301</v>
      </c>
      <c r="D2038" t="s">
        <v>4264</v>
      </c>
      <c r="E2038">
        <v>356.996008907999</v>
      </c>
      <c r="F2038">
        <v>45.21</v>
      </c>
      <c r="G2038">
        <v>-52.4782682040682</v>
      </c>
      <c r="H2038">
        <v>-7.2540412038311999</v>
      </c>
      <c r="I2038">
        <v>-38.579531878480601</v>
      </c>
      <c r="J2038">
        <v>1.1504222333179099</v>
      </c>
      <c r="K2038">
        <v>49.452897998396502</v>
      </c>
      <c r="L2038">
        <v>55.255480591289803</v>
      </c>
      <c r="M2038">
        <v>45.139608701234799</v>
      </c>
      <c r="N2038">
        <v>1.95430544978121</v>
      </c>
      <c r="O2038">
        <v>82.481751824817493</v>
      </c>
      <c r="P2038">
        <v>32.580645161290299</v>
      </c>
      <c r="Q2038">
        <v>6.1275122097717002E-2</v>
      </c>
    </row>
    <row r="2039" spans="1:17" hidden="1" x14ac:dyDescent="0.3">
      <c r="A2039" t="s">
        <v>4265</v>
      </c>
      <c r="B2039" t="s">
        <v>4266</v>
      </c>
      <c r="C2039" t="s">
        <v>10301</v>
      </c>
      <c r="D2039" t="s">
        <v>263</v>
      </c>
      <c r="E2039">
        <v>356.73304529799998</v>
      </c>
      <c r="F2039">
        <v>129.59</v>
      </c>
      <c r="G2039">
        <v>-24.369994815384999</v>
      </c>
      <c r="H2039">
        <v>-2.89483929043746</v>
      </c>
      <c r="I2039">
        <v>-10.9450677696657</v>
      </c>
      <c r="J2039">
        <v>-5.8185928359029599</v>
      </c>
      <c r="K2039">
        <v>131.28499979734801</v>
      </c>
      <c r="L2039">
        <v>128.92221797912799</v>
      </c>
      <c r="M2039">
        <v>49.499863914940697</v>
      </c>
      <c r="N2039">
        <v>2.4683630155989702</v>
      </c>
      <c r="O2039">
        <v>10.571803379890399</v>
      </c>
      <c r="P2039">
        <v>7.4543946932006602</v>
      </c>
      <c r="Q2039">
        <v>2.2055153389077001E-2</v>
      </c>
    </row>
    <row r="2040" spans="1:17" hidden="1" x14ac:dyDescent="0.3">
      <c r="A2040" t="s">
        <v>4267</v>
      </c>
      <c r="B2040" t="s">
        <v>4268</v>
      </c>
      <c r="C2040" t="s">
        <v>10301</v>
      </c>
      <c r="D2040" t="s">
        <v>622</v>
      </c>
      <c r="E2040">
        <v>356.72538824999998</v>
      </c>
      <c r="F2040">
        <v>88.37</v>
      </c>
      <c r="G2040">
        <v>1.0895617459384299</v>
      </c>
      <c r="H2040">
        <v>28.148390922865602</v>
      </c>
      <c r="I2040">
        <v>1.01235740949202</v>
      </c>
      <c r="J2040">
        <v>4.4056881732573903</v>
      </c>
      <c r="K2040">
        <v>74.870615269252397</v>
      </c>
      <c r="L2040">
        <v>75.386819477900602</v>
      </c>
      <c r="M2040">
        <v>82.498250503276097</v>
      </c>
      <c r="N2040">
        <v>3.05005807135763</v>
      </c>
      <c r="O2040">
        <v>41.3941382822224</v>
      </c>
      <c r="P2040">
        <v>53.4201388888889</v>
      </c>
      <c r="Q2040">
        <v>0.13830061173459099</v>
      </c>
    </row>
    <row r="2041" spans="1:17" hidden="1" x14ac:dyDescent="0.3">
      <c r="A2041" t="s">
        <v>4269</v>
      </c>
      <c r="B2041" t="s">
        <v>4270</v>
      </c>
      <c r="C2041" t="s">
        <v>10301</v>
      </c>
      <c r="D2041" t="s">
        <v>127</v>
      </c>
      <c r="E2041">
        <v>355.68718067999998</v>
      </c>
      <c r="F2041">
        <v>840.45</v>
      </c>
      <c r="G2041">
        <v>54.412233188524098</v>
      </c>
      <c r="H2041">
        <v>70.925034825172801</v>
      </c>
      <c r="I2041">
        <v>89.629656858031794</v>
      </c>
      <c r="J2041">
        <v>8.1583549522004599</v>
      </c>
      <c r="K2041">
        <v>564.44303543443596</v>
      </c>
      <c r="L2041">
        <v>483.70860877770201</v>
      </c>
      <c r="M2041">
        <v>91.881596384244006</v>
      </c>
      <c r="N2041">
        <v>3.1433690931051399</v>
      </c>
      <c r="O2041">
        <v>0.422392765780221</v>
      </c>
      <c r="P2041">
        <v>116.61082474226799</v>
      </c>
      <c r="Q2041">
        <v>0.13060764154775401</v>
      </c>
    </row>
    <row r="2042" spans="1:17" hidden="1" x14ac:dyDescent="0.3">
      <c r="A2042" t="s">
        <v>4271</v>
      </c>
      <c r="B2042" t="s">
        <v>4272</v>
      </c>
      <c r="C2042" t="s">
        <v>10301</v>
      </c>
      <c r="D2042" t="s">
        <v>46</v>
      </c>
      <c r="E2042">
        <v>355.46784456</v>
      </c>
      <c r="F2042">
        <v>49.26</v>
      </c>
      <c r="G2042">
        <v>-51.899219005615997</v>
      </c>
      <c r="H2042">
        <v>4.6819707009307097</v>
      </c>
      <c r="I2042">
        <v>-59.959196930454198</v>
      </c>
      <c r="J2042">
        <v>14.3947677075643</v>
      </c>
      <c r="K2042">
        <v>43.842652470397702</v>
      </c>
      <c r="L2042">
        <v>53.849197976165897</v>
      </c>
      <c r="M2042">
        <v>79.3853404646364</v>
      </c>
      <c r="N2042">
        <v>2.4479365329668399</v>
      </c>
      <c r="O2042">
        <v>142.590336987413</v>
      </c>
      <c r="P2042">
        <v>48.821752265861001</v>
      </c>
      <c r="Q2042">
        <v>1.3496219384282001E-2</v>
      </c>
    </row>
    <row r="2043" spans="1:17" hidden="1" x14ac:dyDescent="0.3">
      <c r="A2043" t="s">
        <v>4273</v>
      </c>
      <c r="B2043" t="s">
        <v>4274</v>
      </c>
      <c r="C2043" t="s">
        <v>10301</v>
      </c>
      <c r="D2043" t="s">
        <v>303</v>
      </c>
      <c r="E2043">
        <v>354.03322014000003</v>
      </c>
      <c r="F2043">
        <v>452.7</v>
      </c>
      <c r="G2043">
        <v>-23.2835066215574</v>
      </c>
      <c r="H2043">
        <v>-10.087697034584499</v>
      </c>
      <c r="I2043">
        <v>-14.435908499278399</v>
      </c>
      <c r="J2043">
        <v>-11.4411474824335</v>
      </c>
      <c r="K2043">
        <v>485.40103247884201</v>
      </c>
      <c r="L2043">
        <v>480.68276477346001</v>
      </c>
      <c r="M2043">
        <v>39.387264634644801</v>
      </c>
      <c r="N2043">
        <v>0.99955548334047195</v>
      </c>
      <c r="O2043">
        <v>29.666445769825401</v>
      </c>
      <c r="P2043">
        <v>12.864622288706</v>
      </c>
      <c r="Q2043">
        <v>5.6863035263149002E-2</v>
      </c>
    </row>
    <row r="2044" spans="1:17" hidden="1" x14ac:dyDescent="0.3">
      <c r="A2044" t="s">
        <v>4275</v>
      </c>
      <c r="B2044" t="s">
        <v>4276</v>
      </c>
      <c r="C2044" t="s">
        <v>10301</v>
      </c>
      <c r="D2044" t="s">
        <v>46</v>
      </c>
      <c r="E2044">
        <v>354.00091458000003</v>
      </c>
      <c r="F2044">
        <v>20.100000000000001</v>
      </c>
      <c r="G2044">
        <v>94.181709989677501</v>
      </c>
      <c r="H2044">
        <v>6.0812608961865902</v>
      </c>
      <c r="I2044">
        <v>26.944957291647299</v>
      </c>
      <c r="J2044">
        <v>8.9009405470704994</v>
      </c>
      <c r="K2044">
        <v>19.022219565372101</v>
      </c>
      <c r="L2044">
        <v>15.7368737216746</v>
      </c>
      <c r="M2044">
        <v>64.266905493834301</v>
      </c>
      <c r="N2044">
        <v>0.68825219364548695</v>
      </c>
      <c r="O2044">
        <v>22.238805970149201</v>
      </c>
      <c r="Q2044">
        <v>0.12594269415827899</v>
      </c>
    </row>
    <row r="2045" spans="1:17" hidden="1" x14ac:dyDescent="0.3">
      <c r="A2045" t="s">
        <v>4277</v>
      </c>
      <c r="B2045" t="s">
        <v>4278</v>
      </c>
      <c r="C2045" t="s">
        <v>10301</v>
      </c>
      <c r="D2045" t="s">
        <v>1661</v>
      </c>
      <c r="E2045">
        <v>353.22745599999899</v>
      </c>
      <c r="F2045">
        <v>63.93</v>
      </c>
      <c r="G2045">
        <v>-6.7004451464326298</v>
      </c>
      <c r="H2045">
        <v>-4.5290766432803702</v>
      </c>
      <c r="I2045">
        <v>3.1823344708263601</v>
      </c>
      <c r="J2045">
        <v>-1.9901642329231599</v>
      </c>
      <c r="K2045">
        <v>63.514858388069598</v>
      </c>
      <c r="L2045">
        <v>60.630743484432401</v>
      </c>
      <c r="M2045">
        <v>59.429581906584403</v>
      </c>
      <c r="N2045">
        <v>1.4890588836929699</v>
      </c>
      <c r="O2045">
        <v>22.0084467386203</v>
      </c>
      <c r="P2045">
        <v>28.244734202607798</v>
      </c>
      <c r="Q2045">
        <v>-2.7277470216565999E-2</v>
      </c>
    </row>
    <row r="2046" spans="1:17" hidden="1" x14ac:dyDescent="0.3">
      <c r="A2046" t="s">
        <v>4279</v>
      </c>
      <c r="B2046" t="s">
        <v>4280</v>
      </c>
      <c r="C2046" t="s">
        <v>10301</v>
      </c>
      <c r="D2046" t="s">
        <v>139</v>
      </c>
      <c r="E2046">
        <v>353.142926646999</v>
      </c>
      <c r="F2046">
        <v>94.99</v>
      </c>
      <c r="G2046">
        <v>-13.0429038078448</v>
      </c>
      <c r="H2046">
        <v>61.422254314375998</v>
      </c>
      <c r="I2046">
        <v>46.1411807449647</v>
      </c>
      <c r="J2046">
        <v>19.184878719113499</v>
      </c>
      <c r="K2046">
        <v>67.281759864579996</v>
      </c>
      <c r="L2046">
        <v>65.593948537966199</v>
      </c>
      <c r="M2046">
        <v>83.981195885238606</v>
      </c>
      <c r="N2046">
        <v>4.1396732257654101</v>
      </c>
      <c r="O2046">
        <v>3.64248868301928</v>
      </c>
      <c r="P2046">
        <v>127.30318257956399</v>
      </c>
      <c r="Q2046">
        <v>0.11892309534128399</v>
      </c>
    </row>
    <row r="2047" spans="1:17" hidden="1" x14ac:dyDescent="0.3">
      <c r="A2047" t="s">
        <v>4281</v>
      </c>
      <c r="B2047" t="s">
        <v>4282</v>
      </c>
      <c r="C2047" t="s">
        <v>10301</v>
      </c>
      <c r="D2047" t="s">
        <v>127</v>
      </c>
      <c r="E2047">
        <v>353.13306640000002</v>
      </c>
      <c r="F2047">
        <v>6.28</v>
      </c>
      <c r="G2047">
        <v>96.367976761579698</v>
      </c>
      <c r="H2047">
        <v>28.9841834338499</v>
      </c>
      <c r="I2047">
        <v>53.5874255312118</v>
      </c>
      <c r="J2047">
        <v>-3.7574616567862398</v>
      </c>
      <c r="K2047">
        <v>5.1338452104996897</v>
      </c>
      <c r="L2047">
        <v>4.1366778758221603</v>
      </c>
      <c r="M2047">
        <v>63.220802784258503</v>
      </c>
      <c r="N2047">
        <v>0.57668603211184399</v>
      </c>
      <c r="O2047">
        <v>17.356687898089099</v>
      </c>
      <c r="P2047">
        <v>146.27450980392101</v>
      </c>
      <c r="Q2047">
        <v>7.6411435998885002E-2</v>
      </c>
    </row>
    <row r="2048" spans="1:17" hidden="1" x14ac:dyDescent="0.3">
      <c r="A2048" t="s">
        <v>4283</v>
      </c>
      <c r="B2048" t="s">
        <v>4284</v>
      </c>
      <c r="C2048" t="s">
        <v>10301</v>
      </c>
      <c r="D2048" t="s">
        <v>359</v>
      </c>
      <c r="E2048">
        <v>353.10458569999997</v>
      </c>
      <c r="F2048">
        <v>3.16</v>
      </c>
      <c r="G2048">
        <v>55.803192708423502</v>
      </c>
      <c r="H2048">
        <v>8.3412602146085106</v>
      </c>
      <c r="I2048">
        <v>18.3654198998494</v>
      </c>
      <c r="J2048">
        <v>-1.7853339627334299</v>
      </c>
      <c r="K2048">
        <v>2.8022470111225299</v>
      </c>
      <c r="L2048">
        <v>2.46761086464966</v>
      </c>
      <c r="M2048">
        <v>71.151609786121298</v>
      </c>
      <c r="N2048">
        <v>1.0031141592286099</v>
      </c>
      <c r="O2048">
        <v>8.2278481012658204</v>
      </c>
      <c r="P2048">
        <v>103.870967741935</v>
      </c>
      <c r="Q2048">
        <v>-3.2024794720764999E-2</v>
      </c>
    </row>
    <row r="2049" spans="1:17" hidden="1" x14ac:dyDescent="0.3">
      <c r="A2049" t="s">
        <v>4285</v>
      </c>
      <c r="B2049" t="s">
        <v>4286</v>
      </c>
      <c r="C2049" t="s">
        <v>10301</v>
      </c>
      <c r="D2049" t="s">
        <v>198</v>
      </c>
      <c r="E2049">
        <v>352.10511674999998</v>
      </c>
      <c r="F2049">
        <v>894.9</v>
      </c>
      <c r="G2049">
        <v>49.747539426431203</v>
      </c>
      <c r="H2049">
        <v>26.739062493453599</v>
      </c>
      <c r="I2049">
        <v>6.2138737489765701</v>
      </c>
      <c r="J2049">
        <v>7.1217671835766296</v>
      </c>
      <c r="K2049">
        <v>798.25912908415501</v>
      </c>
      <c r="L2049">
        <v>701.83091916256399</v>
      </c>
      <c r="M2049">
        <v>63.702049180039197</v>
      </c>
      <c r="N2049">
        <v>1.4929867656947899</v>
      </c>
      <c r="O2049">
        <v>4.9558609900547603</v>
      </c>
      <c r="P2049">
        <v>82.632653061224403</v>
      </c>
      <c r="Q2049">
        <v>7.6872047818115005E-2</v>
      </c>
    </row>
    <row r="2050" spans="1:17" hidden="1" x14ac:dyDescent="0.3">
      <c r="A2050" t="s">
        <v>4287</v>
      </c>
      <c r="B2050" t="s">
        <v>4288</v>
      </c>
      <c r="C2050" t="s">
        <v>10301</v>
      </c>
      <c r="D2050" t="s">
        <v>198</v>
      </c>
      <c r="E2050">
        <v>351.319459319999</v>
      </c>
      <c r="F2050">
        <v>692.05</v>
      </c>
      <c r="G2050">
        <v>-35.576687420725399</v>
      </c>
      <c r="H2050">
        <v>0.18622288628670799</v>
      </c>
      <c r="I2050">
        <v>-6.8911158142026396</v>
      </c>
      <c r="J2050">
        <v>2.8885797339128598</v>
      </c>
      <c r="K2050">
        <v>658.52357761054805</v>
      </c>
      <c r="L2050">
        <v>646.13903605718997</v>
      </c>
      <c r="M2050">
        <v>60.024308370142798</v>
      </c>
      <c r="N2050">
        <v>0.82515984855790303</v>
      </c>
      <c r="O2050">
        <v>24.4780001444982</v>
      </c>
      <c r="P2050">
        <v>38.409999999999897</v>
      </c>
      <c r="Q2050">
        <v>9.8853035349251994E-2</v>
      </c>
    </row>
    <row r="2051" spans="1:17" hidden="1" x14ac:dyDescent="0.3">
      <c r="A2051" t="s">
        <v>4289</v>
      </c>
      <c r="B2051" t="s">
        <v>4290</v>
      </c>
      <c r="C2051" t="s">
        <v>10301</v>
      </c>
      <c r="D2051" t="s">
        <v>51</v>
      </c>
      <c r="E2051">
        <v>351.22471374999998</v>
      </c>
      <c r="F2051">
        <v>266.64999999999998</v>
      </c>
      <c r="G2051">
        <v>16.568851476136299</v>
      </c>
      <c r="H2051">
        <v>8.0839455643026206</v>
      </c>
      <c r="I2051">
        <v>17.078492648546298</v>
      </c>
      <c r="J2051">
        <v>-9.2082538435884196</v>
      </c>
      <c r="K2051">
        <v>242.461360062056</v>
      </c>
      <c r="L2051">
        <v>213.89977383155099</v>
      </c>
      <c r="M2051">
        <v>52.098753825419799</v>
      </c>
      <c r="N2051">
        <v>1.1487449848178199</v>
      </c>
      <c r="O2051">
        <v>9.3568348021751504</v>
      </c>
      <c r="P2051">
        <v>56.945261918775699</v>
      </c>
      <c r="Q2051">
        <v>0.13810050964652101</v>
      </c>
    </row>
    <row r="2052" spans="1:17" hidden="1" x14ac:dyDescent="0.3">
      <c r="A2052" t="s">
        <v>4291</v>
      </c>
      <c r="B2052" t="s">
        <v>4292</v>
      </c>
      <c r="C2052" t="s">
        <v>10301</v>
      </c>
      <c r="D2052" t="s">
        <v>156</v>
      </c>
      <c r="E2052">
        <v>351.12</v>
      </c>
      <c r="F2052">
        <v>250.8</v>
      </c>
      <c r="G2052">
        <v>195.69516570167099</v>
      </c>
      <c r="H2052">
        <v>10.7310778437878</v>
      </c>
      <c r="I2052">
        <v>86.899089489206503</v>
      </c>
      <c r="J2052">
        <v>-7.2774337152557802</v>
      </c>
      <c r="K2052">
        <v>243.972713081032</v>
      </c>
      <c r="L2052">
        <v>177.35406983462499</v>
      </c>
      <c r="M2052">
        <v>30.998392021032299</v>
      </c>
      <c r="N2052">
        <v>1.0712912992448</v>
      </c>
      <c r="O2052">
        <v>23.7280701754385</v>
      </c>
      <c r="P2052">
        <v>238.00539083557899</v>
      </c>
      <c r="Q2052">
        <v>0.14069137473143301</v>
      </c>
    </row>
    <row r="2053" spans="1:17" hidden="1" x14ac:dyDescent="0.3">
      <c r="A2053" t="s">
        <v>4293</v>
      </c>
      <c r="B2053" t="s">
        <v>4294</v>
      </c>
      <c r="C2053" t="s">
        <v>10301</v>
      </c>
      <c r="D2053" t="s">
        <v>119</v>
      </c>
      <c r="E2053">
        <v>350.86754325999999</v>
      </c>
      <c r="F2053">
        <v>438.1</v>
      </c>
      <c r="G2053">
        <v>8.7322936673813398</v>
      </c>
      <c r="H2053">
        <v>17.036022898732799</v>
      </c>
      <c r="I2053">
        <v>10.4597569032717</v>
      </c>
      <c r="J2053">
        <v>11.4252553127645</v>
      </c>
      <c r="K2053">
        <v>369.893219421293</v>
      </c>
      <c r="L2053">
        <v>358.46456186722997</v>
      </c>
      <c r="M2053">
        <v>76.8581533997355</v>
      </c>
      <c r="N2053">
        <v>2.2899343062475199</v>
      </c>
      <c r="O2053">
        <v>7.2814425930152797</v>
      </c>
      <c r="P2053">
        <v>51.068965517241303</v>
      </c>
      <c r="Q2053">
        <v>2.8130922558376001E-2</v>
      </c>
    </row>
    <row r="2054" spans="1:17" hidden="1" x14ac:dyDescent="0.3">
      <c r="A2054" t="s">
        <v>4295</v>
      </c>
      <c r="B2054" t="s">
        <v>4296</v>
      </c>
      <c r="C2054" t="s">
        <v>10301</v>
      </c>
      <c r="D2054" t="s">
        <v>1561</v>
      </c>
      <c r="E2054">
        <v>349.125</v>
      </c>
      <c r="F2054">
        <v>232.75</v>
      </c>
      <c r="G2054">
        <v>461.62126956806401</v>
      </c>
      <c r="H2054">
        <v>78.063193261730106</v>
      </c>
      <c r="I2054">
        <v>287.68940147312497</v>
      </c>
      <c r="J2054">
        <v>18.747017097723599</v>
      </c>
      <c r="K2054">
        <v>143.22431188024399</v>
      </c>
      <c r="L2054">
        <v>93.652560786510705</v>
      </c>
      <c r="M2054">
        <v>100</v>
      </c>
      <c r="N2054">
        <v>0.60690745416620895</v>
      </c>
      <c r="O2054">
        <v>0</v>
      </c>
      <c r="P2054">
        <v>489.53900709219801</v>
      </c>
    </row>
    <row r="2055" spans="1:17" hidden="1" x14ac:dyDescent="0.3">
      <c r="A2055" t="s">
        <v>4297</v>
      </c>
      <c r="B2055" t="s">
        <v>4298</v>
      </c>
      <c r="C2055" t="s">
        <v>10301</v>
      </c>
      <c r="D2055" t="s">
        <v>1175</v>
      </c>
      <c r="E2055">
        <v>348.97237849999999</v>
      </c>
      <c r="F2055">
        <v>142.55000000000001</v>
      </c>
      <c r="G2055">
        <v>342.69962794301603</v>
      </c>
      <c r="H2055">
        <v>-11.4912723866269</v>
      </c>
      <c r="I2055">
        <v>96.214015339552105</v>
      </c>
      <c r="J2055">
        <v>10.3237047747127</v>
      </c>
      <c r="K2055">
        <v>131.24945901085599</v>
      </c>
      <c r="L2055">
        <v>96.113561388150401</v>
      </c>
      <c r="M2055">
        <v>61.358315504954703</v>
      </c>
      <c r="N2055">
        <v>0.269265302969175</v>
      </c>
      <c r="O2055">
        <v>20.1332865661171</v>
      </c>
      <c r="P2055">
        <v>420.06566946369901</v>
      </c>
      <c r="Q2055">
        <v>0.32173842098210997</v>
      </c>
    </row>
    <row r="2056" spans="1:17" hidden="1" x14ac:dyDescent="0.3">
      <c r="A2056" t="s">
        <v>4299</v>
      </c>
      <c r="B2056" t="s">
        <v>4300</v>
      </c>
      <c r="C2056" t="s">
        <v>10301</v>
      </c>
      <c r="D2056" t="s">
        <v>1582</v>
      </c>
      <c r="E2056">
        <v>347.89433000000002</v>
      </c>
      <c r="F2056">
        <v>566.04999999999995</v>
      </c>
      <c r="G2056">
        <v>37.111416994815798</v>
      </c>
      <c r="H2056">
        <v>-0.56969214608413399</v>
      </c>
      <c r="I2056">
        <v>7.9080851076907202</v>
      </c>
      <c r="J2056">
        <v>1.44995092942989</v>
      </c>
      <c r="K2056">
        <v>554.43526162449803</v>
      </c>
      <c r="L2056">
        <v>491.57792939280301</v>
      </c>
      <c r="M2056">
        <v>65.2343564068658</v>
      </c>
      <c r="N2056">
        <v>0.69790707693703002</v>
      </c>
      <c r="O2056">
        <v>10.9442628743043</v>
      </c>
      <c r="P2056">
        <v>81.980389004983095</v>
      </c>
      <c r="Q2056">
        <v>9.6072612725176004E-2</v>
      </c>
    </row>
    <row r="2057" spans="1:17" hidden="1" x14ac:dyDescent="0.3">
      <c r="A2057" t="s">
        <v>4301</v>
      </c>
      <c r="B2057" t="s">
        <v>4302</v>
      </c>
      <c r="C2057" t="s">
        <v>10301</v>
      </c>
      <c r="D2057" t="s">
        <v>224</v>
      </c>
      <c r="E2057">
        <v>347.24227252999998</v>
      </c>
      <c r="F2057">
        <v>181.66</v>
      </c>
      <c r="G2057">
        <v>3.8154024323556399</v>
      </c>
      <c r="H2057">
        <v>32.430085325926697</v>
      </c>
      <c r="I2057">
        <v>7.1339471655789204</v>
      </c>
      <c r="J2057">
        <v>8.0025628305109606</v>
      </c>
      <c r="K2057">
        <v>152.71316279892301</v>
      </c>
      <c r="L2057">
        <v>134.10776564878401</v>
      </c>
      <c r="M2057">
        <v>70.496875599137496</v>
      </c>
      <c r="N2057">
        <v>1.5388320471491299</v>
      </c>
      <c r="O2057">
        <v>2.7193658482880001</v>
      </c>
      <c r="P2057">
        <v>71.296558227251296</v>
      </c>
      <c r="Q2057">
        <v>4.0672245708800001E-2</v>
      </c>
    </row>
    <row r="2058" spans="1:17" hidden="1" x14ac:dyDescent="0.3">
      <c r="A2058" t="s">
        <v>4303</v>
      </c>
      <c r="B2058" t="s">
        <v>4304</v>
      </c>
      <c r="C2058" t="s">
        <v>10301</v>
      </c>
      <c r="D2058" t="s">
        <v>153</v>
      </c>
      <c r="E2058">
        <v>346.98239999999998</v>
      </c>
      <c r="F2058">
        <v>12.55</v>
      </c>
      <c r="G2058">
        <v>13.093498430921599</v>
      </c>
      <c r="H2058">
        <v>-14.70543009272</v>
      </c>
      <c r="I2058">
        <v>-21.062013951972698</v>
      </c>
      <c r="J2058">
        <v>1.94015623334501</v>
      </c>
      <c r="K2058">
        <v>12.446449203266599</v>
      </c>
      <c r="L2058">
        <v>12.128227523048899</v>
      </c>
      <c r="M2058">
        <v>49.042819104963101</v>
      </c>
      <c r="N2058">
        <v>0.72029483886717605</v>
      </c>
      <c r="O2058">
        <v>70.119521912350606</v>
      </c>
      <c r="P2058">
        <v>44.252873563218401</v>
      </c>
      <c r="Q2058">
        <v>3.8638000060882E-2</v>
      </c>
    </row>
    <row r="2059" spans="1:17" hidden="1" x14ac:dyDescent="0.3">
      <c r="A2059" t="s">
        <v>4305</v>
      </c>
      <c r="B2059" t="s">
        <v>4306</v>
      </c>
      <c r="C2059" t="s">
        <v>10301</v>
      </c>
      <c r="D2059" t="s">
        <v>127</v>
      </c>
      <c r="E2059">
        <v>346.58898441999997</v>
      </c>
      <c r="F2059">
        <v>133.30000000000001</v>
      </c>
      <c r="G2059">
        <v>-21.277737524134501</v>
      </c>
      <c r="H2059">
        <v>-4.06134420117227</v>
      </c>
      <c r="I2059">
        <v>-8.5422700811266008</v>
      </c>
      <c r="J2059">
        <v>-0.70936663749412099</v>
      </c>
      <c r="K2059">
        <v>136.440869694426</v>
      </c>
      <c r="L2059">
        <v>133.21619691073499</v>
      </c>
      <c r="M2059">
        <v>49.610020605679203</v>
      </c>
      <c r="N2059">
        <v>0.65971988795518199</v>
      </c>
      <c r="O2059">
        <v>38.034508627156697</v>
      </c>
      <c r="P2059">
        <v>25.754716981131999</v>
      </c>
      <c r="Q2059">
        <v>1.0409147887412E-2</v>
      </c>
    </row>
    <row r="2060" spans="1:17" hidden="1" x14ac:dyDescent="0.3">
      <c r="A2060" t="s">
        <v>4307</v>
      </c>
      <c r="B2060" t="s">
        <v>4308</v>
      </c>
      <c r="C2060" t="s">
        <v>10301</v>
      </c>
      <c r="D2060" t="s">
        <v>471</v>
      </c>
      <c r="E2060">
        <v>344.988612023999</v>
      </c>
      <c r="F2060">
        <v>132.72</v>
      </c>
      <c r="G2060">
        <v>-5.70779277275334</v>
      </c>
      <c r="H2060">
        <v>2.6307921295021299</v>
      </c>
      <c r="I2060">
        <v>-7.4590068040433097</v>
      </c>
      <c r="J2060">
        <v>4.5317945415608598</v>
      </c>
      <c r="K2060">
        <v>129.595674683787</v>
      </c>
      <c r="L2060">
        <v>124.41319471291099</v>
      </c>
      <c r="M2060">
        <v>67.010375677032897</v>
      </c>
      <c r="N2060">
        <v>0.13374501370771799</v>
      </c>
      <c r="O2060">
        <v>33.634719710669003</v>
      </c>
      <c r="P2060">
        <v>31.340920336467001</v>
      </c>
      <c r="Q2060">
        <v>4.2553789388760001E-3</v>
      </c>
    </row>
    <row r="2061" spans="1:17" hidden="1" x14ac:dyDescent="0.3">
      <c r="A2061" t="s">
        <v>4309</v>
      </c>
      <c r="B2061" t="s">
        <v>4310</v>
      </c>
      <c r="C2061" t="s">
        <v>10301</v>
      </c>
      <c r="D2061" t="s">
        <v>46</v>
      </c>
      <c r="E2061">
        <v>344.67143211000001</v>
      </c>
      <c r="F2061">
        <v>273.14999999999998</v>
      </c>
      <c r="G2061">
        <v>29.744600138203001</v>
      </c>
      <c r="H2061">
        <v>-8.3224935847835901</v>
      </c>
      <c r="I2061">
        <v>45.986605298812499</v>
      </c>
      <c r="J2061">
        <v>2.9863064007290201</v>
      </c>
      <c r="K2061">
        <v>245.917355700126</v>
      </c>
      <c r="M2061">
        <v>63.172364960672198</v>
      </c>
      <c r="N2061">
        <v>0.247992530345471</v>
      </c>
      <c r="O2061">
        <v>20.446641039721701</v>
      </c>
      <c r="P2061">
        <v>102.70871985157601</v>
      </c>
    </row>
    <row r="2062" spans="1:17" hidden="1" x14ac:dyDescent="0.3">
      <c r="A2062" t="s">
        <v>4311</v>
      </c>
      <c r="B2062" t="s">
        <v>4312</v>
      </c>
      <c r="C2062" t="s">
        <v>10301</v>
      </c>
      <c r="D2062" t="s">
        <v>308</v>
      </c>
      <c r="E2062">
        <v>344.53613881899997</v>
      </c>
      <c r="F2062">
        <v>177.11</v>
      </c>
      <c r="G2062">
        <v>-7.4347443268556397</v>
      </c>
      <c r="H2062">
        <v>1.65964927235927</v>
      </c>
      <c r="I2062">
        <v>18.552208812945501</v>
      </c>
      <c r="J2062">
        <v>-1.8019973654346</v>
      </c>
      <c r="K2062">
        <v>171.070770456579</v>
      </c>
      <c r="L2062">
        <v>159.28569000505701</v>
      </c>
      <c r="M2062">
        <v>46.016384100445002</v>
      </c>
      <c r="N2062">
        <v>0.65536618867095198</v>
      </c>
      <c r="O2062">
        <v>34.916153802721396</v>
      </c>
      <c r="P2062">
        <v>62.710151584749603</v>
      </c>
      <c r="Q2062">
        <v>6.8244882501459006E-2</v>
      </c>
    </row>
    <row r="2063" spans="1:17" hidden="1" x14ac:dyDescent="0.3">
      <c r="A2063" t="s">
        <v>4313</v>
      </c>
      <c r="B2063" t="s">
        <v>4314</v>
      </c>
      <c r="C2063" t="s">
        <v>10301</v>
      </c>
      <c r="D2063" t="s">
        <v>21</v>
      </c>
      <c r="E2063">
        <v>344.32658856</v>
      </c>
      <c r="F2063">
        <v>237.2</v>
      </c>
      <c r="G2063">
        <v>162.76853698566899</v>
      </c>
      <c r="H2063">
        <v>19.632449397706001</v>
      </c>
      <c r="I2063">
        <v>22.6391034235644</v>
      </c>
      <c r="J2063">
        <v>13.091497327760001</v>
      </c>
      <c r="K2063">
        <v>187.695375968045</v>
      </c>
      <c r="L2063">
        <v>167.07062926600599</v>
      </c>
      <c r="M2063">
        <v>88.951148792149993</v>
      </c>
      <c r="N2063">
        <v>2.4107307449387698</v>
      </c>
      <c r="O2063">
        <v>0</v>
      </c>
      <c r="P2063">
        <v>196.12983770287099</v>
      </c>
      <c r="Q2063">
        <v>0.11803370590260299</v>
      </c>
    </row>
    <row r="2064" spans="1:17" hidden="1" x14ac:dyDescent="0.3">
      <c r="A2064" t="s">
        <v>4315</v>
      </c>
      <c r="B2064" t="s">
        <v>4316</v>
      </c>
      <c r="C2064" t="s">
        <v>10301</v>
      </c>
      <c r="D2064" t="s">
        <v>263</v>
      </c>
      <c r="E2064">
        <v>344.06827881999999</v>
      </c>
      <c r="F2064">
        <v>1439.45</v>
      </c>
      <c r="G2064">
        <v>25.198952189725599</v>
      </c>
      <c r="H2064">
        <v>3.8667181102571302</v>
      </c>
      <c r="I2064">
        <v>-31.980792711216299</v>
      </c>
      <c r="J2064">
        <v>14.499005267446</v>
      </c>
      <c r="K2064">
        <v>1435.67906257872</v>
      </c>
      <c r="L2064">
        <v>1481.4533860399799</v>
      </c>
      <c r="M2064">
        <v>73.552925931310796</v>
      </c>
      <c r="N2064">
        <v>0.99944896749602596</v>
      </c>
      <c r="O2064">
        <v>59.783250547083902</v>
      </c>
      <c r="P2064">
        <v>58.007683863885802</v>
      </c>
      <c r="Q2064">
        <v>0.19091630724286099</v>
      </c>
    </row>
    <row r="2065" spans="1:17" hidden="1" x14ac:dyDescent="0.3">
      <c r="A2065" t="s">
        <v>4317</v>
      </c>
      <c r="B2065" t="s">
        <v>4318</v>
      </c>
      <c r="C2065" t="s">
        <v>10301</v>
      </c>
      <c r="D2065" t="s">
        <v>378</v>
      </c>
      <c r="E2065">
        <v>343.84990144199998</v>
      </c>
      <c r="F2065">
        <v>194.34</v>
      </c>
      <c r="G2065">
        <v>-51.149023323068</v>
      </c>
      <c r="H2065">
        <v>-1.4668899566415801</v>
      </c>
      <c r="I2065">
        <v>-11.474649610238099</v>
      </c>
      <c r="J2065">
        <v>-4.4149407792820297</v>
      </c>
      <c r="K2065">
        <v>187.223678231788</v>
      </c>
      <c r="L2065">
        <v>196.35778154966599</v>
      </c>
      <c r="M2065">
        <v>65.863399958701507</v>
      </c>
      <c r="N2065">
        <v>0.57014398448640202</v>
      </c>
      <c r="O2065">
        <v>37.568179479263101</v>
      </c>
      <c r="P2065">
        <v>34.444828778969203</v>
      </c>
      <c r="Q2065">
        <v>-8.0321429434967007E-2</v>
      </c>
    </row>
    <row r="2066" spans="1:17" hidden="1" x14ac:dyDescent="0.3">
      <c r="A2066" t="s">
        <v>4319</v>
      </c>
      <c r="B2066" t="s">
        <v>4320</v>
      </c>
      <c r="C2066" t="s">
        <v>10301</v>
      </c>
      <c r="D2066" t="s">
        <v>955</v>
      </c>
      <c r="E2066">
        <v>342.89929586</v>
      </c>
      <c r="F2066">
        <v>101.42</v>
      </c>
      <c r="G2066">
        <v>83.154062683981905</v>
      </c>
      <c r="H2066">
        <v>24.9626919017117</v>
      </c>
      <c r="I2066">
        <v>-7.8681581567696899</v>
      </c>
      <c r="J2066">
        <v>17.5314167375466</v>
      </c>
      <c r="K2066">
        <v>89.307613195773001</v>
      </c>
      <c r="L2066">
        <v>80.026867717637799</v>
      </c>
      <c r="M2066">
        <v>67.521465813673302</v>
      </c>
      <c r="N2066">
        <v>2.5312331076668602</v>
      </c>
      <c r="O2066">
        <v>17.038059554328498</v>
      </c>
      <c r="P2066">
        <v>122.901098901098</v>
      </c>
      <c r="Q2066">
        <v>1.9357025656035001E-2</v>
      </c>
    </row>
    <row r="2067" spans="1:17" hidden="1" x14ac:dyDescent="0.3">
      <c r="A2067" t="s">
        <v>4321</v>
      </c>
      <c r="B2067" t="s">
        <v>4322</v>
      </c>
      <c r="C2067" t="s">
        <v>10301</v>
      </c>
      <c r="D2067" t="s">
        <v>263</v>
      </c>
      <c r="E2067">
        <v>342.22942</v>
      </c>
      <c r="F2067">
        <v>694.6</v>
      </c>
      <c r="G2067">
        <v>86.829518620555504</v>
      </c>
      <c r="H2067">
        <v>4.7630735053930504</v>
      </c>
      <c r="I2067">
        <v>5.4476130542306098</v>
      </c>
      <c r="J2067">
        <v>-1.8064581148736101</v>
      </c>
      <c r="K2067">
        <v>652.93743137375702</v>
      </c>
      <c r="L2067">
        <v>573.54175049916796</v>
      </c>
      <c r="M2067">
        <v>65.297323224337106</v>
      </c>
      <c r="N2067">
        <v>0.81067395913261298</v>
      </c>
      <c r="O2067">
        <v>6.3633746040886603</v>
      </c>
      <c r="P2067">
        <v>127.66306129137899</v>
      </c>
      <c r="Q2067">
        <v>0.15527479989934401</v>
      </c>
    </row>
    <row r="2068" spans="1:17" hidden="1" x14ac:dyDescent="0.3">
      <c r="A2068" t="s">
        <v>4323</v>
      </c>
      <c r="B2068" t="s">
        <v>4324</v>
      </c>
      <c r="C2068" t="s">
        <v>10301</v>
      </c>
      <c r="D2068" t="s">
        <v>127</v>
      </c>
      <c r="E2068">
        <v>341.59872487500002</v>
      </c>
      <c r="F2068">
        <v>65.25</v>
      </c>
      <c r="G2068">
        <v>49.972120709235099</v>
      </c>
      <c r="H2068">
        <v>2.8441490996874599</v>
      </c>
      <c r="I2068">
        <v>-36.899202452913102</v>
      </c>
      <c r="J2068">
        <v>-1.57487685604242</v>
      </c>
      <c r="K2068">
        <v>65.715404202474303</v>
      </c>
      <c r="L2068">
        <v>64.298972080205104</v>
      </c>
      <c r="M2068">
        <v>50.997526660879601</v>
      </c>
      <c r="N2068">
        <v>1.4263602415607901</v>
      </c>
      <c r="O2068">
        <v>45.440613026819904</v>
      </c>
      <c r="P2068">
        <v>80.747922437673097</v>
      </c>
      <c r="Q2068">
        <v>1.7000499441384001E-2</v>
      </c>
    </row>
    <row r="2069" spans="1:17" hidden="1" x14ac:dyDescent="0.3">
      <c r="A2069" t="s">
        <v>4325</v>
      </c>
      <c r="B2069" t="s">
        <v>4326</v>
      </c>
      <c r="C2069" t="s">
        <v>10301</v>
      </c>
      <c r="D2069" t="s">
        <v>571</v>
      </c>
      <c r="E2069">
        <v>340.8925625</v>
      </c>
      <c r="F2069">
        <v>259</v>
      </c>
      <c r="G2069">
        <v>69.566059654668294</v>
      </c>
      <c r="H2069">
        <v>33.793107918975799</v>
      </c>
      <c r="I2069">
        <v>10.8988062072274</v>
      </c>
      <c r="J2069">
        <v>9.7562037049652393</v>
      </c>
      <c r="K2069">
        <v>207.45108445038599</v>
      </c>
      <c r="L2069">
        <v>178.555059343263</v>
      </c>
      <c r="M2069">
        <v>71.535073541089503</v>
      </c>
      <c r="N2069">
        <v>1.2639063588089099</v>
      </c>
      <c r="O2069">
        <v>2.2393822393822398</v>
      </c>
      <c r="P2069">
        <v>114.848610535047</v>
      </c>
      <c r="Q2069">
        <v>5.7644794567827999E-2</v>
      </c>
    </row>
    <row r="2070" spans="1:17" hidden="1" x14ac:dyDescent="0.3">
      <c r="A2070" t="s">
        <v>4327</v>
      </c>
      <c r="B2070" t="s">
        <v>4328</v>
      </c>
      <c r="C2070" t="s">
        <v>10301</v>
      </c>
      <c r="E2070">
        <v>340.68143250000003</v>
      </c>
      <c r="F2070">
        <v>168.65</v>
      </c>
      <c r="G2070">
        <v>261.57417933498698</v>
      </c>
      <c r="H2070">
        <v>52.7239615894648</v>
      </c>
      <c r="I2070">
        <v>-1.3388007312057799</v>
      </c>
      <c r="J2070">
        <v>5.4122261211627398</v>
      </c>
      <c r="K2070">
        <v>134.553996130125</v>
      </c>
      <c r="L2070">
        <v>117.456492832987</v>
      </c>
      <c r="M2070">
        <v>94.727040936802595</v>
      </c>
      <c r="N2070">
        <v>0.51965013592929499</v>
      </c>
      <c r="O2070">
        <v>19.596798102579299</v>
      </c>
      <c r="P2070">
        <v>362.05479452054698</v>
      </c>
    </row>
    <row r="2071" spans="1:17" hidden="1" x14ac:dyDescent="0.3">
      <c r="A2071" t="s">
        <v>4329</v>
      </c>
      <c r="B2071" t="s">
        <v>4330</v>
      </c>
      <c r="C2071" t="s">
        <v>10301</v>
      </c>
      <c r="D2071" t="s">
        <v>201</v>
      </c>
      <c r="E2071">
        <v>340.21021795600001</v>
      </c>
      <c r="F2071">
        <v>129.62</v>
      </c>
      <c r="G2071">
        <v>1.7671048970760399</v>
      </c>
      <c r="H2071">
        <v>31.2503086130186</v>
      </c>
      <c r="I2071">
        <v>-5.8202811589517598</v>
      </c>
      <c r="J2071">
        <v>21.522933674218201</v>
      </c>
      <c r="K2071">
        <v>98.149833906342394</v>
      </c>
      <c r="L2071">
        <v>102.29120825919701</v>
      </c>
      <c r="M2071">
        <v>81.098777287261996</v>
      </c>
      <c r="N2071">
        <v>1.7361417066060201</v>
      </c>
      <c r="O2071">
        <v>43.264928251812897</v>
      </c>
      <c r="P2071">
        <v>76.955631399317397</v>
      </c>
      <c r="Q2071">
        <v>1.438314041907E-2</v>
      </c>
    </row>
    <row r="2072" spans="1:17" hidden="1" x14ac:dyDescent="0.3">
      <c r="A2072" t="s">
        <v>4331</v>
      </c>
      <c r="B2072" t="s">
        <v>4332</v>
      </c>
      <c r="C2072" t="s">
        <v>10301</v>
      </c>
      <c r="D2072" t="s">
        <v>51</v>
      </c>
      <c r="E2072">
        <v>338.37732799999998</v>
      </c>
      <c r="F2072">
        <v>289.60000000000002</v>
      </c>
      <c r="G2072">
        <v>216.188726354192</v>
      </c>
      <c r="H2072">
        <v>41.155954691078399</v>
      </c>
      <c r="I2072">
        <v>58.928096797005097</v>
      </c>
      <c r="J2072">
        <v>5.5738540902988802</v>
      </c>
      <c r="K2072">
        <v>231.06806261193699</v>
      </c>
      <c r="L2072">
        <v>178.346774571856</v>
      </c>
      <c r="M2072">
        <v>74.349742324580106</v>
      </c>
      <c r="N2072">
        <v>1.27249989304475</v>
      </c>
      <c r="O2072">
        <v>2.8660220994475001</v>
      </c>
      <c r="P2072">
        <v>244.10646387832699</v>
      </c>
      <c r="Q2072">
        <v>0.16893641406579299</v>
      </c>
    </row>
    <row r="2073" spans="1:17" hidden="1" x14ac:dyDescent="0.3">
      <c r="A2073" t="s">
        <v>4333</v>
      </c>
      <c r="B2073" t="s">
        <v>4334</v>
      </c>
      <c r="C2073" t="s">
        <v>10301</v>
      </c>
      <c r="D2073" t="s">
        <v>397</v>
      </c>
      <c r="E2073">
        <v>337.372939467999</v>
      </c>
      <c r="F2073">
        <v>35.11</v>
      </c>
      <c r="G2073">
        <v>53.999360921461196</v>
      </c>
      <c r="H2073">
        <v>-7.0357098667714899</v>
      </c>
      <c r="I2073">
        <v>-5.4427520306960098</v>
      </c>
      <c r="J2073">
        <v>-4.8951508983572198</v>
      </c>
      <c r="K2073">
        <v>32.809015274326399</v>
      </c>
      <c r="L2073">
        <v>28.591953704303801</v>
      </c>
      <c r="M2073">
        <v>45.499864878667601</v>
      </c>
      <c r="N2073">
        <v>0.16378298248736001</v>
      </c>
      <c r="O2073">
        <v>26.573625747650201</v>
      </c>
      <c r="P2073">
        <v>83.821989528795797</v>
      </c>
      <c r="Q2073">
        <v>6.7687369123242996E-2</v>
      </c>
    </row>
    <row r="2074" spans="1:17" hidden="1" x14ac:dyDescent="0.3">
      <c r="A2074" t="s">
        <v>4335</v>
      </c>
      <c r="B2074" t="s">
        <v>4336</v>
      </c>
      <c r="C2074" t="s">
        <v>10301</v>
      </c>
      <c r="D2074" t="s">
        <v>736</v>
      </c>
      <c r="E2074">
        <v>337.21943750000003</v>
      </c>
      <c r="F2074">
        <v>260.14999999999998</v>
      </c>
      <c r="G2074">
        <v>-50.446028173330497</v>
      </c>
      <c r="H2074">
        <v>1.8176395871292399</v>
      </c>
      <c r="I2074">
        <v>-46.031018762717601</v>
      </c>
      <c r="J2074">
        <v>4.0649349829735497</v>
      </c>
      <c r="K2074">
        <v>265.33055422433898</v>
      </c>
      <c r="L2074">
        <v>287.36846435766398</v>
      </c>
      <c r="M2074">
        <v>63.940286937027203</v>
      </c>
      <c r="N2074">
        <v>0.52599891716296698</v>
      </c>
      <c r="O2074">
        <v>69.5175860080722</v>
      </c>
      <c r="P2074">
        <v>18.249999999999901</v>
      </c>
    </row>
    <row r="2075" spans="1:17" hidden="1" x14ac:dyDescent="0.3">
      <c r="A2075" t="s">
        <v>4337</v>
      </c>
      <c r="B2075" t="s">
        <v>4338</v>
      </c>
      <c r="C2075" t="s">
        <v>10301</v>
      </c>
      <c r="D2075" t="s">
        <v>408</v>
      </c>
      <c r="E2075">
        <v>336.71315249999998</v>
      </c>
      <c r="F2075">
        <v>135</v>
      </c>
      <c r="G2075">
        <v>323.587279198273</v>
      </c>
      <c r="H2075">
        <v>2.8052536679636599</v>
      </c>
      <c r="I2075">
        <v>68.204347583177096</v>
      </c>
      <c r="J2075">
        <v>-3.4996710737246</v>
      </c>
      <c r="K2075">
        <v>128.05578361200801</v>
      </c>
      <c r="L2075">
        <v>97.009805313121305</v>
      </c>
      <c r="M2075">
        <v>58.415340536246802</v>
      </c>
      <c r="N2075">
        <v>0.41778970178516101</v>
      </c>
      <c r="O2075">
        <v>10.8518518518518</v>
      </c>
      <c r="P2075">
        <v>403.73134328358202</v>
      </c>
      <c r="Q2075">
        <v>0.163964107184879</v>
      </c>
    </row>
    <row r="2076" spans="1:17" hidden="1" x14ac:dyDescent="0.3">
      <c r="A2076" t="s">
        <v>4339</v>
      </c>
      <c r="B2076" t="s">
        <v>4340</v>
      </c>
      <c r="C2076" t="s">
        <v>10301</v>
      </c>
      <c r="D2076" t="s">
        <v>359</v>
      </c>
      <c r="E2076">
        <v>336.65052750000001</v>
      </c>
      <c r="F2076">
        <v>300.75</v>
      </c>
      <c r="G2076">
        <v>-16.980813879722898</v>
      </c>
      <c r="H2076">
        <v>2.1737429940800999</v>
      </c>
      <c r="I2076">
        <v>-25.8819796891562</v>
      </c>
      <c r="J2076">
        <v>-4.4584344529294899</v>
      </c>
      <c r="K2076">
        <v>290.46091711438498</v>
      </c>
      <c r="L2076">
        <v>292.84953191192801</v>
      </c>
      <c r="M2076">
        <v>47.411751999592198</v>
      </c>
      <c r="N2076">
        <v>0.66869402339467598</v>
      </c>
      <c r="O2076">
        <v>34.6467165419783</v>
      </c>
      <c r="P2076">
        <v>39.883720930232499</v>
      </c>
      <c r="Q2076">
        <v>8.6887529101255995E-2</v>
      </c>
    </row>
    <row r="2077" spans="1:17" hidden="1" x14ac:dyDescent="0.3">
      <c r="A2077" t="s">
        <v>4341</v>
      </c>
      <c r="B2077" t="s">
        <v>4342</v>
      </c>
      <c r="C2077" t="s">
        <v>10301</v>
      </c>
      <c r="D2077" t="s">
        <v>139</v>
      </c>
      <c r="E2077">
        <v>336.43304255599998</v>
      </c>
      <c r="F2077">
        <v>54.86</v>
      </c>
      <c r="G2077">
        <v>60.281233316345698</v>
      </c>
      <c r="H2077">
        <v>21.812246674956601</v>
      </c>
      <c r="I2077">
        <v>3.33474981676842</v>
      </c>
      <c r="J2077">
        <v>5.5359342124702398</v>
      </c>
      <c r="K2077">
        <v>47.315207027733301</v>
      </c>
      <c r="L2077">
        <v>44.353083678063598</v>
      </c>
      <c r="M2077">
        <v>72.937973003181995</v>
      </c>
      <c r="N2077">
        <v>1.99252073463943</v>
      </c>
      <c r="O2077">
        <v>16.478308421436299</v>
      </c>
      <c r="P2077">
        <v>101.321100917431</v>
      </c>
      <c r="Q2077">
        <v>8.0722502402667998E-2</v>
      </c>
    </row>
    <row r="2078" spans="1:17" hidden="1" x14ac:dyDescent="0.3">
      <c r="A2078" t="s">
        <v>4343</v>
      </c>
      <c r="B2078" t="s">
        <v>4344</v>
      </c>
      <c r="C2078" t="s">
        <v>10301</v>
      </c>
      <c r="D2078" t="s">
        <v>359</v>
      </c>
      <c r="E2078">
        <v>336.17831158500002</v>
      </c>
      <c r="F2078">
        <v>81.150000000000006</v>
      </c>
      <c r="G2078">
        <v>-26.480237524134498</v>
      </c>
      <c r="H2078">
        <v>-2.7048604639839899</v>
      </c>
      <c r="I2078">
        <v>-13.6921535178356</v>
      </c>
      <c r="J2078">
        <v>-1.1736863186011399</v>
      </c>
      <c r="K2078">
        <v>82.814261255262906</v>
      </c>
      <c r="L2078">
        <v>79.497389548800101</v>
      </c>
      <c r="M2078">
        <v>43.543995636141702</v>
      </c>
      <c r="N2078">
        <v>0.60832056815290603</v>
      </c>
      <c r="O2078">
        <v>29.402341343191601</v>
      </c>
      <c r="P2078">
        <v>24.846153846153801</v>
      </c>
      <c r="Q2078">
        <v>-7.9043930574585003E-2</v>
      </c>
    </row>
    <row r="2079" spans="1:17" hidden="1" x14ac:dyDescent="0.3">
      <c r="A2079" t="s">
        <v>4345</v>
      </c>
      <c r="B2079" t="s">
        <v>4346</v>
      </c>
      <c r="C2079" t="s">
        <v>10301</v>
      </c>
      <c r="D2079" t="s">
        <v>290</v>
      </c>
      <c r="E2079">
        <v>336.13471762</v>
      </c>
      <c r="F2079">
        <v>33.07</v>
      </c>
      <c r="G2079">
        <v>-31.221831091386001</v>
      </c>
      <c r="H2079">
        <v>0.19971895877043699</v>
      </c>
      <c r="I2079">
        <v>-34.589485277277902</v>
      </c>
      <c r="J2079">
        <v>-2.6152143796804399</v>
      </c>
      <c r="K2079">
        <v>34.037684986799803</v>
      </c>
      <c r="L2079">
        <v>35.272728475005003</v>
      </c>
      <c r="M2079">
        <v>47.514281633513903</v>
      </c>
      <c r="N2079">
        <v>0.68431151001097701</v>
      </c>
      <c r="O2079">
        <v>33.0511037193831</v>
      </c>
      <c r="P2079">
        <v>17.0619469026548</v>
      </c>
    </row>
    <row r="2080" spans="1:17" hidden="1" x14ac:dyDescent="0.3">
      <c r="A2080" t="s">
        <v>4347</v>
      </c>
      <c r="B2080" t="s">
        <v>4348</v>
      </c>
      <c r="C2080" t="s">
        <v>10301</v>
      </c>
      <c r="D2080" t="s">
        <v>21</v>
      </c>
      <c r="E2080">
        <v>335.52946636299998</v>
      </c>
      <c r="F2080">
        <v>142.87</v>
      </c>
      <c r="G2080">
        <v>53.389369074850201</v>
      </c>
      <c r="H2080">
        <v>-9.8712910987450293</v>
      </c>
      <c r="I2080">
        <v>-4.3756948118915604</v>
      </c>
      <c r="J2080">
        <v>-4.8603207141907596</v>
      </c>
      <c r="K2080">
        <v>145.078288352073</v>
      </c>
      <c r="L2080">
        <v>124.60984719583401</v>
      </c>
      <c r="M2080">
        <v>40.490195698286698</v>
      </c>
      <c r="N2080">
        <v>0.27801982309138001</v>
      </c>
      <c r="O2080">
        <v>24.812766850983301</v>
      </c>
      <c r="P2080">
        <v>93.853459972862893</v>
      </c>
      <c r="Q2080">
        <v>6.2623278489183004E-2</v>
      </c>
    </row>
    <row r="2081" spans="1:17" hidden="1" x14ac:dyDescent="0.3">
      <c r="A2081" t="s">
        <v>4349</v>
      </c>
      <c r="B2081" t="s">
        <v>4350</v>
      </c>
      <c r="C2081" t="s">
        <v>10301</v>
      </c>
      <c r="D2081" t="s">
        <v>1388</v>
      </c>
      <c r="E2081">
        <v>335.07544200000001</v>
      </c>
      <c r="F2081">
        <v>189.15</v>
      </c>
      <c r="G2081">
        <v>47.221151364754299</v>
      </c>
      <c r="H2081">
        <v>27.467698473913</v>
      </c>
      <c r="I2081">
        <v>2.7525797961845502</v>
      </c>
      <c r="J2081">
        <v>12.750995784591799</v>
      </c>
      <c r="K2081">
        <v>157.10230738116201</v>
      </c>
      <c r="L2081">
        <v>140.948739590516</v>
      </c>
      <c r="M2081">
        <v>75.473292570340902</v>
      </c>
      <c r="N2081">
        <v>1.25018856916035</v>
      </c>
      <c r="O2081">
        <v>6.7935500925191601</v>
      </c>
      <c r="P2081">
        <v>94.899536321483694</v>
      </c>
      <c r="Q2081">
        <v>7.3599892618042007E-2</v>
      </c>
    </row>
    <row r="2082" spans="1:17" hidden="1" x14ac:dyDescent="0.3">
      <c r="A2082" t="s">
        <v>4351</v>
      </c>
      <c r="B2082" t="s">
        <v>4352</v>
      </c>
      <c r="C2082" t="s">
        <v>10301</v>
      </c>
      <c r="D2082" t="s">
        <v>2624</v>
      </c>
      <c r="E2082">
        <v>334.61445200000003</v>
      </c>
      <c r="F2082">
        <v>206</v>
      </c>
      <c r="G2082">
        <v>33.019762475865399</v>
      </c>
      <c r="H2082">
        <v>15.433458796168701</v>
      </c>
      <c r="I2082">
        <v>30.687778348292401</v>
      </c>
      <c r="J2082">
        <v>-7.3111806650507098</v>
      </c>
      <c r="K2082">
        <v>187.23106460426899</v>
      </c>
      <c r="L2082">
        <v>155.192558779325</v>
      </c>
      <c r="M2082">
        <v>41.365116087894201</v>
      </c>
      <c r="N2082">
        <v>0.46767241379310298</v>
      </c>
      <c r="O2082">
        <v>24.223300970873701</v>
      </c>
      <c r="P2082">
        <v>106</v>
      </c>
      <c r="Q2082">
        <v>0.15293842306762301</v>
      </c>
    </row>
    <row r="2083" spans="1:17" hidden="1" x14ac:dyDescent="0.3">
      <c r="A2083" t="s">
        <v>4353</v>
      </c>
      <c r="B2083" t="s">
        <v>4354</v>
      </c>
      <c r="C2083" t="s">
        <v>10301</v>
      </c>
      <c r="D2083" t="s">
        <v>354</v>
      </c>
      <c r="E2083">
        <v>334.15029375</v>
      </c>
      <c r="F2083">
        <v>159.25</v>
      </c>
      <c r="G2083">
        <v>-63.444053313608201</v>
      </c>
      <c r="H2083">
        <v>-3.5059351432251402</v>
      </c>
      <c r="I2083">
        <v>-47.202048152998699</v>
      </c>
      <c r="J2083">
        <v>-7.9127849431255797</v>
      </c>
      <c r="K2083">
        <v>172.53009551536601</v>
      </c>
      <c r="M2083">
        <v>41.8194354729103</v>
      </c>
      <c r="N2083">
        <v>0.57554027504911498</v>
      </c>
      <c r="O2083">
        <v>71.428571428571402</v>
      </c>
      <c r="P2083">
        <v>6.1666666666666696</v>
      </c>
    </row>
    <row r="2084" spans="1:17" hidden="1" x14ac:dyDescent="0.3">
      <c r="A2084" t="s">
        <v>4355</v>
      </c>
      <c r="B2084" t="s">
        <v>4356</v>
      </c>
      <c r="C2084" t="s">
        <v>10301</v>
      </c>
      <c r="D2084" t="s">
        <v>133</v>
      </c>
      <c r="E2084">
        <v>333.87406379999999</v>
      </c>
      <c r="F2084">
        <v>42.61</v>
      </c>
      <c r="G2084">
        <v>792.38463828579995</v>
      </c>
      <c r="H2084">
        <v>-14.0179092026852</v>
      </c>
      <c r="I2084">
        <v>21.355800574345601</v>
      </c>
      <c r="J2084">
        <v>-9.8824309250881495</v>
      </c>
      <c r="K2084">
        <v>41.828758821533697</v>
      </c>
      <c r="L2084">
        <v>29.4620986705627</v>
      </c>
      <c r="M2084">
        <v>42.582347843080001</v>
      </c>
      <c r="N2084">
        <v>2.5115009039657399</v>
      </c>
      <c r="O2084">
        <v>26.730814362825601</v>
      </c>
      <c r="P2084">
        <v>1018.37270341207</v>
      </c>
      <c r="Q2084">
        <v>0.30665965179792298</v>
      </c>
    </row>
    <row r="2085" spans="1:17" hidden="1" x14ac:dyDescent="0.3">
      <c r="A2085" t="s">
        <v>4357</v>
      </c>
      <c r="B2085" t="s">
        <v>4358</v>
      </c>
      <c r="C2085" t="s">
        <v>10301</v>
      </c>
      <c r="D2085" t="s">
        <v>689</v>
      </c>
      <c r="E2085">
        <v>333.547314352</v>
      </c>
      <c r="F2085">
        <v>22.61</v>
      </c>
      <c r="G2085">
        <v>45.338967456708303</v>
      </c>
      <c r="H2085">
        <v>13.6795103339908</v>
      </c>
      <c r="I2085">
        <v>-0.57008125787396902</v>
      </c>
      <c r="J2085">
        <v>10.7318108262166</v>
      </c>
      <c r="K2085">
        <v>20.775299643967902</v>
      </c>
      <c r="L2085">
        <v>19.115416201128401</v>
      </c>
      <c r="M2085">
        <v>61.0281710661083</v>
      </c>
      <c r="N2085">
        <v>2.9340966783079998</v>
      </c>
      <c r="O2085">
        <v>12.1185316231755</v>
      </c>
      <c r="P2085">
        <v>75.271317829457303</v>
      </c>
      <c r="Q2085">
        <v>1.2066813477782001E-2</v>
      </c>
    </row>
    <row r="2086" spans="1:17" hidden="1" x14ac:dyDescent="0.3">
      <c r="A2086" t="s">
        <v>4359</v>
      </c>
      <c r="B2086" t="s">
        <v>4360</v>
      </c>
      <c r="C2086" t="s">
        <v>10301</v>
      </c>
      <c r="D2086" t="s">
        <v>308</v>
      </c>
      <c r="E2086">
        <v>332.48727099000001</v>
      </c>
      <c r="F2086">
        <v>20.34</v>
      </c>
      <c r="G2086">
        <v>87.320357713960604</v>
      </c>
      <c r="H2086">
        <v>-7.1904611674510202</v>
      </c>
      <c r="I2086">
        <v>5.8965219717350399</v>
      </c>
      <c r="J2086">
        <v>-7.9033407984952504</v>
      </c>
      <c r="K2086">
        <v>21.920924489582699</v>
      </c>
      <c r="L2086">
        <v>16.983425515161599</v>
      </c>
      <c r="M2086">
        <v>16.7273910029379</v>
      </c>
      <c r="N2086">
        <v>9.4889710497631494E-2</v>
      </c>
      <c r="O2086">
        <v>50.688298918387297</v>
      </c>
      <c r="P2086">
        <v>160.76923076923001</v>
      </c>
      <c r="Q2086">
        <v>9.2568909305934005E-2</v>
      </c>
    </row>
    <row r="2087" spans="1:17" hidden="1" x14ac:dyDescent="0.3">
      <c r="A2087" t="s">
        <v>4361</v>
      </c>
      <c r="B2087" t="s">
        <v>4362</v>
      </c>
      <c r="C2087" t="s">
        <v>10301</v>
      </c>
      <c r="D2087" t="s">
        <v>139</v>
      </c>
      <c r="E2087">
        <v>332.43299999999999</v>
      </c>
      <c r="F2087">
        <v>386.55</v>
      </c>
      <c r="G2087">
        <v>575.53995128387203</v>
      </c>
      <c r="H2087">
        <v>48.806380411370696</v>
      </c>
      <c r="I2087">
        <v>224.01684253877599</v>
      </c>
      <c r="J2087">
        <v>5.2884435168970603</v>
      </c>
      <c r="K2087">
        <v>271.40446012217097</v>
      </c>
      <c r="L2087">
        <v>165.763271243182</v>
      </c>
      <c r="M2087">
        <v>99.153959588686007</v>
      </c>
      <c r="N2087">
        <v>0.37559531760273901</v>
      </c>
      <c r="O2087">
        <v>0</v>
      </c>
      <c r="P2087">
        <v>730.39742212674503</v>
      </c>
      <c r="Q2087">
        <v>0.17578876821954201</v>
      </c>
    </row>
    <row r="2088" spans="1:17" hidden="1" x14ac:dyDescent="0.3">
      <c r="A2088" t="s">
        <v>4363</v>
      </c>
      <c r="B2088" t="s">
        <v>4364</v>
      </c>
      <c r="C2088" t="s">
        <v>10301</v>
      </c>
      <c r="D2088" t="s">
        <v>51</v>
      </c>
      <c r="E2088">
        <v>332.32688000000002</v>
      </c>
      <c r="F2088">
        <v>289</v>
      </c>
      <c r="G2088">
        <v>10.3597744375879</v>
      </c>
      <c r="H2088">
        <v>-1.07506343191063</v>
      </c>
      <c r="I2088">
        <v>43.700611722496397</v>
      </c>
      <c r="J2088">
        <v>-5.82695060939208</v>
      </c>
      <c r="K2088">
        <v>259.56004958279101</v>
      </c>
      <c r="L2088">
        <v>207.00413756761401</v>
      </c>
      <c r="M2088">
        <v>53.996193489413798</v>
      </c>
      <c r="N2088">
        <v>1.0147783251231499</v>
      </c>
      <c r="O2088">
        <v>12.456747404844201</v>
      </c>
      <c r="P2088">
        <v>112.5</v>
      </c>
    </row>
    <row r="2089" spans="1:17" hidden="1" x14ac:dyDescent="0.3">
      <c r="A2089" t="s">
        <v>4365</v>
      </c>
      <c r="B2089" t="s">
        <v>4366</v>
      </c>
      <c r="C2089" t="s">
        <v>10301</v>
      </c>
      <c r="D2089" t="s">
        <v>527</v>
      </c>
      <c r="E2089">
        <v>332.2</v>
      </c>
      <c r="F2089">
        <v>332.2</v>
      </c>
      <c r="G2089">
        <v>25.700759585692001</v>
      </c>
      <c r="H2089">
        <v>6.5661853117259401</v>
      </c>
      <c r="I2089">
        <v>-9.9922306800233809</v>
      </c>
      <c r="J2089">
        <v>8.6733882715477399</v>
      </c>
      <c r="K2089">
        <v>285.00627497976501</v>
      </c>
      <c r="L2089">
        <v>285.336821616772</v>
      </c>
      <c r="M2089">
        <v>77.616897608720805</v>
      </c>
      <c r="N2089">
        <v>2.4645181223409298</v>
      </c>
      <c r="O2089">
        <v>12.372065021071601</v>
      </c>
      <c r="P2089">
        <v>61.890838206627599</v>
      </c>
      <c r="Q2089">
        <v>0.112546026991295</v>
      </c>
    </row>
    <row r="2090" spans="1:17" hidden="1" x14ac:dyDescent="0.3">
      <c r="A2090" t="s">
        <v>4367</v>
      </c>
      <c r="B2090" t="s">
        <v>4368</v>
      </c>
      <c r="C2090" t="s">
        <v>10301</v>
      </c>
      <c r="D2090" t="s">
        <v>444</v>
      </c>
      <c r="E2090">
        <v>332.00642876000001</v>
      </c>
      <c r="F2090">
        <v>83.9</v>
      </c>
      <c r="G2090">
        <v>81.361384451420406</v>
      </c>
      <c r="H2090">
        <v>19.4855421295021</v>
      </c>
      <c r="I2090">
        <v>14.6036174257585</v>
      </c>
      <c r="J2090">
        <v>15.116483218212799</v>
      </c>
      <c r="K2090">
        <v>67.322001466145593</v>
      </c>
      <c r="L2090">
        <v>61.027908706195603</v>
      </c>
      <c r="M2090">
        <v>80.326100388161095</v>
      </c>
      <c r="N2090">
        <v>2.9184771610386702</v>
      </c>
      <c r="O2090">
        <v>1.78784266984506</v>
      </c>
      <c r="P2090">
        <v>115.128205128205</v>
      </c>
      <c r="Q2090">
        <v>0.119854602272135</v>
      </c>
    </row>
    <row r="2091" spans="1:17" hidden="1" x14ac:dyDescent="0.3">
      <c r="A2091" t="s">
        <v>4369</v>
      </c>
      <c r="B2091" t="s">
        <v>4370</v>
      </c>
      <c r="C2091" t="s">
        <v>10301</v>
      </c>
      <c r="D2091" t="s">
        <v>54</v>
      </c>
      <c r="E2091">
        <v>331.88466</v>
      </c>
      <c r="F2091">
        <v>1076.1500000000001</v>
      </c>
      <c r="G2091">
        <v>34.0270343652085</v>
      </c>
      <c r="H2091">
        <v>32.216697031643299</v>
      </c>
      <c r="I2091">
        <v>-33.907991360489902</v>
      </c>
      <c r="J2091">
        <v>39.008488454774799</v>
      </c>
      <c r="K2091">
        <v>862.10564462457899</v>
      </c>
      <c r="L2091">
        <v>885.90493153688305</v>
      </c>
      <c r="M2091">
        <v>81.425411325843697</v>
      </c>
      <c r="N2091">
        <v>2.9328513131211902</v>
      </c>
      <c r="O2091">
        <v>37.518003995725401</v>
      </c>
      <c r="P2091">
        <v>83.216049032404499</v>
      </c>
      <c r="Q2091">
        <v>7.2703486014912999E-2</v>
      </c>
    </row>
    <row r="2092" spans="1:17" hidden="1" x14ac:dyDescent="0.3">
      <c r="A2092" t="s">
        <v>4371</v>
      </c>
      <c r="B2092" t="s">
        <v>4372</v>
      </c>
      <c r="C2092" t="s">
        <v>10301</v>
      </c>
      <c r="D2092" t="s">
        <v>46</v>
      </c>
      <c r="E2092">
        <v>330.14999488799998</v>
      </c>
      <c r="F2092">
        <v>59.64</v>
      </c>
      <c r="G2092">
        <v>65.404790838912405</v>
      </c>
      <c r="H2092">
        <v>-17.418259273665399</v>
      </c>
      <c r="I2092">
        <v>-14.8575505453432</v>
      </c>
      <c r="J2092">
        <v>-9.0710530337132695</v>
      </c>
      <c r="K2092">
        <v>68.1856264245137</v>
      </c>
      <c r="L2092">
        <v>56.175018305006397</v>
      </c>
      <c r="M2092">
        <v>13.861744439484101</v>
      </c>
      <c r="N2092">
        <v>0.55569481383870101</v>
      </c>
      <c r="O2092">
        <v>48.390342052313798</v>
      </c>
      <c r="P2092">
        <v>98.8</v>
      </c>
    </row>
    <row r="2093" spans="1:17" hidden="1" x14ac:dyDescent="0.3">
      <c r="A2093" t="s">
        <v>4373</v>
      </c>
      <c r="B2093" t="s">
        <v>4374</v>
      </c>
      <c r="C2093" t="s">
        <v>10301</v>
      </c>
      <c r="D2093" t="s">
        <v>408</v>
      </c>
      <c r="E2093">
        <v>329.10383617999997</v>
      </c>
      <c r="F2093">
        <v>900.55</v>
      </c>
      <c r="G2093">
        <v>88.977734537522394</v>
      </c>
      <c r="H2093">
        <v>14.2375723893753</v>
      </c>
      <c r="I2093">
        <v>6.20501899454809</v>
      </c>
      <c r="J2093">
        <v>-2.3650137420360502</v>
      </c>
      <c r="K2093">
        <v>824.86604111874499</v>
      </c>
      <c r="L2093">
        <v>719.75478204219996</v>
      </c>
      <c r="M2093">
        <v>59.791207187681998</v>
      </c>
      <c r="N2093">
        <v>1.31525764137325</v>
      </c>
      <c r="O2093">
        <v>3.71439675753706</v>
      </c>
      <c r="P2093">
        <v>121.265356265356</v>
      </c>
      <c r="Q2093">
        <v>9.3540521118743003E-2</v>
      </c>
    </row>
    <row r="2094" spans="1:17" hidden="1" x14ac:dyDescent="0.3">
      <c r="A2094" t="s">
        <v>4375</v>
      </c>
      <c r="B2094" t="s">
        <v>4376</v>
      </c>
      <c r="C2094" t="s">
        <v>10301</v>
      </c>
      <c r="D2094" t="s">
        <v>622</v>
      </c>
      <c r="E2094">
        <v>328.99240800000001</v>
      </c>
      <c r="F2094">
        <v>79.260000000000005</v>
      </c>
      <c r="G2094">
        <v>22.766673122253199</v>
      </c>
      <c r="H2094">
        <v>12.5185752964065</v>
      </c>
      <c r="I2094">
        <v>-15.428009230556</v>
      </c>
      <c r="J2094">
        <v>3.98126183221104</v>
      </c>
      <c r="K2094">
        <v>74.794108503899807</v>
      </c>
      <c r="L2094">
        <v>72.487016117357996</v>
      </c>
      <c r="M2094">
        <v>62.980815104491697</v>
      </c>
      <c r="N2094">
        <v>0.83150784053977</v>
      </c>
      <c r="O2094">
        <v>28.690386071158201</v>
      </c>
      <c r="P2094">
        <v>53.159420289854999</v>
      </c>
      <c r="Q2094">
        <v>1.8279587192099999E-3</v>
      </c>
    </row>
    <row r="2095" spans="1:17" hidden="1" x14ac:dyDescent="0.3">
      <c r="A2095" t="s">
        <v>4377</v>
      </c>
      <c r="B2095" t="s">
        <v>4378</v>
      </c>
      <c r="C2095" t="s">
        <v>10301</v>
      </c>
      <c r="D2095" t="s">
        <v>139</v>
      </c>
      <c r="E2095">
        <v>328.33402888000001</v>
      </c>
      <c r="F2095">
        <v>44.98</v>
      </c>
      <c r="G2095">
        <v>-11.8403181692958</v>
      </c>
      <c r="H2095">
        <v>6.7492696179421197</v>
      </c>
      <c r="I2095">
        <v>-25.852416202486999</v>
      </c>
      <c r="J2095">
        <v>5.6918637117409103</v>
      </c>
      <c r="K2095">
        <v>43.495832679657497</v>
      </c>
      <c r="L2095">
        <v>42.667733637791002</v>
      </c>
      <c r="M2095">
        <v>67.069998006444706</v>
      </c>
      <c r="N2095">
        <v>1.0065652580186299</v>
      </c>
      <c r="O2095">
        <v>40.062249888839403</v>
      </c>
      <c r="P2095">
        <v>44.259140474663198</v>
      </c>
    </row>
    <row r="2096" spans="1:17" hidden="1" x14ac:dyDescent="0.3">
      <c r="A2096" t="s">
        <v>4379</v>
      </c>
      <c r="B2096" t="s">
        <v>4380</v>
      </c>
      <c r="C2096" t="s">
        <v>10301</v>
      </c>
      <c r="D2096" t="s">
        <v>51</v>
      </c>
      <c r="E2096">
        <v>328.20172000000002</v>
      </c>
      <c r="F2096">
        <v>39.549999999999997</v>
      </c>
      <c r="G2096">
        <v>-78.939409350759902</v>
      </c>
      <c r="H2096">
        <v>2.7733782985471298</v>
      </c>
      <c r="I2096">
        <v>-66.834462522255194</v>
      </c>
      <c r="J2096">
        <v>-1.6451284675150499</v>
      </c>
      <c r="K2096">
        <v>39.496178680015603</v>
      </c>
      <c r="L2096">
        <v>53.848475332714898</v>
      </c>
      <c r="M2096">
        <v>65.654646645721101</v>
      </c>
      <c r="N2096">
        <v>0.681121529485889</v>
      </c>
      <c r="O2096">
        <v>135.01896333754701</v>
      </c>
      <c r="P2096">
        <v>13.6494252873563</v>
      </c>
      <c r="Q2096">
        <v>4.3027680878761E-2</v>
      </c>
    </row>
    <row r="2097" spans="1:17" hidden="1" x14ac:dyDescent="0.3">
      <c r="A2097" t="s">
        <v>4381</v>
      </c>
      <c r="B2097" t="s">
        <v>4382</v>
      </c>
      <c r="C2097" t="s">
        <v>10301</v>
      </c>
      <c r="D2097" t="s">
        <v>101</v>
      </c>
      <c r="E2097">
        <v>327.80041811999899</v>
      </c>
      <c r="F2097">
        <v>25.45</v>
      </c>
      <c r="G2097">
        <v>71.303923081803205</v>
      </c>
      <c r="H2097">
        <v>-11.8475423414876</v>
      </c>
      <c r="I2097">
        <v>-1.17959483157192</v>
      </c>
      <c r="J2097">
        <v>-6.4789614137138001</v>
      </c>
      <c r="K2097">
        <v>27.082521387056001</v>
      </c>
      <c r="L2097">
        <v>22.770114902687201</v>
      </c>
      <c r="M2097">
        <v>28.0401110358852</v>
      </c>
      <c r="N2097">
        <v>0.63637616967312605</v>
      </c>
      <c r="O2097">
        <v>28.343339556716099</v>
      </c>
      <c r="P2097">
        <v>116.96610001213401</v>
      </c>
      <c r="Q2097">
        <v>0.116001082252118</v>
      </c>
    </row>
    <row r="2098" spans="1:17" hidden="1" x14ac:dyDescent="0.3">
      <c r="A2098" t="s">
        <v>4383</v>
      </c>
      <c r="B2098" t="s">
        <v>4384</v>
      </c>
      <c r="C2098" t="s">
        <v>10301</v>
      </c>
      <c r="D2098" t="s">
        <v>354</v>
      </c>
      <c r="E2098">
        <v>326.532668</v>
      </c>
      <c r="F2098">
        <v>89.09</v>
      </c>
      <c r="G2098">
        <v>46.313031706634597</v>
      </c>
      <c r="H2098">
        <v>25.084789612371601</v>
      </c>
      <c r="I2098">
        <v>-15.0802645114162</v>
      </c>
      <c r="J2098">
        <v>0.39781887811967798</v>
      </c>
      <c r="K2098">
        <v>78.694779987702404</v>
      </c>
      <c r="L2098">
        <v>75.967155480504402</v>
      </c>
      <c r="M2098">
        <v>68.466728325650195</v>
      </c>
      <c r="N2098">
        <v>2.9249200496648502</v>
      </c>
      <c r="O2098">
        <v>45.358626108429597</v>
      </c>
      <c r="P2098">
        <v>77.824351297405101</v>
      </c>
      <c r="Q2098">
        <v>4.1928858608420001E-2</v>
      </c>
    </row>
    <row r="2099" spans="1:17" hidden="1" x14ac:dyDescent="0.3">
      <c r="A2099" t="s">
        <v>4385</v>
      </c>
      <c r="B2099" t="s">
        <v>4386</v>
      </c>
      <c r="C2099" t="s">
        <v>10301</v>
      </c>
      <c r="D2099" t="s">
        <v>139</v>
      </c>
      <c r="E2099">
        <v>324.945224</v>
      </c>
      <c r="F2099">
        <v>310</v>
      </c>
      <c r="G2099">
        <v>45.073333904436801</v>
      </c>
      <c r="H2099">
        <v>12.300361034095699</v>
      </c>
      <c r="I2099">
        <v>-4.0742051160415604</v>
      </c>
      <c r="J2099">
        <v>13.668410499356501</v>
      </c>
      <c r="K2099">
        <v>286.91712647601202</v>
      </c>
      <c r="L2099">
        <v>266.73864281836399</v>
      </c>
      <c r="M2099">
        <v>67.505809175233495</v>
      </c>
      <c r="N2099">
        <v>1.45173453996983</v>
      </c>
      <c r="O2099">
        <v>4.8387096774193497</v>
      </c>
      <c r="P2099">
        <v>75.986375248367807</v>
      </c>
      <c r="Q2099">
        <v>6.7884446785515001E-2</v>
      </c>
    </row>
    <row r="2100" spans="1:17" hidden="1" x14ac:dyDescent="0.3">
      <c r="A2100" t="s">
        <v>4387</v>
      </c>
      <c r="B2100" t="s">
        <v>4388</v>
      </c>
      <c r="C2100" t="s">
        <v>10301</v>
      </c>
      <c r="D2100" t="s">
        <v>1002</v>
      </c>
      <c r="E2100">
        <v>324.90415383999999</v>
      </c>
      <c r="F2100">
        <v>68.180000000000007</v>
      </c>
      <c r="G2100">
        <v>64.899004557313404</v>
      </c>
      <c r="H2100">
        <v>4.2413578863259396</v>
      </c>
      <c r="I2100">
        <v>69.077183861289299</v>
      </c>
      <c r="J2100">
        <v>0.32658856889861099</v>
      </c>
      <c r="K2100">
        <v>63.424270372370302</v>
      </c>
      <c r="L2100">
        <v>50.717668599238301</v>
      </c>
      <c r="M2100">
        <v>57.498589883977303</v>
      </c>
      <c r="N2100">
        <v>0.236401496219379</v>
      </c>
      <c r="O2100">
        <v>26.0193605162804</v>
      </c>
      <c r="P2100">
        <v>110.75734157650599</v>
      </c>
      <c r="Q2100">
        <v>8.2686186886568994E-2</v>
      </c>
    </row>
    <row r="2101" spans="1:17" hidden="1" x14ac:dyDescent="0.3">
      <c r="A2101" t="s">
        <v>4389</v>
      </c>
      <c r="B2101" t="s">
        <v>4390</v>
      </c>
      <c r="C2101" t="s">
        <v>10301</v>
      </c>
      <c r="D2101" t="s">
        <v>3122</v>
      </c>
      <c r="E2101">
        <v>324.31099999999998</v>
      </c>
      <c r="F2101">
        <v>321.10000000000002</v>
      </c>
      <c r="G2101">
        <v>10.876297487752201</v>
      </c>
      <c r="H2101">
        <v>-1.3884632656228499</v>
      </c>
      <c r="I2101">
        <v>-15.8535897195381</v>
      </c>
      <c r="J2101">
        <v>2.9551352974677898</v>
      </c>
      <c r="K2101">
        <v>332.28875328581898</v>
      </c>
      <c r="L2101">
        <v>311.387774758143</v>
      </c>
      <c r="M2101">
        <v>40.7526455034169</v>
      </c>
      <c r="N2101">
        <v>1.03489809124345</v>
      </c>
      <c r="O2101">
        <v>26.113360323886599</v>
      </c>
      <c r="P2101">
        <v>52.831984769157501</v>
      </c>
      <c r="Q2101">
        <v>0.238762787169298</v>
      </c>
    </row>
    <row r="2102" spans="1:17" hidden="1" x14ac:dyDescent="0.3">
      <c r="A2102" t="s">
        <v>4391</v>
      </c>
      <c r="B2102" t="s">
        <v>4392</v>
      </c>
      <c r="C2102" t="s">
        <v>10301</v>
      </c>
      <c r="D2102" t="s">
        <v>51</v>
      </c>
      <c r="E2102">
        <v>324.052683</v>
      </c>
      <c r="F2102">
        <v>907.05</v>
      </c>
      <c r="G2102">
        <v>224.40310147372901</v>
      </c>
      <c r="H2102">
        <v>24.892786727647898</v>
      </c>
      <c r="I2102">
        <v>125.834086960905</v>
      </c>
      <c r="J2102">
        <v>18.7648358836393</v>
      </c>
      <c r="K2102">
        <v>686.68616580167395</v>
      </c>
      <c r="L2102">
        <v>509.27992669064599</v>
      </c>
      <c r="M2102">
        <v>87.044381751260701</v>
      </c>
      <c r="N2102">
        <v>1.3262251803510099</v>
      </c>
      <c r="O2102">
        <v>0</v>
      </c>
      <c r="P2102">
        <v>257.31731337403897</v>
      </c>
      <c r="Q2102">
        <v>6.9962754950645994E-2</v>
      </c>
    </row>
    <row r="2103" spans="1:17" hidden="1" x14ac:dyDescent="0.3">
      <c r="A2103" t="s">
        <v>4393</v>
      </c>
      <c r="B2103" t="s">
        <v>4394</v>
      </c>
      <c r="C2103" t="s">
        <v>10301</v>
      </c>
      <c r="D2103" t="s">
        <v>622</v>
      </c>
      <c r="E2103">
        <v>322.58782239999999</v>
      </c>
      <c r="F2103">
        <v>253.6</v>
      </c>
      <c r="G2103">
        <v>849.34623164734899</v>
      </c>
      <c r="H2103">
        <v>24.637438895671199</v>
      </c>
      <c r="I2103">
        <v>318.15477611105098</v>
      </c>
      <c r="J2103">
        <v>21.864815752325001</v>
      </c>
      <c r="K2103">
        <v>197.28876834191399</v>
      </c>
      <c r="L2103">
        <v>117.461911381368</v>
      </c>
      <c r="M2103">
        <v>87.673390303909599</v>
      </c>
      <c r="N2103">
        <v>0.98958333333333304</v>
      </c>
      <c r="O2103">
        <v>0.35488958990537101</v>
      </c>
      <c r="P2103">
        <v>1085.04672897196</v>
      </c>
    </row>
    <row r="2104" spans="1:17" hidden="1" x14ac:dyDescent="0.3">
      <c r="A2104" t="s">
        <v>4395</v>
      </c>
      <c r="B2104" t="s">
        <v>4396</v>
      </c>
      <c r="C2104" t="s">
        <v>10301</v>
      </c>
      <c r="D2104" t="s">
        <v>46</v>
      </c>
      <c r="E2104">
        <v>322.22399999999999</v>
      </c>
      <c r="F2104">
        <v>294</v>
      </c>
      <c r="G2104">
        <v>-5.1107199802749097</v>
      </c>
      <c r="H2104">
        <v>-18.5305814937681</v>
      </c>
      <c r="I2104">
        <v>-8.4272687989947705</v>
      </c>
      <c r="J2104">
        <v>-5.1490594529294897</v>
      </c>
      <c r="K2104">
        <v>315.63220274168998</v>
      </c>
      <c r="M2104">
        <v>36.051855400031997</v>
      </c>
      <c r="N2104">
        <v>0.45678724231816398</v>
      </c>
      <c r="O2104">
        <v>44.387755102040799</v>
      </c>
      <c r="P2104">
        <v>71.5285880980163</v>
      </c>
    </row>
    <row r="2105" spans="1:17" hidden="1" x14ac:dyDescent="0.3">
      <c r="A2105" t="s">
        <v>4397</v>
      </c>
      <c r="B2105" t="s">
        <v>4398</v>
      </c>
      <c r="C2105" t="s">
        <v>10301</v>
      </c>
      <c r="D2105" t="s">
        <v>303</v>
      </c>
      <c r="E2105">
        <v>322.2045</v>
      </c>
      <c r="F2105">
        <v>180</v>
      </c>
      <c r="G2105">
        <v>4.3379568182607402</v>
      </c>
      <c r="H2105">
        <v>3.0895587001073102</v>
      </c>
      <c r="I2105">
        <v>-25.468835811800901</v>
      </c>
      <c r="J2105">
        <v>-1.0803328611692</v>
      </c>
      <c r="K2105">
        <v>184.15068043718199</v>
      </c>
      <c r="L2105">
        <v>183.23553761853299</v>
      </c>
      <c r="M2105">
        <v>47.425184555758001</v>
      </c>
      <c r="N2105">
        <v>0.45511111111111102</v>
      </c>
      <c r="O2105">
        <v>38.3333333333333</v>
      </c>
      <c r="P2105">
        <v>45.748987854250998</v>
      </c>
    </row>
    <row r="2106" spans="1:17" hidden="1" x14ac:dyDescent="0.3">
      <c r="A2106" t="s">
        <v>4399</v>
      </c>
      <c r="B2106" t="s">
        <v>4400</v>
      </c>
      <c r="C2106" t="s">
        <v>10301</v>
      </c>
      <c r="D2106" t="s">
        <v>689</v>
      </c>
      <c r="E2106">
        <v>321.297951646</v>
      </c>
      <c r="F2106">
        <v>48.38</v>
      </c>
      <c r="G2106">
        <v>14.002005349667799</v>
      </c>
      <c r="H2106">
        <v>-1.0901463540457901</v>
      </c>
      <c r="I2106">
        <v>-30.5692780466767</v>
      </c>
      <c r="J2106">
        <v>-7.2863808351066899</v>
      </c>
      <c r="K2106">
        <v>51.499037968999303</v>
      </c>
      <c r="L2106">
        <v>50.790794782215301</v>
      </c>
      <c r="M2106">
        <v>30.0135796208084</v>
      </c>
      <c r="N2106">
        <v>0.801997580170286</v>
      </c>
      <c r="O2106">
        <v>60.831568342618603</v>
      </c>
      <c r="P2106">
        <v>41.919742873802399</v>
      </c>
      <c r="Q2106">
        <v>0.13970758171653999</v>
      </c>
    </row>
    <row r="2107" spans="1:17" hidden="1" x14ac:dyDescent="0.3">
      <c r="A2107" t="s">
        <v>4401</v>
      </c>
      <c r="B2107" t="s">
        <v>4402</v>
      </c>
      <c r="C2107" t="s">
        <v>10301</v>
      </c>
      <c r="D2107" t="s">
        <v>224</v>
      </c>
      <c r="E2107">
        <v>320.97384</v>
      </c>
      <c r="F2107">
        <v>100.32</v>
      </c>
      <c r="G2107">
        <v>16.116720480172599</v>
      </c>
      <c r="H2107">
        <v>-14.147754282149</v>
      </c>
      <c r="I2107">
        <v>-14.1356254116534</v>
      </c>
      <c r="J2107">
        <v>-6.2280875278824803</v>
      </c>
      <c r="K2107">
        <v>106.691433651746</v>
      </c>
      <c r="L2107">
        <v>97.957886663360298</v>
      </c>
      <c r="M2107">
        <v>42.145631945120897</v>
      </c>
      <c r="N2107">
        <v>0.42215041236488399</v>
      </c>
      <c r="O2107">
        <v>28.478867623604401</v>
      </c>
      <c r="P2107">
        <v>59.238095238095198</v>
      </c>
      <c r="Q2107">
        <v>6.5283292964336007E-2</v>
      </c>
    </row>
    <row r="2108" spans="1:17" hidden="1" x14ac:dyDescent="0.3">
      <c r="A2108" t="s">
        <v>4403</v>
      </c>
      <c r="B2108" t="s">
        <v>4404</v>
      </c>
      <c r="C2108" t="s">
        <v>10301</v>
      </c>
      <c r="D2108" t="s">
        <v>408</v>
      </c>
      <c r="E2108">
        <v>320.94382999999999</v>
      </c>
      <c r="F2108">
        <v>860</v>
      </c>
      <c r="G2108">
        <v>53.612605483780897</v>
      </c>
      <c r="H2108">
        <v>0.54194005849620897</v>
      </c>
      <c r="I2108">
        <v>-22.616549429749799</v>
      </c>
      <c r="J2108">
        <v>-4.1418729085869899</v>
      </c>
      <c r="K2108">
        <v>885.52522628932297</v>
      </c>
      <c r="L2108">
        <v>851.77257500972496</v>
      </c>
      <c r="M2108">
        <v>41.822573393781802</v>
      </c>
      <c r="N2108">
        <v>0.77338853477075697</v>
      </c>
      <c r="O2108">
        <v>58.1279069767441</v>
      </c>
      <c r="P2108">
        <v>84.549356223175906</v>
      </c>
      <c r="Q2108">
        <v>6.9122199548922E-2</v>
      </c>
    </row>
    <row r="2109" spans="1:17" hidden="1" x14ac:dyDescent="0.3">
      <c r="A2109" t="s">
        <v>4405</v>
      </c>
      <c r="B2109" t="s">
        <v>4406</v>
      </c>
      <c r="C2109" t="s">
        <v>10301</v>
      </c>
      <c r="D2109" t="s">
        <v>622</v>
      </c>
      <c r="E2109">
        <v>320.58907249999999</v>
      </c>
      <c r="F2109">
        <v>258.55</v>
      </c>
      <c r="G2109">
        <v>185.09679032090099</v>
      </c>
      <c r="H2109">
        <v>-13.6207058250061</v>
      </c>
      <c r="I2109">
        <v>18.085873659059601</v>
      </c>
      <c r="J2109">
        <v>-7.1585832624533099</v>
      </c>
      <c r="K2109">
        <v>285.157948491318</v>
      </c>
      <c r="L2109">
        <v>224.56909017093199</v>
      </c>
      <c r="M2109">
        <v>27.047610643193199</v>
      </c>
      <c r="N2109">
        <v>0.38095238095238099</v>
      </c>
      <c r="O2109">
        <v>31.502610713595001</v>
      </c>
      <c r="P2109">
        <v>244.73333333333301</v>
      </c>
    </row>
    <row r="2110" spans="1:17" hidden="1" x14ac:dyDescent="0.3">
      <c r="A2110" t="s">
        <v>4407</v>
      </c>
      <c r="B2110" t="s">
        <v>4408</v>
      </c>
      <c r="C2110" t="s">
        <v>10301</v>
      </c>
      <c r="E2110">
        <v>320.51459999999997</v>
      </c>
      <c r="F2110">
        <v>5.95</v>
      </c>
      <c r="G2110">
        <v>37.820424035754002</v>
      </c>
      <c r="H2110">
        <v>-1.23320787049787</v>
      </c>
      <c r="I2110">
        <v>-5.0449079907651999</v>
      </c>
      <c r="J2110">
        <v>6.6937333398632903</v>
      </c>
      <c r="K2110">
        <v>5.3919378299290797</v>
      </c>
      <c r="L2110">
        <v>4.5595045421116698</v>
      </c>
      <c r="M2110">
        <v>57.779259143928499</v>
      </c>
      <c r="N2110">
        <v>0.79011822186230596</v>
      </c>
      <c r="O2110">
        <v>25.8823529411764</v>
      </c>
      <c r="P2110">
        <v>146.88796680497899</v>
      </c>
      <c r="Q2110">
        <v>-2.5414244872207999E-2</v>
      </c>
    </row>
    <row r="2111" spans="1:17" hidden="1" x14ac:dyDescent="0.3">
      <c r="A2111" t="s">
        <v>4409</v>
      </c>
      <c r="B2111" t="s">
        <v>4410</v>
      </c>
      <c r="C2111" t="s">
        <v>10301</v>
      </c>
      <c r="D2111" t="s">
        <v>527</v>
      </c>
      <c r="E2111">
        <v>320.294808969999</v>
      </c>
      <c r="F2111">
        <v>204.65</v>
      </c>
      <c r="G2111">
        <v>25.746476321788201</v>
      </c>
      <c r="H2111">
        <v>23.712087534316101</v>
      </c>
      <c r="I2111">
        <v>41.988481482397702</v>
      </c>
      <c r="J2111">
        <v>3.5374653697655298</v>
      </c>
      <c r="K2111">
        <v>173.58676103995501</v>
      </c>
      <c r="M2111">
        <v>70.614743838317096</v>
      </c>
      <c r="N2111">
        <v>1.13055555555555</v>
      </c>
      <c r="O2111">
        <v>1.0505741509894999</v>
      </c>
      <c r="P2111">
        <v>79.203152364273194</v>
      </c>
    </row>
    <row r="2112" spans="1:17" hidden="1" x14ac:dyDescent="0.3">
      <c r="A2112" t="s">
        <v>4411</v>
      </c>
      <c r="B2112" t="s">
        <v>4412</v>
      </c>
      <c r="C2112" t="s">
        <v>10301</v>
      </c>
      <c r="D2112" t="s">
        <v>1184</v>
      </c>
      <c r="E2112">
        <v>320.19839999999999</v>
      </c>
      <c r="F2112">
        <v>288</v>
      </c>
      <c r="G2112">
        <v>253.79200402656099</v>
      </c>
      <c r="H2112">
        <v>42.947017411104099</v>
      </c>
      <c r="I2112">
        <v>99.313278625485907</v>
      </c>
      <c r="J2112">
        <v>-1.7130945406488001</v>
      </c>
      <c r="K2112">
        <v>234.41559642395299</v>
      </c>
      <c r="L2112">
        <v>161.27956112951199</v>
      </c>
      <c r="M2112">
        <v>67.9275121559604</v>
      </c>
      <c r="N2112">
        <v>0.177631578947368</v>
      </c>
      <c r="O2112">
        <v>7.2916666666666696</v>
      </c>
      <c r="P2112">
        <v>345.82043343653203</v>
      </c>
    </row>
    <row r="2113" spans="1:17" hidden="1" x14ac:dyDescent="0.3">
      <c r="A2113" t="s">
        <v>4413</v>
      </c>
      <c r="B2113" t="s">
        <v>4414</v>
      </c>
      <c r="C2113" t="s">
        <v>10301</v>
      </c>
      <c r="D2113" t="s">
        <v>527</v>
      </c>
      <c r="E2113">
        <v>320.04000000000002</v>
      </c>
      <c r="F2113">
        <v>3200.4</v>
      </c>
      <c r="G2113">
        <v>78.886566052486501</v>
      </c>
      <c r="H2113">
        <v>3.1506032483821098</v>
      </c>
      <c r="I2113">
        <v>18.421828612084699</v>
      </c>
      <c r="J2113">
        <v>-4.1558950904102998</v>
      </c>
      <c r="K2113">
        <v>2989.0059238755398</v>
      </c>
      <c r="L2113">
        <v>2549.8826552014202</v>
      </c>
      <c r="M2113">
        <v>64.913230475894807</v>
      </c>
      <c r="N2113">
        <v>0.24386038103184501</v>
      </c>
      <c r="O2113">
        <v>17.485314335708001</v>
      </c>
      <c r="P2113">
        <v>112.368944923689</v>
      </c>
      <c r="Q2113">
        <v>7.1178661420723002E-2</v>
      </c>
    </row>
    <row r="2114" spans="1:17" hidden="1" x14ac:dyDescent="0.3">
      <c r="A2114" t="s">
        <v>4415</v>
      </c>
      <c r="B2114" t="s">
        <v>4416</v>
      </c>
      <c r="C2114" t="s">
        <v>10301</v>
      </c>
      <c r="D2114" t="s">
        <v>54</v>
      </c>
      <c r="E2114">
        <v>319.92971855000002</v>
      </c>
      <c r="F2114">
        <v>48.1</v>
      </c>
      <c r="G2114">
        <v>42.227292543074498</v>
      </c>
      <c r="H2114">
        <v>-13.4178562870303</v>
      </c>
      <c r="I2114">
        <v>-10.3272283601538</v>
      </c>
      <c r="J2114">
        <v>-0.81308798083422895</v>
      </c>
      <c r="K2114">
        <v>49.167077966034299</v>
      </c>
      <c r="L2114">
        <v>42.990566279286199</v>
      </c>
      <c r="M2114">
        <v>47.878259196205299</v>
      </c>
      <c r="N2114">
        <v>0.56258919456260703</v>
      </c>
      <c r="O2114">
        <v>36.465696465696404</v>
      </c>
      <c r="P2114">
        <v>78.148148148148096</v>
      </c>
      <c r="Q2114">
        <v>0.14371190936681799</v>
      </c>
    </row>
    <row r="2115" spans="1:17" hidden="1" x14ac:dyDescent="0.3">
      <c r="A2115" t="s">
        <v>4417</v>
      </c>
      <c r="B2115" t="s">
        <v>4418</v>
      </c>
      <c r="C2115" t="s">
        <v>10301</v>
      </c>
      <c r="D2115" t="s">
        <v>1538</v>
      </c>
      <c r="E2115">
        <v>319.33350000000002</v>
      </c>
      <c r="F2115">
        <v>435</v>
      </c>
      <c r="G2115">
        <v>-63.725307803777397</v>
      </c>
      <c r="H2115">
        <v>1.50083338423178</v>
      </c>
      <c r="I2115">
        <v>-29.970247765478401</v>
      </c>
      <c r="J2115">
        <v>4.2255030656078398</v>
      </c>
      <c r="K2115">
        <v>431.447452320325</v>
      </c>
      <c r="L2115">
        <v>485.09550543336701</v>
      </c>
      <c r="M2115">
        <v>64.872298634136897</v>
      </c>
      <c r="N2115">
        <v>0.63375430539609601</v>
      </c>
      <c r="O2115">
        <v>67.816091954022895</v>
      </c>
      <c r="P2115">
        <v>25.7225433526011</v>
      </c>
      <c r="Q2115">
        <v>7.7021431839813997E-2</v>
      </c>
    </row>
    <row r="2116" spans="1:17" hidden="1" x14ac:dyDescent="0.3">
      <c r="A2116" t="s">
        <v>4419</v>
      </c>
      <c r="B2116" t="s">
        <v>4420</v>
      </c>
      <c r="C2116" t="s">
        <v>10301</v>
      </c>
      <c r="D2116" t="s">
        <v>1661</v>
      </c>
      <c r="E2116">
        <v>319.171027199999</v>
      </c>
      <c r="F2116">
        <v>60.77</v>
      </c>
      <c r="G2116">
        <v>-6.4506177959714499</v>
      </c>
      <c r="H2116">
        <v>-4.64428196220023</v>
      </c>
      <c r="I2116">
        <v>3.0279293956293398</v>
      </c>
      <c r="J2116">
        <v>-1.2483007402398101</v>
      </c>
      <c r="K2116">
        <v>60.519473567280201</v>
      </c>
      <c r="L2116">
        <v>57.694928165929497</v>
      </c>
      <c r="M2116">
        <v>55.8285238094657</v>
      </c>
      <c r="N2116">
        <v>1.85617817418341</v>
      </c>
      <c r="O2116">
        <v>6.7961165048543597</v>
      </c>
      <c r="P2116">
        <v>27.9099137023784</v>
      </c>
      <c r="Q2116">
        <v>-2.0749357399728999E-2</v>
      </c>
    </row>
    <row r="2117" spans="1:17" hidden="1" x14ac:dyDescent="0.3">
      <c r="A2117" t="s">
        <v>4421</v>
      </c>
      <c r="B2117" t="s">
        <v>4422</v>
      </c>
      <c r="C2117" t="s">
        <v>10301</v>
      </c>
      <c r="D2117" t="s">
        <v>263</v>
      </c>
      <c r="E2117">
        <v>319.005</v>
      </c>
      <c r="F2117">
        <v>312.75</v>
      </c>
      <c r="G2117">
        <v>117.85829391004999</v>
      </c>
      <c r="H2117">
        <v>40.623934986644898</v>
      </c>
      <c r="I2117">
        <v>85.954599390029401</v>
      </c>
      <c r="J2117">
        <v>23.623752030594702</v>
      </c>
      <c r="K2117">
        <v>221.300374580713</v>
      </c>
      <c r="L2117">
        <v>185.527305231382</v>
      </c>
      <c r="M2117">
        <v>89.292009200358606</v>
      </c>
      <c r="N2117">
        <v>2.4842872736578698</v>
      </c>
      <c r="O2117">
        <v>0</v>
      </c>
      <c r="P2117">
        <v>165.04237288135499</v>
      </c>
      <c r="Q2117">
        <v>0.18509632890213401</v>
      </c>
    </row>
    <row r="2118" spans="1:17" hidden="1" x14ac:dyDescent="0.3">
      <c r="A2118" t="s">
        <v>4423</v>
      </c>
      <c r="B2118" t="s">
        <v>4424</v>
      </c>
      <c r="C2118" t="s">
        <v>10301</v>
      </c>
      <c r="D2118" t="s">
        <v>1610</v>
      </c>
      <c r="E2118">
        <v>317.85825</v>
      </c>
      <c r="F2118">
        <v>34.75</v>
      </c>
      <c r="G2118">
        <v>-65.910302579896594</v>
      </c>
      <c r="H2118">
        <v>21.5546709173809</v>
      </c>
      <c r="I2118">
        <v>-30.484143578478299</v>
      </c>
      <c r="J2118">
        <v>12.3043231041827</v>
      </c>
      <c r="K2118">
        <v>27.189372480711899</v>
      </c>
      <c r="L2118">
        <v>34.8772012813657</v>
      </c>
      <c r="M2118">
        <v>90.001170601748896</v>
      </c>
      <c r="N2118">
        <v>4.4326279306807796</v>
      </c>
      <c r="O2118">
        <v>76.019184652278199</v>
      </c>
      <c r="P2118">
        <v>49.462365591397798</v>
      </c>
      <c r="Q2118">
        <v>0.13151321438955499</v>
      </c>
    </row>
    <row r="2119" spans="1:17" hidden="1" x14ac:dyDescent="0.3">
      <c r="A2119" t="s">
        <v>4425</v>
      </c>
      <c r="B2119" t="s">
        <v>4426</v>
      </c>
      <c r="C2119" t="s">
        <v>10301</v>
      </c>
      <c r="D2119" t="s">
        <v>139</v>
      </c>
      <c r="E2119">
        <v>317.03824250000002</v>
      </c>
      <c r="F2119">
        <v>182.81</v>
      </c>
      <c r="G2119">
        <v>-30.730071389100001</v>
      </c>
      <c r="H2119">
        <v>1.69668400254014</v>
      </c>
      <c r="I2119">
        <v>-29.954677379170999</v>
      </c>
      <c r="J2119">
        <v>-0.89586822879586903</v>
      </c>
      <c r="K2119">
        <v>179.04103628602201</v>
      </c>
      <c r="L2119">
        <v>186.41180757974601</v>
      </c>
      <c r="M2119">
        <v>69.120081127220899</v>
      </c>
      <c r="N2119">
        <v>0.96231900999708497</v>
      </c>
      <c r="O2119">
        <v>30.709479787757701</v>
      </c>
      <c r="P2119">
        <v>12.810860845418</v>
      </c>
      <c r="Q2119">
        <v>-4.9213393736838001E-2</v>
      </c>
    </row>
    <row r="2120" spans="1:17" hidden="1" x14ac:dyDescent="0.3">
      <c r="A2120" t="s">
        <v>4427</v>
      </c>
      <c r="B2120" t="s">
        <v>4428</v>
      </c>
      <c r="C2120" t="s">
        <v>10301</v>
      </c>
      <c r="D2120" t="s">
        <v>290</v>
      </c>
      <c r="E2120">
        <v>315.23467199999999</v>
      </c>
      <c r="F2120">
        <v>157.6</v>
      </c>
      <c r="G2120">
        <v>25.838360036840999</v>
      </c>
      <c r="H2120">
        <v>5.7716230473765204</v>
      </c>
      <c r="I2120">
        <v>28.475445937942201</v>
      </c>
      <c r="J2120">
        <v>6.3859810257751697</v>
      </c>
      <c r="K2120">
        <v>148.186084600404</v>
      </c>
      <c r="L2120">
        <v>127.01396354652201</v>
      </c>
      <c r="M2120">
        <v>55.288967234668597</v>
      </c>
      <c r="N2120">
        <v>0.72756729282703902</v>
      </c>
      <c r="O2120">
        <v>7.5507614213198</v>
      </c>
      <c r="P2120">
        <v>85.958702064896698</v>
      </c>
      <c r="Q2120">
        <v>2.3846113057761999E-2</v>
      </c>
    </row>
    <row r="2121" spans="1:17" hidden="1" x14ac:dyDescent="0.3">
      <c r="A2121" t="s">
        <v>4429</v>
      </c>
      <c r="B2121" t="s">
        <v>4430</v>
      </c>
      <c r="C2121" t="s">
        <v>10301</v>
      </c>
      <c r="D2121" t="s">
        <v>527</v>
      </c>
      <c r="E2121">
        <v>314.59761936000001</v>
      </c>
      <c r="F2121">
        <v>350.1</v>
      </c>
      <c r="G2121">
        <v>133.49753249448699</v>
      </c>
      <c r="H2121">
        <v>-4.6265886832335301</v>
      </c>
      <c r="I2121">
        <v>-35.732131495846097</v>
      </c>
      <c r="J2121">
        <v>-1.9055424193483199</v>
      </c>
      <c r="K2121">
        <v>351.89121673628802</v>
      </c>
      <c r="L2121">
        <v>329.80611609020701</v>
      </c>
      <c r="M2121">
        <v>56.737968313803599</v>
      </c>
      <c r="N2121">
        <v>0.77003730255286196</v>
      </c>
      <c r="O2121">
        <v>50.614110254213003</v>
      </c>
      <c r="P2121">
        <v>191.75</v>
      </c>
      <c r="Q2121">
        <v>0.261587294415634</v>
      </c>
    </row>
    <row r="2122" spans="1:17" hidden="1" x14ac:dyDescent="0.3">
      <c r="A2122" t="s">
        <v>4431</v>
      </c>
      <c r="B2122" t="s">
        <v>4432</v>
      </c>
      <c r="C2122" t="s">
        <v>10301</v>
      </c>
      <c r="D2122" t="s">
        <v>80</v>
      </c>
      <c r="E2122">
        <v>312.61566699999997</v>
      </c>
      <c r="F2122">
        <v>13.93</v>
      </c>
      <c r="G2122">
        <v>70.233044837174106</v>
      </c>
      <c r="H2122">
        <v>3.2520862471491898</v>
      </c>
      <c r="I2122">
        <v>167.48258426974101</v>
      </c>
      <c r="J2122">
        <v>-5.7691390888794398</v>
      </c>
      <c r="K2122">
        <v>13.398937509949</v>
      </c>
      <c r="L2122">
        <v>10.380716230127801</v>
      </c>
      <c r="M2122">
        <v>50.881324948950997</v>
      </c>
      <c r="N2122">
        <v>1.57254648540324</v>
      </c>
      <c r="O2122">
        <v>20.603015075376799</v>
      </c>
      <c r="P2122">
        <v>276.486486486486</v>
      </c>
      <c r="Q2122">
        <v>6.3269571309444994E-2</v>
      </c>
    </row>
    <row r="2123" spans="1:17" hidden="1" x14ac:dyDescent="0.3">
      <c r="A2123" t="s">
        <v>4433</v>
      </c>
      <c r="B2123" t="s">
        <v>4434</v>
      </c>
      <c r="C2123" t="s">
        <v>10301</v>
      </c>
      <c r="D2123" t="s">
        <v>263</v>
      </c>
      <c r="E2123">
        <v>312.51130365</v>
      </c>
      <c r="F2123">
        <v>120.25</v>
      </c>
      <c r="G2123">
        <v>28.433842244426</v>
      </c>
      <c r="H2123">
        <v>-14.296441494125199</v>
      </c>
      <c r="I2123">
        <v>-30.370796596114602</v>
      </c>
      <c r="J2123">
        <v>-5.1881655586101996</v>
      </c>
      <c r="K2123">
        <v>122.668696111906</v>
      </c>
      <c r="L2123">
        <v>117.567795401769</v>
      </c>
      <c r="M2123">
        <v>55.4694208029983</v>
      </c>
      <c r="N2123">
        <v>1.05247364682335</v>
      </c>
      <c r="O2123">
        <v>43.783783783783697</v>
      </c>
      <c r="P2123">
        <v>79.477611940298502</v>
      </c>
      <c r="Q2123">
        <v>3.8844054091550999E-2</v>
      </c>
    </row>
    <row r="2124" spans="1:17" hidden="1" x14ac:dyDescent="0.3">
      <c r="A2124" t="s">
        <v>4435</v>
      </c>
      <c r="B2124" t="s">
        <v>4436</v>
      </c>
      <c r="C2124" t="s">
        <v>10301</v>
      </c>
      <c r="D2124" t="s">
        <v>4437</v>
      </c>
      <c r="E2124">
        <v>312.33157199999999</v>
      </c>
      <c r="F2124">
        <v>130.19999999999999</v>
      </c>
      <c r="G2124">
        <v>-46.073899330343401</v>
      </c>
      <c r="H2124">
        <v>-6.26442344155919</v>
      </c>
      <c r="I2124">
        <v>-39.100481527404597</v>
      </c>
      <c r="J2124">
        <v>-3.7990211827419702</v>
      </c>
      <c r="K2124">
        <v>139.28150321862299</v>
      </c>
      <c r="L2124">
        <v>153.360965690613</v>
      </c>
      <c r="M2124">
        <v>37.935773358124202</v>
      </c>
      <c r="N2124">
        <v>0.61946487581281295</v>
      </c>
      <c r="O2124">
        <v>69.738863287250396</v>
      </c>
      <c r="P2124">
        <v>3.9520958083832198</v>
      </c>
    </row>
    <row r="2125" spans="1:17" hidden="1" x14ac:dyDescent="0.3">
      <c r="A2125" t="s">
        <v>4438</v>
      </c>
      <c r="B2125" t="s">
        <v>4439</v>
      </c>
      <c r="C2125" t="s">
        <v>10301</v>
      </c>
      <c r="D2125" t="s">
        <v>21</v>
      </c>
      <c r="E2125">
        <v>312.06485984099999</v>
      </c>
      <c r="F2125">
        <v>138.79</v>
      </c>
      <c r="G2125">
        <v>-21.442862188499699</v>
      </c>
      <c r="H2125">
        <v>-12.020609445301</v>
      </c>
      <c r="I2125">
        <v>-15.092573003747701</v>
      </c>
      <c r="J2125">
        <v>1.0926072137371601</v>
      </c>
      <c r="K2125">
        <v>126.22680585687201</v>
      </c>
      <c r="L2125">
        <v>125.961143527074</v>
      </c>
      <c r="M2125">
        <v>70.855088524638006</v>
      </c>
      <c r="N2125">
        <v>0.87633804429066997</v>
      </c>
      <c r="O2125">
        <v>25.909647669140401</v>
      </c>
      <c r="P2125">
        <v>47.6489361702127</v>
      </c>
      <c r="Q2125">
        <v>0.13495940051427699</v>
      </c>
    </row>
    <row r="2126" spans="1:17" hidden="1" x14ac:dyDescent="0.3">
      <c r="A2126" t="s">
        <v>4440</v>
      </c>
      <c r="B2126" t="s">
        <v>4441</v>
      </c>
      <c r="C2126" t="s">
        <v>10301</v>
      </c>
      <c r="D2126" t="s">
        <v>1797</v>
      </c>
      <c r="E2126">
        <v>310.84548799999999</v>
      </c>
      <c r="F2126">
        <v>490.85</v>
      </c>
      <c r="G2126">
        <v>45.221592281861902</v>
      </c>
      <c r="H2126">
        <v>-8.3485924858824792</v>
      </c>
      <c r="I2126">
        <v>-11.5022629757699</v>
      </c>
      <c r="J2126">
        <v>9.0398294359593798</v>
      </c>
      <c r="K2126">
        <v>471.28024528233999</v>
      </c>
      <c r="L2126">
        <v>438.49809042875597</v>
      </c>
      <c r="M2126">
        <v>62.190413137582297</v>
      </c>
      <c r="N2126">
        <v>0.53935790725326904</v>
      </c>
      <c r="O2126">
        <v>35.682998879494697</v>
      </c>
      <c r="P2126">
        <v>91.813208284486095</v>
      </c>
    </row>
    <row r="2127" spans="1:17" hidden="1" x14ac:dyDescent="0.3">
      <c r="A2127" t="s">
        <v>4442</v>
      </c>
      <c r="B2127" t="s">
        <v>4443</v>
      </c>
      <c r="C2127" t="s">
        <v>10301</v>
      </c>
      <c r="D2127" t="s">
        <v>527</v>
      </c>
      <c r="E2127">
        <v>310.8</v>
      </c>
      <c r="F2127">
        <v>2.96</v>
      </c>
      <c r="G2127">
        <v>38.338598464279599</v>
      </c>
      <c r="H2127">
        <v>-10.7268787565738</v>
      </c>
      <c r="I2127">
        <v>-5.6156559571228897</v>
      </c>
      <c r="J2127">
        <v>-4.4839391780154196</v>
      </c>
      <c r="K2127">
        <v>2.7751212743382299</v>
      </c>
      <c r="L2127">
        <v>2.5484711343681199</v>
      </c>
      <c r="M2127">
        <v>58.6085118607647</v>
      </c>
      <c r="N2127">
        <v>1.22461157210886</v>
      </c>
      <c r="O2127">
        <v>26.798662774272501</v>
      </c>
      <c r="P2127">
        <v>70.874567543647899</v>
      </c>
      <c r="Q2127">
        <v>1.7631594320440001E-2</v>
      </c>
    </row>
    <row r="2128" spans="1:17" hidden="1" x14ac:dyDescent="0.3">
      <c r="A2128" t="s">
        <v>4444</v>
      </c>
      <c r="B2128" t="s">
        <v>4445</v>
      </c>
      <c r="C2128" t="s">
        <v>10301</v>
      </c>
      <c r="D2128" t="s">
        <v>4446</v>
      </c>
      <c r="E2128">
        <v>310.57015200000001</v>
      </c>
      <c r="F2128">
        <v>40.4</v>
      </c>
      <c r="G2128">
        <v>371.464215504295</v>
      </c>
      <c r="H2128">
        <v>8.7640151231150103</v>
      </c>
      <c r="I2128">
        <v>155.16706816487601</v>
      </c>
      <c r="J2128">
        <v>-2.8414072497677099</v>
      </c>
      <c r="K2128">
        <v>32.604517114736602</v>
      </c>
      <c r="L2128">
        <v>18.372239655309698</v>
      </c>
      <c r="M2128">
        <v>54.741813882008699</v>
      </c>
      <c r="N2128">
        <v>1.2233622802688899</v>
      </c>
      <c r="O2128">
        <v>12.6237623762376</v>
      </c>
      <c r="P2128">
        <v>469.01408450704201</v>
      </c>
      <c r="Q2128">
        <v>0.13924842510680099</v>
      </c>
    </row>
    <row r="2129" spans="1:17" hidden="1" x14ac:dyDescent="0.3">
      <c r="A2129" t="s">
        <v>4447</v>
      </c>
      <c r="B2129" t="s">
        <v>4448</v>
      </c>
      <c r="C2129" t="s">
        <v>10301</v>
      </c>
      <c r="D2129" t="s">
        <v>136</v>
      </c>
      <c r="E2129">
        <v>309.66083520000001</v>
      </c>
      <c r="F2129">
        <v>110.98</v>
      </c>
      <c r="G2129">
        <v>-39.768412663133702</v>
      </c>
      <c r="H2129">
        <v>2.3629459756559599</v>
      </c>
      <c r="I2129">
        <v>-39.7275962208994</v>
      </c>
      <c r="J2129">
        <v>-1.59190698164894</v>
      </c>
      <c r="K2129">
        <v>110.41820728102201</v>
      </c>
      <c r="L2129">
        <v>125.031846713582</v>
      </c>
      <c r="M2129">
        <v>66.093388776814606</v>
      </c>
      <c r="N2129">
        <v>0.60575622887857805</v>
      </c>
      <c r="O2129">
        <v>69.580104523337496</v>
      </c>
      <c r="P2129">
        <v>13.1294597349643</v>
      </c>
      <c r="Q2129">
        <v>1.3712513850709001E-2</v>
      </c>
    </row>
    <row r="2130" spans="1:17" hidden="1" x14ac:dyDescent="0.3">
      <c r="A2130" t="s">
        <v>4449</v>
      </c>
      <c r="B2130" t="s">
        <v>4450</v>
      </c>
      <c r="C2130" t="s">
        <v>10301</v>
      </c>
      <c r="D2130" t="s">
        <v>527</v>
      </c>
      <c r="E2130">
        <v>307.43072000000001</v>
      </c>
      <c r="F2130">
        <v>145.84</v>
      </c>
      <c r="G2130">
        <v>1197.90044429404</v>
      </c>
      <c r="H2130">
        <v>56.895207430048501</v>
      </c>
      <c r="I2130">
        <v>196.654077361633</v>
      </c>
      <c r="J2130">
        <v>-3.7141679651356201</v>
      </c>
      <c r="K2130">
        <v>104.55774731707599</v>
      </c>
      <c r="L2130">
        <v>70.658496102305506</v>
      </c>
      <c r="M2130">
        <v>81.112253177617205</v>
      </c>
      <c r="N2130">
        <v>1.4859470468431699</v>
      </c>
      <c r="O2130">
        <v>0</v>
      </c>
      <c r="P2130">
        <v>1225.8181818181799</v>
      </c>
    </row>
    <row r="2131" spans="1:17" hidden="1" x14ac:dyDescent="0.3">
      <c r="A2131" t="s">
        <v>4451</v>
      </c>
      <c r="B2131" t="s">
        <v>4452</v>
      </c>
      <c r="C2131" t="s">
        <v>10301</v>
      </c>
      <c r="D2131" t="s">
        <v>955</v>
      </c>
      <c r="E2131">
        <v>307.19319747999998</v>
      </c>
      <c r="F2131">
        <v>959.6</v>
      </c>
      <c r="G2131">
        <v>-13.139913231329</v>
      </c>
      <c r="H2131">
        <v>-11.965147033995899</v>
      </c>
      <c r="I2131">
        <v>1.8863978139897299</v>
      </c>
      <c r="J2131">
        <v>-7.8592076759377498</v>
      </c>
      <c r="K2131">
        <v>1025.8745954475501</v>
      </c>
      <c r="L2131">
        <v>941.85649361664798</v>
      </c>
      <c r="M2131">
        <v>32.804745512339203</v>
      </c>
      <c r="N2131">
        <v>0.663920224042714</v>
      </c>
      <c r="O2131">
        <v>44.539391413088701</v>
      </c>
      <c r="P2131">
        <v>27.946666666666601</v>
      </c>
      <c r="Q2131">
        <v>-9.0923301315895003E-2</v>
      </c>
    </row>
    <row r="2132" spans="1:17" hidden="1" x14ac:dyDescent="0.3">
      <c r="A2132" t="s">
        <v>4453</v>
      </c>
      <c r="B2132" t="s">
        <v>4454</v>
      </c>
      <c r="C2132" t="s">
        <v>10301</v>
      </c>
      <c r="D2132" t="s">
        <v>1002</v>
      </c>
      <c r="E2132">
        <v>306.45695999999998</v>
      </c>
      <c r="F2132">
        <v>16.32</v>
      </c>
      <c r="G2132">
        <v>-28.405542402183301</v>
      </c>
      <c r="H2132">
        <v>1.3486561093509799</v>
      </c>
      <c r="I2132">
        <v>-24.403005090797699</v>
      </c>
      <c r="J2132">
        <v>-1.8363580898564</v>
      </c>
      <c r="K2132">
        <v>16.4279686058644</v>
      </c>
      <c r="L2132">
        <v>16.671339620388999</v>
      </c>
      <c r="M2132">
        <v>51.526438468349099</v>
      </c>
      <c r="N2132">
        <v>0.58039527345263997</v>
      </c>
      <c r="O2132">
        <v>22.855392156862699</v>
      </c>
      <c r="P2132">
        <v>15.7446808510638</v>
      </c>
      <c r="Q2132">
        <v>-8.3139690542362005E-2</v>
      </c>
    </row>
    <row r="2133" spans="1:17" hidden="1" x14ac:dyDescent="0.3">
      <c r="A2133" t="s">
        <v>4455</v>
      </c>
      <c r="B2133" t="s">
        <v>4456</v>
      </c>
      <c r="C2133" t="s">
        <v>10301</v>
      </c>
      <c r="D2133" t="s">
        <v>955</v>
      </c>
      <c r="E2133">
        <v>306.39041748</v>
      </c>
      <c r="F2133">
        <v>4925.3999999999996</v>
      </c>
      <c r="G2133">
        <v>18.410248215615798</v>
      </c>
      <c r="H2133">
        <v>14.8471211882972</v>
      </c>
      <c r="I2133">
        <v>14.4241921106745</v>
      </c>
      <c r="J2133">
        <v>-0.85500633371572399</v>
      </c>
      <c r="K2133">
        <v>4420.23505388799</v>
      </c>
      <c r="L2133">
        <v>3967.6956520950398</v>
      </c>
      <c r="M2133">
        <v>62.853682035598098</v>
      </c>
      <c r="N2133">
        <v>0.80839881148893999</v>
      </c>
      <c r="O2133">
        <v>9.4327364274982894</v>
      </c>
      <c r="P2133">
        <v>56.361904761904697</v>
      </c>
      <c r="Q2133">
        <v>-5.8294315783880002E-3</v>
      </c>
    </row>
    <row r="2134" spans="1:17" hidden="1" x14ac:dyDescent="0.3">
      <c r="A2134" t="s">
        <v>4457</v>
      </c>
      <c r="B2134" t="s">
        <v>4458</v>
      </c>
      <c r="C2134" t="s">
        <v>10301</v>
      </c>
      <c r="D2134" t="s">
        <v>612</v>
      </c>
      <c r="E2134">
        <v>306.08107622399899</v>
      </c>
      <c r="F2134">
        <v>58.96</v>
      </c>
      <c r="G2134">
        <v>-1.39413237391996</v>
      </c>
      <c r="H2134">
        <v>-26.329238600331401</v>
      </c>
      <c r="I2134">
        <v>-17.188552876345501</v>
      </c>
      <c r="J2134">
        <v>7.82028522255884</v>
      </c>
      <c r="K2134">
        <v>77.261231681524507</v>
      </c>
      <c r="L2134">
        <v>76.691172798942404</v>
      </c>
      <c r="M2134">
        <v>47.8705836067072</v>
      </c>
      <c r="N2134">
        <v>1.2753374550152199</v>
      </c>
      <c r="O2134">
        <v>137.95793758480301</v>
      </c>
      <c r="P2134">
        <v>31.4604236343366</v>
      </c>
      <c r="Q2134">
        <v>4.7290272744967998E-2</v>
      </c>
    </row>
    <row r="2135" spans="1:17" hidden="1" x14ac:dyDescent="0.3">
      <c r="A2135" t="s">
        <v>4459</v>
      </c>
      <c r="B2135" t="s">
        <v>4460</v>
      </c>
      <c r="C2135" t="s">
        <v>10301</v>
      </c>
      <c r="D2135" t="s">
        <v>139</v>
      </c>
      <c r="E2135">
        <v>305.867436</v>
      </c>
      <c r="F2135">
        <v>195.4</v>
      </c>
      <c r="G2135">
        <v>14.036494223050299</v>
      </c>
      <c r="H2135">
        <v>-5.5200157296455998</v>
      </c>
      <c r="I2135">
        <v>-26.105336042088599</v>
      </c>
      <c r="J2135">
        <v>7.5253647360345202</v>
      </c>
      <c r="K2135">
        <v>192.69774802431201</v>
      </c>
      <c r="L2135">
        <v>189.16506578795901</v>
      </c>
      <c r="M2135">
        <v>72.197614563269994</v>
      </c>
      <c r="N2135">
        <v>1.71208201251359</v>
      </c>
      <c r="O2135">
        <v>44.805527123848499</v>
      </c>
      <c r="P2135">
        <v>53.134796238244498</v>
      </c>
      <c r="Q2135">
        <v>0.24514976618723</v>
      </c>
    </row>
    <row r="2136" spans="1:17" hidden="1" x14ac:dyDescent="0.3">
      <c r="A2136" t="s">
        <v>4461</v>
      </c>
      <c r="B2136" t="s">
        <v>4462</v>
      </c>
      <c r="C2136" t="s">
        <v>10301</v>
      </c>
      <c r="D2136" t="s">
        <v>397</v>
      </c>
      <c r="E2136">
        <v>305.44362791999998</v>
      </c>
      <c r="F2136">
        <v>133.6</v>
      </c>
      <c r="G2136">
        <v>18.332946657584099</v>
      </c>
      <c r="H2136">
        <v>0.17419953690953799</v>
      </c>
      <c r="I2136">
        <v>34.574951818193597</v>
      </c>
      <c r="J2136">
        <v>7.6374996868554401</v>
      </c>
      <c r="K2136">
        <v>125.335362255446</v>
      </c>
      <c r="M2136">
        <v>58.6063781521812</v>
      </c>
      <c r="N2136">
        <v>0.54892426435118102</v>
      </c>
      <c r="O2136">
        <v>30.913173652694599</v>
      </c>
      <c r="P2136">
        <v>94.610342316096094</v>
      </c>
    </row>
    <row r="2137" spans="1:17" hidden="1" x14ac:dyDescent="0.3">
      <c r="A2137" t="s">
        <v>4463</v>
      </c>
      <c r="B2137" t="s">
        <v>4464</v>
      </c>
      <c r="C2137" t="s">
        <v>10301</v>
      </c>
      <c r="D2137" t="s">
        <v>484</v>
      </c>
      <c r="E2137">
        <v>304.49182500000001</v>
      </c>
      <c r="F2137">
        <v>12.65</v>
      </c>
      <c r="G2137">
        <v>127.63781803142</v>
      </c>
      <c r="H2137">
        <v>-16.349486940265301</v>
      </c>
      <c r="I2137">
        <v>-32.613232363525</v>
      </c>
      <c r="J2137">
        <v>-1.37683723070729</v>
      </c>
      <c r="K2137">
        <v>12.3675373782677</v>
      </c>
      <c r="L2137">
        <v>12.921874822115599</v>
      </c>
      <c r="M2137">
        <v>76.237542824408905</v>
      </c>
      <c r="N2137">
        <v>1.15813639432815</v>
      </c>
      <c r="O2137">
        <v>84.584980237154099</v>
      </c>
      <c r="P2137">
        <v>155.555555555555</v>
      </c>
      <c r="Q2137">
        <v>0.222264096435071</v>
      </c>
    </row>
    <row r="2138" spans="1:17" hidden="1" x14ac:dyDescent="0.3">
      <c r="A2138" t="s">
        <v>4465</v>
      </c>
      <c r="B2138" t="s">
        <v>4466</v>
      </c>
      <c r="C2138" t="s">
        <v>10301</v>
      </c>
      <c r="D2138" t="s">
        <v>186</v>
      </c>
      <c r="E2138">
        <v>304.31596536000001</v>
      </c>
      <c r="F2138">
        <v>3.96</v>
      </c>
      <c r="G2138">
        <v>-97.220063105529903</v>
      </c>
      <c r="H2138">
        <v>-20.1462513487587</v>
      </c>
      <c r="I2138">
        <v>-71.796578284975197</v>
      </c>
      <c r="J2138">
        <v>-6.8788366594419301</v>
      </c>
      <c r="K2138">
        <v>4.7456973775408899</v>
      </c>
      <c r="L2138">
        <v>7.5844229616072703</v>
      </c>
      <c r="M2138">
        <v>47.823482524619301</v>
      </c>
      <c r="N2138">
        <v>0.95477916695420395</v>
      </c>
      <c r="O2138">
        <v>270.95959595959499</v>
      </c>
      <c r="P2138">
        <v>7.6086956521738998</v>
      </c>
      <c r="Q2138">
        <v>0.15047734151800701</v>
      </c>
    </row>
    <row r="2139" spans="1:17" hidden="1" x14ac:dyDescent="0.3">
      <c r="A2139" t="s">
        <v>4467</v>
      </c>
      <c r="B2139" t="s">
        <v>4468</v>
      </c>
      <c r="C2139" t="s">
        <v>10301</v>
      </c>
      <c r="D2139" t="s">
        <v>1184</v>
      </c>
      <c r="E2139">
        <v>303.85500000000002</v>
      </c>
      <c r="F2139">
        <v>12.93</v>
      </c>
      <c r="G2139">
        <v>-8.1955153019123497</v>
      </c>
      <c r="H2139">
        <v>1.5690339229368699</v>
      </c>
      <c r="I2139">
        <v>-25.475732363525001</v>
      </c>
      <c r="J2139">
        <v>1.4550531011830401</v>
      </c>
      <c r="K2139">
        <v>12.480297150607401</v>
      </c>
      <c r="L2139">
        <v>12.0848084749947</v>
      </c>
      <c r="M2139">
        <v>63.159616955579601</v>
      </c>
      <c r="N2139">
        <v>0.61626819806428301</v>
      </c>
      <c r="O2139">
        <v>36.504253673627197</v>
      </c>
      <c r="P2139">
        <v>53.017751479289899</v>
      </c>
      <c r="Q2139">
        <v>5.8860475649641003E-2</v>
      </c>
    </row>
    <row r="2140" spans="1:17" hidden="1" x14ac:dyDescent="0.3">
      <c r="A2140" t="s">
        <v>4469</v>
      </c>
      <c r="B2140" t="s">
        <v>4470</v>
      </c>
      <c r="C2140" t="s">
        <v>10301</v>
      </c>
      <c r="D2140" t="s">
        <v>127</v>
      </c>
      <c r="E2140">
        <v>302.34389983400001</v>
      </c>
      <c r="F2140">
        <v>272.29000000000002</v>
      </c>
      <c r="G2140">
        <v>-6.6844338731995503</v>
      </c>
      <c r="H2140">
        <v>17.812932324710602</v>
      </c>
      <c r="I2140">
        <v>-12.8767483286919</v>
      </c>
      <c r="J2140">
        <v>3.1846805770791802</v>
      </c>
      <c r="K2140">
        <v>235.23983618053001</v>
      </c>
      <c r="L2140">
        <v>240.91524382131701</v>
      </c>
      <c r="M2140">
        <v>83.600872652451301</v>
      </c>
      <c r="N2140">
        <v>2.4685451550800899</v>
      </c>
      <c r="O2140">
        <v>22.167541958940799</v>
      </c>
      <c r="P2140">
        <v>42.299451267311198</v>
      </c>
      <c r="Q2140">
        <v>1.2418773240434999E-2</v>
      </c>
    </row>
    <row r="2141" spans="1:17" hidden="1" x14ac:dyDescent="0.3">
      <c r="A2141" t="s">
        <v>4471</v>
      </c>
      <c r="B2141" t="s">
        <v>4472</v>
      </c>
      <c r="C2141" t="s">
        <v>10301</v>
      </c>
      <c r="D2141" t="s">
        <v>2182</v>
      </c>
      <c r="E2141">
        <v>301.42331999999999</v>
      </c>
      <c r="F2141">
        <v>665.1</v>
      </c>
      <c r="G2141">
        <v>31.216130163387799</v>
      </c>
      <c r="H2141">
        <v>-12.2957078704978</v>
      </c>
      <c r="I2141">
        <v>4.9266519282000401</v>
      </c>
      <c r="J2141">
        <v>0.75864539442857704</v>
      </c>
      <c r="K2141">
        <v>689.96936450050498</v>
      </c>
      <c r="M2141">
        <v>52.160858764542603</v>
      </c>
      <c r="N2141">
        <v>0.66354690750235701</v>
      </c>
      <c r="O2141">
        <v>36.746353931739499</v>
      </c>
      <c r="P2141">
        <v>67.089561612862695</v>
      </c>
    </row>
    <row r="2142" spans="1:17" hidden="1" x14ac:dyDescent="0.3">
      <c r="A2142" t="s">
        <v>4473</v>
      </c>
      <c r="B2142" t="s">
        <v>4474</v>
      </c>
      <c r="C2142" t="s">
        <v>10301</v>
      </c>
      <c r="D2142" t="s">
        <v>622</v>
      </c>
      <c r="E2142">
        <v>300.57839999999999</v>
      </c>
      <c r="F2142">
        <v>8.7200000000000006</v>
      </c>
      <c r="G2142">
        <v>1457.5368079304101</v>
      </c>
      <c r="H2142">
        <v>50.948293002102403</v>
      </c>
      <c r="I2142">
        <v>267.45470241908299</v>
      </c>
      <c r="J2142">
        <v>5.2887968048152301</v>
      </c>
      <c r="K2142">
        <v>6.07304374362114</v>
      </c>
      <c r="L2142">
        <v>3.5531293819985299</v>
      </c>
      <c r="M2142">
        <v>99.955317368859298</v>
      </c>
      <c r="N2142">
        <v>0.209351334388404</v>
      </c>
      <c r="O2142">
        <v>0</v>
      </c>
      <c r="P2142">
        <v>2080</v>
      </c>
      <c r="Q2142">
        <v>0.18803547545778801</v>
      </c>
    </row>
    <row r="2143" spans="1:17" hidden="1" x14ac:dyDescent="0.3">
      <c r="A2143" t="s">
        <v>4475</v>
      </c>
      <c r="B2143" t="s">
        <v>4476</v>
      </c>
      <c r="C2143" t="s">
        <v>10301</v>
      </c>
      <c r="E2143">
        <v>299.32894125000001</v>
      </c>
      <c r="F2143">
        <v>982.5</v>
      </c>
      <c r="G2143">
        <v>946.43983491982306</v>
      </c>
      <c r="H2143">
        <v>-26.337257814470899</v>
      </c>
      <c r="I2143">
        <v>160.447242293724</v>
      </c>
      <c r="J2143">
        <v>-17.596890222627</v>
      </c>
      <c r="K2143">
        <v>1065.86974638938</v>
      </c>
      <c r="M2143">
        <v>40.772052754737999</v>
      </c>
      <c r="N2143">
        <v>1.4498857186543499</v>
      </c>
      <c r="O2143">
        <v>41.262086513994902</v>
      </c>
      <c r="P2143">
        <v>1028.0137772675</v>
      </c>
    </row>
    <row r="2144" spans="1:17" hidden="1" x14ac:dyDescent="0.3">
      <c r="A2144" t="s">
        <v>4477</v>
      </c>
      <c r="B2144" t="s">
        <v>4478</v>
      </c>
      <c r="C2144" t="s">
        <v>10301</v>
      </c>
      <c r="D2144" t="s">
        <v>1561</v>
      </c>
      <c r="E2144">
        <v>299.21409682500001</v>
      </c>
      <c r="F2144">
        <v>9.17</v>
      </c>
      <c r="G2144">
        <v>113.398051949549</v>
      </c>
      <c r="H2144">
        <v>12.791182373404499</v>
      </c>
      <c r="I2144">
        <v>-13.6008660533646</v>
      </c>
      <c r="J2144">
        <v>-6.4732441422532299</v>
      </c>
      <c r="K2144">
        <v>8.8530528583559001</v>
      </c>
      <c r="L2144">
        <v>7.4286380149873796</v>
      </c>
      <c r="M2144">
        <v>29.499166958324199</v>
      </c>
      <c r="N2144">
        <v>0.97161731467649004</v>
      </c>
      <c r="O2144">
        <v>22.573609596510298</v>
      </c>
      <c r="P2144">
        <v>141.31578947368399</v>
      </c>
      <c r="Q2144">
        <v>3.9818909695499998E-4</v>
      </c>
    </row>
    <row r="2145" spans="1:17" hidden="1" x14ac:dyDescent="0.3">
      <c r="A2145" t="s">
        <v>4479</v>
      </c>
      <c r="B2145" t="s">
        <v>4480</v>
      </c>
      <c r="C2145" t="s">
        <v>10301</v>
      </c>
      <c r="D2145" t="s">
        <v>527</v>
      </c>
      <c r="E2145">
        <v>299.15474819999997</v>
      </c>
      <c r="F2145">
        <v>13.06</v>
      </c>
      <c r="G2145">
        <v>42.245128925376797</v>
      </c>
      <c r="H2145">
        <v>-10.9652247957446</v>
      </c>
      <c r="I2145">
        <v>3.0366084357722598</v>
      </c>
      <c r="J2145">
        <v>-7.5276308815009196</v>
      </c>
      <c r="K2145">
        <v>13.6555715114664</v>
      </c>
      <c r="L2145">
        <v>11.4205211734867</v>
      </c>
      <c r="M2145">
        <v>19.827130589105899</v>
      </c>
      <c r="N2145">
        <v>0.21605836099633499</v>
      </c>
      <c r="O2145">
        <v>27.871362940275599</v>
      </c>
      <c r="P2145">
        <v>102.480620155038</v>
      </c>
    </row>
    <row r="2146" spans="1:17" hidden="1" x14ac:dyDescent="0.3">
      <c r="A2146" t="s">
        <v>4481</v>
      </c>
      <c r="B2146" t="s">
        <v>4482</v>
      </c>
      <c r="C2146" t="s">
        <v>10301</v>
      </c>
      <c r="D2146" t="s">
        <v>484</v>
      </c>
      <c r="E2146">
        <v>298.75200000000001</v>
      </c>
      <c r="F2146">
        <v>622.4</v>
      </c>
      <c r="G2146">
        <v>7.25437671193884</v>
      </c>
      <c r="H2146">
        <v>24.066073853364799</v>
      </c>
      <c r="I2146">
        <v>7.3527625685843203</v>
      </c>
      <c r="J2146">
        <v>8.5521857832665393</v>
      </c>
      <c r="K2146">
        <v>532.29757628864604</v>
      </c>
      <c r="L2146">
        <v>496.95152228895898</v>
      </c>
      <c r="M2146">
        <v>84.302110511232797</v>
      </c>
      <c r="N2146">
        <v>1.6981770578358899</v>
      </c>
      <c r="O2146">
        <v>3.3901028277635001</v>
      </c>
      <c r="P2146">
        <v>51.619975639464002</v>
      </c>
      <c r="Q2146">
        <v>-1.4428821868273999E-2</v>
      </c>
    </row>
    <row r="2147" spans="1:17" hidden="1" x14ac:dyDescent="0.3">
      <c r="A2147" t="s">
        <v>4483</v>
      </c>
      <c r="B2147" t="s">
        <v>4484</v>
      </c>
      <c r="C2147" t="s">
        <v>10301</v>
      </c>
      <c r="D2147" t="s">
        <v>733</v>
      </c>
      <c r="E2147">
        <v>298.53358683599998</v>
      </c>
      <c r="F2147">
        <v>11.96</v>
      </c>
      <c r="G2147">
        <v>-20.363780689602098</v>
      </c>
      <c r="H2147">
        <v>2.1281366673172499</v>
      </c>
      <c r="I2147">
        <v>-7.9463308023802099</v>
      </c>
      <c r="J2147">
        <v>0.24934925728826299</v>
      </c>
      <c r="K2147">
        <v>11.8692562948121</v>
      </c>
      <c r="L2147">
        <v>11.6131929141313</v>
      </c>
      <c r="M2147">
        <v>70.589314799391403</v>
      </c>
      <c r="N2147">
        <v>0.72235517839414798</v>
      </c>
      <c r="O2147">
        <v>17.056856187290901</v>
      </c>
      <c r="P2147">
        <v>25.8947368421052</v>
      </c>
    </row>
    <row r="2148" spans="1:17" hidden="1" x14ac:dyDescent="0.3">
      <c r="A2148" t="s">
        <v>4485</v>
      </c>
      <c r="B2148" t="s">
        <v>4486</v>
      </c>
      <c r="C2148" t="s">
        <v>10301</v>
      </c>
      <c r="D2148" t="s">
        <v>303</v>
      </c>
      <c r="E2148">
        <v>298.19902215500002</v>
      </c>
      <c r="F2148">
        <v>140.43</v>
      </c>
      <c r="G2148">
        <v>-31.102846107381701</v>
      </c>
      <c r="H2148">
        <v>12.716853529420201</v>
      </c>
      <c r="I2148">
        <v>-1.5345558929368199</v>
      </c>
      <c r="J2148">
        <v>1.01447071905577</v>
      </c>
      <c r="K2148">
        <v>132.81098596048099</v>
      </c>
      <c r="L2148">
        <v>137.96340373126799</v>
      </c>
      <c r="M2148">
        <v>42.541483263054602</v>
      </c>
      <c r="N2148">
        <v>1.46084945285588</v>
      </c>
      <c r="O2148">
        <v>38.859218115787201</v>
      </c>
      <c r="P2148">
        <v>54.3186813186813</v>
      </c>
      <c r="Q2148">
        <v>9.9416413082425006E-2</v>
      </c>
    </row>
    <row r="2149" spans="1:17" hidden="1" x14ac:dyDescent="0.3">
      <c r="A2149" t="s">
        <v>4487</v>
      </c>
      <c r="B2149" t="s">
        <v>4488</v>
      </c>
      <c r="C2149" t="s">
        <v>10301</v>
      </c>
      <c r="D2149" t="s">
        <v>1893</v>
      </c>
      <c r="E2149">
        <v>298.06203861</v>
      </c>
      <c r="F2149">
        <v>468.3</v>
      </c>
      <c r="G2149">
        <v>31.802589897420699</v>
      </c>
      <c r="H2149">
        <v>-5.3380752195682604</v>
      </c>
      <c r="I2149">
        <v>-3.4107918942151501</v>
      </c>
      <c r="J2149">
        <v>2.5330466754491301</v>
      </c>
      <c r="K2149">
        <v>434.65521145052497</v>
      </c>
      <c r="L2149">
        <v>373.01047569655799</v>
      </c>
      <c r="M2149">
        <v>66.205353830816904</v>
      </c>
      <c r="N2149">
        <v>0.14057138366470301</v>
      </c>
      <c r="O2149">
        <v>11.4243006619688</v>
      </c>
      <c r="P2149">
        <v>74.934628315278303</v>
      </c>
      <c r="Q2149">
        <v>2.3438094810122E-2</v>
      </c>
    </row>
    <row r="2150" spans="1:17" hidden="1" x14ac:dyDescent="0.3">
      <c r="A2150" t="s">
        <v>4489</v>
      </c>
      <c r="B2150" t="s">
        <v>4490</v>
      </c>
      <c r="C2150" t="s">
        <v>10301</v>
      </c>
      <c r="D2150" t="s">
        <v>104</v>
      </c>
      <c r="E2150">
        <v>297.51981039999998</v>
      </c>
      <c r="F2150">
        <v>53.8</v>
      </c>
      <c r="G2150">
        <v>-39.430895418871401</v>
      </c>
      <c r="H2150">
        <v>-14.5925828704978</v>
      </c>
      <c r="I2150">
        <v>-23.1888902582619</v>
      </c>
      <c r="J2150">
        <v>11.800389582883099</v>
      </c>
      <c r="M2150">
        <v>59.997869514393699</v>
      </c>
      <c r="O2150">
        <v>18.959107806691399</v>
      </c>
      <c r="P2150">
        <v>20.6278026905829</v>
      </c>
    </row>
    <row r="2151" spans="1:17" hidden="1" x14ac:dyDescent="0.3">
      <c r="A2151" t="s">
        <v>4491</v>
      </c>
      <c r="B2151" t="s">
        <v>4492</v>
      </c>
      <c r="C2151" t="s">
        <v>10301</v>
      </c>
      <c r="D2151" t="s">
        <v>736</v>
      </c>
      <c r="E2151">
        <v>297.06880000000001</v>
      </c>
      <c r="F2151">
        <v>121.6</v>
      </c>
      <c r="G2151">
        <v>-53.316510530269497</v>
      </c>
      <c r="H2151">
        <v>-1.35600770676476</v>
      </c>
      <c r="I2151">
        <v>-58.575295682302297</v>
      </c>
      <c r="J2151">
        <v>-6.7027339936119104</v>
      </c>
      <c r="K2151">
        <v>130.443271753104</v>
      </c>
      <c r="L2151">
        <v>146.147159985239</v>
      </c>
      <c r="M2151">
        <v>34.662447008321898</v>
      </c>
      <c r="N2151">
        <v>1.2515777171795801</v>
      </c>
      <c r="O2151">
        <v>112.99342105263101</v>
      </c>
      <c r="P2151">
        <v>14.017815283638001</v>
      </c>
    </row>
    <row r="2152" spans="1:17" hidden="1" x14ac:dyDescent="0.3">
      <c r="A2152" t="s">
        <v>4493</v>
      </c>
      <c r="B2152" t="s">
        <v>4494</v>
      </c>
      <c r="C2152" t="s">
        <v>10301</v>
      </c>
      <c r="D2152" t="s">
        <v>43</v>
      </c>
      <c r="E2152">
        <v>297.04728</v>
      </c>
      <c r="F2152">
        <v>248.7</v>
      </c>
      <c r="G2152">
        <v>176.00502918734</v>
      </c>
      <c r="H2152">
        <v>96.7769364915778</v>
      </c>
      <c r="I2152">
        <v>95.143394455601694</v>
      </c>
      <c r="J2152">
        <v>-10.4762189364719</v>
      </c>
      <c r="K2152">
        <v>188.30007435769201</v>
      </c>
      <c r="L2152">
        <v>135.11308881568999</v>
      </c>
      <c r="M2152">
        <v>55.350760443487502</v>
      </c>
      <c r="N2152">
        <v>0.96011054785775896</v>
      </c>
      <c r="O2152">
        <v>12.806594290309601</v>
      </c>
      <c r="P2152">
        <v>207.41656365883799</v>
      </c>
      <c r="Q2152">
        <v>8.9636980007162997E-2</v>
      </c>
    </row>
    <row r="2153" spans="1:17" hidden="1" x14ac:dyDescent="0.3">
      <c r="A2153" t="s">
        <v>4495</v>
      </c>
      <c r="B2153" t="s">
        <v>4496</v>
      </c>
      <c r="C2153" t="s">
        <v>10301</v>
      </c>
      <c r="D2153" t="s">
        <v>139</v>
      </c>
      <c r="E2153">
        <v>296.58321675000002</v>
      </c>
      <c r="F2153">
        <v>26.5</v>
      </c>
      <c r="G2153">
        <v>-23.2160385909065</v>
      </c>
      <c r="H2153">
        <v>-8.4384480451703592</v>
      </c>
      <c r="I2153">
        <v>-9.3986192797736106</v>
      </c>
      <c r="J2153">
        <v>-2.5692624653721898</v>
      </c>
      <c r="K2153">
        <v>25.3119998386411</v>
      </c>
      <c r="L2153">
        <v>23.786617770469601</v>
      </c>
      <c r="M2153">
        <v>64.556410567966395</v>
      </c>
      <c r="N2153">
        <v>0.29479202400780602</v>
      </c>
      <c r="O2153">
        <v>40.150943396226403</v>
      </c>
      <c r="P2153">
        <v>39.473684210526301</v>
      </c>
      <c r="Q2153">
        <v>5.5823175843896997E-2</v>
      </c>
    </row>
    <row r="2154" spans="1:17" hidden="1" x14ac:dyDescent="0.3">
      <c r="A2154" t="s">
        <v>4497</v>
      </c>
      <c r="B2154" t="s">
        <v>4498</v>
      </c>
      <c r="C2154" t="s">
        <v>10301</v>
      </c>
      <c r="D2154" t="s">
        <v>51</v>
      </c>
      <c r="E2154">
        <v>296.36488500000002</v>
      </c>
      <c r="F2154">
        <v>317</v>
      </c>
      <c r="G2154">
        <v>-40.469461662065598</v>
      </c>
      <c r="H2154">
        <v>1.5304045657581</v>
      </c>
      <c r="I2154">
        <v>-17.721968285279601</v>
      </c>
      <c r="J2154">
        <v>-1.1554463538186599</v>
      </c>
      <c r="K2154">
        <v>315.15998608957398</v>
      </c>
      <c r="L2154">
        <v>334.29514961767899</v>
      </c>
      <c r="M2154">
        <v>56.478464794572801</v>
      </c>
      <c r="N2154">
        <v>0.58389535604535003</v>
      </c>
      <c r="O2154">
        <v>32.807570977917898</v>
      </c>
      <c r="P2154">
        <v>24.313725490195999</v>
      </c>
      <c r="Q2154">
        <v>7.3759792150627002E-2</v>
      </c>
    </row>
    <row r="2155" spans="1:17" hidden="1" x14ac:dyDescent="0.3">
      <c r="A2155" t="s">
        <v>4499</v>
      </c>
      <c r="B2155" t="s">
        <v>4500</v>
      </c>
      <c r="C2155" t="s">
        <v>10301</v>
      </c>
      <c r="D2155" t="s">
        <v>497</v>
      </c>
      <c r="E2155">
        <v>296.363999229</v>
      </c>
      <c r="F2155">
        <v>21.83</v>
      </c>
      <c r="G2155">
        <v>85.898687596638297</v>
      </c>
      <c r="H2155">
        <v>-17.248388136152499</v>
      </c>
      <c r="I2155">
        <v>12.7117320239393</v>
      </c>
      <c r="J2155">
        <v>0.88766966494714505</v>
      </c>
      <c r="K2155">
        <v>23.0837586097167</v>
      </c>
      <c r="L2155">
        <v>18.578018684950099</v>
      </c>
      <c r="M2155">
        <v>36.840117643948503</v>
      </c>
      <c r="N2155">
        <v>0.393642147677499</v>
      </c>
      <c r="O2155">
        <v>35.593220338983002</v>
      </c>
      <c r="P2155">
        <v>131.00529100529101</v>
      </c>
      <c r="Q2155">
        <v>0.109841754338018</v>
      </c>
    </row>
    <row r="2156" spans="1:17" hidden="1" x14ac:dyDescent="0.3">
      <c r="A2156" t="s">
        <v>4501</v>
      </c>
      <c r="B2156" t="s">
        <v>4502</v>
      </c>
      <c r="C2156" t="s">
        <v>10301</v>
      </c>
      <c r="D2156" t="s">
        <v>89</v>
      </c>
      <c r="E2156">
        <v>295.983423407999</v>
      </c>
      <c r="F2156">
        <v>8.8800000000000008</v>
      </c>
      <c r="G2156">
        <v>-27.9805590819158</v>
      </c>
      <c r="H2156">
        <v>12.323839109367899</v>
      </c>
      <c r="I2156">
        <v>-32.6721736446638</v>
      </c>
      <c r="J2156">
        <v>18.437712275819301</v>
      </c>
      <c r="K2156">
        <v>8.2855762326759805</v>
      </c>
      <c r="L2156">
        <v>9.4873133608883293</v>
      </c>
      <c r="M2156">
        <v>85.961682991581</v>
      </c>
      <c r="N2156">
        <v>0.54647422193004203</v>
      </c>
      <c r="O2156">
        <v>83.227060552919298</v>
      </c>
      <c r="P2156">
        <v>33.734939759036102</v>
      </c>
      <c r="Q2156">
        <v>8.8000606908727005E-2</v>
      </c>
    </row>
    <row r="2157" spans="1:17" hidden="1" x14ac:dyDescent="0.3">
      <c r="A2157" t="s">
        <v>4503</v>
      </c>
      <c r="B2157" t="s">
        <v>4504</v>
      </c>
      <c r="C2157" t="s">
        <v>10301</v>
      </c>
      <c r="D2157" t="s">
        <v>354</v>
      </c>
      <c r="E2157">
        <v>295.37758400000001</v>
      </c>
      <c r="F2157">
        <v>142.69999999999999</v>
      </c>
      <c r="G2157">
        <v>-28.820515301912302</v>
      </c>
      <c r="H2157">
        <v>-8.9255155628055505</v>
      </c>
      <c r="I2157">
        <v>-40.325732363524999</v>
      </c>
      <c r="J2157">
        <v>-3.61577712265635</v>
      </c>
      <c r="K2157">
        <v>156.16902016027299</v>
      </c>
      <c r="L2157">
        <v>165.536442870347</v>
      </c>
      <c r="M2157">
        <v>24.406902216156499</v>
      </c>
      <c r="N2157">
        <v>1.5469995199231801</v>
      </c>
      <c r="O2157">
        <v>73.686054660126103</v>
      </c>
      <c r="P2157">
        <v>15.0342603788794</v>
      </c>
    </row>
    <row r="2158" spans="1:17" hidden="1" x14ac:dyDescent="0.3">
      <c r="A2158" t="s">
        <v>4505</v>
      </c>
      <c r="B2158" t="s">
        <v>4506</v>
      </c>
      <c r="C2158" t="s">
        <v>10301</v>
      </c>
      <c r="D2158" t="s">
        <v>568</v>
      </c>
      <c r="E2158">
        <v>294.08514281999999</v>
      </c>
      <c r="F2158">
        <v>204.9</v>
      </c>
      <c r="G2158">
        <v>16.6325270261299</v>
      </c>
      <c r="H2158">
        <v>-4.1961708334608296</v>
      </c>
      <c r="I2158">
        <v>32.874532186739401</v>
      </c>
      <c r="J2158">
        <v>-1.4852235827515099</v>
      </c>
      <c r="K2158">
        <v>213.378519587612</v>
      </c>
      <c r="M2158">
        <v>45.772877306335602</v>
      </c>
      <c r="N2158">
        <v>0.53692883895131005</v>
      </c>
      <c r="O2158">
        <v>33.723767691556802</v>
      </c>
      <c r="P2158">
        <v>51.7777777777777</v>
      </c>
    </row>
    <row r="2159" spans="1:17" hidden="1" x14ac:dyDescent="0.3">
      <c r="A2159" t="s">
        <v>4507</v>
      </c>
      <c r="B2159" t="s">
        <v>4508</v>
      </c>
      <c r="C2159" t="s">
        <v>10301</v>
      </c>
      <c r="D2159" t="s">
        <v>51</v>
      </c>
      <c r="E2159">
        <v>293.551701052</v>
      </c>
      <c r="F2159">
        <v>238.57</v>
      </c>
      <c r="G2159">
        <v>-1.7236089867106099</v>
      </c>
      <c r="H2159">
        <v>-2.39149311369655</v>
      </c>
      <c r="I2159">
        <v>1.9560847357842901</v>
      </c>
      <c r="J2159">
        <v>-0.37887727245697</v>
      </c>
      <c r="K2159">
        <v>237.1102349249</v>
      </c>
      <c r="L2159">
        <v>226.61763472574299</v>
      </c>
      <c r="M2159">
        <v>54.982604601698</v>
      </c>
      <c r="N2159">
        <v>0.59090469071513496</v>
      </c>
      <c r="O2159">
        <v>36.228360648866101</v>
      </c>
      <c r="P2159">
        <v>34.028089887640398</v>
      </c>
      <c r="Q2159">
        <v>6.9076618777526994E-2</v>
      </c>
    </row>
    <row r="2160" spans="1:17" hidden="1" x14ac:dyDescent="0.3">
      <c r="A2160" t="s">
        <v>4509</v>
      </c>
      <c r="B2160" t="s">
        <v>4510</v>
      </c>
      <c r="C2160" t="s">
        <v>10301</v>
      </c>
      <c r="D2160" t="s">
        <v>198</v>
      </c>
      <c r="E2160">
        <v>292.92910000000001</v>
      </c>
      <c r="F2160">
        <v>758</v>
      </c>
      <c r="G2160">
        <v>-36.100161362787503</v>
      </c>
      <c r="H2160">
        <v>-4.1895060710120102</v>
      </c>
      <c r="I2160">
        <v>-10.9314474087137</v>
      </c>
      <c r="J2160">
        <v>-4.5862722834453198</v>
      </c>
      <c r="K2160">
        <v>751.75609363395097</v>
      </c>
      <c r="L2160">
        <v>737.57982357503897</v>
      </c>
      <c r="M2160">
        <v>51.978305837860198</v>
      </c>
      <c r="N2160">
        <v>0.99591836734693795</v>
      </c>
      <c r="O2160">
        <v>18.6015831134564</v>
      </c>
      <c r="P2160">
        <v>16.615384615384599</v>
      </c>
      <c r="Q2160">
        <v>3.5400176346685998E-2</v>
      </c>
    </row>
    <row r="2161" spans="1:17" hidden="1" x14ac:dyDescent="0.3">
      <c r="A2161" t="s">
        <v>4511</v>
      </c>
      <c r="B2161" t="s">
        <v>4512</v>
      </c>
      <c r="C2161" t="s">
        <v>10301</v>
      </c>
      <c r="D2161" t="s">
        <v>359</v>
      </c>
      <c r="E2161">
        <v>292.34694260499998</v>
      </c>
      <c r="F2161">
        <v>129.94999999999999</v>
      </c>
      <c r="G2161">
        <v>41.619118314091097</v>
      </c>
      <c r="H2161">
        <v>4.3894493556578897</v>
      </c>
      <c r="I2161">
        <v>57.861123474700598</v>
      </c>
      <c r="J2161">
        <v>-2.5681757442504498</v>
      </c>
      <c r="K2161">
        <v>121.308317105084</v>
      </c>
      <c r="M2161">
        <v>54.942913150767502</v>
      </c>
      <c r="N2161">
        <v>0.25832778886671098</v>
      </c>
      <c r="O2161">
        <v>13.1204309349749</v>
      </c>
      <c r="P2161">
        <v>97.702723261828595</v>
      </c>
    </row>
    <row r="2162" spans="1:17" hidden="1" x14ac:dyDescent="0.3">
      <c r="A2162" t="s">
        <v>4513</v>
      </c>
      <c r="B2162" t="s">
        <v>4514</v>
      </c>
      <c r="C2162" t="s">
        <v>10301</v>
      </c>
      <c r="D2162" t="s">
        <v>1610</v>
      </c>
      <c r="E2162">
        <v>292.07220280000001</v>
      </c>
      <c r="F2162">
        <v>266</v>
      </c>
      <c r="G2162">
        <v>-9.2207272608592294</v>
      </c>
      <c r="H2162">
        <v>3.14179212950213</v>
      </c>
      <c r="I2162">
        <v>-31.8677515654452</v>
      </c>
      <c r="J2162">
        <v>-3.9302927480803</v>
      </c>
      <c r="K2162">
        <v>265.23225777297398</v>
      </c>
      <c r="L2162">
        <v>259.34439154265402</v>
      </c>
      <c r="M2162">
        <v>55.239634071039397</v>
      </c>
      <c r="N2162">
        <v>0.56126355614869305</v>
      </c>
      <c r="O2162">
        <v>38.0075187969924</v>
      </c>
      <c r="P2162">
        <v>31.683168316831601</v>
      </c>
      <c r="Q2162">
        <v>9.4547151052642997E-2</v>
      </c>
    </row>
    <row r="2163" spans="1:17" hidden="1" x14ac:dyDescent="0.3">
      <c r="A2163" t="s">
        <v>4515</v>
      </c>
      <c r="B2163" t="s">
        <v>4516</v>
      </c>
      <c r="C2163" t="s">
        <v>10301</v>
      </c>
      <c r="D2163" t="s">
        <v>471</v>
      </c>
      <c r="E2163">
        <v>291.70503740999999</v>
      </c>
      <c r="F2163">
        <v>65.86</v>
      </c>
      <c r="G2163">
        <v>-4.0042850311900597</v>
      </c>
      <c r="H2163">
        <v>-6.6166149817358999</v>
      </c>
      <c r="I2163">
        <v>-17.9248426838097</v>
      </c>
      <c r="J2163">
        <v>9.3303659122089506</v>
      </c>
      <c r="K2163">
        <v>66.851798132249499</v>
      </c>
      <c r="L2163">
        <v>67.811213807953607</v>
      </c>
      <c r="M2163">
        <v>59.8646439375608</v>
      </c>
      <c r="N2163">
        <v>1.1802009411587699</v>
      </c>
      <c r="O2163">
        <v>30.580018220467601</v>
      </c>
      <c r="P2163">
        <v>26.4107485604606</v>
      </c>
      <c r="Q2163">
        <v>5.4878157659522003E-2</v>
      </c>
    </row>
    <row r="2164" spans="1:17" hidden="1" x14ac:dyDescent="0.3">
      <c r="A2164" t="s">
        <v>4517</v>
      </c>
      <c r="B2164" t="s">
        <v>4518</v>
      </c>
      <c r="C2164" t="s">
        <v>10301</v>
      </c>
      <c r="D2164" t="s">
        <v>198</v>
      </c>
      <c r="E2164">
        <v>291.689424691</v>
      </c>
      <c r="F2164">
        <v>207.07</v>
      </c>
      <c r="G2164">
        <v>-37.671496513020998</v>
      </c>
      <c r="H2164">
        <v>1.2767921295021301</v>
      </c>
      <c r="I2164">
        <v>-12.906354829539801</v>
      </c>
      <c r="J2164">
        <v>0.26457691070686101</v>
      </c>
      <c r="K2164">
        <v>206.710304187562</v>
      </c>
      <c r="L2164">
        <v>211.06089780598799</v>
      </c>
      <c r="M2164">
        <v>55.397964941985997</v>
      </c>
      <c r="N2164">
        <v>0.62750931130040399</v>
      </c>
      <c r="O2164">
        <v>41.980972617955203</v>
      </c>
      <c r="P2164">
        <v>20.389534883720899</v>
      </c>
      <c r="Q2164">
        <v>-4.0221931387136999E-2</v>
      </c>
    </row>
    <row r="2165" spans="1:17" hidden="1" x14ac:dyDescent="0.3">
      <c r="A2165" t="s">
        <v>4519</v>
      </c>
      <c r="B2165" t="s">
        <v>4520</v>
      </c>
      <c r="C2165" t="s">
        <v>10301</v>
      </c>
      <c r="D2165" t="s">
        <v>4521</v>
      </c>
      <c r="E2165">
        <v>291.401814</v>
      </c>
      <c r="F2165">
        <v>142.15</v>
      </c>
      <c r="G2165">
        <v>-55.210459124052697</v>
      </c>
      <c r="H2165">
        <v>-12.0096053860258</v>
      </c>
      <c r="I2165">
        <v>-38.968453963443203</v>
      </c>
      <c r="J2165">
        <v>-2.0647096457090299</v>
      </c>
      <c r="K2165">
        <v>165.249538635638</v>
      </c>
      <c r="M2165">
        <v>42.247825515829298</v>
      </c>
      <c r="N2165">
        <v>0.70035853468433296</v>
      </c>
      <c r="O2165">
        <v>85.719310587407605</v>
      </c>
      <c r="P2165">
        <v>7.6893939393939403</v>
      </c>
    </row>
    <row r="2166" spans="1:17" hidden="1" x14ac:dyDescent="0.3">
      <c r="A2166" t="s">
        <v>4522</v>
      </c>
      <c r="B2166" t="s">
        <v>4523</v>
      </c>
      <c r="C2166" t="s">
        <v>10301</v>
      </c>
      <c r="D2166" t="s">
        <v>21</v>
      </c>
      <c r="E2166">
        <v>291.39182599999998</v>
      </c>
      <c r="F2166">
        <v>127.6</v>
      </c>
      <c r="G2166">
        <v>-37.900100839831197</v>
      </c>
      <c r="H2166">
        <v>-0.31013094742095798</v>
      </c>
      <c r="I2166">
        <v>-25.225867864880001</v>
      </c>
      <c r="J2166">
        <v>3.9877319764168302</v>
      </c>
      <c r="K2166">
        <v>128.77592267762901</v>
      </c>
      <c r="M2166">
        <v>50.774618339824897</v>
      </c>
      <c r="N2166">
        <v>0.78515463917525696</v>
      </c>
      <c r="O2166">
        <v>63.0094043887147</v>
      </c>
      <c r="P2166">
        <v>27.408886669994899</v>
      </c>
    </row>
    <row r="2167" spans="1:17" hidden="1" x14ac:dyDescent="0.3">
      <c r="A2167" t="s">
        <v>4524</v>
      </c>
      <c r="B2167" t="s">
        <v>4525</v>
      </c>
      <c r="C2167" t="s">
        <v>10301</v>
      </c>
      <c r="D2167" t="s">
        <v>263</v>
      </c>
      <c r="E2167">
        <v>290.986425</v>
      </c>
      <c r="F2167">
        <v>285</v>
      </c>
      <c r="G2167">
        <v>80.111459556157399</v>
      </c>
      <c r="H2167">
        <v>9.2319084085718899</v>
      </c>
      <c r="I2167">
        <v>67.569550655342795</v>
      </c>
      <c r="J2167">
        <v>-8.3948651924438504</v>
      </c>
      <c r="K2167">
        <v>252.59934983567501</v>
      </c>
      <c r="L2167">
        <v>190.79923382578701</v>
      </c>
      <c r="M2167">
        <v>48.445067706996802</v>
      </c>
      <c r="N2167">
        <v>0.71137026239067003</v>
      </c>
      <c r="O2167">
        <v>8.7719298245614006</v>
      </c>
      <c r="P2167">
        <v>196.257796257796</v>
      </c>
    </row>
    <row r="2168" spans="1:17" hidden="1" x14ac:dyDescent="0.3">
      <c r="A2168" t="s">
        <v>4526</v>
      </c>
      <c r="B2168" t="s">
        <v>4527</v>
      </c>
      <c r="C2168" t="s">
        <v>10301</v>
      </c>
      <c r="D2168" t="s">
        <v>89</v>
      </c>
      <c r="E2168">
        <v>290.68907999999999</v>
      </c>
      <c r="F2168">
        <v>132</v>
      </c>
      <c r="G2168">
        <v>-26.729542813517401</v>
      </c>
      <c r="H2168">
        <v>-9.2832973159361494</v>
      </c>
      <c r="I2168">
        <v>-42.110514972220699</v>
      </c>
      <c r="J2168">
        <v>0.116579725079566</v>
      </c>
      <c r="K2168">
        <v>135.60819682885099</v>
      </c>
      <c r="L2168">
        <v>149.75890662862801</v>
      </c>
      <c r="M2168">
        <v>65.053667225486507</v>
      </c>
      <c r="N2168">
        <v>0.67226577473786997</v>
      </c>
      <c r="O2168">
        <v>92.196969696969603</v>
      </c>
      <c r="P2168">
        <v>17.9624664879356</v>
      </c>
      <c r="Q2168">
        <v>1.3908546185639E-2</v>
      </c>
    </row>
    <row r="2169" spans="1:17" hidden="1" x14ac:dyDescent="0.3">
      <c r="A2169" t="s">
        <v>4528</v>
      </c>
      <c r="B2169" t="s">
        <v>4529</v>
      </c>
      <c r="C2169" t="s">
        <v>10301</v>
      </c>
      <c r="D2169" t="s">
        <v>258</v>
      </c>
      <c r="E2169">
        <v>290.32789394999998</v>
      </c>
      <c r="F2169">
        <v>315.75</v>
      </c>
      <c r="G2169">
        <v>9.7239364078619506</v>
      </c>
      <c r="H2169">
        <v>42.061986637511197</v>
      </c>
      <c r="I2169">
        <v>25.965941568471401</v>
      </c>
      <c r="J2169">
        <v>5.42363117135063</v>
      </c>
      <c r="M2169">
        <v>77.764657945740396</v>
      </c>
      <c r="O2169">
        <v>4.8139350752177199</v>
      </c>
      <c r="P2169">
        <v>44.508009153318</v>
      </c>
    </row>
    <row r="2170" spans="1:17" hidden="1" x14ac:dyDescent="0.3">
      <c r="A2170" t="s">
        <v>4530</v>
      </c>
      <c r="B2170" t="s">
        <v>4531</v>
      </c>
      <c r="C2170" t="s">
        <v>10301</v>
      </c>
      <c r="D2170" t="s">
        <v>858</v>
      </c>
      <c r="E2170">
        <v>290.10804000000002</v>
      </c>
      <c r="F2170">
        <v>203.1</v>
      </c>
      <c r="G2170">
        <v>169.66468005828301</v>
      </c>
      <c r="H2170">
        <v>8.0435216892505501</v>
      </c>
      <c r="I2170">
        <v>118.85775231297799</v>
      </c>
      <c r="J2170">
        <v>13.0676072137371</v>
      </c>
      <c r="K2170">
        <v>159.46901894498299</v>
      </c>
      <c r="M2170">
        <v>85.901355460119007</v>
      </c>
      <c r="N2170">
        <v>1.2530476542297699</v>
      </c>
      <c r="O2170">
        <v>2.70802560315115</v>
      </c>
      <c r="P2170">
        <v>222.38095238095201</v>
      </c>
    </row>
    <row r="2171" spans="1:17" hidden="1" x14ac:dyDescent="0.3">
      <c r="A2171" t="s">
        <v>4532</v>
      </c>
      <c r="B2171" t="s">
        <v>4533</v>
      </c>
      <c r="C2171" t="s">
        <v>10301</v>
      </c>
      <c r="D2171" t="s">
        <v>944</v>
      </c>
      <c r="E2171">
        <v>289.73062535999998</v>
      </c>
      <c r="F2171">
        <v>258.14999999999998</v>
      </c>
      <c r="G2171">
        <v>401.62072401432602</v>
      </c>
      <c r="H2171">
        <v>-1.03914615887357</v>
      </c>
      <c r="I2171">
        <v>34.917112610921201</v>
      </c>
      <c r="J2171">
        <v>-10.5033958837134</v>
      </c>
      <c r="K2171">
        <v>269.37018304742497</v>
      </c>
      <c r="L2171">
        <v>201.18932692342099</v>
      </c>
      <c r="M2171">
        <v>28.051996520857099</v>
      </c>
      <c r="N2171">
        <v>0.59324689862621804</v>
      </c>
      <c r="O2171">
        <v>25.915165601394499</v>
      </c>
      <c r="P2171">
        <v>476.22767857142799</v>
      </c>
      <c r="Q2171">
        <v>0.24869868989244201</v>
      </c>
    </row>
    <row r="2172" spans="1:17" hidden="1" x14ac:dyDescent="0.3">
      <c r="A2172" t="s">
        <v>4534</v>
      </c>
      <c r="B2172" t="s">
        <v>4535</v>
      </c>
      <c r="C2172" t="s">
        <v>10301</v>
      </c>
      <c r="D2172" t="s">
        <v>21</v>
      </c>
      <c r="E2172">
        <v>289.358904</v>
      </c>
      <c r="F2172">
        <v>19.559999999999999</v>
      </c>
      <c r="G2172">
        <v>-23.318807042851098</v>
      </c>
      <c r="H2172">
        <v>-5.8832078704978699</v>
      </c>
      <c r="I2172">
        <v>-45.0317800636954</v>
      </c>
      <c r="J2172">
        <v>-2.3973050669645799</v>
      </c>
      <c r="K2172">
        <v>20.196600731662201</v>
      </c>
      <c r="L2172">
        <v>21.890345255883599</v>
      </c>
      <c r="M2172">
        <v>58.113579459939501</v>
      </c>
      <c r="N2172">
        <v>0.72830793287325002</v>
      </c>
      <c r="O2172">
        <v>83.026584867075599</v>
      </c>
      <c r="P2172">
        <v>9.2737430167597807</v>
      </c>
      <c r="Q2172">
        <v>-8.9543503499809995E-2</v>
      </c>
    </row>
    <row r="2173" spans="1:17" hidden="1" x14ac:dyDescent="0.3">
      <c r="A2173" t="s">
        <v>4536</v>
      </c>
      <c r="B2173" t="s">
        <v>4537</v>
      </c>
      <c r="C2173" t="s">
        <v>10301</v>
      </c>
      <c r="D2173" t="s">
        <v>303</v>
      </c>
      <c r="E2173">
        <v>288.89047095500001</v>
      </c>
      <c r="F2173">
        <v>665.05</v>
      </c>
      <c r="G2173">
        <v>30.201615780668</v>
      </c>
      <c r="H2173">
        <v>30.119733305972701</v>
      </c>
      <c r="I2173">
        <v>52.635570910100597</v>
      </c>
      <c r="J2173">
        <v>12.7840798312447</v>
      </c>
      <c r="K2173">
        <v>518.27869455707003</v>
      </c>
      <c r="L2173">
        <v>458.263717203998</v>
      </c>
      <c r="M2173">
        <v>85.574424814080501</v>
      </c>
      <c r="N2173">
        <v>2.6368551182861002</v>
      </c>
      <c r="O2173">
        <v>4.9545146981429999</v>
      </c>
      <c r="P2173">
        <v>91.106321839080394</v>
      </c>
      <c r="Q2173">
        <v>-4.0478101889844999E-2</v>
      </c>
    </row>
    <row r="2174" spans="1:17" hidden="1" x14ac:dyDescent="0.3">
      <c r="A2174" t="s">
        <v>4538</v>
      </c>
      <c r="B2174" t="s">
        <v>4539</v>
      </c>
      <c r="C2174" t="s">
        <v>10301</v>
      </c>
      <c r="D2174" t="s">
        <v>116</v>
      </c>
      <c r="E2174">
        <v>288.649321544999</v>
      </c>
      <c r="F2174">
        <v>255.55</v>
      </c>
      <c r="G2174">
        <v>248.99966660565801</v>
      </c>
      <c r="H2174">
        <v>3.4702686121197099</v>
      </c>
      <c r="I2174">
        <v>-31.022426382776999</v>
      </c>
      <c r="J2174">
        <v>-2.0179890082226901</v>
      </c>
      <c r="K2174">
        <v>258.51290346361498</v>
      </c>
      <c r="L2174">
        <v>235.026079379207</v>
      </c>
      <c r="M2174">
        <v>50.0870594615903</v>
      </c>
      <c r="N2174">
        <v>1.2377451380559701</v>
      </c>
      <c r="O2174">
        <v>40.9508902367442</v>
      </c>
      <c r="P2174">
        <v>296.201550387596</v>
      </c>
      <c r="Q2174">
        <v>0.207771377569511</v>
      </c>
    </row>
    <row r="2175" spans="1:17" hidden="1" x14ac:dyDescent="0.3">
      <c r="A2175" t="s">
        <v>4540</v>
      </c>
      <c r="B2175" t="s">
        <v>4541</v>
      </c>
      <c r="C2175" t="s">
        <v>10301</v>
      </c>
      <c r="D2175" t="s">
        <v>219</v>
      </c>
      <c r="E2175">
        <v>288.61119580500002</v>
      </c>
      <c r="F2175">
        <v>27.63</v>
      </c>
      <c r="G2175">
        <v>13.774570168173099</v>
      </c>
      <c r="H2175">
        <v>-1.9117792990693001</v>
      </c>
      <c r="I2175">
        <v>-36.492058894137301</v>
      </c>
      <c r="J2175">
        <v>0.61717350865662002</v>
      </c>
      <c r="K2175">
        <v>27.493674448061299</v>
      </c>
      <c r="L2175">
        <v>26.342777290655</v>
      </c>
      <c r="M2175">
        <v>53.3436024586386</v>
      </c>
      <c r="N2175">
        <v>0.63695305071379305</v>
      </c>
      <c r="O2175">
        <v>36.988780311255802</v>
      </c>
      <c r="P2175">
        <v>59.250720461095</v>
      </c>
      <c r="Q2175">
        <v>2.8604499008439001E-2</v>
      </c>
    </row>
    <row r="2176" spans="1:17" hidden="1" x14ac:dyDescent="0.3">
      <c r="A2176" t="s">
        <v>4542</v>
      </c>
      <c r="B2176" t="s">
        <v>4543</v>
      </c>
      <c r="C2176" t="s">
        <v>10301</v>
      </c>
      <c r="D2176" t="s">
        <v>198</v>
      </c>
      <c r="E2176">
        <v>288.52699336999899</v>
      </c>
      <c r="F2176">
        <v>134.9</v>
      </c>
      <c r="G2176">
        <v>117.354989748592</v>
      </c>
      <c r="H2176">
        <v>-9.69942408671408</v>
      </c>
      <c r="I2176">
        <v>-1.1925218803145701</v>
      </c>
      <c r="J2176">
        <v>-4.59194541084916</v>
      </c>
      <c r="K2176">
        <v>141.88550086310499</v>
      </c>
      <c r="L2176">
        <v>116.38680786571901</v>
      </c>
      <c r="M2176">
        <v>40.184452463561698</v>
      </c>
      <c r="N2176">
        <v>0.88831814199217896</v>
      </c>
      <c r="O2176">
        <v>24.536693847294199</v>
      </c>
      <c r="P2176">
        <v>161.68768186226899</v>
      </c>
      <c r="Q2176">
        <v>9.1138157868625003E-2</v>
      </c>
    </row>
    <row r="2177" spans="1:17" hidden="1" x14ac:dyDescent="0.3">
      <c r="A2177" t="s">
        <v>4544</v>
      </c>
      <c r="B2177" t="s">
        <v>4545</v>
      </c>
      <c r="C2177" t="s">
        <v>10301</v>
      </c>
      <c r="D2177" t="s">
        <v>2435</v>
      </c>
      <c r="E2177">
        <v>288.36382750000001</v>
      </c>
      <c r="F2177">
        <v>642.25</v>
      </c>
      <c r="G2177">
        <v>35.817125445910001</v>
      </c>
      <c r="H2177">
        <v>30.3151792262763</v>
      </c>
      <c r="I2177">
        <v>8.9799129492684795</v>
      </c>
      <c r="J2177">
        <v>-9.6323521853695997</v>
      </c>
      <c r="K2177">
        <v>542.62116451292695</v>
      </c>
      <c r="L2177">
        <v>483.896001090021</v>
      </c>
      <c r="M2177">
        <v>57.204843223457303</v>
      </c>
      <c r="N2177">
        <v>2.5596946002349599</v>
      </c>
      <c r="O2177">
        <v>29.855975087582699</v>
      </c>
      <c r="P2177">
        <v>82.977207977207897</v>
      </c>
      <c r="Q2177">
        <v>0.17564274024978199</v>
      </c>
    </row>
    <row r="2178" spans="1:17" hidden="1" x14ac:dyDescent="0.3">
      <c r="A2178" t="s">
        <v>4546</v>
      </c>
      <c r="B2178" t="s">
        <v>4547</v>
      </c>
      <c r="C2178" t="s">
        <v>10301</v>
      </c>
      <c r="D2178" t="s">
        <v>2182</v>
      </c>
      <c r="E2178">
        <v>288.11756250000002</v>
      </c>
      <c r="F2178">
        <v>401.25</v>
      </c>
      <c r="G2178">
        <v>17.664664206842701</v>
      </c>
      <c r="H2178">
        <v>-13.6746224422916</v>
      </c>
      <c r="I2178">
        <v>-36.647684495162999</v>
      </c>
      <c r="J2178">
        <v>-0.72997636785833597</v>
      </c>
      <c r="K2178">
        <v>438.333853196625</v>
      </c>
      <c r="M2178">
        <v>39.873271183072397</v>
      </c>
      <c r="N2178">
        <v>0.66758135444151201</v>
      </c>
      <c r="O2178">
        <v>61.993769470404899</v>
      </c>
      <c r="P2178">
        <v>51.931086709579603</v>
      </c>
    </row>
    <row r="2179" spans="1:17" hidden="1" x14ac:dyDescent="0.3">
      <c r="A2179" t="s">
        <v>4548</v>
      </c>
      <c r="B2179" t="s">
        <v>4549</v>
      </c>
      <c r="C2179" t="s">
        <v>10301</v>
      </c>
      <c r="D2179" t="s">
        <v>568</v>
      </c>
      <c r="E2179">
        <v>287.81984879999999</v>
      </c>
      <c r="F2179">
        <v>297</v>
      </c>
      <c r="G2179">
        <v>29.225119618722498</v>
      </c>
      <c r="H2179">
        <v>9.5075328702428603</v>
      </c>
      <c r="I2179">
        <v>31.802528506040101</v>
      </c>
      <c r="J2179">
        <v>5.54798516459147</v>
      </c>
      <c r="K2179">
        <v>271.008646234335</v>
      </c>
      <c r="L2179">
        <v>232.92222463925501</v>
      </c>
      <c r="M2179">
        <v>57.086371735130399</v>
      </c>
      <c r="N2179">
        <v>0.46731571627259999</v>
      </c>
      <c r="O2179">
        <v>14.090909090909101</v>
      </c>
      <c r="P2179">
        <v>94.117647058823493</v>
      </c>
    </row>
    <row r="2180" spans="1:17" hidden="1" x14ac:dyDescent="0.3">
      <c r="A2180" t="s">
        <v>4550</v>
      </c>
      <c r="B2180" t="s">
        <v>4551</v>
      </c>
      <c r="C2180" t="s">
        <v>10301</v>
      </c>
      <c r="D2180" t="s">
        <v>113</v>
      </c>
      <c r="E2180">
        <v>287.77467575999998</v>
      </c>
      <c r="F2180">
        <v>189.2</v>
      </c>
      <c r="G2180">
        <v>43.459074070068297</v>
      </c>
      <c r="H2180">
        <v>3.6592652477816898</v>
      </c>
      <c r="I2180">
        <v>-2.6267410090582102</v>
      </c>
      <c r="J2180">
        <v>1.62164680710259</v>
      </c>
      <c r="K2180">
        <v>180.83801858385601</v>
      </c>
      <c r="L2180">
        <v>169.589481765741</v>
      </c>
      <c r="M2180">
        <v>57.893607302026403</v>
      </c>
      <c r="N2180">
        <v>0.71342155009451702</v>
      </c>
      <c r="O2180">
        <v>89.852008456659604</v>
      </c>
      <c r="P2180">
        <v>79.762470308788494</v>
      </c>
      <c r="Q2180">
        <v>9.3096943675155003E-2</v>
      </c>
    </row>
    <row r="2181" spans="1:17" hidden="1" x14ac:dyDescent="0.3">
      <c r="A2181" t="s">
        <v>4552</v>
      </c>
      <c r="B2181" t="s">
        <v>4553</v>
      </c>
      <c r="C2181" t="s">
        <v>10301</v>
      </c>
      <c r="D2181" t="s">
        <v>359</v>
      </c>
      <c r="E2181">
        <v>287.440667359999</v>
      </c>
      <c r="F2181">
        <v>129.94999999999999</v>
      </c>
      <c r="G2181">
        <v>64.600780994383896</v>
      </c>
      <c r="H2181">
        <v>0.27472863743863901</v>
      </c>
      <c r="I2181">
        <v>25.113741320685399</v>
      </c>
      <c r="J2181">
        <v>8.4516651847516595</v>
      </c>
      <c r="K2181">
        <v>124.587677912274</v>
      </c>
      <c r="L2181">
        <v>108.626129587197</v>
      </c>
      <c r="M2181">
        <v>67.234634136580993</v>
      </c>
      <c r="N2181">
        <v>0.459219858156028</v>
      </c>
      <c r="O2181">
        <v>13.8899576760292</v>
      </c>
      <c r="P2181">
        <v>98.019047619047598</v>
      </c>
      <c r="Q2181">
        <v>0.14119530431045399</v>
      </c>
    </row>
    <row r="2182" spans="1:17" hidden="1" x14ac:dyDescent="0.3">
      <c r="A2182" t="s">
        <v>4554</v>
      </c>
      <c r="B2182" t="s">
        <v>4555</v>
      </c>
      <c r="C2182" t="s">
        <v>10301</v>
      </c>
      <c r="D2182" t="s">
        <v>622</v>
      </c>
      <c r="E2182">
        <v>287.22506399999997</v>
      </c>
      <c r="F2182">
        <v>71.400000000000006</v>
      </c>
      <c r="G2182">
        <v>-4.4737541216449301</v>
      </c>
      <c r="H2182">
        <v>1.1484277105638101</v>
      </c>
      <c r="I2182">
        <v>-14.6121108300829</v>
      </c>
      <c r="J2182">
        <v>-0.793734121882543</v>
      </c>
      <c r="K2182">
        <v>70.139070004490506</v>
      </c>
      <c r="L2182">
        <v>67.038058601030997</v>
      </c>
      <c r="M2182">
        <v>51.537476659410203</v>
      </c>
      <c r="N2182">
        <v>0.88932794883167199</v>
      </c>
      <c r="O2182">
        <v>10.6442577030812</v>
      </c>
      <c r="P2182">
        <v>32.197741159044597</v>
      </c>
      <c r="Q2182">
        <v>5.4218760147967997E-2</v>
      </c>
    </row>
    <row r="2183" spans="1:17" hidden="1" x14ac:dyDescent="0.3">
      <c r="A2183" t="s">
        <v>4556</v>
      </c>
      <c r="B2183" t="s">
        <v>4557</v>
      </c>
      <c r="C2183" t="s">
        <v>10301</v>
      </c>
      <c r="D2183" t="s">
        <v>733</v>
      </c>
      <c r="E2183">
        <v>286.83496256799998</v>
      </c>
      <c r="F2183">
        <v>263.99</v>
      </c>
      <c r="G2183">
        <v>1.1411722778698301</v>
      </c>
      <c r="H2183">
        <v>0.77788782991820304</v>
      </c>
      <c r="I2183">
        <v>0.53628837948268004</v>
      </c>
      <c r="J2183">
        <v>-0.41155703691033801</v>
      </c>
      <c r="K2183">
        <v>256.74425586768803</v>
      </c>
      <c r="L2183">
        <v>238.218711302142</v>
      </c>
      <c r="M2183">
        <v>58.2466499100683</v>
      </c>
      <c r="N2183">
        <v>1.27307000276716</v>
      </c>
      <c r="O2183">
        <v>1.6780938671919301</v>
      </c>
      <c r="P2183">
        <v>32.698300995274899</v>
      </c>
      <c r="Q2183">
        <v>4.1697795445031001E-2</v>
      </c>
    </row>
    <row r="2184" spans="1:17" hidden="1" x14ac:dyDescent="0.3">
      <c r="A2184" t="s">
        <v>4558</v>
      </c>
      <c r="B2184" t="s">
        <v>4559</v>
      </c>
      <c r="C2184" t="s">
        <v>10301</v>
      </c>
      <c r="D2184" t="s">
        <v>303</v>
      </c>
      <c r="E2184">
        <v>286.71869062500002</v>
      </c>
      <c r="F2184">
        <v>56.01</v>
      </c>
      <c r="G2184">
        <v>73.339898120852794</v>
      </c>
      <c r="H2184">
        <v>7.3437152064252</v>
      </c>
      <c r="I2184">
        <v>-16.743528973694499</v>
      </c>
      <c r="J2184">
        <v>17.361933454871899</v>
      </c>
      <c r="K2184">
        <v>52.273052351645603</v>
      </c>
      <c r="L2184">
        <v>47.317452796449899</v>
      </c>
      <c r="M2184">
        <v>61.365942948486698</v>
      </c>
      <c r="N2184">
        <v>2.5642321590609298</v>
      </c>
      <c r="O2184">
        <v>24.442063917157601</v>
      </c>
      <c r="P2184">
        <v>139.871520342612</v>
      </c>
      <c r="Q2184">
        <v>0.109935932865749</v>
      </c>
    </row>
    <row r="2185" spans="1:17" hidden="1" x14ac:dyDescent="0.3">
      <c r="A2185" t="s">
        <v>4560</v>
      </c>
      <c r="B2185" t="s">
        <v>4561</v>
      </c>
      <c r="C2185" t="s">
        <v>10301</v>
      </c>
      <c r="D2185" t="s">
        <v>622</v>
      </c>
      <c r="E2185">
        <v>286.5550485</v>
      </c>
      <c r="F2185">
        <v>10.5</v>
      </c>
      <c r="G2185">
        <v>18.8327865848801</v>
      </c>
      <c r="H2185">
        <v>15.9799068836004</v>
      </c>
      <c r="I2185">
        <v>38.754067063409003</v>
      </c>
      <c r="J2185">
        <v>-1.6546150084850599</v>
      </c>
      <c r="K2185">
        <v>9.5172265168322294</v>
      </c>
      <c r="L2185">
        <v>8.1136438967374005</v>
      </c>
      <c r="M2185">
        <v>67.744072202352797</v>
      </c>
      <c r="N2185">
        <v>0.937552525298884</v>
      </c>
      <c r="O2185">
        <v>17.1428571428571</v>
      </c>
      <c r="P2185">
        <v>114.723926380368</v>
      </c>
      <c r="Q2185">
        <v>0.13322080349862001</v>
      </c>
    </row>
    <row r="2186" spans="1:17" hidden="1" x14ac:dyDescent="0.3">
      <c r="A2186" t="s">
        <v>4562</v>
      </c>
      <c r="B2186" t="s">
        <v>4563</v>
      </c>
      <c r="C2186" t="s">
        <v>10301</v>
      </c>
      <c r="D2186" t="s">
        <v>497</v>
      </c>
      <c r="E2186">
        <v>285.53587685999997</v>
      </c>
      <c r="F2186">
        <v>220.87</v>
      </c>
      <c r="G2186">
        <v>109.194447124281</v>
      </c>
      <c r="H2186">
        <v>-4.5375556965848203</v>
      </c>
      <c r="I2186">
        <v>5.2795231302530699</v>
      </c>
      <c r="J2186">
        <v>9.2971580888085406</v>
      </c>
      <c r="K2186">
        <v>222.045047633227</v>
      </c>
      <c r="L2186">
        <v>183.21908840618599</v>
      </c>
      <c r="M2186">
        <v>57.317178716560697</v>
      </c>
      <c r="N2186">
        <v>0.38623795957720802</v>
      </c>
      <c r="O2186">
        <v>25.865893964775601</v>
      </c>
      <c r="P2186">
        <v>144.190160309563</v>
      </c>
      <c r="Q2186">
        <v>0.12607903411396901</v>
      </c>
    </row>
    <row r="2187" spans="1:17" hidden="1" x14ac:dyDescent="0.3">
      <c r="A2187" t="s">
        <v>4564</v>
      </c>
      <c r="B2187" t="s">
        <v>4565</v>
      </c>
      <c r="C2187" t="s">
        <v>10301</v>
      </c>
      <c r="D2187" t="s">
        <v>3832</v>
      </c>
      <c r="E2187">
        <v>285.19653030000001</v>
      </c>
      <c r="F2187">
        <v>209</v>
      </c>
      <c r="G2187">
        <v>-47.222756829153802</v>
      </c>
      <c r="H2187">
        <v>14.252356433964</v>
      </c>
      <c r="I2187">
        <v>-43.586467010861703</v>
      </c>
      <c r="J2187">
        <v>-2.76572611959616</v>
      </c>
      <c r="K2187">
        <v>207.100634492073</v>
      </c>
      <c r="L2187">
        <v>233.525879685132</v>
      </c>
      <c r="M2187">
        <v>43.137185307622801</v>
      </c>
      <c r="N2187">
        <v>0.321560358460727</v>
      </c>
      <c r="O2187">
        <v>65.071770334928203</v>
      </c>
      <c r="P2187">
        <v>25.149700598802301</v>
      </c>
      <c r="Q2187">
        <v>9.3148377294121995E-2</v>
      </c>
    </row>
    <row r="2188" spans="1:17" hidden="1" x14ac:dyDescent="0.3">
      <c r="A2188" t="s">
        <v>4566</v>
      </c>
      <c r="B2188" t="s">
        <v>4567</v>
      </c>
      <c r="C2188" t="s">
        <v>10301</v>
      </c>
      <c r="D2188" t="s">
        <v>46</v>
      </c>
      <c r="E2188">
        <v>285.0323186</v>
      </c>
      <c r="F2188">
        <v>118.81</v>
      </c>
      <c r="G2188">
        <v>68.300264127393106</v>
      </c>
      <c r="H2188">
        <v>-15.8494769133262</v>
      </c>
      <c r="I2188">
        <v>-5.2151588868225396</v>
      </c>
      <c r="J2188">
        <v>-6.7728355072193702</v>
      </c>
      <c r="K2188">
        <v>116.82235335675399</v>
      </c>
      <c r="L2188">
        <v>97.478422497466795</v>
      </c>
      <c r="M2188">
        <v>45.308961487879699</v>
      </c>
      <c r="N2188">
        <v>0.212012737822457</v>
      </c>
      <c r="O2188">
        <v>24.989479000084099</v>
      </c>
      <c r="P2188">
        <v>98.512949039264797</v>
      </c>
      <c r="Q2188">
        <v>4.4757104803893999E-2</v>
      </c>
    </row>
    <row r="2189" spans="1:17" hidden="1" x14ac:dyDescent="0.3">
      <c r="A2189" t="s">
        <v>4568</v>
      </c>
      <c r="B2189" t="s">
        <v>4569</v>
      </c>
      <c r="C2189" t="s">
        <v>10301</v>
      </c>
      <c r="D2189" t="s">
        <v>139</v>
      </c>
      <c r="E2189">
        <v>285.03044179199998</v>
      </c>
      <c r="F2189">
        <v>140.76</v>
      </c>
      <c r="G2189">
        <v>182.46815001721001</v>
      </c>
      <c r="H2189">
        <v>-4.0737875806427901</v>
      </c>
      <c r="I2189">
        <v>96.857600969808203</v>
      </c>
      <c r="J2189">
        <v>-3.4472076010776398</v>
      </c>
      <c r="K2189">
        <v>130.19816157063701</v>
      </c>
      <c r="L2189">
        <v>93.822424931303203</v>
      </c>
      <c r="M2189">
        <v>57.030757431220799</v>
      </c>
      <c r="N2189">
        <v>0.19605560249211601</v>
      </c>
      <c r="O2189">
        <v>22.5490196078431</v>
      </c>
      <c r="P2189">
        <v>242.89890377588301</v>
      </c>
      <c r="Q2189">
        <v>0.13304330014992999</v>
      </c>
    </row>
    <row r="2190" spans="1:17" hidden="1" x14ac:dyDescent="0.3">
      <c r="A2190" t="s">
        <v>4570</v>
      </c>
      <c r="B2190" t="s">
        <v>4571</v>
      </c>
      <c r="C2190" t="s">
        <v>10301</v>
      </c>
      <c r="D2190" t="s">
        <v>689</v>
      </c>
      <c r="E2190">
        <v>284.05664639999998</v>
      </c>
      <c r="F2190">
        <v>288</v>
      </c>
      <c r="G2190">
        <v>23.6612098442864</v>
      </c>
      <c r="H2190">
        <v>2.34477378087827</v>
      </c>
      <c r="I2190">
        <v>-24.244038374454</v>
      </c>
      <c r="J2190">
        <v>-2.6770736373266599</v>
      </c>
      <c r="K2190">
        <v>287.69949522022699</v>
      </c>
      <c r="L2190">
        <v>259.91328039786799</v>
      </c>
      <c r="M2190">
        <v>54.121152962281101</v>
      </c>
      <c r="N2190">
        <v>0.77114351496546396</v>
      </c>
      <c r="O2190">
        <v>28.4027777777777</v>
      </c>
      <c r="P2190">
        <v>90.665342601787401</v>
      </c>
      <c r="Q2190">
        <v>9.6283950475366004E-2</v>
      </c>
    </row>
    <row r="2191" spans="1:17" hidden="1" x14ac:dyDescent="0.3">
      <c r="A2191" t="s">
        <v>4572</v>
      </c>
      <c r="B2191" t="s">
        <v>4573</v>
      </c>
      <c r="C2191" t="s">
        <v>10301</v>
      </c>
      <c r="D2191" t="s">
        <v>4574</v>
      </c>
      <c r="E2191">
        <v>283.76922000000002</v>
      </c>
      <c r="F2191">
        <v>278.5</v>
      </c>
      <c r="G2191">
        <v>164.778006038661</v>
      </c>
      <c r="H2191">
        <v>-1.7154368399566899</v>
      </c>
      <c r="I2191">
        <v>34.135785961082199</v>
      </c>
      <c r="J2191">
        <v>-7.7614635450011003</v>
      </c>
      <c r="K2191">
        <v>280.27233394758503</v>
      </c>
      <c r="L2191">
        <v>222.867650181165</v>
      </c>
      <c r="M2191">
        <v>35.0432090958301</v>
      </c>
      <c r="N2191">
        <v>0.19047619047618999</v>
      </c>
      <c r="O2191">
        <v>23.877917414721701</v>
      </c>
      <c r="P2191">
        <v>210.21999443051999</v>
      </c>
    </row>
    <row r="2192" spans="1:17" hidden="1" x14ac:dyDescent="0.3">
      <c r="A2192" t="s">
        <v>4575</v>
      </c>
      <c r="B2192" t="s">
        <v>4576</v>
      </c>
      <c r="C2192" t="s">
        <v>10301</v>
      </c>
      <c r="D2192" t="s">
        <v>571</v>
      </c>
      <c r="E2192">
        <v>283.70699999999999</v>
      </c>
      <c r="F2192">
        <v>145</v>
      </c>
      <c r="G2192">
        <v>-60.081480214193</v>
      </c>
      <c r="H2192">
        <v>8.4271694879926997</v>
      </c>
      <c r="I2192">
        <v>-7.4341795238413697</v>
      </c>
      <c r="J2192">
        <v>0.35705599537899402</v>
      </c>
      <c r="K2192">
        <v>139.41225550913799</v>
      </c>
      <c r="M2192">
        <v>52.819547377504598</v>
      </c>
      <c r="N2192">
        <v>0.87896995708154502</v>
      </c>
      <c r="O2192">
        <v>62.758620689655103</v>
      </c>
      <c r="P2192">
        <v>44.999999999999901</v>
      </c>
    </row>
    <row r="2193" spans="1:17" hidden="1" x14ac:dyDescent="0.3">
      <c r="A2193" t="s">
        <v>4577</v>
      </c>
      <c r="B2193" t="s">
        <v>4578</v>
      </c>
      <c r="C2193" t="s">
        <v>10301</v>
      </c>
      <c r="D2193" t="s">
        <v>622</v>
      </c>
      <c r="E2193">
        <v>283.182942569999</v>
      </c>
      <c r="F2193">
        <v>587.95000000000005</v>
      </c>
      <c r="G2193">
        <v>-36.393764921394798</v>
      </c>
      <c r="H2193">
        <v>1.3636192144972401</v>
      </c>
      <c r="I2193">
        <v>-16.4380227984485</v>
      </c>
      <c r="J2193">
        <v>-9.4560372593672408</v>
      </c>
      <c r="K2193">
        <v>596.04561418439005</v>
      </c>
      <c r="L2193">
        <v>610.07334976766299</v>
      </c>
      <c r="M2193">
        <v>43.808081117440103</v>
      </c>
      <c r="N2193">
        <v>0.64404779503924003</v>
      </c>
      <c r="O2193">
        <v>31.796921506930801</v>
      </c>
      <c r="P2193">
        <v>21.4270962412226</v>
      </c>
      <c r="Q2193">
        <v>-0.13347210987115199</v>
      </c>
    </row>
    <row r="2194" spans="1:17" hidden="1" x14ac:dyDescent="0.3">
      <c r="A2194" t="s">
        <v>4579</v>
      </c>
      <c r="B2194" t="s">
        <v>4580</v>
      </c>
      <c r="C2194" t="s">
        <v>10301</v>
      </c>
      <c r="D2194" t="s">
        <v>163</v>
      </c>
      <c r="E2194">
        <v>282.93455158500001</v>
      </c>
      <c r="F2194">
        <v>270.14999999999998</v>
      </c>
      <c r="G2194">
        <v>-32.085882256308999</v>
      </c>
      <c r="H2194">
        <v>3.1884951609753802</v>
      </c>
      <c r="I2194">
        <v>-10.4201101746195</v>
      </c>
      <c r="J2194">
        <v>-4.3668906028567296</v>
      </c>
      <c r="K2194">
        <v>269.324317724688</v>
      </c>
      <c r="L2194">
        <v>262.47509013048898</v>
      </c>
      <c r="M2194">
        <v>43.559350360606999</v>
      </c>
      <c r="N2194">
        <v>0.61608754775626495</v>
      </c>
      <c r="O2194">
        <v>20.821765685730099</v>
      </c>
      <c r="P2194">
        <v>11.632231404958601</v>
      </c>
      <c r="Q2194">
        <v>9.3832120792113005E-2</v>
      </c>
    </row>
    <row r="2195" spans="1:17" hidden="1" x14ac:dyDescent="0.3">
      <c r="A2195" t="s">
        <v>4581</v>
      </c>
      <c r="B2195" t="s">
        <v>4582</v>
      </c>
      <c r="C2195" t="s">
        <v>10301</v>
      </c>
      <c r="D2195" t="s">
        <v>303</v>
      </c>
      <c r="E2195">
        <v>282.81950451999899</v>
      </c>
      <c r="F2195">
        <v>283.10000000000002</v>
      </c>
      <c r="G2195">
        <v>2.18922055384922</v>
      </c>
      <c r="H2195">
        <v>-22.6208145287717</v>
      </c>
      <c r="I2195">
        <v>39.1631626023024</v>
      </c>
      <c r="J2195">
        <v>0.164676810806761</v>
      </c>
      <c r="K2195">
        <v>268.02761142075298</v>
      </c>
      <c r="L2195">
        <v>218.87302212723901</v>
      </c>
      <c r="M2195">
        <v>45.813392070076098</v>
      </c>
      <c r="N2195">
        <v>0.124413034731699</v>
      </c>
      <c r="O2195">
        <v>41.292829388908501</v>
      </c>
      <c r="P2195">
        <v>94.929282622928497</v>
      </c>
      <c r="Q2195">
        <v>-3.8375053046930002E-3</v>
      </c>
    </row>
    <row r="2196" spans="1:17" hidden="1" x14ac:dyDescent="0.3">
      <c r="A2196" t="s">
        <v>4583</v>
      </c>
      <c r="B2196" t="s">
        <v>4584</v>
      </c>
      <c r="C2196" t="s">
        <v>10301</v>
      </c>
      <c r="D2196" t="s">
        <v>4585</v>
      </c>
      <c r="E2196">
        <v>282.43060000000003</v>
      </c>
      <c r="F2196">
        <v>500</v>
      </c>
      <c r="G2196">
        <v>117.903304757084</v>
      </c>
      <c r="H2196">
        <v>5.03444934410921</v>
      </c>
      <c r="I2196">
        <v>52.258693865983098</v>
      </c>
      <c r="J2196">
        <v>-4.5452232182422003</v>
      </c>
      <c r="K2196">
        <v>465.94866342129802</v>
      </c>
      <c r="L2196">
        <v>324.59625</v>
      </c>
      <c r="M2196">
        <v>47.231106386028401</v>
      </c>
      <c r="N2196">
        <v>0.47973813420621902</v>
      </c>
      <c r="O2196">
        <v>8.9799999999999809</v>
      </c>
      <c r="P2196">
        <v>201.47723846849499</v>
      </c>
    </row>
    <row r="2197" spans="1:17" hidden="1" x14ac:dyDescent="0.3">
      <c r="A2197" t="s">
        <v>4586</v>
      </c>
      <c r="B2197" t="s">
        <v>4587</v>
      </c>
      <c r="C2197" t="s">
        <v>10301</v>
      </c>
      <c r="D2197" t="s">
        <v>3630</v>
      </c>
      <c r="E2197">
        <v>281.685</v>
      </c>
      <c r="F2197">
        <v>22.25</v>
      </c>
      <c r="G2197">
        <v>148.479778003815</v>
      </c>
      <c r="H2197">
        <v>3.2536656378553501</v>
      </c>
      <c r="I2197">
        <v>34.7700772020739</v>
      </c>
      <c r="J2197">
        <v>-0.23645211491233201</v>
      </c>
      <c r="K2197">
        <v>21.988726115128099</v>
      </c>
      <c r="L2197">
        <v>17.810532677214901</v>
      </c>
      <c r="M2197">
        <v>49.6717930756637</v>
      </c>
      <c r="N2197">
        <v>0.44223662736885</v>
      </c>
      <c r="O2197">
        <v>11.670411985018699</v>
      </c>
      <c r="P2197">
        <v>202.58386219401601</v>
      </c>
      <c r="Q2197">
        <v>0.14343287475675701</v>
      </c>
    </row>
    <row r="2198" spans="1:17" hidden="1" x14ac:dyDescent="0.3">
      <c r="A2198" t="s">
        <v>4588</v>
      </c>
      <c r="B2198" t="s">
        <v>4589</v>
      </c>
      <c r="C2198" t="s">
        <v>10301</v>
      </c>
      <c r="D2198" t="s">
        <v>1582</v>
      </c>
      <c r="E2198">
        <v>281.59199999999998</v>
      </c>
      <c r="F2198">
        <v>22.5</v>
      </c>
      <c r="G2198">
        <v>-0.655294085220536</v>
      </c>
      <c r="H2198">
        <v>-8.7443731161332607</v>
      </c>
      <c r="I2198">
        <v>-41.429088592060801</v>
      </c>
      <c r="J2198">
        <v>2.40509567172424</v>
      </c>
      <c r="K2198">
        <v>22.1062925126088</v>
      </c>
      <c r="L2198">
        <v>22.1162220705972</v>
      </c>
      <c r="M2198">
        <v>53.459081703753903</v>
      </c>
      <c r="N2198">
        <v>0.48538108195200302</v>
      </c>
      <c r="O2198">
        <v>72.8888888888888</v>
      </c>
      <c r="P2198">
        <v>30.133024869866901</v>
      </c>
      <c r="Q2198">
        <v>7.6325223846007997E-2</v>
      </c>
    </row>
    <row r="2199" spans="1:17" hidden="1" x14ac:dyDescent="0.3">
      <c r="A2199" t="s">
        <v>4590</v>
      </c>
      <c r="B2199" t="s">
        <v>4591</v>
      </c>
      <c r="C2199" t="s">
        <v>10301</v>
      </c>
      <c r="D2199" t="s">
        <v>1672</v>
      </c>
      <c r="E2199">
        <v>280.48065100000002</v>
      </c>
      <c r="F2199">
        <v>29.59</v>
      </c>
      <c r="G2199">
        <v>1136.61217700578</v>
      </c>
      <c r="H2199">
        <v>38.037075374821399</v>
      </c>
      <c r="I2199">
        <v>988.32426763647402</v>
      </c>
      <c r="J2199">
        <v>5.3595068285961602</v>
      </c>
      <c r="K2199">
        <v>20.999884376382798</v>
      </c>
      <c r="L2199">
        <v>10.8946270537767</v>
      </c>
      <c r="M2199">
        <v>96.356935775467093</v>
      </c>
      <c r="N2199">
        <v>0.23734172787687999</v>
      </c>
      <c r="O2199">
        <v>0</v>
      </c>
      <c r="P2199">
        <v>1164.52991452991</v>
      </c>
      <c r="Q2199">
        <v>0.417450919557523</v>
      </c>
    </row>
    <row r="2200" spans="1:17" hidden="1" x14ac:dyDescent="0.3">
      <c r="A2200" t="s">
        <v>4592</v>
      </c>
      <c r="B2200" t="s">
        <v>4593</v>
      </c>
      <c r="C2200" t="s">
        <v>10301</v>
      </c>
      <c r="D2200" t="s">
        <v>54</v>
      </c>
      <c r="E2200">
        <v>280.38645471199999</v>
      </c>
      <c r="F2200">
        <v>198.97</v>
      </c>
      <c r="G2200">
        <v>7.5742611139314899</v>
      </c>
      <c r="H2200">
        <v>15.3822334867679</v>
      </c>
      <c r="I2200">
        <v>26.258409750859599</v>
      </c>
      <c r="J2200">
        <v>8.1174347898666905</v>
      </c>
      <c r="K2200">
        <v>167.74830993053499</v>
      </c>
      <c r="L2200">
        <v>149.677748005533</v>
      </c>
      <c r="M2200">
        <v>66.899412286114497</v>
      </c>
      <c r="N2200">
        <v>2.1294741033230098</v>
      </c>
      <c r="O2200">
        <v>9.74016183344221</v>
      </c>
      <c r="P2200">
        <v>88.776091081593904</v>
      </c>
      <c r="Q2200">
        <v>6.2465368088349002E-2</v>
      </c>
    </row>
    <row r="2201" spans="1:17" hidden="1" x14ac:dyDescent="0.3">
      <c r="A2201" t="s">
        <v>4594</v>
      </c>
      <c r="B2201" t="s">
        <v>4595</v>
      </c>
      <c r="C2201" t="s">
        <v>10301</v>
      </c>
      <c r="D2201" t="s">
        <v>46</v>
      </c>
      <c r="E2201">
        <v>280.372586119</v>
      </c>
      <c r="F2201">
        <v>40.090000000000003</v>
      </c>
      <c r="G2201">
        <v>138.46100001739299</v>
      </c>
      <c r="H2201">
        <v>14.951763227768</v>
      </c>
      <c r="I2201">
        <v>48.045383174323497</v>
      </c>
      <c r="J2201">
        <v>16.578023880403801</v>
      </c>
      <c r="K2201">
        <v>34.569169438590997</v>
      </c>
      <c r="L2201">
        <v>27.464563420220902</v>
      </c>
      <c r="M2201">
        <v>69.663876105484803</v>
      </c>
      <c r="N2201">
        <v>0.87550693407411495</v>
      </c>
      <c r="O2201">
        <v>9.5285607383387205</v>
      </c>
      <c r="P2201">
        <v>208.38461538461499</v>
      </c>
      <c r="Q2201">
        <v>6.9512378379744999E-2</v>
      </c>
    </row>
    <row r="2202" spans="1:17" hidden="1" x14ac:dyDescent="0.3">
      <c r="A2202" t="s">
        <v>4596</v>
      </c>
      <c r="B2202" t="s">
        <v>4597</v>
      </c>
      <c r="C2202" t="s">
        <v>10301</v>
      </c>
      <c r="D2202" t="s">
        <v>902</v>
      </c>
      <c r="E2202">
        <v>279.34163000000001</v>
      </c>
      <c r="F2202">
        <v>140.62</v>
      </c>
      <c r="G2202">
        <v>76.620444294047203</v>
      </c>
      <c r="H2202">
        <v>45.409649272359196</v>
      </c>
      <c r="I2202">
        <v>32.181045130081003</v>
      </c>
      <c r="J2202">
        <v>6.1054860016159598</v>
      </c>
      <c r="K2202">
        <v>116.743147757334</v>
      </c>
      <c r="L2202">
        <v>101.545620321643</v>
      </c>
      <c r="M2202">
        <v>64.327177929679706</v>
      </c>
      <c r="N2202">
        <v>1.9772794761991299</v>
      </c>
      <c r="O2202">
        <v>8.8038685819940206</v>
      </c>
      <c r="P2202">
        <v>119.71875</v>
      </c>
      <c r="Q2202">
        <v>0.12530427178151901</v>
      </c>
    </row>
    <row r="2203" spans="1:17" hidden="1" x14ac:dyDescent="0.3">
      <c r="A2203" t="s">
        <v>4598</v>
      </c>
      <c r="B2203" t="s">
        <v>4599</v>
      </c>
      <c r="C2203" t="s">
        <v>10301</v>
      </c>
      <c r="D2203" t="s">
        <v>397</v>
      </c>
      <c r="E2203">
        <v>279.30510375</v>
      </c>
      <c r="F2203">
        <v>209.85</v>
      </c>
      <c r="G2203">
        <v>-22.9139847095236</v>
      </c>
      <c r="H2203">
        <v>3.0047494867013902</v>
      </c>
      <c r="I2203">
        <v>-23.5589992121498</v>
      </c>
      <c r="J2203">
        <v>4.2613009074308499</v>
      </c>
      <c r="K2203">
        <v>196.160844084584</v>
      </c>
      <c r="L2203">
        <v>202.97216652069901</v>
      </c>
      <c r="M2203">
        <v>80.1539642107454</v>
      </c>
      <c r="N2203">
        <v>0.77757133377571297</v>
      </c>
      <c r="O2203">
        <v>40.290683821777399</v>
      </c>
      <c r="P2203">
        <v>40.980853207927403</v>
      </c>
    </row>
    <row r="2204" spans="1:17" hidden="1" x14ac:dyDescent="0.3">
      <c r="A2204" t="s">
        <v>4600</v>
      </c>
      <c r="B2204" t="s">
        <v>4601</v>
      </c>
      <c r="C2204" t="s">
        <v>10301</v>
      </c>
      <c r="D2204" t="s">
        <v>89</v>
      </c>
      <c r="E2204">
        <v>278.30110300000001</v>
      </c>
      <c r="F2204">
        <v>165.8</v>
      </c>
      <c r="G2204">
        <v>203.682262475865</v>
      </c>
      <c r="H2204">
        <v>35.904922816019898</v>
      </c>
      <c r="I2204">
        <v>82.925206603611002</v>
      </c>
      <c r="J2204">
        <v>-3.4842889938476498</v>
      </c>
      <c r="K2204">
        <v>99.986497860728505</v>
      </c>
      <c r="M2204">
        <v>96.352645089017599</v>
      </c>
      <c r="N2204">
        <v>1.11290322580645</v>
      </c>
      <c r="O2204">
        <v>1.50784077201446</v>
      </c>
      <c r="P2204">
        <v>231.6</v>
      </c>
    </row>
    <row r="2205" spans="1:17" hidden="1" x14ac:dyDescent="0.3">
      <c r="A2205" t="s">
        <v>4602</v>
      </c>
      <c r="B2205" t="s">
        <v>4603</v>
      </c>
      <c r="C2205" t="s">
        <v>10301</v>
      </c>
      <c r="D2205" t="s">
        <v>130</v>
      </c>
      <c r="E2205">
        <v>278.14785583999998</v>
      </c>
      <c r="F2205">
        <v>2.39</v>
      </c>
      <c r="G2205">
        <v>208.701980785724</v>
      </c>
      <c r="H2205">
        <v>6.0727282025614899</v>
      </c>
      <c r="I2205">
        <v>-34.329454046372902</v>
      </c>
      <c r="J2205">
        <v>0.30444931900033501</v>
      </c>
      <c r="K2205">
        <v>2.3431857844658199</v>
      </c>
      <c r="L2205">
        <v>2.0751041664759802</v>
      </c>
      <c r="M2205">
        <v>58.975521658024</v>
      </c>
      <c r="N2205">
        <v>0.69408296842955197</v>
      </c>
      <c r="O2205">
        <v>61.506276150627599</v>
      </c>
      <c r="P2205">
        <v>236.619718309859</v>
      </c>
    </row>
    <row r="2206" spans="1:17" hidden="1" x14ac:dyDescent="0.3">
      <c r="A2206" t="s">
        <v>4604</v>
      </c>
      <c r="B2206" t="s">
        <v>4605</v>
      </c>
      <c r="C2206" t="s">
        <v>10301</v>
      </c>
      <c r="D2206" t="s">
        <v>46</v>
      </c>
      <c r="E2206">
        <v>278.12193243600001</v>
      </c>
      <c r="F2206">
        <v>52.44</v>
      </c>
      <c r="G2206">
        <v>-20.458721130691899</v>
      </c>
      <c r="H2206">
        <v>-4.5665412038312096</v>
      </c>
      <c r="I2206">
        <v>-8.7512966422296792</v>
      </c>
      <c r="J2206">
        <v>-7.16133051520056</v>
      </c>
      <c r="K2206">
        <v>50.963752526086402</v>
      </c>
      <c r="L2206">
        <v>47.672883298858302</v>
      </c>
      <c r="M2206">
        <v>57.234452257264998</v>
      </c>
      <c r="N2206">
        <v>0.27678580511143802</v>
      </c>
      <c r="O2206">
        <v>35.335621662852702</v>
      </c>
      <c r="P2206">
        <v>51.780028943559998</v>
      </c>
      <c r="Q2206">
        <v>2.5775861794674001E-2</v>
      </c>
    </row>
    <row r="2207" spans="1:17" hidden="1" x14ac:dyDescent="0.3">
      <c r="A2207" t="s">
        <v>4606</v>
      </c>
      <c r="B2207" t="s">
        <v>4607</v>
      </c>
      <c r="C2207" t="s">
        <v>10301</v>
      </c>
      <c r="D2207" t="s">
        <v>51</v>
      </c>
      <c r="E2207">
        <v>277.75486062499999</v>
      </c>
      <c r="F2207">
        <v>277.75</v>
      </c>
      <c r="G2207">
        <v>-42.639874459965</v>
      </c>
      <c r="H2207">
        <v>-0.65870824114279103</v>
      </c>
      <c r="I2207">
        <v>-31.354737568846001</v>
      </c>
      <c r="J2207">
        <v>-0.36949970450182001</v>
      </c>
      <c r="K2207">
        <v>271.89738485676298</v>
      </c>
      <c r="L2207">
        <v>313.10666868934402</v>
      </c>
      <c r="M2207">
        <v>65.214310001321493</v>
      </c>
      <c r="N2207">
        <v>0.76497618784450705</v>
      </c>
      <c r="O2207">
        <v>68.7848784878488</v>
      </c>
      <c r="P2207">
        <v>15.7291666666666</v>
      </c>
      <c r="Q2207">
        <v>-0.16113249148772199</v>
      </c>
    </row>
    <row r="2208" spans="1:17" hidden="1" x14ac:dyDescent="0.3">
      <c r="A2208" t="s">
        <v>4608</v>
      </c>
      <c r="B2208" t="s">
        <v>4609</v>
      </c>
      <c r="C2208" t="s">
        <v>10301</v>
      </c>
      <c r="D2208" t="s">
        <v>46</v>
      </c>
      <c r="E2208">
        <v>276.83869800000002</v>
      </c>
      <c r="F2208">
        <v>126.15</v>
      </c>
      <c r="G2208">
        <v>1.06999253721514</v>
      </c>
      <c r="H2208">
        <v>45.490930060536598</v>
      </c>
      <c r="I2208">
        <v>17.311997697824602</v>
      </c>
      <c r="J2208">
        <v>11.718578813139199</v>
      </c>
      <c r="O2208">
        <v>10.9789932619897</v>
      </c>
      <c r="P2208">
        <v>37.868852459016303</v>
      </c>
    </row>
    <row r="2209" spans="1:17" hidden="1" x14ac:dyDescent="0.3">
      <c r="A2209" t="s">
        <v>4610</v>
      </c>
      <c r="B2209" t="s">
        <v>4611</v>
      </c>
      <c r="C2209" t="s">
        <v>10301</v>
      </c>
      <c r="D2209" t="s">
        <v>72</v>
      </c>
      <c r="E2209">
        <v>276.023931</v>
      </c>
      <c r="F2209">
        <v>873.3</v>
      </c>
      <c r="G2209">
        <v>158.78613640889199</v>
      </c>
      <c r="H2209">
        <v>11.1966864819215</v>
      </c>
      <c r="I2209">
        <v>191.76415644814901</v>
      </c>
      <c r="J2209">
        <v>1.3405540736405399</v>
      </c>
      <c r="K2209">
        <v>752.36459250477401</v>
      </c>
      <c r="L2209">
        <v>527.57794540923601</v>
      </c>
      <c r="M2209">
        <v>78.6135458610661</v>
      </c>
      <c r="N2209">
        <v>1.2079281504927999</v>
      </c>
      <c r="O2209">
        <v>0.67559830527883502</v>
      </c>
      <c r="P2209">
        <v>307.51283247783402</v>
      </c>
      <c r="Q2209">
        <v>5.1489125123844001E-2</v>
      </c>
    </row>
    <row r="2210" spans="1:17" hidden="1" x14ac:dyDescent="0.3">
      <c r="A2210" t="s">
        <v>4612</v>
      </c>
      <c r="B2210" t="s">
        <v>4613</v>
      </c>
      <c r="C2210" t="s">
        <v>10301</v>
      </c>
      <c r="D2210" t="s">
        <v>224</v>
      </c>
      <c r="E2210">
        <v>275.68195200000002</v>
      </c>
      <c r="F2210">
        <v>217.75</v>
      </c>
      <c r="G2210">
        <v>128.50006746879899</v>
      </c>
      <c r="H2210">
        <v>-0.26713812497477601</v>
      </c>
      <c r="I2210">
        <v>40.756889267556403</v>
      </c>
      <c r="J2210">
        <v>3.4037486078567398</v>
      </c>
      <c r="K2210">
        <v>213.07836576818099</v>
      </c>
      <c r="L2210">
        <v>165.457693825734</v>
      </c>
      <c r="M2210">
        <v>53.029582688172702</v>
      </c>
      <c r="N2210">
        <v>0.37202160015777702</v>
      </c>
      <c r="O2210">
        <v>21.469575200918399</v>
      </c>
      <c r="P2210">
        <v>180.24453024453001</v>
      </c>
      <c r="Q2210">
        <v>0.174214975031075</v>
      </c>
    </row>
    <row r="2211" spans="1:17" hidden="1" x14ac:dyDescent="0.3">
      <c r="A2211" t="s">
        <v>4614</v>
      </c>
      <c r="B2211" t="s">
        <v>4615</v>
      </c>
      <c r="C2211" t="s">
        <v>10301</v>
      </c>
      <c r="D2211" t="s">
        <v>136</v>
      </c>
      <c r="E2211">
        <v>274.45825077000001</v>
      </c>
      <c r="F2211">
        <v>30.47</v>
      </c>
      <c r="G2211">
        <v>55.085265478868401</v>
      </c>
      <c r="H2211">
        <v>8.9803152611747095</v>
      </c>
      <c r="I2211">
        <v>-14.699284241309901</v>
      </c>
      <c r="J2211">
        <v>5.2942878371379498</v>
      </c>
      <c r="K2211">
        <v>29.1166835903201</v>
      </c>
      <c r="L2211">
        <v>26.1257327437512</v>
      </c>
      <c r="M2211">
        <v>57.1559281446049</v>
      </c>
      <c r="N2211">
        <v>0.45055469508003898</v>
      </c>
      <c r="O2211">
        <v>33.902198884148298</v>
      </c>
      <c r="P2211">
        <v>96.453900709219795</v>
      </c>
      <c r="Q2211">
        <v>6.0136843260770997E-2</v>
      </c>
    </row>
    <row r="2212" spans="1:17" hidden="1" x14ac:dyDescent="0.3">
      <c r="A2212" t="s">
        <v>4616</v>
      </c>
      <c r="B2212" t="s">
        <v>4617</v>
      </c>
      <c r="C2212" t="s">
        <v>10301</v>
      </c>
      <c r="D2212" t="s">
        <v>622</v>
      </c>
      <c r="E2212">
        <v>274.428518</v>
      </c>
      <c r="F2212">
        <v>490</v>
      </c>
      <c r="G2212">
        <v>-34.123309089936598</v>
      </c>
      <c r="H2212">
        <v>-11.4590202442816</v>
      </c>
      <c r="I2212">
        <v>-20.934991622784299</v>
      </c>
      <c r="J2212">
        <v>-4.1869538184168498</v>
      </c>
      <c r="K2212">
        <v>516.50474490585395</v>
      </c>
      <c r="L2212">
        <v>513.82699406662698</v>
      </c>
      <c r="M2212">
        <v>31.194078598886101</v>
      </c>
      <c r="N2212">
        <v>0.54847017789318897</v>
      </c>
      <c r="O2212">
        <v>16.8979591836734</v>
      </c>
      <c r="P2212">
        <v>6.0491288821555997</v>
      </c>
      <c r="Q2212">
        <v>-9.3734243313827001E-2</v>
      </c>
    </row>
    <row r="2213" spans="1:17" hidden="1" x14ac:dyDescent="0.3">
      <c r="A2213" t="s">
        <v>4618</v>
      </c>
      <c r="B2213" t="s">
        <v>4619</v>
      </c>
      <c r="C2213" t="s">
        <v>10301</v>
      </c>
      <c r="D2213" t="s">
        <v>54</v>
      </c>
      <c r="E2213">
        <v>273.816051944999</v>
      </c>
      <c r="F2213">
        <v>162.35</v>
      </c>
      <c r="G2213">
        <v>35.5767237044656</v>
      </c>
      <c r="H2213">
        <v>35.855501806921403</v>
      </c>
      <c r="I2213">
        <v>23.166460327504801</v>
      </c>
      <c r="J2213">
        <v>24.092482835627699</v>
      </c>
      <c r="K2213">
        <v>131.65726327675799</v>
      </c>
      <c r="L2213">
        <v>116.877850723815</v>
      </c>
      <c r="M2213">
        <v>69.160603260929804</v>
      </c>
      <c r="N2213">
        <v>1.6068176140767401</v>
      </c>
      <c r="O2213">
        <v>13.951339698182901</v>
      </c>
      <c r="P2213">
        <v>86.502010338885697</v>
      </c>
      <c r="Q2213">
        <v>5.2403562165361003E-2</v>
      </c>
    </row>
    <row r="2214" spans="1:17" hidden="1" x14ac:dyDescent="0.3">
      <c r="A2214" t="s">
        <v>4620</v>
      </c>
      <c r="B2214" t="s">
        <v>4621</v>
      </c>
      <c r="C2214" t="s">
        <v>10301</v>
      </c>
      <c r="D2214" t="s">
        <v>527</v>
      </c>
      <c r="E2214">
        <v>272.76479999999998</v>
      </c>
      <c r="F2214">
        <v>229.6</v>
      </c>
      <c r="G2214">
        <v>600.50865841495101</v>
      </c>
      <c r="H2214">
        <v>127.109255103736</v>
      </c>
      <c r="I2214">
        <v>183.62973387441701</v>
      </c>
      <c r="J2214">
        <v>5.4294192781447403</v>
      </c>
      <c r="K2214">
        <v>142.02441881927999</v>
      </c>
      <c r="L2214">
        <v>87.072973398852298</v>
      </c>
      <c r="M2214">
        <v>99.444640133936304</v>
      </c>
      <c r="N2214">
        <v>0.68875527254323299</v>
      </c>
      <c r="O2214">
        <v>0</v>
      </c>
      <c r="P2214">
        <v>640.64516129032199</v>
      </c>
    </row>
    <row r="2215" spans="1:17" hidden="1" x14ac:dyDescent="0.3">
      <c r="A2215" t="s">
        <v>4622</v>
      </c>
      <c r="B2215" t="s">
        <v>4623</v>
      </c>
      <c r="C2215" t="s">
        <v>10301</v>
      </c>
      <c r="D2215" t="s">
        <v>21</v>
      </c>
      <c r="E2215">
        <v>272.49201199999999</v>
      </c>
      <c r="F2215">
        <v>48.5</v>
      </c>
      <c r="G2215">
        <v>-10.484323480551</v>
      </c>
      <c r="H2215">
        <v>-4.2064487030053002</v>
      </c>
      <c r="I2215">
        <v>11.733936847670799</v>
      </c>
      <c r="J2215">
        <v>0.17854307072981601</v>
      </c>
      <c r="K2215">
        <v>50.880875673654302</v>
      </c>
      <c r="L2215">
        <v>45.4936597038635</v>
      </c>
      <c r="M2215">
        <v>44.497370554586197</v>
      </c>
      <c r="N2215">
        <v>0.27031750655403403</v>
      </c>
      <c r="O2215">
        <v>41.649484536082397</v>
      </c>
      <c r="P2215">
        <v>79.629629629629605</v>
      </c>
    </row>
    <row r="2216" spans="1:17" hidden="1" x14ac:dyDescent="0.3">
      <c r="A2216" t="s">
        <v>4624</v>
      </c>
      <c r="B2216" t="s">
        <v>4625</v>
      </c>
      <c r="C2216" t="s">
        <v>10301</v>
      </c>
      <c r="D2216" t="s">
        <v>471</v>
      </c>
      <c r="E2216">
        <v>272.4384</v>
      </c>
      <c r="F2216">
        <v>184.08</v>
      </c>
      <c r="G2216">
        <v>6.0560616025029903</v>
      </c>
      <c r="H2216">
        <v>30.078620086491298</v>
      </c>
      <c r="I2216">
        <v>16.068889426898199</v>
      </c>
      <c r="J2216">
        <v>23.5827357372116</v>
      </c>
      <c r="K2216">
        <v>145.720564385682</v>
      </c>
      <c r="L2216">
        <v>136.845744538389</v>
      </c>
      <c r="M2216">
        <v>84.252575791665507</v>
      </c>
      <c r="N2216">
        <v>2.8177023802457399</v>
      </c>
      <c r="O2216">
        <v>2.12950890916991</v>
      </c>
      <c r="P2216">
        <v>70.839907192575396</v>
      </c>
      <c r="Q2216">
        <v>5.0280754997001E-2</v>
      </c>
    </row>
    <row r="2217" spans="1:17" hidden="1" x14ac:dyDescent="0.3">
      <c r="A2217" t="s">
        <v>4626</v>
      </c>
      <c r="B2217" t="s">
        <v>4627</v>
      </c>
      <c r="C2217" t="s">
        <v>10301</v>
      </c>
      <c r="D2217" t="s">
        <v>955</v>
      </c>
      <c r="E2217">
        <v>271.79105722999998</v>
      </c>
      <c r="F2217">
        <v>33.770000000000003</v>
      </c>
      <c r="G2217">
        <v>0.77890881732887196</v>
      </c>
      <c r="H2217">
        <v>8.0988470991409898</v>
      </c>
      <c r="I2217">
        <v>-7.4794966338119897</v>
      </c>
      <c r="J2217">
        <v>13.594818098090901</v>
      </c>
      <c r="K2217">
        <v>30.534490323821998</v>
      </c>
      <c r="L2217">
        <v>30.598055874212001</v>
      </c>
      <c r="M2217">
        <v>74.978323147665407</v>
      </c>
      <c r="N2217">
        <v>1.7562315542132301</v>
      </c>
      <c r="O2217">
        <v>17.796861119336601</v>
      </c>
      <c r="P2217">
        <v>35.08</v>
      </c>
      <c r="Q2217">
        <v>4.0028698932235998E-2</v>
      </c>
    </row>
    <row r="2218" spans="1:17" hidden="1" x14ac:dyDescent="0.3">
      <c r="A2218" t="s">
        <v>4628</v>
      </c>
      <c r="B2218" t="s">
        <v>4629</v>
      </c>
      <c r="C2218" t="s">
        <v>10301</v>
      </c>
      <c r="D2218" t="s">
        <v>1053</v>
      </c>
      <c r="E2218">
        <v>271.56564153599999</v>
      </c>
      <c r="F2218">
        <v>7.71</v>
      </c>
      <c r="G2218">
        <v>47.309535203138097</v>
      </c>
      <c r="H2218">
        <v>18.473632520381599</v>
      </c>
      <c r="I2218">
        <v>-3.0841830677504101</v>
      </c>
      <c r="J2218">
        <v>-14.424379965749999</v>
      </c>
      <c r="K2218">
        <v>6.4244752842681603</v>
      </c>
      <c r="L2218">
        <v>6.09059162682364</v>
      </c>
      <c r="M2218">
        <v>68.715230161404904</v>
      </c>
      <c r="N2218">
        <v>2.1474402107664798</v>
      </c>
      <c r="O2218">
        <v>19.974059662775598</v>
      </c>
      <c r="Q2218">
        <v>-5.2795313886259E-2</v>
      </c>
    </row>
    <row r="2219" spans="1:17" hidden="1" x14ac:dyDescent="0.3">
      <c r="A2219" t="s">
        <v>4630</v>
      </c>
      <c r="B2219" t="s">
        <v>4631</v>
      </c>
      <c r="C2219" t="s">
        <v>10301</v>
      </c>
      <c r="D2219" t="s">
        <v>571</v>
      </c>
      <c r="E2219">
        <v>271.27775322999997</v>
      </c>
      <c r="F2219">
        <v>337.7</v>
      </c>
      <c r="G2219">
        <v>14.8427782230647</v>
      </c>
      <c r="H2219">
        <v>2.8480955655401998</v>
      </c>
      <c r="I2219">
        <v>-3.8704650051850802</v>
      </c>
      <c r="J2219">
        <v>3.05680955368577</v>
      </c>
      <c r="K2219">
        <v>313.22434980152002</v>
      </c>
      <c r="L2219">
        <v>289.37629464233299</v>
      </c>
      <c r="M2219">
        <v>64.214286214866902</v>
      </c>
      <c r="N2219">
        <v>0.515526308242232</v>
      </c>
      <c r="O2219">
        <v>11.0305004441812</v>
      </c>
      <c r="P2219">
        <v>46.032432432432401</v>
      </c>
      <c r="Q2219">
        <v>-2.8836024021257001E-2</v>
      </c>
    </row>
    <row r="2220" spans="1:17" hidden="1" x14ac:dyDescent="0.3">
      <c r="A2220" t="s">
        <v>4632</v>
      </c>
      <c r="B2220" t="s">
        <v>4633</v>
      </c>
      <c r="C2220" t="s">
        <v>10301</v>
      </c>
      <c r="D2220" t="s">
        <v>219</v>
      </c>
      <c r="E2220">
        <v>270.21950015900001</v>
      </c>
      <c r="F2220">
        <v>257.17</v>
      </c>
      <c r="G2220">
        <v>-4.0400881985083501</v>
      </c>
      <c r="H2220">
        <v>20.2916266454314</v>
      </c>
      <c r="I2220">
        <v>4.9017835022954301</v>
      </c>
      <c r="J2220">
        <v>4.5697102631588198</v>
      </c>
      <c r="K2220">
        <v>227.022263460468</v>
      </c>
      <c r="L2220">
        <v>216.66889205209401</v>
      </c>
      <c r="M2220">
        <v>61.536632158895202</v>
      </c>
      <c r="N2220">
        <v>3.0531696909391601</v>
      </c>
      <c r="O2220">
        <v>13.1158377726795</v>
      </c>
      <c r="P2220">
        <v>47.038307604345299</v>
      </c>
      <c r="Q2220">
        <v>-4.0618222062705003E-2</v>
      </c>
    </row>
    <row r="2221" spans="1:17" hidden="1" x14ac:dyDescent="0.3">
      <c r="A2221" t="s">
        <v>4634</v>
      </c>
      <c r="B2221" t="s">
        <v>4635</v>
      </c>
      <c r="C2221" t="s">
        <v>10301</v>
      </c>
      <c r="E2221">
        <v>270.21631739999998</v>
      </c>
      <c r="F2221">
        <v>20.03</v>
      </c>
      <c r="G2221">
        <v>217.42709006207201</v>
      </c>
      <c r="H2221">
        <v>3.6448409099899401</v>
      </c>
      <c r="I2221">
        <v>123.97132646000399</v>
      </c>
      <c r="J2221">
        <v>-2.76572611959616</v>
      </c>
      <c r="K2221">
        <v>16.3191202235814</v>
      </c>
      <c r="L2221">
        <v>11.331358270867099</v>
      </c>
      <c r="M2221">
        <v>78.292492256205094</v>
      </c>
      <c r="N2221">
        <v>1.9284864630012</v>
      </c>
      <c r="O2221">
        <v>8.0379430853719303</v>
      </c>
      <c r="P2221">
        <v>296.63366336633601</v>
      </c>
      <c r="Q2221">
        <v>9.3663571811392995E-2</v>
      </c>
    </row>
    <row r="2222" spans="1:17" hidden="1" x14ac:dyDescent="0.3">
      <c r="A2222" t="s">
        <v>4636</v>
      </c>
      <c r="B2222" t="s">
        <v>4637</v>
      </c>
      <c r="C2222" t="s">
        <v>10301</v>
      </c>
      <c r="D2222" t="s">
        <v>1388</v>
      </c>
      <c r="E2222">
        <v>270.15677640000001</v>
      </c>
      <c r="F2222">
        <v>67.900000000000006</v>
      </c>
      <c r="G2222">
        <v>-11.6904181129739</v>
      </c>
      <c r="H2222">
        <v>-9.6940174007537205</v>
      </c>
      <c r="I2222">
        <v>-31.1778070523217</v>
      </c>
      <c r="J2222">
        <v>1.18508095188731</v>
      </c>
      <c r="K2222">
        <v>70.5963420689787</v>
      </c>
      <c r="L2222">
        <v>72.635718499310599</v>
      </c>
      <c r="M2222">
        <v>49.457314193179698</v>
      </c>
      <c r="N2222">
        <v>0.69051463394855195</v>
      </c>
      <c r="O2222">
        <v>64.653902798232593</v>
      </c>
      <c r="P2222">
        <v>34.322453016814997</v>
      </c>
    </row>
    <row r="2223" spans="1:17" hidden="1" x14ac:dyDescent="0.3">
      <c r="A2223" t="s">
        <v>4638</v>
      </c>
      <c r="B2223" t="s">
        <v>4639</v>
      </c>
      <c r="C2223" t="s">
        <v>10301</v>
      </c>
      <c r="D2223" t="s">
        <v>622</v>
      </c>
      <c r="E2223">
        <v>269.712054685</v>
      </c>
      <c r="F2223">
        <v>31.49</v>
      </c>
      <c r="G2223">
        <v>-10.4177375241345</v>
      </c>
      <c r="H2223">
        <v>-0.70463172249655104</v>
      </c>
      <c r="I2223">
        <v>-31.138647964547999</v>
      </c>
      <c r="J2223">
        <v>-3.7097365362628301</v>
      </c>
      <c r="K2223">
        <v>31.453525543648698</v>
      </c>
      <c r="L2223">
        <v>32.226280740303601</v>
      </c>
      <c r="M2223">
        <v>61.350601376643901</v>
      </c>
      <c r="N2223">
        <v>0.96123940848965095</v>
      </c>
      <c r="O2223">
        <v>43.537630993966303</v>
      </c>
      <c r="P2223">
        <v>29.0573770491803</v>
      </c>
      <c r="Q2223">
        <v>8.2298827601640003E-3</v>
      </c>
    </row>
    <row r="2224" spans="1:17" hidden="1" x14ac:dyDescent="0.3">
      <c r="A2224" t="s">
        <v>4640</v>
      </c>
      <c r="B2224" t="s">
        <v>4641</v>
      </c>
      <c r="C2224" t="s">
        <v>10301</v>
      </c>
      <c r="D2224" t="s">
        <v>46</v>
      </c>
      <c r="E2224">
        <v>269.04000000000002</v>
      </c>
      <c r="F2224">
        <v>480</v>
      </c>
      <c r="G2224">
        <v>61.8055826339682</v>
      </c>
      <c r="H2224">
        <v>-3.0912805137899202</v>
      </c>
      <c r="I2224">
        <v>70.833773339896993</v>
      </c>
      <c r="J2224">
        <v>-5.3803094529294997</v>
      </c>
      <c r="K2224">
        <v>483.12903586456503</v>
      </c>
      <c r="L2224">
        <v>390.91427457143902</v>
      </c>
      <c r="M2224">
        <v>49.5256540903667</v>
      </c>
      <c r="N2224">
        <v>0.27571401904050702</v>
      </c>
      <c r="O2224">
        <v>26.4583333333333</v>
      </c>
      <c r="P2224">
        <v>130.76923076923001</v>
      </c>
    </row>
    <row r="2225" spans="1:17" hidden="1" x14ac:dyDescent="0.3">
      <c r="A2225" t="s">
        <v>4642</v>
      </c>
      <c r="B2225" t="s">
        <v>4643</v>
      </c>
      <c r="C2225" t="s">
        <v>10301</v>
      </c>
      <c r="D2225" t="s">
        <v>303</v>
      </c>
      <c r="E2225">
        <v>268.76270849999997</v>
      </c>
      <c r="F2225">
        <v>378.95</v>
      </c>
      <c r="G2225">
        <v>-25.297532229699101</v>
      </c>
      <c r="H2225">
        <v>-0.40545856028897098</v>
      </c>
      <c r="I2225">
        <v>-14.4342645677847</v>
      </c>
      <c r="J2225">
        <v>0.448799771459645</v>
      </c>
      <c r="K2225">
        <v>387.01275868099998</v>
      </c>
      <c r="L2225">
        <v>383.58758772088601</v>
      </c>
      <c r="M2225">
        <v>49.415022133464099</v>
      </c>
      <c r="N2225">
        <v>1.3009711888592399</v>
      </c>
      <c r="O2225">
        <v>35.624752605884602</v>
      </c>
      <c r="P2225">
        <v>16.420890937019902</v>
      </c>
      <c r="Q2225">
        <v>0.105281956660324</v>
      </c>
    </row>
    <row r="2226" spans="1:17" hidden="1" x14ac:dyDescent="0.3">
      <c r="A2226" t="s">
        <v>4644</v>
      </c>
      <c r="B2226" t="s">
        <v>4645</v>
      </c>
      <c r="C2226" t="s">
        <v>10301</v>
      </c>
      <c r="D2226" t="s">
        <v>51</v>
      </c>
      <c r="E2226">
        <v>268.68282438400001</v>
      </c>
      <c r="F2226">
        <v>61.36</v>
      </c>
      <c r="G2226">
        <v>76.615595809198695</v>
      </c>
      <c r="H2226">
        <v>-27.710205449190301</v>
      </c>
      <c r="I2226">
        <v>-3.6285409565872202</v>
      </c>
      <c r="J2226">
        <v>-10.5969599942357</v>
      </c>
      <c r="K2226">
        <v>83.779253659799906</v>
      </c>
      <c r="L2226">
        <v>72.583036684870393</v>
      </c>
      <c r="M2226">
        <v>26.405766166922302</v>
      </c>
      <c r="N2226">
        <v>2.0661761198194402</v>
      </c>
      <c r="O2226">
        <v>111.70143415906099</v>
      </c>
      <c r="P2226">
        <v>200.41615667074601</v>
      </c>
      <c r="Q2226">
        <v>0.19257757167647799</v>
      </c>
    </row>
    <row r="2227" spans="1:17" hidden="1" x14ac:dyDescent="0.3">
      <c r="A2227" t="s">
        <v>4646</v>
      </c>
      <c r="B2227" t="s">
        <v>4647</v>
      </c>
      <c r="C2227" t="s">
        <v>10301</v>
      </c>
      <c r="D2227" t="s">
        <v>1053</v>
      </c>
      <c r="E2227">
        <v>268.12080287999999</v>
      </c>
      <c r="F2227">
        <v>14.4</v>
      </c>
      <c r="G2227">
        <v>76.337581624801601</v>
      </c>
      <c r="H2227">
        <v>12.1874140607623</v>
      </c>
      <c r="I2227">
        <v>12.999592311799599</v>
      </c>
      <c r="J2227">
        <v>-3.9774153569447002</v>
      </c>
      <c r="K2227">
        <v>12.4092178317366</v>
      </c>
      <c r="L2227">
        <v>10.7670758914015</v>
      </c>
      <c r="M2227">
        <v>76.340607680110097</v>
      </c>
      <c r="N2227">
        <v>0.90193189855998301</v>
      </c>
      <c r="O2227">
        <v>6.9444444444444402</v>
      </c>
      <c r="Q2227">
        <v>8.2859534995976994E-2</v>
      </c>
    </row>
    <row r="2228" spans="1:17" hidden="1" x14ac:dyDescent="0.3">
      <c r="A2228" t="s">
        <v>4648</v>
      </c>
      <c r="B2228" t="s">
        <v>4649</v>
      </c>
      <c r="C2228" t="s">
        <v>10301</v>
      </c>
      <c r="D2228" t="s">
        <v>527</v>
      </c>
      <c r="E2228">
        <v>267.83735612999999</v>
      </c>
      <c r="F2228">
        <v>213.1</v>
      </c>
      <c r="G2228">
        <v>92.796918094715707</v>
      </c>
      <c r="H2228">
        <v>31.172238422996799</v>
      </c>
      <c r="I2228">
        <v>-23.581478539630801</v>
      </c>
      <c r="J2228">
        <v>-1.1636829340842001</v>
      </c>
      <c r="K2228">
        <v>186.51817062038401</v>
      </c>
      <c r="L2228">
        <v>165.23522287666</v>
      </c>
      <c r="M2228">
        <v>53.7156844239463</v>
      </c>
      <c r="N2228">
        <v>1.13376271783975</v>
      </c>
      <c r="O2228">
        <v>26.231816048803299</v>
      </c>
      <c r="P2228">
        <v>140.981567341399</v>
      </c>
      <c r="Q2228">
        <v>4.8167406032889999E-2</v>
      </c>
    </row>
    <row r="2229" spans="1:17" hidden="1" x14ac:dyDescent="0.3">
      <c r="A2229" t="s">
        <v>4650</v>
      </c>
      <c r="B2229" t="s">
        <v>4651</v>
      </c>
      <c r="C2229" t="s">
        <v>10301</v>
      </c>
      <c r="D2229" t="s">
        <v>2182</v>
      </c>
      <c r="E2229">
        <v>267.64875000000001</v>
      </c>
      <c r="F2229">
        <v>1189.55</v>
      </c>
      <c r="G2229">
        <v>194.06087933876901</v>
      </c>
      <c r="H2229">
        <v>9.24235850284043</v>
      </c>
      <c r="I2229">
        <v>27.844558511445602</v>
      </c>
      <c r="J2229">
        <v>-4.4363506248663498</v>
      </c>
      <c r="K2229">
        <v>1172.4750051178901</v>
      </c>
      <c r="L2229">
        <v>938.95217996749102</v>
      </c>
      <c r="M2229">
        <v>50.625960914849401</v>
      </c>
      <c r="N2229">
        <v>1.1836179613323701</v>
      </c>
      <c r="O2229">
        <v>21.0331638014375</v>
      </c>
      <c r="P2229">
        <v>241.824712643678</v>
      </c>
      <c r="Q2229">
        <v>0.17150935331645201</v>
      </c>
    </row>
    <row r="2230" spans="1:17" hidden="1" x14ac:dyDescent="0.3">
      <c r="A2230" t="s">
        <v>4652</v>
      </c>
      <c r="B2230" t="s">
        <v>4653</v>
      </c>
      <c r="C2230" t="s">
        <v>10301</v>
      </c>
      <c r="D2230" t="s">
        <v>2624</v>
      </c>
      <c r="E2230">
        <v>266.83540599999998</v>
      </c>
      <c r="F2230">
        <v>197.65</v>
      </c>
      <c r="G2230">
        <v>1069.23550293619</v>
      </c>
      <c r="H2230">
        <v>58.773397149317098</v>
      </c>
      <c r="I2230">
        <v>-27.640868417946798</v>
      </c>
      <c r="J2230">
        <v>5.4419790730336501</v>
      </c>
      <c r="K2230">
        <v>143.05509279226399</v>
      </c>
      <c r="L2230">
        <v>122.038954833826</v>
      </c>
      <c r="M2230">
        <v>99.478768210679902</v>
      </c>
      <c r="N2230">
        <v>0.69196452832052902</v>
      </c>
      <c r="O2230">
        <v>28.484695168226601</v>
      </c>
      <c r="P2230">
        <v>1097.1532404603199</v>
      </c>
    </row>
    <row r="2231" spans="1:17" hidden="1" x14ac:dyDescent="0.3">
      <c r="A2231" t="s">
        <v>4654</v>
      </c>
      <c r="B2231" t="s">
        <v>4655</v>
      </c>
      <c r="C2231" t="s">
        <v>10301</v>
      </c>
      <c r="D2231" t="s">
        <v>1610</v>
      </c>
      <c r="E2231">
        <v>266.60218768499999</v>
      </c>
      <c r="F2231">
        <v>574.95000000000005</v>
      </c>
      <c r="G2231">
        <v>-8.6458777585500695</v>
      </c>
      <c r="H2231">
        <v>31.017372175905798</v>
      </c>
      <c r="I2231">
        <v>29.277932750473401</v>
      </c>
      <c r="J2231">
        <v>-4.7770721742635303</v>
      </c>
      <c r="K2231">
        <v>499.73325316751698</v>
      </c>
      <c r="L2231">
        <v>442.77911315303697</v>
      </c>
      <c r="M2231">
        <v>54.949943602872303</v>
      </c>
      <c r="N2231">
        <v>0.51507685436748596</v>
      </c>
      <c r="O2231">
        <v>12.879380815723099</v>
      </c>
      <c r="P2231">
        <v>59.7083333333333</v>
      </c>
      <c r="Q2231">
        <v>-6.6531479105507996E-2</v>
      </c>
    </row>
    <row r="2232" spans="1:17" hidden="1" x14ac:dyDescent="0.3">
      <c r="A2232" t="s">
        <v>4656</v>
      </c>
      <c r="B2232" t="s">
        <v>4657</v>
      </c>
      <c r="C2232" t="s">
        <v>10301</v>
      </c>
      <c r="D2232" t="s">
        <v>303</v>
      </c>
      <c r="E2232">
        <v>266.21537560000002</v>
      </c>
      <c r="F2232">
        <v>191.3</v>
      </c>
      <c r="G2232">
        <v>-49.031139585990203</v>
      </c>
      <c r="H2232">
        <v>-14.4619074220673</v>
      </c>
      <c r="I2232">
        <v>-28.861879549672199</v>
      </c>
      <c r="J2232">
        <v>-1.7213396966196599</v>
      </c>
      <c r="K2232">
        <v>209.97566864711101</v>
      </c>
      <c r="L2232">
        <v>214.86403430485601</v>
      </c>
      <c r="M2232">
        <v>37.967494652177898</v>
      </c>
      <c r="N2232">
        <v>0.33436734693877501</v>
      </c>
      <c r="O2232">
        <v>65.028750653423899</v>
      </c>
      <c r="P2232">
        <v>7.4417298511654</v>
      </c>
    </row>
    <row r="2233" spans="1:17" hidden="1" x14ac:dyDescent="0.3">
      <c r="A2233" t="s">
        <v>4658</v>
      </c>
      <c r="B2233" t="s">
        <v>4659</v>
      </c>
      <c r="C2233" t="s">
        <v>10301</v>
      </c>
      <c r="D2233" t="s">
        <v>400</v>
      </c>
      <c r="E2233">
        <v>266.09961375</v>
      </c>
      <c r="F2233">
        <v>112.5</v>
      </c>
      <c r="G2233">
        <v>-35.325144931541899</v>
      </c>
      <c r="H2233">
        <v>5.3382207009306999</v>
      </c>
      <c r="I2233">
        <v>11.950641262848499</v>
      </c>
      <c r="J2233">
        <v>-1.9549153087853499</v>
      </c>
      <c r="K2233">
        <v>107.745034006475</v>
      </c>
      <c r="L2233">
        <v>98.2839832185132</v>
      </c>
      <c r="M2233">
        <v>62.671018350350501</v>
      </c>
      <c r="N2233">
        <v>0.88211143695014604</v>
      </c>
      <c r="O2233">
        <v>36.977777777777703</v>
      </c>
      <c r="P2233">
        <v>66.543301258327105</v>
      </c>
    </row>
    <row r="2234" spans="1:17" hidden="1" x14ac:dyDescent="0.3">
      <c r="A2234" t="s">
        <v>4660</v>
      </c>
      <c r="B2234" t="s">
        <v>4661</v>
      </c>
      <c r="C2234" t="s">
        <v>10301</v>
      </c>
      <c r="D2234" t="s">
        <v>46</v>
      </c>
      <c r="E2234">
        <v>265.83550000000002</v>
      </c>
      <c r="F2234">
        <v>176.05</v>
      </c>
      <c r="G2234">
        <v>-48.076467682864703</v>
      </c>
      <c r="H2234">
        <v>1.2638885290375499</v>
      </c>
      <c r="I2234">
        <v>-39.227172692743103</v>
      </c>
      <c r="J2234">
        <v>-1.9085832624533099</v>
      </c>
      <c r="K2234">
        <v>184.211727184989</v>
      </c>
      <c r="M2234">
        <v>49.293776592557897</v>
      </c>
      <c r="N2234">
        <v>0.39485130936529</v>
      </c>
      <c r="O2234">
        <v>83.357000852030595</v>
      </c>
      <c r="P2234">
        <v>21.371940710099899</v>
      </c>
    </row>
    <row r="2235" spans="1:17" hidden="1" x14ac:dyDescent="0.3">
      <c r="A2235" t="s">
        <v>4662</v>
      </c>
      <c r="B2235" t="s">
        <v>4663</v>
      </c>
      <c r="C2235" t="s">
        <v>10301</v>
      </c>
      <c r="D2235" t="s">
        <v>2161</v>
      </c>
      <c r="E2235">
        <v>264.85322365000002</v>
      </c>
      <c r="F2235">
        <v>21.85</v>
      </c>
      <c r="G2235">
        <v>-23.7709310417704</v>
      </c>
      <c r="H2235">
        <v>-3.7343244403951501</v>
      </c>
      <c r="I2235">
        <v>-36.9237652064946</v>
      </c>
      <c r="J2235">
        <v>5.6255350522012302</v>
      </c>
      <c r="K2235">
        <v>22.1123140832503</v>
      </c>
      <c r="L2235">
        <v>23.458159397405101</v>
      </c>
      <c r="M2235">
        <v>58.0798027005672</v>
      </c>
      <c r="N2235">
        <v>1.02440287938943</v>
      </c>
      <c r="O2235">
        <v>68.421052631578902</v>
      </c>
      <c r="P2235">
        <v>21.456364647026099</v>
      </c>
      <c r="Q2235">
        <v>5.1249220838392E-2</v>
      </c>
    </row>
    <row r="2236" spans="1:17" hidden="1" x14ac:dyDescent="0.3">
      <c r="A2236" t="s">
        <v>4664</v>
      </c>
      <c r="B2236" t="s">
        <v>4665</v>
      </c>
      <c r="C2236" t="s">
        <v>10301</v>
      </c>
      <c r="D2236" t="s">
        <v>263</v>
      </c>
      <c r="E2236">
        <v>264.42225000000002</v>
      </c>
      <c r="F2236">
        <v>691.3</v>
      </c>
      <c r="G2236">
        <v>-5.7907169429138197</v>
      </c>
      <c r="H2236">
        <v>4.8052536679636599</v>
      </c>
      <c r="I2236">
        <v>10.235915639296501</v>
      </c>
      <c r="J2236">
        <v>-9.9456662532047796E-2</v>
      </c>
      <c r="K2236">
        <v>653.649937232306</v>
      </c>
      <c r="L2236">
        <v>616.39319253153303</v>
      </c>
      <c r="M2236">
        <v>72.025016101058895</v>
      </c>
      <c r="N2236">
        <v>0.86560827491755699</v>
      </c>
      <c r="O2236">
        <v>5.5981484160277697</v>
      </c>
      <c r="P2236">
        <v>26.844036697247699</v>
      </c>
      <c r="Q2236">
        <v>6.2793004800929003E-2</v>
      </c>
    </row>
    <row r="2237" spans="1:17" hidden="1" x14ac:dyDescent="0.3">
      <c r="A2237" t="s">
        <v>4666</v>
      </c>
      <c r="B2237" t="s">
        <v>4667</v>
      </c>
      <c r="C2237" t="s">
        <v>10301</v>
      </c>
      <c r="D2237" t="s">
        <v>139</v>
      </c>
      <c r="E2237">
        <v>263.8</v>
      </c>
      <c r="F2237">
        <v>10552</v>
      </c>
      <c r="G2237">
        <v>144.04102536246299</v>
      </c>
      <c r="H2237">
        <v>133.34955856941099</v>
      </c>
      <c r="I2237">
        <v>164.91666606373499</v>
      </c>
      <c r="J2237">
        <v>18.7840330156405</v>
      </c>
      <c r="K2237">
        <v>6033.1564857541298</v>
      </c>
      <c r="L2237">
        <v>4566.8035429585198</v>
      </c>
      <c r="M2237">
        <v>99.124927680157001</v>
      </c>
      <c r="N2237">
        <v>2.1768639146130901</v>
      </c>
      <c r="O2237">
        <v>0</v>
      </c>
      <c r="P2237">
        <v>204.531024531024</v>
      </c>
      <c r="Q2237">
        <v>3.2090190712756997E-2</v>
      </c>
    </row>
    <row r="2238" spans="1:17" hidden="1" x14ac:dyDescent="0.3">
      <c r="A2238" t="s">
        <v>4668</v>
      </c>
      <c r="B2238" t="s">
        <v>4669</v>
      </c>
      <c r="C2238" t="s">
        <v>10301</v>
      </c>
      <c r="D2238" t="s">
        <v>955</v>
      </c>
      <c r="E2238">
        <v>263.40775200000002</v>
      </c>
      <c r="F2238">
        <v>441.9</v>
      </c>
      <c r="G2238">
        <v>171.882120916601</v>
      </c>
      <c r="H2238">
        <v>5.6040339974651197</v>
      </c>
      <c r="I2238">
        <v>62.051989965237397</v>
      </c>
      <c r="J2238">
        <v>-15.4330152574735</v>
      </c>
      <c r="K2238">
        <v>342.902287093116</v>
      </c>
      <c r="L2238">
        <v>245.51975864364499</v>
      </c>
      <c r="M2238">
        <v>62.033891489240403</v>
      </c>
      <c r="N2238">
        <v>0.86063819098318395</v>
      </c>
      <c r="O2238">
        <v>9.6175605340574801</v>
      </c>
      <c r="P2238">
        <v>205.97551095543199</v>
      </c>
    </row>
    <row r="2239" spans="1:17" hidden="1" x14ac:dyDescent="0.3">
      <c r="A2239" t="s">
        <v>4670</v>
      </c>
      <c r="B2239" t="s">
        <v>4671</v>
      </c>
      <c r="C2239" t="s">
        <v>10301</v>
      </c>
      <c r="D2239" t="s">
        <v>1146</v>
      </c>
      <c r="E2239">
        <v>263.2612944</v>
      </c>
      <c r="F2239">
        <v>114</v>
      </c>
      <c r="G2239">
        <v>-37.405629544777597</v>
      </c>
      <c r="H2239">
        <v>10.093322741747</v>
      </c>
      <c r="I2239">
        <v>-0.83470173639817502</v>
      </c>
      <c r="J2239">
        <v>-4.8742949845580403</v>
      </c>
      <c r="K2239">
        <v>104.382077521301</v>
      </c>
      <c r="L2239">
        <v>107.518295697463</v>
      </c>
      <c r="M2239">
        <v>60.791728477745401</v>
      </c>
      <c r="N2239">
        <v>0.74710926694329105</v>
      </c>
      <c r="O2239">
        <v>43.859649122806999</v>
      </c>
      <c r="P2239">
        <v>54.996600951733498</v>
      </c>
    </row>
    <row r="2240" spans="1:17" hidden="1" x14ac:dyDescent="0.3">
      <c r="A2240" t="s">
        <v>4672</v>
      </c>
      <c r="B2240" t="s">
        <v>4673</v>
      </c>
      <c r="C2240" t="s">
        <v>10301</v>
      </c>
      <c r="D2240" t="s">
        <v>1388</v>
      </c>
      <c r="E2240">
        <v>262.73165116199999</v>
      </c>
      <c r="F2240">
        <v>122.39</v>
      </c>
      <c r="G2240">
        <v>-29.730814138655202</v>
      </c>
      <c r="H2240">
        <v>7.7053396155356397</v>
      </c>
      <c r="I2240">
        <v>0.147017750682334</v>
      </c>
      <c r="J2240">
        <v>4.3280953907013098</v>
      </c>
      <c r="K2240">
        <v>112.91271814079499</v>
      </c>
      <c r="L2240">
        <v>110.672697854389</v>
      </c>
      <c r="M2240">
        <v>66.874798720286904</v>
      </c>
      <c r="N2240">
        <v>1.4815296347376199</v>
      </c>
      <c r="O2240">
        <v>22.150502492033599</v>
      </c>
      <c r="P2240">
        <v>39.237770193401502</v>
      </c>
      <c r="Q2240">
        <v>-4.3568136072713003E-2</v>
      </c>
    </row>
    <row r="2241" spans="1:17" hidden="1" x14ac:dyDescent="0.3">
      <c r="A2241" t="s">
        <v>4674</v>
      </c>
      <c r="B2241" t="s">
        <v>4675</v>
      </c>
      <c r="C2241" t="s">
        <v>10301</v>
      </c>
      <c r="D2241" t="s">
        <v>54</v>
      </c>
      <c r="E2241">
        <v>262.19664119999999</v>
      </c>
      <c r="F2241">
        <v>78</v>
      </c>
      <c r="G2241">
        <v>-64.861957410957501</v>
      </c>
      <c r="H2241">
        <v>-6.8859024812763101</v>
      </c>
      <c r="I2241">
        <v>-48.619952250348</v>
      </c>
      <c r="J2241">
        <v>-1.5190997219608999</v>
      </c>
      <c r="M2241">
        <v>42.999118883866899</v>
      </c>
      <c r="O2241">
        <v>68.641025641025607</v>
      </c>
      <c r="P2241">
        <v>25.7050765511684</v>
      </c>
    </row>
    <row r="2242" spans="1:17" hidden="1" x14ac:dyDescent="0.3">
      <c r="A2242" t="s">
        <v>4676</v>
      </c>
      <c r="B2242" t="s">
        <v>4677</v>
      </c>
      <c r="C2242" t="s">
        <v>10301</v>
      </c>
      <c r="D2242" t="s">
        <v>46</v>
      </c>
      <c r="E2242">
        <v>262.18124399999999</v>
      </c>
      <c r="F2242">
        <v>90.35</v>
      </c>
      <c r="G2242">
        <v>57.6439794608726</v>
      </c>
      <c r="H2242">
        <v>1.3233532154749601</v>
      </c>
      <c r="I2242">
        <v>-4.6766797818102397</v>
      </c>
      <c r="J2242">
        <v>-5.3447074219817301</v>
      </c>
      <c r="K2242">
        <v>90.406735997818501</v>
      </c>
      <c r="L2242">
        <v>76.694924289765098</v>
      </c>
      <c r="M2242">
        <v>48.7238781451167</v>
      </c>
      <c r="N2242">
        <v>0.65361902723616405</v>
      </c>
      <c r="O2242">
        <v>26.6187050359712</v>
      </c>
      <c r="P2242">
        <v>119.030303030303</v>
      </c>
      <c r="Q2242">
        <v>0.14157973697050499</v>
      </c>
    </row>
    <row r="2243" spans="1:17" hidden="1" x14ac:dyDescent="0.3">
      <c r="A2243" t="s">
        <v>4678</v>
      </c>
      <c r="B2243" t="s">
        <v>4679</v>
      </c>
      <c r="C2243" t="s">
        <v>10301</v>
      </c>
      <c r="D2243" t="s">
        <v>124</v>
      </c>
      <c r="E2243">
        <v>261.72490499999998</v>
      </c>
      <c r="F2243">
        <v>256.5</v>
      </c>
      <c r="G2243">
        <v>61.941625910358397</v>
      </c>
      <c r="H2243">
        <v>3.7872002927674302</v>
      </c>
      <c r="I2243">
        <v>-10.5122537596993</v>
      </c>
      <c r="J2243">
        <v>18.9754614839051</v>
      </c>
      <c r="K2243">
        <v>250.29909001199101</v>
      </c>
      <c r="L2243">
        <v>228.32646867406999</v>
      </c>
      <c r="M2243">
        <v>62.157244302865998</v>
      </c>
      <c r="N2243">
        <v>3.6837299852087302</v>
      </c>
      <c r="O2243">
        <v>33.099415204678301</v>
      </c>
      <c r="P2243">
        <v>157.65946760421801</v>
      </c>
      <c r="Q2243">
        <v>9.0170455792229001E-2</v>
      </c>
    </row>
    <row r="2244" spans="1:17" hidden="1" x14ac:dyDescent="0.3">
      <c r="A2244" t="s">
        <v>4680</v>
      </c>
      <c r="B2244" t="s">
        <v>4681</v>
      </c>
      <c r="C2244" t="s">
        <v>10301</v>
      </c>
      <c r="D2244" t="s">
        <v>4682</v>
      </c>
      <c r="E2244">
        <v>261.57713155499999</v>
      </c>
      <c r="F2244">
        <v>788.35</v>
      </c>
      <c r="G2244">
        <v>851.37580693384302</v>
      </c>
      <c r="H2244">
        <v>159.31100981657599</v>
      </c>
      <c r="I2244">
        <v>550.80325923311295</v>
      </c>
      <c r="J2244">
        <v>15.9939638028844</v>
      </c>
      <c r="K2244">
        <v>404.05172959976301</v>
      </c>
      <c r="L2244">
        <v>199.33691125663501</v>
      </c>
      <c r="M2244">
        <v>99.420567499093593</v>
      </c>
      <c r="N2244">
        <v>0.62506393861892495</v>
      </c>
      <c r="O2244">
        <v>1.98515887613368</v>
      </c>
      <c r="P2244">
        <v>1071.3967310549699</v>
      </c>
      <c r="Q2244">
        <v>0.28171806577327402</v>
      </c>
    </row>
    <row r="2245" spans="1:17" hidden="1" x14ac:dyDescent="0.3">
      <c r="A2245" t="s">
        <v>4683</v>
      </c>
      <c r="B2245" t="s">
        <v>4684</v>
      </c>
      <c r="C2245" t="s">
        <v>10301</v>
      </c>
      <c r="D2245" t="s">
        <v>955</v>
      </c>
      <c r="E2245">
        <v>260.96186</v>
      </c>
      <c r="F2245">
        <v>190.15</v>
      </c>
      <c r="G2245">
        <v>16.9584529520559</v>
      </c>
      <c r="H2245">
        <v>-4.3783691608204496</v>
      </c>
      <c r="I2245">
        <v>33.200458112665402</v>
      </c>
      <c r="J2245">
        <v>-11.272582391815501</v>
      </c>
      <c r="K2245">
        <v>183.86869590754</v>
      </c>
      <c r="M2245">
        <v>58.770745397465198</v>
      </c>
      <c r="N2245">
        <v>0.31511523495959198</v>
      </c>
      <c r="O2245">
        <v>31.422561135945301</v>
      </c>
      <c r="P2245">
        <v>65.204170286707196</v>
      </c>
    </row>
    <row r="2246" spans="1:17" hidden="1" x14ac:dyDescent="0.3">
      <c r="A2246" t="s">
        <v>4685</v>
      </c>
      <c r="B2246" t="s">
        <v>4686</v>
      </c>
      <c r="C2246" t="s">
        <v>10301</v>
      </c>
      <c r="D2246" t="s">
        <v>736</v>
      </c>
      <c r="E2246">
        <v>260.84579314000001</v>
      </c>
      <c r="F2246">
        <v>199.3</v>
      </c>
      <c r="G2246">
        <v>37.134022310233902</v>
      </c>
      <c r="H2246">
        <v>-5.4198107413112702</v>
      </c>
      <c r="I2246">
        <v>36.502706298184897</v>
      </c>
      <c r="J2246">
        <v>-0.59735877265739301</v>
      </c>
      <c r="K2246">
        <v>203.29008409124501</v>
      </c>
      <c r="L2246">
        <v>171.28902855896399</v>
      </c>
      <c r="M2246">
        <v>42.313833060907399</v>
      </c>
      <c r="N2246">
        <v>0.28618170266836002</v>
      </c>
      <c r="O2246">
        <v>30.456598093326601</v>
      </c>
      <c r="P2246">
        <v>77.946428571428498</v>
      </c>
    </row>
    <row r="2247" spans="1:17" hidden="1" x14ac:dyDescent="0.3">
      <c r="A2247" t="s">
        <v>4687</v>
      </c>
      <c r="B2247" t="s">
        <v>4688</v>
      </c>
      <c r="C2247" t="s">
        <v>10301</v>
      </c>
      <c r="D2247" t="s">
        <v>1388</v>
      </c>
      <c r="E2247">
        <v>260.66950000000003</v>
      </c>
      <c r="F2247">
        <v>221</v>
      </c>
      <c r="G2247">
        <v>-36.140328886260797</v>
      </c>
      <c r="H2247">
        <v>13.645866787756599</v>
      </c>
      <c r="I2247">
        <v>14.609981922189201</v>
      </c>
      <c r="J2247">
        <v>7.1160943480930401</v>
      </c>
      <c r="K2247">
        <v>199.81067522624201</v>
      </c>
      <c r="L2247">
        <v>196.389042313028</v>
      </c>
      <c r="M2247">
        <v>71.322143476374407</v>
      </c>
      <c r="N2247">
        <v>2.3424874699940998</v>
      </c>
      <c r="O2247">
        <v>19.4570135746606</v>
      </c>
      <c r="P2247">
        <v>37.866500311915097</v>
      </c>
      <c r="Q2247">
        <v>3.8110617865969999E-3</v>
      </c>
    </row>
    <row r="2248" spans="1:17" hidden="1" x14ac:dyDescent="0.3">
      <c r="A2248" t="s">
        <v>4689</v>
      </c>
      <c r="B2248" t="s">
        <v>4690</v>
      </c>
      <c r="C2248" t="s">
        <v>10301</v>
      </c>
      <c r="D2248" t="s">
        <v>266</v>
      </c>
      <c r="E2248">
        <v>260.43200000000002</v>
      </c>
      <c r="F2248">
        <v>317.60000000000002</v>
      </c>
      <c r="G2248">
        <v>32.526819182104397</v>
      </c>
      <c r="H2248">
        <v>-5.79317139078971</v>
      </c>
      <c r="I2248">
        <v>-1.7795385918987501</v>
      </c>
      <c r="J2248">
        <v>-4.0393110252565503</v>
      </c>
      <c r="K2248">
        <v>304.231130347104</v>
      </c>
      <c r="L2248">
        <v>278.35855067185003</v>
      </c>
      <c r="M2248">
        <v>63.035388389727601</v>
      </c>
      <c r="N2248">
        <v>0.77454545454545398</v>
      </c>
      <c r="O2248">
        <v>22.732997481108299</v>
      </c>
      <c r="P2248">
        <v>68.936170212765902</v>
      </c>
      <c r="Q2248">
        <v>0.17500500433326399</v>
      </c>
    </row>
    <row r="2249" spans="1:17" hidden="1" x14ac:dyDescent="0.3">
      <c r="A2249" t="s">
        <v>4691</v>
      </c>
      <c r="B2249" t="s">
        <v>4692</v>
      </c>
      <c r="C2249" t="s">
        <v>10301</v>
      </c>
      <c r="D2249" t="s">
        <v>89</v>
      </c>
      <c r="E2249">
        <v>260.27374798800003</v>
      </c>
      <c r="F2249">
        <v>110.43</v>
      </c>
      <c r="G2249">
        <v>456.67728629799302</v>
      </c>
      <c r="H2249">
        <v>21.133428657530999</v>
      </c>
      <c r="I2249">
        <v>301.91977325445202</v>
      </c>
      <c r="J2249">
        <v>5.4718026217814097</v>
      </c>
      <c r="K2249">
        <v>88.249088442613299</v>
      </c>
      <c r="L2249">
        <v>58.1630493081827</v>
      </c>
      <c r="M2249">
        <v>93.176927376117206</v>
      </c>
      <c r="N2249">
        <v>0.30340185747255499</v>
      </c>
      <c r="O2249">
        <v>0</v>
      </c>
      <c r="P2249">
        <v>549.588235294117</v>
      </c>
      <c r="Q2249">
        <v>0.192824606947326</v>
      </c>
    </row>
    <row r="2250" spans="1:17" hidden="1" x14ac:dyDescent="0.3">
      <c r="A2250" t="s">
        <v>4693</v>
      </c>
      <c r="B2250" t="s">
        <v>4694</v>
      </c>
      <c r="C2250" t="s">
        <v>10301</v>
      </c>
      <c r="D2250" t="s">
        <v>955</v>
      </c>
      <c r="E2250">
        <v>260.18486581500002</v>
      </c>
      <c r="F2250">
        <v>92.97</v>
      </c>
      <c r="G2250">
        <v>93.439405333008295</v>
      </c>
      <c r="H2250">
        <v>102.330010520306</v>
      </c>
      <c r="I2250">
        <v>108.58013117592</v>
      </c>
      <c r="J2250">
        <v>36.947117048595601</v>
      </c>
      <c r="K2250">
        <v>50.094539153645897</v>
      </c>
      <c r="L2250">
        <v>43.604040456522398</v>
      </c>
      <c r="M2250">
        <v>97.012285316149701</v>
      </c>
      <c r="N2250">
        <v>3.7182980213622798</v>
      </c>
      <c r="O2250">
        <v>0</v>
      </c>
      <c r="P2250">
        <v>169.47826086956499</v>
      </c>
      <c r="Q2250">
        <v>5.8868652706943997E-2</v>
      </c>
    </row>
    <row r="2251" spans="1:17" hidden="1" x14ac:dyDescent="0.3">
      <c r="A2251" t="s">
        <v>4695</v>
      </c>
      <c r="B2251" t="s">
        <v>4696</v>
      </c>
      <c r="C2251" t="s">
        <v>10301</v>
      </c>
      <c r="D2251" t="s">
        <v>127</v>
      </c>
      <c r="E2251">
        <v>260.0908144</v>
      </c>
      <c r="F2251">
        <v>158.26</v>
      </c>
      <c r="G2251">
        <v>111.32640457715</v>
      </c>
      <c r="H2251">
        <v>44.556473884789703</v>
      </c>
      <c r="I2251">
        <v>27.5151207587264</v>
      </c>
      <c r="J2251">
        <v>16.6755694269625</v>
      </c>
      <c r="K2251">
        <v>112.281684575353</v>
      </c>
      <c r="L2251">
        <v>102.30687168944699</v>
      </c>
      <c r="M2251">
        <v>95.986949395598998</v>
      </c>
      <c r="N2251">
        <v>3.92108208661107</v>
      </c>
      <c r="O2251">
        <v>0.78352078857577501</v>
      </c>
      <c r="P2251">
        <v>145.55469356089901</v>
      </c>
      <c r="Q2251">
        <v>4.9627203178282002E-2</v>
      </c>
    </row>
    <row r="2252" spans="1:17" hidden="1" x14ac:dyDescent="0.3">
      <c r="A2252" t="s">
        <v>4697</v>
      </c>
      <c r="B2252" t="s">
        <v>4698</v>
      </c>
      <c r="C2252" t="s">
        <v>10301</v>
      </c>
      <c r="D2252" t="s">
        <v>4699</v>
      </c>
      <c r="E2252">
        <v>259.04124999999999</v>
      </c>
      <c r="F2252">
        <v>123.5</v>
      </c>
      <c r="G2252">
        <v>55.452715334068799</v>
      </c>
      <c r="H2252">
        <v>47.483768491529602</v>
      </c>
      <c r="I2252">
        <v>30.0990351717751</v>
      </c>
      <c r="J2252">
        <v>11.0707518678252</v>
      </c>
      <c r="K2252">
        <v>97.671922767678694</v>
      </c>
      <c r="L2252">
        <v>81.9214221664447</v>
      </c>
      <c r="M2252">
        <v>73.544109450000093</v>
      </c>
      <c r="N2252">
        <v>0.78986648408079396</v>
      </c>
      <c r="O2252">
        <v>0</v>
      </c>
      <c r="P2252">
        <v>120.103368383532</v>
      </c>
    </row>
    <row r="2253" spans="1:17" hidden="1" x14ac:dyDescent="0.3">
      <c r="A2253" t="s">
        <v>4700</v>
      </c>
      <c r="B2253" t="s">
        <v>4701</v>
      </c>
      <c r="C2253" t="s">
        <v>10301</v>
      </c>
      <c r="D2253" t="s">
        <v>622</v>
      </c>
      <c r="E2253">
        <v>258.94228249999998</v>
      </c>
      <c r="F2253">
        <v>199</v>
      </c>
      <c r="G2253">
        <v>336.16808337138701</v>
      </c>
      <c r="H2253">
        <v>59.611633721703598</v>
      </c>
      <c r="I2253">
        <v>140.70220042024101</v>
      </c>
      <c r="J2253">
        <v>7.66372173316456</v>
      </c>
      <c r="K2253">
        <v>145.76981324394001</v>
      </c>
      <c r="L2253">
        <v>105.132578998304</v>
      </c>
      <c r="M2253">
        <v>97.412698544376696</v>
      </c>
      <c r="N2253">
        <v>0.95648351648351604</v>
      </c>
      <c r="O2253">
        <v>0</v>
      </c>
      <c r="P2253">
        <v>415.544041450777</v>
      </c>
    </row>
    <row r="2254" spans="1:17" hidden="1" x14ac:dyDescent="0.3">
      <c r="A2254" t="s">
        <v>4702</v>
      </c>
      <c r="B2254" t="s">
        <v>4703</v>
      </c>
      <c r="C2254" t="s">
        <v>10301</v>
      </c>
      <c r="D2254" t="s">
        <v>21</v>
      </c>
      <c r="E2254">
        <v>258.59945020499998</v>
      </c>
      <c r="F2254">
        <v>198.05</v>
      </c>
      <c r="G2254">
        <v>40.349042424888303</v>
      </c>
      <c r="H2254">
        <v>59.382313984988301</v>
      </c>
      <c r="I2254">
        <v>56.591047585497797</v>
      </c>
      <c r="J2254">
        <v>42.788032974987502</v>
      </c>
      <c r="O2254">
        <v>0</v>
      </c>
      <c r="P2254">
        <v>94.071533561979393</v>
      </c>
    </row>
    <row r="2255" spans="1:17" hidden="1" x14ac:dyDescent="0.3">
      <c r="A2255" t="s">
        <v>4704</v>
      </c>
      <c r="B2255" t="s">
        <v>4705</v>
      </c>
      <c r="C2255" t="s">
        <v>10301</v>
      </c>
      <c r="D2255" t="s">
        <v>46</v>
      </c>
      <c r="E2255">
        <v>258.49147499999998</v>
      </c>
      <c r="F2255">
        <v>147.1</v>
      </c>
      <c r="G2255">
        <v>31.281396674999598</v>
      </c>
      <c r="H2255">
        <v>-17.2332078704978</v>
      </c>
      <c r="I2255">
        <v>47.5234018356091</v>
      </c>
      <c r="J2255">
        <v>-8.1178387956524993</v>
      </c>
      <c r="M2255">
        <v>58.110852521538703</v>
      </c>
      <c r="O2255">
        <v>22.331747110808902</v>
      </c>
      <c r="P2255">
        <v>75.956937799043004</v>
      </c>
    </row>
    <row r="2256" spans="1:17" hidden="1" x14ac:dyDescent="0.3">
      <c r="A2256" t="s">
        <v>4706</v>
      </c>
      <c r="B2256" t="s">
        <v>4707</v>
      </c>
      <c r="C2256" t="s">
        <v>10301</v>
      </c>
      <c r="D2256" t="s">
        <v>127</v>
      </c>
      <c r="E2256">
        <v>258.00297599999999</v>
      </c>
      <c r="F2256">
        <v>508.2</v>
      </c>
      <c r="G2256">
        <v>334.79736763838901</v>
      </c>
      <c r="H2256">
        <v>14.000125462835401</v>
      </c>
      <c r="I2256">
        <v>34.170156573194603</v>
      </c>
      <c r="J2256">
        <v>-10.505251072892101</v>
      </c>
      <c r="K2256">
        <v>514.21550174793799</v>
      </c>
      <c r="L2256">
        <v>366.64107499920101</v>
      </c>
      <c r="M2256">
        <v>26.785787337086798</v>
      </c>
      <c r="N2256">
        <v>0.17167757962993899</v>
      </c>
      <c r="O2256">
        <v>48.012593467138899</v>
      </c>
      <c r="P2256">
        <v>412.660143246242</v>
      </c>
      <c r="Q2256">
        <v>0.148194406105739</v>
      </c>
    </row>
    <row r="2257" spans="1:17" hidden="1" x14ac:dyDescent="0.3">
      <c r="A2257" t="s">
        <v>4708</v>
      </c>
      <c r="B2257" t="s">
        <v>4709</v>
      </c>
      <c r="C2257" t="s">
        <v>10301</v>
      </c>
      <c r="E2257">
        <v>257.94192399999997</v>
      </c>
      <c r="F2257">
        <v>149.9</v>
      </c>
      <c r="G2257">
        <v>9.7314819432667097</v>
      </c>
      <c r="H2257">
        <v>5.4120225689447903</v>
      </c>
      <c r="I2257">
        <v>36.1109185287158</v>
      </c>
      <c r="J2257">
        <v>-3.62922661776954</v>
      </c>
      <c r="K2257">
        <v>141.701233871071</v>
      </c>
      <c r="L2257">
        <v>117.45219271595001</v>
      </c>
      <c r="M2257">
        <v>58.041007977815703</v>
      </c>
      <c r="N2257">
        <v>0.51431210506012004</v>
      </c>
      <c r="O2257">
        <v>19.679786524349499</v>
      </c>
      <c r="P2257">
        <v>75.321637426900594</v>
      </c>
      <c r="Q2257">
        <v>0.24914881460494201</v>
      </c>
    </row>
    <row r="2258" spans="1:17" hidden="1" x14ac:dyDescent="0.3">
      <c r="A2258" t="s">
        <v>4710</v>
      </c>
      <c r="B2258" t="s">
        <v>4711</v>
      </c>
      <c r="C2258" t="s">
        <v>10301</v>
      </c>
      <c r="D2258" t="s">
        <v>198</v>
      </c>
      <c r="E2258">
        <v>256.46600000000001</v>
      </c>
      <c r="F2258">
        <v>26.17</v>
      </c>
      <c r="G2258">
        <v>195.16868222895101</v>
      </c>
      <c r="H2258">
        <v>-13.003764899675501</v>
      </c>
      <c r="I2258">
        <v>21.166907230383501</v>
      </c>
      <c r="J2258">
        <v>-2.9906979981113602</v>
      </c>
      <c r="K2258">
        <v>25.058315168737099</v>
      </c>
      <c r="L2258">
        <v>19.6370555102975</v>
      </c>
      <c r="M2258">
        <v>53.791703937428998</v>
      </c>
      <c r="N2258">
        <v>0.27226210878184098</v>
      </c>
      <c r="O2258">
        <v>25.028658769583402</v>
      </c>
      <c r="P2258">
        <v>229.182389937106</v>
      </c>
      <c r="Q2258">
        <v>8.7658440618418001E-2</v>
      </c>
    </row>
    <row r="2259" spans="1:17" hidden="1" x14ac:dyDescent="0.3">
      <c r="A2259" t="s">
        <v>4712</v>
      </c>
      <c r="B2259" t="s">
        <v>4713</v>
      </c>
      <c r="C2259" t="s">
        <v>10301</v>
      </c>
      <c r="D2259" t="s">
        <v>54</v>
      </c>
      <c r="E2259">
        <v>256.04044399999998</v>
      </c>
      <c r="F2259">
        <v>1.48</v>
      </c>
      <c r="G2259">
        <v>-7.9177375241345596</v>
      </c>
      <c r="H2259">
        <v>-3.83061046790047</v>
      </c>
      <c r="I2259">
        <v>-65.425732363525</v>
      </c>
      <c r="J2259">
        <v>-7.2243248457108198</v>
      </c>
      <c r="K2259">
        <v>1.5850769014930599</v>
      </c>
      <c r="L2259">
        <v>1.82498863740296</v>
      </c>
      <c r="M2259">
        <v>36.255322874456802</v>
      </c>
      <c r="N2259">
        <v>0.90840785715694095</v>
      </c>
      <c r="O2259">
        <v>137.83783783783699</v>
      </c>
      <c r="P2259">
        <v>27.476313522825102</v>
      </c>
    </row>
    <row r="2260" spans="1:17" hidden="1" x14ac:dyDescent="0.3">
      <c r="A2260" t="s">
        <v>4714</v>
      </c>
      <c r="B2260" t="s">
        <v>4715</v>
      </c>
      <c r="C2260" t="s">
        <v>10301</v>
      </c>
      <c r="D2260" t="s">
        <v>622</v>
      </c>
      <c r="E2260">
        <v>254.960475</v>
      </c>
      <c r="F2260">
        <v>129.85</v>
      </c>
      <c r="G2260">
        <v>158.72685408734401</v>
      </c>
      <c r="H2260">
        <v>27.751151662267901</v>
      </c>
      <c r="I2260">
        <v>98.4035428346629</v>
      </c>
      <c r="J2260">
        <v>-0.28833720886081199</v>
      </c>
      <c r="K2260">
        <v>98.2374567654023</v>
      </c>
      <c r="L2260">
        <v>70.781025225338297</v>
      </c>
      <c r="M2260">
        <v>93.476680616568601</v>
      </c>
      <c r="N2260">
        <v>0.99345315699728298</v>
      </c>
      <c r="O2260">
        <v>3.1574894108586702</v>
      </c>
      <c r="P2260">
        <v>232.94871794871699</v>
      </c>
      <c r="Q2260">
        <v>0.12780283937134501</v>
      </c>
    </row>
    <row r="2261" spans="1:17" hidden="1" x14ac:dyDescent="0.3">
      <c r="A2261" t="s">
        <v>4716</v>
      </c>
      <c r="B2261" t="s">
        <v>4717</v>
      </c>
      <c r="C2261" t="s">
        <v>10301</v>
      </c>
      <c r="D2261" t="s">
        <v>408</v>
      </c>
      <c r="E2261">
        <v>254.84413595000001</v>
      </c>
      <c r="F2261">
        <v>257.14999999999998</v>
      </c>
      <c r="G2261">
        <v>33.5579296658183</v>
      </c>
      <c r="H2261">
        <v>-10.5055497991449</v>
      </c>
      <c r="I2261">
        <v>-27.391891000037599</v>
      </c>
      <c r="J2261">
        <v>-5.6396153236044704</v>
      </c>
      <c r="K2261">
        <v>268.44279177764201</v>
      </c>
      <c r="L2261">
        <v>255.30217697647299</v>
      </c>
      <c r="M2261">
        <v>40.463340368933999</v>
      </c>
      <c r="N2261">
        <v>0.42076160532162299</v>
      </c>
      <c r="O2261">
        <v>60.334435154578998</v>
      </c>
      <c r="P2261">
        <v>74.575695858791505</v>
      </c>
      <c r="Q2261">
        <v>3.9617134890586998E-2</v>
      </c>
    </row>
    <row r="2262" spans="1:17" hidden="1" x14ac:dyDescent="0.3">
      <c r="A2262" t="s">
        <v>4718</v>
      </c>
      <c r="B2262" t="s">
        <v>4719</v>
      </c>
      <c r="C2262" t="s">
        <v>10301</v>
      </c>
      <c r="D2262" t="s">
        <v>4720</v>
      </c>
      <c r="E2262">
        <v>254.74830097500001</v>
      </c>
      <c r="F2262">
        <v>24.71</v>
      </c>
      <c r="G2262">
        <v>-43.583266534373401</v>
      </c>
      <c r="H2262">
        <v>2.3608724677685098</v>
      </c>
      <c r="I2262">
        <v>-24.821602310800898</v>
      </c>
      <c r="J2262">
        <v>5.1637892989060301</v>
      </c>
      <c r="K2262">
        <v>24.8572468588671</v>
      </c>
      <c r="L2262">
        <v>28.3057705699099</v>
      </c>
      <c r="M2262">
        <v>66.647298433554596</v>
      </c>
      <c r="N2262">
        <v>0.89871750241491299</v>
      </c>
      <c r="O2262">
        <v>46.904087414002397</v>
      </c>
      <c r="P2262">
        <v>21.068103870651601</v>
      </c>
      <c r="Q2262">
        <v>2.3021729203645001E-2</v>
      </c>
    </row>
    <row r="2263" spans="1:17" hidden="1" x14ac:dyDescent="0.3">
      <c r="A2263" t="s">
        <v>4721</v>
      </c>
      <c r="B2263" t="s">
        <v>4722</v>
      </c>
      <c r="C2263" t="s">
        <v>10301</v>
      </c>
      <c r="D2263" t="s">
        <v>198</v>
      </c>
      <c r="E2263">
        <v>254.31229523600001</v>
      </c>
      <c r="F2263">
        <v>111.34</v>
      </c>
      <c r="G2263">
        <v>26.936226314530199</v>
      </c>
      <c r="H2263">
        <v>9.9136734172284804</v>
      </c>
      <c r="I2263">
        <v>-16.716244090603901</v>
      </c>
      <c r="J2263">
        <v>1.11767773559895</v>
      </c>
      <c r="K2263">
        <v>106.121963265228</v>
      </c>
      <c r="L2263">
        <v>99.163795241044994</v>
      </c>
      <c r="M2263">
        <v>61.460704532035201</v>
      </c>
      <c r="N2263">
        <v>0.86517437175981704</v>
      </c>
      <c r="O2263">
        <v>26.369678462367499</v>
      </c>
      <c r="P2263">
        <v>58.491103202846901</v>
      </c>
      <c r="Q2263">
        <v>5.2488106867470997E-2</v>
      </c>
    </row>
    <row r="2264" spans="1:17" hidden="1" x14ac:dyDescent="0.3">
      <c r="A2264" t="s">
        <v>4723</v>
      </c>
      <c r="B2264" t="s">
        <v>4724</v>
      </c>
      <c r="C2264" t="s">
        <v>10301</v>
      </c>
      <c r="D2264" t="s">
        <v>139</v>
      </c>
      <c r="E2264">
        <v>253.85980609000001</v>
      </c>
      <c r="F2264">
        <v>1.7</v>
      </c>
      <c r="G2264">
        <v>-63.766794127908099</v>
      </c>
      <c r="H2264">
        <v>-7.1155608116743396</v>
      </c>
      <c r="I2264">
        <v>-32.605964921664501</v>
      </c>
      <c r="J2264">
        <v>-2.76572611959616</v>
      </c>
      <c r="K2264">
        <v>1.8375709892832599</v>
      </c>
      <c r="L2264">
        <v>2.06370402036845</v>
      </c>
      <c r="M2264">
        <v>36.408037688830198</v>
      </c>
      <c r="N2264">
        <v>0.22785888456325501</v>
      </c>
      <c r="O2264">
        <v>79.411764705882305</v>
      </c>
      <c r="P2264">
        <v>8.2802547770700592</v>
      </c>
      <c r="Q2264">
        <v>-0.16247828057121999</v>
      </c>
    </row>
    <row r="2265" spans="1:17" hidden="1" x14ac:dyDescent="0.3">
      <c r="A2265" t="s">
        <v>4725</v>
      </c>
      <c r="B2265" t="s">
        <v>4726</v>
      </c>
      <c r="C2265" t="s">
        <v>10301</v>
      </c>
      <c r="D2265" t="s">
        <v>224</v>
      </c>
      <c r="E2265">
        <v>253.797</v>
      </c>
      <c r="F2265">
        <v>409.35</v>
      </c>
      <c r="G2265">
        <v>497.04409453693398</v>
      </c>
      <c r="H2265">
        <v>41.000982539509003</v>
      </c>
      <c r="I2265">
        <v>52.622882928467703</v>
      </c>
      <c r="J2265">
        <v>5.4563492273965597</v>
      </c>
      <c r="K2265">
        <v>328.14785568587098</v>
      </c>
      <c r="L2265">
        <v>245.388575245173</v>
      </c>
      <c r="M2265">
        <v>81.876363840819906</v>
      </c>
      <c r="N2265">
        <v>0.80188706193977799</v>
      </c>
      <c r="O2265">
        <v>0</v>
      </c>
      <c r="Q2265">
        <v>0.275712475786352</v>
      </c>
    </row>
    <row r="2266" spans="1:17" hidden="1" x14ac:dyDescent="0.3">
      <c r="A2266" t="s">
        <v>4727</v>
      </c>
      <c r="B2266" t="s">
        <v>4728</v>
      </c>
      <c r="C2266" t="s">
        <v>10301</v>
      </c>
      <c r="D2266" t="s">
        <v>72</v>
      </c>
      <c r="E2266">
        <v>253.02696</v>
      </c>
      <c r="F2266">
        <v>18.600000000000001</v>
      </c>
      <c r="G2266">
        <v>-9.8974329556066305</v>
      </c>
      <c r="H2266">
        <v>-2.3061692438884198</v>
      </c>
      <c r="I2266">
        <v>-35.539833878056299</v>
      </c>
      <c r="J2266">
        <v>-2.27526290433731</v>
      </c>
      <c r="K2266">
        <v>18.8384197857457</v>
      </c>
      <c r="L2266">
        <v>19.3239935337444</v>
      </c>
      <c r="M2266">
        <v>54.448452386099</v>
      </c>
      <c r="N2266">
        <v>0.38029922990541198</v>
      </c>
      <c r="O2266">
        <v>63.709677419354797</v>
      </c>
      <c r="P2266">
        <v>26.1016949152542</v>
      </c>
      <c r="Q2266">
        <v>6.4055119384667E-2</v>
      </c>
    </row>
    <row r="2267" spans="1:17" hidden="1" x14ac:dyDescent="0.3">
      <c r="A2267" t="s">
        <v>4729</v>
      </c>
      <c r="B2267" t="s">
        <v>4730</v>
      </c>
      <c r="C2267" t="s">
        <v>10301</v>
      </c>
      <c r="D2267" t="s">
        <v>51</v>
      </c>
      <c r="E2267">
        <v>252.856776</v>
      </c>
      <c r="F2267">
        <v>102.1</v>
      </c>
      <c r="G2267">
        <v>-17.777500199431199</v>
      </c>
      <c r="H2267">
        <v>-1.0822264915346</v>
      </c>
      <c r="I2267">
        <v>-1.5354950388217301</v>
      </c>
      <c r="J2267">
        <v>4.4541014666107301</v>
      </c>
      <c r="K2267">
        <v>97.8126478484659</v>
      </c>
      <c r="M2267">
        <v>72.4943140725848</v>
      </c>
      <c r="N2267">
        <v>0.62123684210526298</v>
      </c>
      <c r="O2267">
        <v>19.343780607247702</v>
      </c>
      <c r="P2267">
        <v>24.5881635143379</v>
      </c>
    </row>
    <row r="2268" spans="1:17" hidden="1" x14ac:dyDescent="0.3">
      <c r="A2268" t="s">
        <v>4731</v>
      </c>
      <c r="B2268" t="s">
        <v>4732</v>
      </c>
      <c r="C2268" t="s">
        <v>10301</v>
      </c>
      <c r="D2268" t="s">
        <v>224</v>
      </c>
      <c r="E2268">
        <v>252.64243200000001</v>
      </c>
      <c r="F2268">
        <v>139.19999999999999</v>
      </c>
      <c r="G2268">
        <v>34.889280019725</v>
      </c>
      <c r="H2268">
        <v>-1.83243240345521</v>
      </c>
      <c r="I2268">
        <v>51.131285180334501</v>
      </c>
      <c r="J2268">
        <v>4.0524556985856499</v>
      </c>
      <c r="K2268">
        <v>127.219111010551</v>
      </c>
      <c r="M2268">
        <v>63.244504754220998</v>
      </c>
      <c r="N2268">
        <v>0.21839175257731899</v>
      </c>
      <c r="O2268">
        <v>31.106321839080401</v>
      </c>
      <c r="P2268">
        <v>80.779220779220694</v>
      </c>
    </row>
    <row r="2269" spans="1:17" hidden="1" x14ac:dyDescent="0.3">
      <c r="A2269" t="s">
        <v>4733</v>
      </c>
      <c r="B2269" t="s">
        <v>4734</v>
      </c>
      <c r="C2269" t="s">
        <v>10301</v>
      </c>
      <c r="D2269" t="s">
        <v>198</v>
      </c>
      <c r="E2269">
        <v>252.24971350000001</v>
      </c>
      <c r="F2269">
        <v>199</v>
      </c>
      <c r="G2269">
        <v>14.0223480678768</v>
      </c>
      <c r="H2269">
        <v>-4.7139496679301098</v>
      </c>
      <c r="I2269">
        <v>4.63052128930953</v>
      </c>
      <c r="J2269">
        <v>-5.8316286983927199</v>
      </c>
      <c r="K2269">
        <v>182.43103716193701</v>
      </c>
      <c r="L2269">
        <v>171.31918029273001</v>
      </c>
      <c r="M2269">
        <v>73.281265424970698</v>
      </c>
      <c r="N2269">
        <v>0.89373656133295698</v>
      </c>
      <c r="O2269">
        <v>11.834170854271299</v>
      </c>
      <c r="P2269">
        <v>57.936507936507901</v>
      </c>
      <c r="Q2269">
        <v>1.7801342766629001E-2</v>
      </c>
    </row>
    <row r="2270" spans="1:17" hidden="1" x14ac:dyDescent="0.3">
      <c r="A2270" t="s">
        <v>4735</v>
      </c>
      <c r="B2270" t="s">
        <v>4736</v>
      </c>
      <c r="C2270" t="s">
        <v>10301</v>
      </c>
      <c r="E2270">
        <v>252.018205854</v>
      </c>
      <c r="F2270">
        <v>10.58</v>
      </c>
      <c r="G2270">
        <v>-7.69046479686184</v>
      </c>
      <c r="H2270">
        <v>-11.2332078704978</v>
      </c>
      <c r="I2270">
        <v>-23.5090656968584</v>
      </c>
      <c r="J2270">
        <v>0.51296240499399803</v>
      </c>
      <c r="K2270">
        <v>10.946321823059799</v>
      </c>
      <c r="L2270">
        <v>10.808524479188801</v>
      </c>
      <c r="M2270">
        <v>56.029676116975502</v>
      </c>
      <c r="N2270">
        <v>0.21725129789679501</v>
      </c>
      <c r="O2270">
        <v>40.170132325141701</v>
      </c>
      <c r="P2270">
        <v>23.023255813953501</v>
      </c>
      <c r="Q2270">
        <v>5.6159249854915001E-2</v>
      </c>
    </row>
    <row r="2271" spans="1:17" hidden="1" x14ac:dyDescent="0.3">
      <c r="A2271" t="s">
        <v>4737</v>
      </c>
      <c r="B2271" t="s">
        <v>4738</v>
      </c>
      <c r="C2271" t="s">
        <v>10301</v>
      </c>
      <c r="D2271" t="s">
        <v>408</v>
      </c>
      <c r="E2271">
        <v>251.54282520000001</v>
      </c>
      <c r="F2271">
        <v>4.71</v>
      </c>
      <c r="G2271">
        <v>147.52085896709301</v>
      </c>
      <c r="H2271">
        <v>-5.7692903447246699</v>
      </c>
      <c r="I2271">
        <v>45.849351248514999</v>
      </c>
      <c r="J2271">
        <v>-1.0074843613544</v>
      </c>
      <c r="K2271">
        <v>4.3032334593436099</v>
      </c>
      <c r="L2271">
        <v>3.3965957240089901</v>
      </c>
      <c r="M2271">
        <v>62.790973633255</v>
      </c>
      <c r="N2271">
        <v>0.60616733041794202</v>
      </c>
      <c r="O2271">
        <v>4.8832271762208004</v>
      </c>
      <c r="P2271">
        <v>231.69014084507</v>
      </c>
      <c r="Q2271">
        <v>7.3877680408338003E-2</v>
      </c>
    </row>
    <row r="2272" spans="1:17" hidden="1" x14ac:dyDescent="0.3">
      <c r="A2272" t="s">
        <v>4739</v>
      </c>
      <c r="B2272" t="s">
        <v>4740</v>
      </c>
      <c r="C2272" t="s">
        <v>10301</v>
      </c>
      <c r="D2272" t="s">
        <v>622</v>
      </c>
      <c r="E2272">
        <v>251.527185</v>
      </c>
      <c r="F2272">
        <v>117</v>
      </c>
      <c r="G2272">
        <v>11.037131834535201</v>
      </c>
      <c r="H2272">
        <v>1.38903358341818</v>
      </c>
      <c r="I2272">
        <v>-0.932712959833635</v>
      </c>
      <c r="J2272">
        <v>0.24878174244883</v>
      </c>
      <c r="K2272">
        <v>116.14445153219199</v>
      </c>
      <c r="L2272">
        <v>108.125957496971</v>
      </c>
      <c r="M2272">
        <v>48.7065141092841</v>
      </c>
      <c r="N2272">
        <v>0.46078886709768302</v>
      </c>
      <c r="O2272">
        <v>15.102564102563999</v>
      </c>
      <c r="P2272">
        <v>39.618138424820998</v>
      </c>
      <c r="Q2272">
        <v>5.2250388162489003E-2</v>
      </c>
    </row>
    <row r="2273" spans="1:17" hidden="1" x14ac:dyDescent="0.3">
      <c r="A2273" t="s">
        <v>4741</v>
      </c>
      <c r="B2273" t="s">
        <v>4742</v>
      </c>
      <c r="C2273" t="s">
        <v>10301</v>
      </c>
      <c r="D2273" t="s">
        <v>21</v>
      </c>
      <c r="E2273">
        <v>250.84255258499999</v>
      </c>
      <c r="F2273">
        <v>9.65</v>
      </c>
      <c r="G2273">
        <v>32.915595809198699</v>
      </c>
      <c r="H2273">
        <v>31.372522006718999</v>
      </c>
      <c r="I2273">
        <v>-17.067889226270101</v>
      </c>
      <c r="J2273">
        <v>17.382605153580599</v>
      </c>
      <c r="K2273">
        <v>8.1435823506140306</v>
      </c>
      <c r="L2273">
        <v>8.3866103960342908</v>
      </c>
      <c r="M2273">
        <v>75.371406269436605</v>
      </c>
      <c r="N2273">
        <v>5.0135437405346401</v>
      </c>
      <c r="O2273">
        <v>32.124352331606197</v>
      </c>
      <c r="P2273">
        <v>72.321428571428498</v>
      </c>
      <c r="Q2273">
        <v>1.7175555280981001E-2</v>
      </c>
    </row>
    <row r="2274" spans="1:17" hidden="1" x14ac:dyDescent="0.3">
      <c r="A2274" t="s">
        <v>4743</v>
      </c>
      <c r="B2274" t="s">
        <v>4744</v>
      </c>
      <c r="C2274" t="s">
        <v>10301</v>
      </c>
      <c r="D2274" t="s">
        <v>736</v>
      </c>
      <c r="E2274">
        <v>250.71897375</v>
      </c>
      <c r="F2274">
        <v>110.25</v>
      </c>
      <c r="G2274">
        <v>-47.8814398834812</v>
      </c>
      <c r="H2274">
        <v>18.0224555599228</v>
      </c>
      <c r="I2274">
        <v>11.7845139970572</v>
      </c>
      <c r="J2274">
        <v>2.5199881661181101</v>
      </c>
      <c r="K2274">
        <v>98.726316292103704</v>
      </c>
      <c r="M2274">
        <v>57.647798811520303</v>
      </c>
      <c r="N2274">
        <v>2.02063144732728</v>
      </c>
      <c r="O2274">
        <v>31.519274376417201</v>
      </c>
      <c r="P2274">
        <v>68.192219679633794</v>
      </c>
    </row>
    <row r="2275" spans="1:17" hidden="1" x14ac:dyDescent="0.3">
      <c r="A2275" t="s">
        <v>4745</v>
      </c>
      <c r="B2275" t="s">
        <v>4746</v>
      </c>
      <c r="C2275" t="s">
        <v>10301</v>
      </c>
      <c r="D2275" t="s">
        <v>119</v>
      </c>
      <c r="E2275">
        <v>250.08837120000001</v>
      </c>
      <c r="F2275">
        <v>113.66</v>
      </c>
      <c r="G2275">
        <v>20.173467687591799</v>
      </c>
      <c r="H2275">
        <v>-18.481877404652501</v>
      </c>
      <c r="I2275">
        <v>27.613483322749399</v>
      </c>
      <c r="J2275">
        <v>1.133587381548</v>
      </c>
      <c r="K2275">
        <v>115.269804640454</v>
      </c>
      <c r="L2275">
        <v>94.912352824466495</v>
      </c>
      <c r="M2275">
        <v>41.175095278152</v>
      </c>
      <c r="N2275">
        <v>0.123156472104951</v>
      </c>
      <c r="O2275">
        <v>45.5217314798521</v>
      </c>
      <c r="P2275">
        <v>76.490683229813598</v>
      </c>
      <c r="Q2275">
        <v>3.4613801974633998E-2</v>
      </c>
    </row>
    <row r="2276" spans="1:17" hidden="1" x14ac:dyDescent="0.3">
      <c r="A2276" t="s">
        <v>4747</v>
      </c>
      <c r="B2276" t="s">
        <v>4748</v>
      </c>
      <c r="C2276" t="s">
        <v>10301</v>
      </c>
      <c r="D2276" t="s">
        <v>2435</v>
      </c>
      <c r="E2276">
        <v>249.79911039999999</v>
      </c>
      <c r="F2276">
        <v>2128</v>
      </c>
      <c r="G2276">
        <v>336.761812645097</v>
      </c>
      <c r="H2276">
        <v>8.4391513957892901</v>
      </c>
      <c r="I2276">
        <v>147.48880301584401</v>
      </c>
      <c r="J2276">
        <v>-10.5241633669043</v>
      </c>
      <c r="K2276">
        <v>1962.9101477561501</v>
      </c>
      <c r="L2276">
        <v>1346.88963695652</v>
      </c>
      <c r="M2276">
        <v>39.797026599642301</v>
      </c>
      <c r="N2276">
        <v>1.5914868459946701</v>
      </c>
      <c r="O2276">
        <v>21.759868421052602</v>
      </c>
      <c r="P2276">
        <v>411.53846153846098</v>
      </c>
      <c r="Q2276">
        <v>0.171856577027096</v>
      </c>
    </row>
    <row r="2277" spans="1:17" hidden="1" x14ac:dyDescent="0.3">
      <c r="A2277" t="s">
        <v>4749</v>
      </c>
      <c r="B2277" t="s">
        <v>4750</v>
      </c>
      <c r="C2277" t="s">
        <v>10301</v>
      </c>
      <c r="D2277" t="s">
        <v>1002</v>
      </c>
      <c r="E2277">
        <v>249.544248786</v>
      </c>
      <c r="F2277">
        <v>75.31</v>
      </c>
      <c r="G2277">
        <v>14.8500349877137</v>
      </c>
      <c r="H2277">
        <v>1.1500273027660499</v>
      </c>
      <c r="I2277">
        <v>-18.1229373324691</v>
      </c>
      <c r="J2277">
        <v>1.7797284258583701</v>
      </c>
      <c r="K2277">
        <v>73.680114674822406</v>
      </c>
      <c r="L2277">
        <v>66.926371336219106</v>
      </c>
      <c r="M2277">
        <v>57.874829997214697</v>
      </c>
      <c r="N2277">
        <v>0.48871166361395302</v>
      </c>
      <c r="O2277">
        <v>35.307396096135903</v>
      </c>
      <c r="P2277">
        <v>64.612021857923494</v>
      </c>
      <c r="Q2277">
        <v>9.2139464882956004E-2</v>
      </c>
    </row>
    <row r="2278" spans="1:17" hidden="1" x14ac:dyDescent="0.3">
      <c r="A2278" t="s">
        <v>4751</v>
      </c>
      <c r="B2278" t="s">
        <v>4752</v>
      </c>
      <c r="C2278" t="s">
        <v>10301</v>
      </c>
      <c r="D2278" t="s">
        <v>622</v>
      </c>
      <c r="E2278">
        <v>249.372189392</v>
      </c>
      <c r="F2278">
        <v>5.36</v>
      </c>
      <c r="G2278">
        <v>133.49287488561899</v>
      </c>
      <c r="H2278">
        <v>35.902714459599203</v>
      </c>
      <c r="I2278">
        <v>56.788884522760902</v>
      </c>
      <c r="J2278">
        <v>17.9607696068995</v>
      </c>
      <c r="K2278">
        <v>3.5207513591028601</v>
      </c>
      <c r="L2278">
        <v>3.31300037583607</v>
      </c>
      <c r="M2278">
        <v>74.470832914804802</v>
      </c>
      <c r="N2278">
        <v>2.8491491759515499</v>
      </c>
      <c r="O2278">
        <v>11.0074626865671</v>
      </c>
      <c r="P2278">
        <v>161.41061240975401</v>
      </c>
      <c r="Q2278">
        <v>0.16427932363961401</v>
      </c>
    </row>
    <row r="2279" spans="1:17" hidden="1" x14ac:dyDescent="0.3">
      <c r="A2279" t="s">
        <v>4753</v>
      </c>
      <c r="B2279" t="s">
        <v>4754</v>
      </c>
      <c r="C2279" t="s">
        <v>10301</v>
      </c>
      <c r="D2279" t="s">
        <v>177</v>
      </c>
      <c r="E2279">
        <v>249.084</v>
      </c>
      <c r="F2279">
        <v>18.7</v>
      </c>
      <c r="G2279">
        <v>50.858553106840503</v>
      </c>
      <c r="H2279">
        <v>94.696385088797996</v>
      </c>
      <c r="I2279">
        <v>61.472415784623003</v>
      </c>
      <c r="J2279">
        <v>8.8957158866734201</v>
      </c>
      <c r="K2279">
        <v>12.1600138430871</v>
      </c>
      <c r="L2279">
        <v>10.388519281026801</v>
      </c>
      <c r="M2279">
        <v>84.915629210867294</v>
      </c>
      <c r="N2279">
        <v>1.9817479893707699</v>
      </c>
      <c r="O2279">
        <v>0</v>
      </c>
      <c r="P2279">
        <v>144.76439790575901</v>
      </c>
      <c r="Q2279">
        <v>0.17113890428748199</v>
      </c>
    </row>
    <row r="2280" spans="1:17" hidden="1" x14ac:dyDescent="0.3">
      <c r="A2280" t="s">
        <v>4755</v>
      </c>
      <c r="B2280" t="s">
        <v>4756</v>
      </c>
      <c r="C2280" t="s">
        <v>10301</v>
      </c>
      <c r="D2280" t="s">
        <v>4574</v>
      </c>
      <c r="E2280">
        <v>249.0318</v>
      </c>
      <c r="F2280">
        <v>193.95</v>
      </c>
      <c r="G2280">
        <v>-1.1944444826448599</v>
      </c>
      <c r="H2280">
        <v>7.7552314358605097</v>
      </c>
      <c r="I2280">
        <v>15.047560677964601</v>
      </c>
      <c r="J2280">
        <v>-1.31294161596419</v>
      </c>
      <c r="K2280">
        <v>173.32719196311999</v>
      </c>
      <c r="M2280">
        <v>58.174144970234003</v>
      </c>
      <c r="N2280">
        <v>0.633000475511174</v>
      </c>
      <c r="O2280">
        <v>13.6890951276102</v>
      </c>
      <c r="P2280">
        <v>83.838862559241605</v>
      </c>
    </row>
    <row r="2281" spans="1:17" hidden="1" x14ac:dyDescent="0.3">
      <c r="A2281" t="s">
        <v>4757</v>
      </c>
      <c r="B2281" t="s">
        <v>4758</v>
      </c>
      <c r="C2281" t="s">
        <v>10301</v>
      </c>
      <c r="D2281" t="s">
        <v>397</v>
      </c>
      <c r="E2281">
        <v>248.284764</v>
      </c>
      <c r="F2281">
        <v>216.54</v>
      </c>
      <c r="G2281">
        <v>-7.0132149110692303</v>
      </c>
      <c r="H2281">
        <v>-4.31288557864469</v>
      </c>
      <c r="I2281">
        <v>-22.527934916015798</v>
      </c>
      <c r="J2281">
        <v>-0.33893204229827101</v>
      </c>
      <c r="K2281">
        <v>221.21307335788501</v>
      </c>
      <c r="L2281">
        <v>210.335779317126</v>
      </c>
      <c r="M2281">
        <v>45.974218705770802</v>
      </c>
      <c r="N2281">
        <v>0.83427417461137399</v>
      </c>
      <c r="O2281">
        <v>23.210492287798999</v>
      </c>
      <c r="P2281">
        <v>39.703225806451599</v>
      </c>
      <c r="Q2281">
        <v>9.5728211296405005E-2</v>
      </c>
    </row>
    <row r="2282" spans="1:17" hidden="1" x14ac:dyDescent="0.3">
      <c r="A2282" t="s">
        <v>4759</v>
      </c>
      <c r="B2282" t="s">
        <v>4760</v>
      </c>
      <c r="C2282" t="s">
        <v>10301</v>
      </c>
      <c r="D2282" t="s">
        <v>612</v>
      </c>
      <c r="E2282">
        <v>247.793109375</v>
      </c>
      <c r="F2282">
        <v>141.25</v>
      </c>
      <c r="G2282">
        <v>-33.751070857467802</v>
      </c>
      <c r="H2282">
        <v>7.8401512028612004</v>
      </c>
      <c r="I2282">
        <v>0.116907129945458</v>
      </c>
      <c r="J2282">
        <v>1.86390351003346</v>
      </c>
      <c r="K2282">
        <v>134.33261389037099</v>
      </c>
      <c r="L2282">
        <v>132.159896099142</v>
      </c>
      <c r="M2282">
        <v>68.507272612771203</v>
      </c>
      <c r="N2282">
        <v>0.17341862117981499</v>
      </c>
      <c r="O2282">
        <v>16.743362831858398</v>
      </c>
      <c r="P2282">
        <v>17.7083333333333</v>
      </c>
    </row>
    <row r="2283" spans="1:17" hidden="1" x14ac:dyDescent="0.3">
      <c r="A2283" t="s">
        <v>4761</v>
      </c>
      <c r="B2283" t="s">
        <v>4762</v>
      </c>
      <c r="C2283" t="s">
        <v>10301</v>
      </c>
      <c r="D2283" t="s">
        <v>1561</v>
      </c>
      <c r="E2283">
        <v>247.50358806399899</v>
      </c>
      <c r="F2283">
        <v>31.28</v>
      </c>
      <c r="G2283">
        <v>24.6676283295239</v>
      </c>
      <c r="H2283">
        <v>0.67370874230109101</v>
      </c>
      <c r="I2283">
        <v>-6.0000566878493897</v>
      </c>
      <c r="J2283">
        <v>4.2244333646250798</v>
      </c>
      <c r="K2283">
        <v>30.100333236591201</v>
      </c>
      <c r="L2283">
        <v>28.757997706933601</v>
      </c>
      <c r="M2283">
        <v>55.690142734496298</v>
      </c>
      <c r="N2283">
        <v>1.6562475592333401</v>
      </c>
      <c r="O2283">
        <v>39.386189258312001</v>
      </c>
      <c r="P2283">
        <v>59.5918367346938</v>
      </c>
      <c r="Q2283">
        <v>7.3950437660546001E-2</v>
      </c>
    </row>
    <row r="2284" spans="1:17" hidden="1" x14ac:dyDescent="0.3">
      <c r="A2284" t="s">
        <v>4763</v>
      </c>
      <c r="B2284" t="s">
        <v>4764</v>
      </c>
      <c r="C2284" t="s">
        <v>10301</v>
      </c>
      <c r="D2284" t="s">
        <v>198</v>
      </c>
      <c r="E2284">
        <v>247.48758509999999</v>
      </c>
      <c r="F2284">
        <v>246.75</v>
      </c>
      <c r="G2284">
        <v>71.718184805962494</v>
      </c>
      <c r="H2284">
        <v>21.959861436432799</v>
      </c>
      <c r="I2284">
        <v>73.990181857693898</v>
      </c>
      <c r="J2284">
        <v>-11.1082675560602</v>
      </c>
      <c r="K2284">
        <v>217.37723885231</v>
      </c>
      <c r="L2284">
        <v>178.804831481311</v>
      </c>
      <c r="M2284">
        <v>59.099204812009702</v>
      </c>
      <c r="N2284">
        <v>3.3811888708658202</v>
      </c>
      <c r="O2284">
        <v>17.527862208713199</v>
      </c>
      <c r="P2284">
        <v>132.783018867924</v>
      </c>
      <c r="Q2284">
        <v>0.14881460956908099</v>
      </c>
    </row>
    <row r="2285" spans="1:17" hidden="1" x14ac:dyDescent="0.3">
      <c r="A2285" t="s">
        <v>4765</v>
      </c>
      <c r="B2285" t="s">
        <v>4766</v>
      </c>
      <c r="C2285" t="s">
        <v>10301</v>
      </c>
      <c r="D2285" t="s">
        <v>548</v>
      </c>
      <c r="E2285">
        <v>247.27972500000001</v>
      </c>
      <c r="F2285">
        <v>224.29</v>
      </c>
      <c r="G2285">
        <v>-17.348351278139901</v>
      </c>
      <c r="H2285">
        <v>1.0934556939507001</v>
      </c>
      <c r="I2285">
        <v>-10.9391502840281</v>
      </c>
      <c r="J2285">
        <v>-2.58805767624506</v>
      </c>
      <c r="K2285">
        <v>222.09549260655601</v>
      </c>
      <c r="L2285">
        <v>222.41273553604299</v>
      </c>
      <c r="M2285">
        <v>54.3121284189872</v>
      </c>
      <c r="N2285">
        <v>0.76767417187013998</v>
      </c>
      <c r="O2285">
        <v>22.609122118685601</v>
      </c>
      <c r="P2285">
        <v>18.0473684210526</v>
      </c>
      <c r="Q2285">
        <v>2.4639697866099999E-2</v>
      </c>
    </row>
    <row r="2286" spans="1:17" hidden="1" x14ac:dyDescent="0.3">
      <c r="A2286" t="s">
        <v>4767</v>
      </c>
      <c r="B2286" t="s">
        <v>4768</v>
      </c>
      <c r="C2286" t="s">
        <v>10301</v>
      </c>
      <c r="D2286" t="s">
        <v>354</v>
      </c>
      <c r="E2286">
        <v>247.0233312</v>
      </c>
      <c r="F2286">
        <v>406.4</v>
      </c>
      <c r="G2286">
        <v>98.678303735971298</v>
      </c>
      <c r="H2286">
        <v>-7.1309351432251402</v>
      </c>
      <c r="I2286">
        <v>15.4036922768751</v>
      </c>
      <c r="J2286">
        <v>3.4963039073511002</v>
      </c>
      <c r="K2286">
        <v>408.46155527605299</v>
      </c>
      <c r="L2286">
        <v>371.39295423588499</v>
      </c>
      <c r="M2286">
        <v>52.537555246634597</v>
      </c>
      <c r="N2286">
        <v>0.59079413252402602</v>
      </c>
      <c r="O2286">
        <v>29.9950787401574</v>
      </c>
      <c r="P2286">
        <v>130.90909090909</v>
      </c>
      <c r="Q2286">
        <v>0.15475634469816901</v>
      </c>
    </row>
    <row r="2287" spans="1:17" hidden="1" x14ac:dyDescent="0.3">
      <c r="A2287" t="s">
        <v>4769</v>
      </c>
      <c r="B2287" t="s">
        <v>4770</v>
      </c>
      <c r="C2287" t="s">
        <v>10301</v>
      </c>
      <c r="D2287" t="s">
        <v>1893</v>
      </c>
      <c r="E2287">
        <v>246.74654955299999</v>
      </c>
      <c r="F2287">
        <v>96.81</v>
      </c>
      <c r="G2287">
        <v>138.04380093740301</v>
      </c>
      <c r="H2287">
        <v>25.326792129502099</v>
      </c>
      <c r="I2287">
        <v>81.944267636474905</v>
      </c>
      <c r="J2287">
        <v>8.6165785037316898</v>
      </c>
      <c r="K2287">
        <v>76.251312285236907</v>
      </c>
      <c r="L2287">
        <v>56.928455858648299</v>
      </c>
      <c r="M2287">
        <v>70.123795239329993</v>
      </c>
      <c r="N2287">
        <v>0.49680529325532502</v>
      </c>
      <c r="O2287">
        <v>5.56760665220534</v>
      </c>
      <c r="P2287">
        <v>193.363636363636</v>
      </c>
      <c r="Q2287">
        <v>0.109457830205545</v>
      </c>
    </row>
    <row r="2288" spans="1:17" hidden="1" x14ac:dyDescent="0.3">
      <c r="A2288" t="s">
        <v>4771</v>
      </c>
      <c r="B2288" t="s">
        <v>4772</v>
      </c>
      <c r="C2288" t="s">
        <v>10301</v>
      </c>
      <c r="D2288" t="s">
        <v>166</v>
      </c>
      <c r="E2288">
        <v>246.68414999999999</v>
      </c>
      <c r="F2288">
        <v>315.05</v>
      </c>
      <c r="G2288">
        <v>5.0497593099726501</v>
      </c>
      <c r="H2288">
        <v>9.2349667744258603</v>
      </c>
      <c r="I2288">
        <v>-15.5359703861066</v>
      </c>
      <c r="J2288">
        <v>-2.4312779590610401</v>
      </c>
      <c r="K2288">
        <v>303.37215713206001</v>
      </c>
      <c r="L2288">
        <v>289.31456311557099</v>
      </c>
      <c r="M2288">
        <v>51.802897513470903</v>
      </c>
      <c r="N2288">
        <v>0.90834443613764404</v>
      </c>
      <c r="O2288">
        <v>7.4115219806379899</v>
      </c>
      <c r="P2288">
        <v>34.867294520547901</v>
      </c>
      <c r="Q2288">
        <v>8.2821968544559005E-2</v>
      </c>
    </row>
    <row r="2289" spans="1:17" hidden="1" x14ac:dyDescent="0.3">
      <c r="A2289" t="s">
        <v>4773</v>
      </c>
      <c r="B2289" t="s">
        <v>4774</v>
      </c>
      <c r="C2289" t="s">
        <v>10301</v>
      </c>
      <c r="D2289" t="s">
        <v>4014</v>
      </c>
      <c r="E2289">
        <v>246.52264919999999</v>
      </c>
      <c r="F2289">
        <v>16.690000000000001</v>
      </c>
      <c r="G2289">
        <v>-59.341632777816997</v>
      </c>
      <c r="H2289">
        <v>-6.3102187090603401</v>
      </c>
      <c r="I2289">
        <v>-22.567350089099001</v>
      </c>
      <c r="J2289">
        <v>-4.4786617368436499</v>
      </c>
      <c r="K2289">
        <v>17.825697468148299</v>
      </c>
      <c r="L2289">
        <v>18.9072417956998</v>
      </c>
      <c r="M2289">
        <v>36.764741440065002</v>
      </c>
      <c r="N2289">
        <v>2.19886327671921</v>
      </c>
      <c r="O2289">
        <v>59.916117435590103</v>
      </c>
      <c r="P2289">
        <v>18.368794326241101</v>
      </c>
      <c r="Q2289">
        <v>0.19924830352717901</v>
      </c>
    </row>
    <row r="2290" spans="1:17" hidden="1" x14ac:dyDescent="0.3">
      <c r="A2290" t="s">
        <v>4775</v>
      </c>
      <c r="B2290" t="s">
        <v>4776</v>
      </c>
      <c r="C2290" t="s">
        <v>10301</v>
      </c>
      <c r="D2290" t="s">
        <v>568</v>
      </c>
      <c r="E2290">
        <v>246.45402000000001</v>
      </c>
      <c r="F2290">
        <v>233.65</v>
      </c>
      <c r="G2290">
        <v>68.840157212707496</v>
      </c>
      <c r="H2290">
        <v>77.933458796168793</v>
      </c>
      <c r="I2290">
        <v>85.082162373317004</v>
      </c>
      <c r="J2290">
        <v>-2.2984363999699999</v>
      </c>
      <c r="K2290">
        <v>145.53538336269099</v>
      </c>
      <c r="M2290">
        <v>77.572163662227595</v>
      </c>
      <c r="N2290">
        <v>2.3422950819672099</v>
      </c>
      <c r="O2290">
        <v>4.8576931307511204</v>
      </c>
      <c r="P2290">
        <v>192.0625</v>
      </c>
    </row>
    <row r="2291" spans="1:17" hidden="1" x14ac:dyDescent="0.3">
      <c r="A2291" t="s">
        <v>4777</v>
      </c>
      <c r="B2291" t="s">
        <v>4778</v>
      </c>
      <c r="C2291" t="s">
        <v>10301</v>
      </c>
      <c r="D2291" t="s">
        <v>219</v>
      </c>
      <c r="E2291">
        <v>245.4942432</v>
      </c>
      <c r="F2291">
        <v>314</v>
      </c>
      <c r="G2291">
        <v>8.5150237185332607</v>
      </c>
      <c r="H2291">
        <v>9.2581109326052005</v>
      </c>
      <c r="I2291">
        <v>4.7715140670330696</v>
      </c>
      <c r="J2291">
        <v>4.8629172773092098</v>
      </c>
      <c r="K2291">
        <v>284.722486793033</v>
      </c>
      <c r="L2291">
        <v>269.66284949091602</v>
      </c>
      <c r="M2291">
        <v>66.859571469544306</v>
      </c>
      <c r="N2291">
        <v>2.4882413468458902</v>
      </c>
      <c r="O2291">
        <v>14.3312101910828</v>
      </c>
      <c r="P2291">
        <v>40.366562360303902</v>
      </c>
      <c r="Q2291">
        <v>4.3493460930972998E-2</v>
      </c>
    </row>
    <row r="2292" spans="1:17" hidden="1" x14ac:dyDescent="0.3">
      <c r="A2292" t="s">
        <v>4779</v>
      </c>
      <c r="B2292" t="s">
        <v>4780</v>
      </c>
      <c r="C2292" t="s">
        <v>10301</v>
      </c>
      <c r="D2292" t="s">
        <v>4781</v>
      </c>
      <c r="E2292">
        <v>244.64699999999999</v>
      </c>
      <c r="F2292">
        <v>104.55</v>
      </c>
      <c r="G2292">
        <v>51.259640367896203</v>
      </c>
      <c r="H2292">
        <v>-14.7311502573291</v>
      </c>
      <c r="I2292">
        <v>22.362729174936401</v>
      </c>
      <c r="J2292">
        <v>-4.2652575160347901</v>
      </c>
      <c r="K2292">
        <v>104.947375858185</v>
      </c>
      <c r="L2292">
        <v>83.912113150785103</v>
      </c>
      <c r="M2292">
        <v>37.870853356687398</v>
      </c>
      <c r="N2292">
        <v>0.27888446215139401</v>
      </c>
      <c r="O2292">
        <v>21.0425633668101</v>
      </c>
      <c r="P2292">
        <v>127.72816379873601</v>
      </c>
      <c r="Q2292">
        <v>1.7271048373525999E-2</v>
      </c>
    </row>
    <row r="2293" spans="1:17" hidden="1" x14ac:dyDescent="0.3">
      <c r="A2293" t="s">
        <v>4782</v>
      </c>
      <c r="B2293" t="s">
        <v>4783</v>
      </c>
      <c r="C2293" t="s">
        <v>10301</v>
      </c>
      <c r="D2293" t="s">
        <v>54</v>
      </c>
      <c r="E2293">
        <v>244.50199907999999</v>
      </c>
      <c r="F2293">
        <v>219.72</v>
      </c>
      <c r="G2293">
        <v>-70.195420434945007</v>
      </c>
      <c r="H2293">
        <v>2.6643531051118798</v>
      </c>
      <c r="I2293">
        <v>-29.843330128888098</v>
      </c>
      <c r="J2293">
        <v>-0.36668765805770198</v>
      </c>
      <c r="K2293">
        <v>214.58439836976501</v>
      </c>
      <c r="L2293">
        <v>253.71741308617499</v>
      </c>
      <c r="M2293">
        <v>61.768301094795497</v>
      </c>
      <c r="N2293">
        <v>0.47221608505665402</v>
      </c>
      <c r="O2293">
        <v>103.44074276351699</v>
      </c>
      <c r="P2293">
        <v>26.8591224018475</v>
      </c>
      <c r="Q2293">
        <v>-0.101350630378936</v>
      </c>
    </row>
    <row r="2294" spans="1:17" hidden="1" x14ac:dyDescent="0.3">
      <c r="A2294" t="s">
        <v>4784</v>
      </c>
      <c r="B2294" t="s">
        <v>4785</v>
      </c>
      <c r="C2294" t="s">
        <v>10301</v>
      </c>
      <c r="D2294" t="s">
        <v>736</v>
      </c>
      <c r="E2294">
        <v>244.363575</v>
      </c>
      <c r="F2294">
        <v>10.86</v>
      </c>
      <c r="G2294">
        <v>249.795117233795</v>
      </c>
      <c r="H2294">
        <v>-21.171622035239899</v>
      </c>
      <c r="I2294">
        <v>-44.431150320181402</v>
      </c>
      <c r="J2294">
        <v>-6.7361785665029004</v>
      </c>
      <c r="K2294">
        <v>12.1944045717485</v>
      </c>
      <c r="L2294">
        <v>11.1327090297273</v>
      </c>
      <c r="M2294">
        <v>33.598276790225498</v>
      </c>
      <c r="N2294">
        <v>1.39090909090909</v>
      </c>
      <c r="O2294">
        <v>75.874769797421706</v>
      </c>
    </row>
    <row r="2295" spans="1:17" hidden="1" x14ac:dyDescent="0.3">
      <c r="A2295" t="s">
        <v>4786</v>
      </c>
      <c r="B2295" t="s">
        <v>4787</v>
      </c>
      <c r="C2295" t="s">
        <v>10301</v>
      </c>
      <c r="D2295" t="s">
        <v>231</v>
      </c>
      <c r="E2295">
        <v>243.652713769</v>
      </c>
      <c r="F2295">
        <v>15.49</v>
      </c>
      <c r="G2295">
        <v>96.575016099053798</v>
      </c>
      <c r="H2295">
        <v>17.9264559950483</v>
      </c>
      <c r="I2295">
        <v>2.64161080990666</v>
      </c>
      <c r="J2295">
        <v>-3.2569541897716001</v>
      </c>
      <c r="K2295">
        <v>13.4933435476974</v>
      </c>
      <c r="L2295">
        <v>11.812056003402899</v>
      </c>
      <c r="M2295">
        <v>71.275656655406806</v>
      </c>
      <c r="N2295">
        <v>2.6037155352074501</v>
      </c>
      <c r="O2295">
        <v>25.5648805681084</v>
      </c>
      <c r="P2295">
        <v>126.131386861313</v>
      </c>
      <c r="Q2295">
        <v>2.2988627983515999E-2</v>
      </c>
    </row>
    <row r="2296" spans="1:17" hidden="1" x14ac:dyDescent="0.3">
      <c r="A2296" t="s">
        <v>4788</v>
      </c>
      <c r="B2296" t="s">
        <v>4789</v>
      </c>
      <c r="C2296" t="s">
        <v>10301</v>
      </c>
      <c r="D2296" t="s">
        <v>733</v>
      </c>
      <c r="E2296">
        <v>242.86609717499999</v>
      </c>
      <c r="F2296">
        <v>518.61</v>
      </c>
      <c r="G2296">
        <v>-11.2293206399657</v>
      </c>
      <c r="H2296">
        <v>-3.2307109915964798</v>
      </c>
      <c r="I2296">
        <v>-2.1326108883333701</v>
      </c>
      <c r="J2296">
        <v>-1.3762936342732599</v>
      </c>
      <c r="K2296">
        <v>515.97518741818897</v>
      </c>
      <c r="L2296">
        <v>490.52416820757901</v>
      </c>
      <c r="M2296">
        <v>76.378610990004603</v>
      </c>
      <c r="N2296">
        <v>0.41700212253566799</v>
      </c>
      <c r="O2296">
        <v>6.8818572723240798</v>
      </c>
      <c r="P2296">
        <v>21.610974322898301</v>
      </c>
      <c r="Q2296">
        <v>-1.6014498322345E-2</v>
      </c>
    </row>
    <row r="2297" spans="1:17" hidden="1" x14ac:dyDescent="0.3">
      <c r="A2297" t="s">
        <v>4790</v>
      </c>
      <c r="B2297" t="s">
        <v>4791</v>
      </c>
      <c r="C2297" t="s">
        <v>10301</v>
      </c>
      <c r="D2297" t="s">
        <v>224</v>
      </c>
      <c r="E2297">
        <v>242.82878550000001</v>
      </c>
      <c r="F2297">
        <v>177.38</v>
      </c>
      <c r="G2297">
        <v>-58.356953210409003</v>
      </c>
      <c r="H2297">
        <v>-9.5599535885479394</v>
      </c>
      <c r="I2297">
        <v>-44.076646997671403</v>
      </c>
      <c r="J2297">
        <v>-1.61436250966421</v>
      </c>
      <c r="K2297">
        <v>192.88141316193099</v>
      </c>
      <c r="L2297">
        <v>217.68113087258001</v>
      </c>
      <c r="M2297">
        <v>44.4462082709816</v>
      </c>
      <c r="N2297">
        <v>0.81444530302399698</v>
      </c>
      <c r="O2297">
        <v>152.56511444356701</v>
      </c>
      <c r="P2297">
        <v>7.1070587524907802</v>
      </c>
      <c r="Q2297">
        <v>4.0550352588741997E-2</v>
      </c>
    </row>
    <row r="2298" spans="1:17" hidden="1" x14ac:dyDescent="0.3">
      <c r="A2298" t="s">
        <v>4792</v>
      </c>
      <c r="B2298" t="s">
        <v>4793</v>
      </c>
      <c r="C2298" t="s">
        <v>10301</v>
      </c>
      <c r="D2298" t="s">
        <v>303</v>
      </c>
      <c r="E2298">
        <v>242.40739600000001</v>
      </c>
      <c r="F2298">
        <v>180.1</v>
      </c>
      <c r="G2298">
        <v>26.013886407489299</v>
      </c>
      <c r="H2298">
        <v>-8.12096297253869</v>
      </c>
      <c r="I2298">
        <v>-5.1076850262469602</v>
      </c>
      <c r="J2298">
        <v>-0.81041885702633598</v>
      </c>
      <c r="K2298">
        <v>186.27351038796201</v>
      </c>
      <c r="L2298">
        <v>176.365970220067</v>
      </c>
      <c r="M2298">
        <v>38.164733198167099</v>
      </c>
      <c r="N2298">
        <v>1.0485967130214899</v>
      </c>
      <c r="O2298">
        <v>19.655746807329201</v>
      </c>
      <c r="P2298">
        <v>53.931623931623903</v>
      </c>
      <c r="Q2298">
        <v>0.186131630409646</v>
      </c>
    </row>
    <row r="2299" spans="1:17" hidden="1" x14ac:dyDescent="0.3">
      <c r="A2299" t="s">
        <v>4794</v>
      </c>
      <c r="B2299" t="s">
        <v>4795</v>
      </c>
      <c r="C2299" t="s">
        <v>10301</v>
      </c>
      <c r="D2299" t="s">
        <v>46</v>
      </c>
      <c r="E2299">
        <v>242.0205216</v>
      </c>
      <c r="F2299">
        <v>212.96</v>
      </c>
      <c r="G2299">
        <v>92.082262475865406</v>
      </c>
      <c r="H2299">
        <v>22.881861238390702</v>
      </c>
      <c r="I2299">
        <v>35.599509683501203</v>
      </c>
      <c r="J2299">
        <v>-1.43545089023836</v>
      </c>
      <c r="K2299">
        <v>191.938939713547</v>
      </c>
      <c r="L2299">
        <v>160.11364335339701</v>
      </c>
      <c r="M2299">
        <v>59.494293270430099</v>
      </c>
      <c r="N2299">
        <v>5.4895881918837102</v>
      </c>
      <c r="O2299">
        <v>12.4812171299774</v>
      </c>
      <c r="P2299">
        <v>136.62222222222201</v>
      </c>
      <c r="Q2299">
        <v>0.12100781754873</v>
      </c>
    </row>
    <row r="2300" spans="1:17" hidden="1" x14ac:dyDescent="0.3">
      <c r="A2300" t="s">
        <v>4796</v>
      </c>
      <c r="B2300" t="s">
        <v>4797</v>
      </c>
      <c r="C2300" t="s">
        <v>10301</v>
      </c>
      <c r="D2300" t="s">
        <v>359</v>
      </c>
      <c r="E2300">
        <v>241.4834328</v>
      </c>
      <c r="F2300">
        <v>98.85</v>
      </c>
      <c r="G2300">
        <v>-36.160566819595402</v>
      </c>
      <c r="H2300">
        <v>-7.0773637146537096</v>
      </c>
      <c r="I2300">
        <v>-19.918561658985901</v>
      </c>
      <c r="J2300">
        <v>0.80570245183240197</v>
      </c>
      <c r="M2300">
        <v>44.237555828716999</v>
      </c>
      <c r="O2300">
        <v>45.877592311583101</v>
      </c>
      <c r="P2300">
        <v>6.7494600431965397</v>
      </c>
    </row>
    <row r="2301" spans="1:17" hidden="1" x14ac:dyDescent="0.3">
      <c r="A2301" t="s">
        <v>4798</v>
      </c>
      <c r="B2301" t="s">
        <v>4799</v>
      </c>
      <c r="C2301" t="s">
        <v>10301</v>
      </c>
      <c r="D2301" t="s">
        <v>308</v>
      </c>
      <c r="E2301">
        <v>241.36832759999999</v>
      </c>
      <c r="F2301">
        <v>172.6</v>
      </c>
      <c r="G2301">
        <v>112.70682681435601</v>
      </c>
      <c r="H2301">
        <v>16.954711592589302</v>
      </c>
      <c r="I2301">
        <v>68.022341556308305</v>
      </c>
      <c r="J2301">
        <v>5.4370388573623503</v>
      </c>
      <c r="K2301">
        <v>143.36640997108799</v>
      </c>
      <c r="L2301">
        <v>108.148265186982</v>
      </c>
      <c r="M2301">
        <v>77.868726662728406</v>
      </c>
      <c r="N2301">
        <v>0.82423838289894802</v>
      </c>
      <c r="O2301">
        <v>4.05561993047509</v>
      </c>
      <c r="P2301">
        <v>180.65040650406499</v>
      </c>
      <c r="Q2301">
        <v>0.18632244273235199</v>
      </c>
    </row>
    <row r="2302" spans="1:17" hidden="1" x14ac:dyDescent="0.3">
      <c r="A2302" t="s">
        <v>4800</v>
      </c>
      <c r="B2302" t="s">
        <v>4801</v>
      </c>
      <c r="C2302" t="s">
        <v>10301</v>
      </c>
      <c r="D2302" t="s">
        <v>408</v>
      </c>
      <c r="E2302">
        <v>241.1415575</v>
      </c>
      <c r="F2302">
        <v>814.75</v>
      </c>
      <c r="G2302">
        <v>260.05845295205501</v>
      </c>
      <c r="H2302">
        <v>-5.2322528746759698</v>
      </c>
      <c r="I2302">
        <v>43.603474802474501</v>
      </c>
      <c r="J2302">
        <v>-5.6954525887546997E-3</v>
      </c>
      <c r="K2302">
        <v>792.82909818016105</v>
      </c>
      <c r="L2302">
        <v>640.79646422552298</v>
      </c>
      <c r="M2302">
        <v>57.186062924550399</v>
      </c>
      <c r="N2302">
        <v>0.50052400151721599</v>
      </c>
      <c r="O2302">
        <v>13.5317582080392</v>
      </c>
      <c r="P2302">
        <v>295.89407191447998</v>
      </c>
      <c r="Q2302">
        <v>0.18116846006889301</v>
      </c>
    </row>
    <row r="2303" spans="1:17" hidden="1" x14ac:dyDescent="0.3">
      <c r="A2303" t="s">
        <v>4802</v>
      </c>
      <c r="B2303" t="s">
        <v>4803</v>
      </c>
      <c r="C2303" t="s">
        <v>10301</v>
      </c>
      <c r="D2303" t="s">
        <v>405</v>
      </c>
      <c r="E2303">
        <v>241.11528262799999</v>
      </c>
      <c r="F2303">
        <v>96.29</v>
      </c>
      <c r="G2303">
        <v>1.8531519637360601</v>
      </c>
      <c r="H2303">
        <v>-5.3823005629941898</v>
      </c>
      <c r="I2303">
        <v>-21.092477424672701</v>
      </c>
      <c r="J2303">
        <v>-6.01325087207141</v>
      </c>
      <c r="K2303">
        <v>97.522630380523495</v>
      </c>
      <c r="L2303">
        <v>92.712722307834298</v>
      </c>
      <c r="M2303">
        <v>46.314310740930203</v>
      </c>
      <c r="N2303">
        <v>1.2726491012842001</v>
      </c>
      <c r="O2303">
        <v>24.675459549278202</v>
      </c>
      <c r="P2303">
        <v>40.466812545587104</v>
      </c>
      <c r="Q2303">
        <v>3.6536829465853002E-2</v>
      </c>
    </row>
    <row r="2304" spans="1:17" hidden="1" x14ac:dyDescent="0.3">
      <c r="A2304" t="s">
        <v>4804</v>
      </c>
      <c r="B2304" t="s">
        <v>4805</v>
      </c>
      <c r="C2304" t="s">
        <v>10301</v>
      </c>
      <c r="D2304" t="s">
        <v>198</v>
      </c>
      <c r="E2304">
        <v>240.91675280000001</v>
      </c>
      <c r="F2304">
        <v>2.06</v>
      </c>
      <c r="G2304">
        <v>25.813605759447501</v>
      </c>
      <c r="H2304">
        <v>-3.1289424676542699</v>
      </c>
      <c r="I2304">
        <v>-25.121110514785499</v>
      </c>
      <c r="J2304">
        <v>-0.29047859484370198</v>
      </c>
      <c r="K2304">
        <v>2.1092928208672501</v>
      </c>
      <c r="L2304">
        <v>2.0125559836263598</v>
      </c>
      <c r="M2304">
        <v>47.963217546438898</v>
      </c>
      <c r="N2304">
        <v>0.59224133100492704</v>
      </c>
      <c r="O2304">
        <v>44.174757281553397</v>
      </c>
      <c r="P2304">
        <v>80.701754385964904</v>
      </c>
      <c r="Q2304">
        <v>-4.1389090427325997E-2</v>
      </c>
    </row>
    <row r="2305" spans="1:17" hidden="1" x14ac:dyDescent="0.3">
      <c r="A2305" t="s">
        <v>4806</v>
      </c>
      <c r="B2305" t="s">
        <v>4807</v>
      </c>
      <c r="C2305" t="s">
        <v>10301</v>
      </c>
      <c r="D2305" t="s">
        <v>89</v>
      </c>
      <c r="E2305">
        <v>240.18900110000001</v>
      </c>
      <c r="F2305">
        <v>239</v>
      </c>
      <c r="G2305">
        <v>12.012004864624201</v>
      </c>
      <c r="H2305">
        <v>12.8234769276698</v>
      </c>
      <c r="I2305">
        <v>4.6825928555596397</v>
      </c>
      <c r="J2305">
        <v>13.725501950579201</v>
      </c>
      <c r="K2305">
        <v>175.84925994674899</v>
      </c>
      <c r="L2305">
        <v>182.23866202149699</v>
      </c>
      <c r="M2305">
        <v>87.132511627738594</v>
      </c>
      <c r="N2305">
        <v>3.1180788215135098</v>
      </c>
      <c r="O2305">
        <v>12.5523012552301</v>
      </c>
      <c r="P2305">
        <v>65.9722222222222</v>
      </c>
      <c r="Q2305">
        <v>9.5337687670930996E-2</v>
      </c>
    </row>
    <row r="2306" spans="1:17" hidden="1" x14ac:dyDescent="0.3">
      <c r="A2306" t="s">
        <v>4808</v>
      </c>
      <c r="B2306" t="s">
        <v>4809</v>
      </c>
      <c r="C2306" t="s">
        <v>10301</v>
      </c>
      <c r="D2306" t="s">
        <v>180</v>
      </c>
      <c r="E2306">
        <v>239.6</v>
      </c>
      <c r="F2306">
        <v>29.95</v>
      </c>
      <c r="G2306">
        <v>148.11912883531201</v>
      </c>
      <c r="H2306">
        <v>4.4512468858826297</v>
      </c>
      <c r="I2306">
        <v>15.2310472974918</v>
      </c>
      <c r="J2306">
        <v>2.7962669279125101</v>
      </c>
      <c r="K2306">
        <v>25.045089256075901</v>
      </c>
      <c r="L2306">
        <v>21.277623203434601</v>
      </c>
      <c r="M2306">
        <v>72.040699043627299</v>
      </c>
      <c r="N2306">
        <v>1.34938466385447</v>
      </c>
      <c r="O2306">
        <v>4.5075125208681097</v>
      </c>
      <c r="P2306">
        <v>183.88625592417</v>
      </c>
      <c r="Q2306">
        <v>9.2482905418038996E-2</v>
      </c>
    </row>
    <row r="2307" spans="1:17" hidden="1" x14ac:dyDescent="0.3">
      <c r="A2307" t="s">
        <v>4810</v>
      </c>
      <c r="B2307" t="s">
        <v>4811</v>
      </c>
      <c r="C2307" t="s">
        <v>10301</v>
      </c>
      <c r="D2307" t="s">
        <v>139</v>
      </c>
      <c r="E2307">
        <v>239.316</v>
      </c>
      <c r="F2307">
        <v>269.5</v>
      </c>
      <c r="G2307">
        <v>180.43466522186</v>
      </c>
      <c r="H2307">
        <v>50.983680014280402</v>
      </c>
      <c r="I2307">
        <v>196.67667038247001</v>
      </c>
      <c r="J2307">
        <v>0.88812003424998398</v>
      </c>
      <c r="K2307">
        <v>192.676762316858</v>
      </c>
      <c r="M2307">
        <v>94.367873909213102</v>
      </c>
      <c r="N2307">
        <v>0.77904328018223201</v>
      </c>
      <c r="O2307">
        <v>0.18552875695731999</v>
      </c>
      <c r="P2307">
        <v>218.18181818181799</v>
      </c>
    </row>
    <row r="2308" spans="1:17" hidden="1" x14ac:dyDescent="0.3">
      <c r="A2308" t="s">
        <v>4812</v>
      </c>
      <c r="B2308" t="s">
        <v>4813</v>
      </c>
      <c r="C2308" t="s">
        <v>10301</v>
      </c>
      <c r="D2308" t="s">
        <v>359</v>
      </c>
      <c r="E2308">
        <v>239.29499999999999</v>
      </c>
      <c r="F2308">
        <v>185.5</v>
      </c>
      <c r="G2308">
        <v>34.801560721479397</v>
      </c>
      <c r="H2308">
        <v>10.242695743959899</v>
      </c>
      <c r="I2308">
        <v>47.210777272449199</v>
      </c>
      <c r="J2308">
        <v>-0.58461071374303897</v>
      </c>
      <c r="K2308">
        <v>171.981931311767</v>
      </c>
      <c r="L2308">
        <v>139.51218935503999</v>
      </c>
      <c r="M2308">
        <v>52.906700525352797</v>
      </c>
      <c r="N2308">
        <v>0.26231546231546199</v>
      </c>
      <c r="O2308">
        <v>13.045822102425801</v>
      </c>
      <c r="P2308">
        <v>93.2291666666666</v>
      </c>
    </row>
    <row r="2309" spans="1:17" hidden="1" x14ac:dyDescent="0.3">
      <c r="A2309" t="s">
        <v>4814</v>
      </c>
      <c r="B2309" t="s">
        <v>4815</v>
      </c>
      <c r="C2309" t="s">
        <v>10301</v>
      </c>
      <c r="E2309">
        <v>238.27246911</v>
      </c>
      <c r="F2309">
        <v>46.26</v>
      </c>
      <c r="G2309">
        <v>11.4196118734557</v>
      </c>
      <c r="H2309">
        <v>23.089591226567599</v>
      </c>
      <c r="I2309">
        <v>-7.4630718544013899</v>
      </c>
      <c r="J2309">
        <v>10.2956031080148</v>
      </c>
      <c r="K2309">
        <v>42.317258089324902</v>
      </c>
      <c r="L2309">
        <v>38.4074282728253</v>
      </c>
      <c r="M2309">
        <v>74.296900678502993</v>
      </c>
      <c r="N2309">
        <v>2.61274871908978</v>
      </c>
      <c r="O2309">
        <v>19.282317336792001</v>
      </c>
      <c r="P2309">
        <v>199.03038138332201</v>
      </c>
    </row>
    <row r="2310" spans="1:17" hidden="1" x14ac:dyDescent="0.3">
      <c r="A2310" t="s">
        <v>4816</v>
      </c>
      <c r="B2310" t="s">
        <v>4817</v>
      </c>
      <c r="C2310" t="s">
        <v>10301</v>
      </c>
      <c r="D2310" t="s">
        <v>163</v>
      </c>
      <c r="E2310">
        <v>238.26088300000001</v>
      </c>
      <c r="F2310">
        <v>794.15</v>
      </c>
      <c r="G2310">
        <v>109.85172355370899</v>
      </c>
      <c r="H2310">
        <v>-10.95543009272</v>
      </c>
      <c r="I2310">
        <v>-5.5130427037429603</v>
      </c>
      <c r="J2310">
        <v>-2.82220911193959</v>
      </c>
      <c r="K2310">
        <v>867.63961184454001</v>
      </c>
      <c r="L2310">
        <v>772.38538301593701</v>
      </c>
      <c r="M2310">
        <v>41.1625493307574</v>
      </c>
      <c r="N2310">
        <v>1.5804598317987699</v>
      </c>
      <c r="O2310">
        <v>73.1410942517156</v>
      </c>
      <c r="P2310">
        <v>144.12849677221001</v>
      </c>
      <c r="Q2310">
        <v>0.17451889027953099</v>
      </c>
    </row>
    <row r="2311" spans="1:17" hidden="1" x14ac:dyDescent="0.3">
      <c r="A2311" t="s">
        <v>4818</v>
      </c>
      <c r="B2311" t="s">
        <v>4819</v>
      </c>
      <c r="C2311" t="s">
        <v>10301</v>
      </c>
      <c r="D2311" t="s">
        <v>308</v>
      </c>
      <c r="E2311">
        <v>237.65706982399999</v>
      </c>
      <c r="F2311">
        <v>137.44</v>
      </c>
      <c r="G2311">
        <v>-19.654641817163299</v>
      </c>
      <c r="H2311">
        <v>-1.4158006885137</v>
      </c>
      <c r="I2311">
        <v>-26.757598288764399</v>
      </c>
      <c r="J2311">
        <v>-2.9938630017254502</v>
      </c>
      <c r="K2311">
        <v>135.79321709213201</v>
      </c>
      <c r="L2311">
        <v>141.087845629962</v>
      </c>
      <c r="M2311">
        <v>69.170184247216895</v>
      </c>
      <c r="N2311">
        <v>0.70794172161109103</v>
      </c>
      <c r="O2311">
        <v>33.076251455180397</v>
      </c>
      <c r="P2311">
        <v>12.104404567699801</v>
      </c>
      <c r="Q2311">
        <v>2.1702877988730999E-2</v>
      </c>
    </row>
    <row r="2312" spans="1:17" hidden="1" x14ac:dyDescent="0.3">
      <c r="A2312" t="s">
        <v>4820</v>
      </c>
      <c r="B2312" t="s">
        <v>4821</v>
      </c>
      <c r="C2312" t="s">
        <v>10301</v>
      </c>
      <c r="D2312" t="s">
        <v>139</v>
      </c>
      <c r="E2312">
        <v>237.16925749999999</v>
      </c>
      <c r="F2312">
        <v>15.01</v>
      </c>
      <c r="G2312">
        <v>-108.514945383493</v>
      </c>
      <c r="H2312">
        <v>0.100125462835455</v>
      </c>
      <c r="I2312">
        <v>-50.435422286005597</v>
      </c>
      <c r="J2312">
        <v>8.5080659741080709</v>
      </c>
      <c r="K2312">
        <v>15.2608182931936</v>
      </c>
      <c r="L2312">
        <v>28.5687164527832</v>
      </c>
      <c r="M2312">
        <v>59.584552582558601</v>
      </c>
      <c r="N2312">
        <v>1.0397428339997601</v>
      </c>
      <c r="O2312">
        <v>505.72951365756097</v>
      </c>
      <c r="P2312">
        <v>45.869776482021301</v>
      </c>
      <c r="Q2312">
        <v>-4.208501113193E-3</v>
      </c>
    </row>
    <row r="2313" spans="1:17" hidden="1" x14ac:dyDescent="0.3">
      <c r="A2313" t="s">
        <v>4822</v>
      </c>
      <c r="B2313" t="s">
        <v>4823</v>
      </c>
      <c r="C2313" t="s">
        <v>10301</v>
      </c>
      <c r="D2313" t="s">
        <v>198</v>
      </c>
      <c r="E2313">
        <v>237.06144</v>
      </c>
      <c r="F2313">
        <v>641.4</v>
      </c>
      <c r="G2313">
        <v>10.6285417716857</v>
      </c>
      <c r="H2313">
        <v>5.5983893517243501</v>
      </c>
      <c r="I2313">
        <v>33.17521614596</v>
      </c>
      <c r="J2313">
        <v>-4.1519440683141102</v>
      </c>
      <c r="K2313">
        <v>573.69053530968904</v>
      </c>
      <c r="L2313">
        <v>492.27886748137797</v>
      </c>
      <c r="M2313">
        <v>67.472069613818505</v>
      </c>
      <c r="N2313">
        <v>0.46947388437424797</v>
      </c>
      <c r="O2313">
        <v>2.59588400374182</v>
      </c>
      <c r="P2313">
        <v>72.814226054155995</v>
      </c>
      <c r="Q2313">
        <v>0.103665516317069</v>
      </c>
    </row>
    <row r="2314" spans="1:17" hidden="1" x14ac:dyDescent="0.3">
      <c r="A2314" t="s">
        <v>4824</v>
      </c>
      <c r="B2314" t="s">
        <v>4825</v>
      </c>
      <c r="C2314" t="s">
        <v>10301</v>
      </c>
      <c r="D2314" t="s">
        <v>51</v>
      </c>
      <c r="E2314">
        <v>236.374454036</v>
      </c>
      <c r="F2314">
        <v>49.96</v>
      </c>
      <c r="G2314">
        <v>12.104684000529099</v>
      </c>
      <c r="H2314">
        <v>9.6591524975740306</v>
      </c>
      <c r="I2314">
        <v>20.844161535679099</v>
      </c>
      <c r="J2314">
        <v>-1.13795596858617</v>
      </c>
      <c r="K2314">
        <v>51.3533767806924</v>
      </c>
      <c r="L2314">
        <v>46.787171920522603</v>
      </c>
      <c r="M2314">
        <v>43.908938052532697</v>
      </c>
      <c r="N2314">
        <v>1.5292088573427001</v>
      </c>
      <c r="O2314">
        <v>16.8935148118494</v>
      </c>
      <c r="P2314">
        <v>50.481927710843301</v>
      </c>
      <c r="Q2314">
        <v>1.3339961494364E-2</v>
      </c>
    </row>
    <row r="2315" spans="1:17" hidden="1" x14ac:dyDescent="0.3">
      <c r="A2315" t="s">
        <v>4826</v>
      </c>
      <c r="B2315" t="s">
        <v>4827</v>
      </c>
      <c r="C2315" t="s">
        <v>10301</v>
      </c>
      <c r="D2315" t="s">
        <v>308</v>
      </c>
      <c r="E2315">
        <v>236.1728196</v>
      </c>
      <c r="F2315">
        <v>775.2</v>
      </c>
      <c r="G2315">
        <v>719.75858833699101</v>
      </c>
      <c r="H2315">
        <v>-15.552823856690599</v>
      </c>
      <c r="I2315">
        <v>243.09063988488401</v>
      </c>
      <c r="J2315">
        <v>-4.0581332278352704</v>
      </c>
      <c r="K2315">
        <v>818.15777275631399</v>
      </c>
      <c r="M2315">
        <v>33.240933052790297</v>
      </c>
      <c r="N2315">
        <v>0.42864843167612798</v>
      </c>
      <c r="O2315">
        <v>26.418988648090799</v>
      </c>
      <c r="P2315">
        <v>790.01148105625703</v>
      </c>
    </row>
    <row r="2316" spans="1:17" hidden="1" x14ac:dyDescent="0.3">
      <c r="A2316" t="s">
        <v>4828</v>
      </c>
      <c r="B2316" t="s">
        <v>4829</v>
      </c>
      <c r="C2316" t="s">
        <v>10301</v>
      </c>
      <c r="D2316" t="s">
        <v>622</v>
      </c>
      <c r="E2316">
        <v>235.65979999999999</v>
      </c>
      <c r="F2316">
        <v>118.9</v>
      </c>
      <c r="G2316">
        <v>64.882651644018495</v>
      </c>
      <c r="H2316">
        <v>30.375435586885001</v>
      </c>
      <c r="I2316">
        <v>38.6783394624739</v>
      </c>
      <c r="J2316">
        <v>24.253159293449801</v>
      </c>
      <c r="K2316">
        <v>87.150730425628794</v>
      </c>
      <c r="L2316">
        <v>79.377641335666695</v>
      </c>
      <c r="M2316">
        <v>90.101744189199906</v>
      </c>
      <c r="N2316">
        <v>2.37802313502345</v>
      </c>
      <c r="O2316">
        <v>7.6534903280067201</v>
      </c>
      <c r="P2316">
        <v>112.169878658101</v>
      </c>
      <c r="Q2316">
        <v>7.8470532327739997E-2</v>
      </c>
    </row>
    <row r="2317" spans="1:17" hidden="1" x14ac:dyDescent="0.3">
      <c r="A2317" t="s">
        <v>4830</v>
      </c>
      <c r="B2317" t="s">
        <v>4831</v>
      </c>
      <c r="C2317" t="s">
        <v>10301</v>
      </c>
      <c r="D2317" t="s">
        <v>4437</v>
      </c>
      <c r="E2317">
        <v>235.60592399999999</v>
      </c>
      <c r="F2317">
        <v>319.60000000000002</v>
      </c>
      <c r="G2317">
        <v>32.282763728998198</v>
      </c>
      <c r="H2317">
        <v>54.869356232066202</v>
      </c>
      <c r="I2317">
        <v>59.645629201738899</v>
      </c>
      <c r="J2317">
        <v>9.5382768318887798</v>
      </c>
      <c r="K2317">
        <v>236.84736421433999</v>
      </c>
      <c r="M2317">
        <v>76.968884970979005</v>
      </c>
      <c r="N2317">
        <v>0.42077733381765298</v>
      </c>
      <c r="O2317">
        <v>0</v>
      </c>
      <c r="P2317">
        <v>128.28571428571399</v>
      </c>
    </row>
    <row r="2318" spans="1:17" hidden="1" x14ac:dyDescent="0.3">
      <c r="A2318" t="s">
        <v>4832</v>
      </c>
      <c r="B2318" t="s">
        <v>4833</v>
      </c>
      <c r="C2318" t="s">
        <v>10301</v>
      </c>
      <c r="D2318" t="s">
        <v>733</v>
      </c>
      <c r="E2318">
        <v>235.24006722999999</v>
      </c>
      <c r="F2318">
        <v>22.26</v>
      </c>
      <c r="G2318">
        <v>9.7360872238711096</v>
      </c>
      <c r="H2318">
        <v>2.8943718668379499</v>
      </c>
      <c r="I2318">
        <v>1.83778114998846</v>
      </c>
      <c r="J2318">
        <v>-0.17792574991040699</v>
      </c>
      <c r="K2318">
        <v>21.305155566994198</v>
      </c>
      <c r="L2318">
        <v>19.5310709904223</v>
      </c>
      <c r="M2318">
        <v>52.769297021364501</v>
      </c>
      <c r="N2318">
        <v>1.04717595824473</v>
      </c>
      <c r="O2318">
        <v>4.4474393530997203</v>
      </c>
      <c r="P2318">
        <v>43.068320586155899</v>
      </c>
      <c r="Q2318">
        <v>2.7288076423579999E-3</v>
      </c>
    </row>
    <row r="2319" spans="1:17" hidden="1" x14ac:dyDescent="0.3">
      <c r="A2319" t="s">
        <v>4834</v>
      </c>
      <c r="B2319" t="s">
        <v>4835</v>
      </c>
      <c r="C2319" t="s">
        <v>10301</v>
      </c>
      <c r="D2319" t="s">
        <v>54</v>
      </c>
      <c r="E2319">
        <v>234.96938685000001</v>
      </c>
      <c r="F2319">
        <v>75.69</v>
      </c>
      <c r="G2319">
        <v>238.79737875493501</v>
      </c>
      <c r="H2319">
        <v>22.6152567489947</v>
      </c>
      <c r="I2319">
        <v>188.44322084821101</v>
      </c>
      <c r="J2319">
        <v>1.3302200159066799</v>
      </c>
      <c r="K2319">
        <v>57.177088873375901</v>
      </c>
      <c r="L2319">
        <v>38.604106974990799</v>
      </c>
      <c r="M2319">
        <v>73.367688100448802</v>
      </c>
      <c r="N2319">
        <v>0.23435126635811401</v>
      </c>
      <c r="O2319">
        <v>2.7744748315497501</v>
      </c>
      <c r="P2319">
        <v>319.335180055401</v>
      </c>
      <c r="Q2319">
        <v>0.111240083668722</v>
      </c>
    </row>
    <row r="2320" spans="1:17" hidden="1" x14ac:dyDescent="0.3">
      <c r="A2320" t="s">
        <v>4836</v>
      </c>
      <c r="B2320" t="s">
        <v>4837</v>
      </c>
      <c r="C2320" t="s">
        <v>10301</v>
      </c>
      <c r="D2320" t="s">
        <v>902</v>
      </c>
      <c r="E2320">
        <v>234.90782784000001</v>
      </c>
      <c r="F2320">
        <v>36.72</v>
      </c>
      <c r="G2320">
        <v>-4.6135064965993102</v>
      </c>
      <c r="H2320">
        <v>4.6280361486408799</v>
      </c>
      <c r="I2320">
        <v>-3.1330187956858602</v>
      </c>
      <c r="J2320">
        <v>-2.9630759927283901</v>
      </c>
      <c r="K2320">
        <v>33.832996506498603</v>
      </c>
      <c r="L2320">
        <v>31.9644042112986</v>
      </c>
      <c r="M2320">
        <v>58.580439372068497</v>
      </c>
      <c r="N2320">
        <v>0.84615040831181698</v>
      </c>
      <c r="O2320">
        <v>10.811546840958499</v>
      </c>
      <c r="P2320">
        <v>38.357196684250198</v>
      </c>
      <c r="Q2320">
        <v>-1.0108270332828E-2</v>
      </c>
    </row>
    <row r="2321" spans="1:17" hidden="1" x14ac:dyDescent="0.3">
      <c r="A2321" t="s">
        <v>4838</v>
      </c>
      <c r="B2321" t="s">
        <v>4839</v>
      </c>
      <c r="C2321" t="s">
        <v>10301</v>
      </c>
      <c r="D2321" t="s">
        <v>755</v>
      </c>
      <c r="E2321">
        <v>234.20812799999999</v>
      </c>
      <c r="F2321">
        <v>158.41999999999999</v>
      </c>
      <c r="G2321">
        <v>-2.3868341960838602</v>
      </c>
      <c r="H2321">
        <v>5.7788237028027396</v>
      </c>
      <c r="I2321">
        <v>2.1317389008427501</v>
      </c>
      <c r="J2321">
        <v>-3.0584787079574798</v>
      </c>
      <c r="K2321">
        <v>139.569470443798</v>
      </c>
      <c r="L2321">
        <v>138.46161777616101</v>
      </c>
      <c r="M2321">
        <v>80.9884207466757</v>
      </c>
      <c r="N2321">
        <v>1.62184201760624</v>
      </c>
      <c r="O2321">
        <v>16.304759500063099</v>
      </c>
      <c r="P2321">
        <v>40.256750774678999</v>
      </c>
      <c r="Q2321">
        <v>8.8701287031327999E-2</v>
      </c>
    </row>
    <row r="2322" spans="1:17" hidden="1" x14ac:dyDescent="0.3">
      <c r="A2322" t="s">
        <v>4840</v>
      </c>
      <c r="B2322" t="s">
        <v>4841</v>
      </c>
      <c r="C2322" t="s">
        <v>10301</v>
      </c>
      <c r="D2322" t="s">
        <v>622</v>
      </c>
      <c r="E2322">
        <v>234.14958799999999</v>
      </c>
      <c r="F2322">
        <v>132.52000000000001</v>
      </c>
      <c r="G2322">
        <v>73.633593274344506</v>
      </c>
      <c r="H2322">
        <v>-19.869571506861501</v>
      </c>
      <c r="I2322">
        <v>-7.53427853248379</v>
      </c>
      <c r="J2322">
        <v>-1.86380954687915</v>
      </c>
      <c r="K2322">
        <v>144.48124330776901</v>
      </c>
      <c r="L2322">
        <v>122.774131471545</v>
      </c>
      <c r="M2322">
        <v>31.365726590452699</v>
      </c>
      <c r="N2322">
        <v>1.0679912968885801</v>
      </c>
      <c r="O2322">
        <v>32.629037126471403</v>
      </c>
      <c r="P2322">
        <v>111.187250996015</v>
      </c>
      <c r="Q2322">
        <v>0.10810811044924</v>
      </c>
    </row>
    <row r="2323" spans="1:17" hidden="1" x14ac:dyDescent="0.3">
      <c r="A2323" t="s">
        <v>4842</v>
      </c>
      <c r="B2323" t="s">
        <v>4843</v>
      </c>
      <c r="C2323" t="s">
        <v>10301</v>
      </c>
      <c r="D2323" t="s">
        <v>127</v>
      </c>
      <c r="E2323">
        <v>233.66321099999999</v>
      </c>
      <c r="F2323">
        <v>20.18</v>
      </c>
      <c r="G2323">
        <v>13.201143594746499</v>
      </c>
      <c r="H2323">
        <v>-17.464009032805802</v>
      </c>
      <c r="I2323">
        <v>-6.0212821017449603</v>
      </c>
      <c r="J2323">
        <v>0.19345755387320901</v>
      </c>
      <c r="K2323">
        <v>21.540340132643401</v>
      </c>
      <c r="L2323">
        <v>17.290471361612799</v>
      </c>
      <c r="M2323">
        <v>3.5564860339214599</v>
      </c>
      <c r="N2323">
        <v>7.6527836551927804</v>
      </c>
      <c r="O2323">
        <v>39.296333002973199</v>
      </c>
      <c r="P2323">
        <v>64.065040650406502</v>
      </c>
      <c r="Q2323">
        <v>7.0692606936495997E-2</v>
      </c>
    </row>
    <row r="2324" spans="1:17" hidden="1" x14ac:dyDescent="0.3">
      <c r="A2324" t="s">
        <v>4844</v>
      </c>
      <c r="B2324" t="s">
        <v>4845</v>
      </c>
      <c r="C2324" t="s">
        <v>10301</v>
      </c>
      <c r="D2324" t="s">
        <v>335</v>
      </c>
      <c r="E2324">
        <v>233.41139999999999</v>
      </c>
      <c r="F2324">
        <v>137.94999999999999</v>
      </c>
      <c r="G2324">
        <v>86.957651883964999</v>
      </c>
      <c r="H2324">
        <v>2.91494027765027</v>
      </c>
      <c r="I2324">
        <v>-12.5381110915164</v>
      </c>
      <c r="J2324">
        <v>0.46481719905287999</v>
      </c>
      <c r="K2324">
        <v>140.91190527179501</v>
      </c>
      <c r="L2324">
        <v>122.32719393756101</v>
      </c>
      <c r="M2324">
        <v>49.201384903985897</v>
      </c>
      <c r="N2324">
        <v>0.59744623655913898</v>
      </c>
      <c r="O2324">
        <v>36.281261326567602</v>
      </c>
      <c r="P2324">
        <v>184.432989690721</v>
      </c>
    </row>
    <row r="2325" spans="1:17" hidden="1" x14ac:dyDescent="0.3">
      <c r="A2325" t="s">
        <v>4846</v>
      </c>
      <c r="B2325" t="s">
        <v>4847</v>
      </c>
      <c r="C2325" t="s">
        <v>10301</v>
      </c>
      <c r="D2325" t="s">
        <v>139</v>
      </c>
      <c r="E2325">
        <v>232.735964</v>
      </c>
      <c r="F2325">
        <v>4.91</v>
      </c>
      <c r="G2325">
        <v>60.928416322019203</v>
      </c>
      <c r="H2325">
        <v>25.596060422185001</v>
      </c>
      <c r="I2325">
        <v>-19.034222929562699</v>
      </c>
      <c r="J2325">
        <v>21.372204914886499</v>
      </c>
      <c r="K2325">
        <v>4.26475584178608</v>
      </c>
      <c r="L2325">
        <v>4.2542631622755103</v>
      </c>
      <c r="M2325">
        <v>87.578189052731204</v>
      </c>
      <c r="N2325">
        <v>0.78657477602153603</v>
      </c>
      <c r="O2325">
        <v>18.126272912423602</v>
      </c>
      <c r="P2325">
        <v>108.93617021276501</v>
      </c>
      <c r="Q2325">
        <v>3.4304997650680999E-2</v>
      </c>
    </row>
    <row r="2326" spans="1:17" hidden="1" x14ac:dyDescent="0.3">
      <c r="A2326" t="s">
        <v>4848</v>
      </c>
      <c r="B2326" t="s">
        <v>4849</v>
      </c>
      <c r="C2326" t="s">
        <v>10301</v>
      </c>
      <c r="D2326" t="s">
        <v>46</v>
      </c>
      <c r="E2326">
        <v>231.855949492999</v>
      </c>
      <c r="F2326">
        <v>11.69</v>
      </c>
      <c r="G2326">
        <v>-21.159746656554599</v>
      </c>
      <c r="H2326">
        <v>5.4031557658657601</v>
      </c>
      <c r="I2326">
        <v>-22.0971883022223</v>
      </c>
      <c r="J2326">
        <v>3.29214006485229</v>
      </c>
      <c r="K2326">
        <v>11.5715166391557</v>
      </c>
      <c r="L2326">
        <v>11.774858285891501</v>
      </c>
      <c r="M2326">
        <v>60.316199524222803</v>
      </c>
      <c r="N2326">
        <v>0.54689351439596101</v>
      </c>
      <c r="O2326">
        <v>30.025662959794602</v>
      </c>
      <c r="P2326">
        <v>26.378378378378301</v>
      </c>
    </row>
    <row r="2327" spans="1:17" hidden="1" x14ac:dyDescent="0.3">
      <c r="A2327" t="s">
        <v>4850</v>
      </c>
      <c r="B2327" t="s">
        <v>4851</v>
      </c>
      <c r="C2327" t="s">
        <v>10301</v>
      </c>
      <c r="D2327" t="s">
        <v>622</v>
      </c>
      <c r="E2327">
        <v>231.55294231900001</v>
      </c>
      <c r="F2327">
        <v>178.63</v>
      </c>
      <c r="G2327">
        <v>-5.31650210889776</v>
      </c>
      <c r="H2327">
        <v>1.8475581578118501</v>
      </c>
      <c r="I2327">
        <v>-2.4886907987328799</v>
      </c>
      <c r="J2327">
        <v>-5.5405952295438103</v>
      </c>
      <c r="K2327">
        <v>180.67381670754199</v>
      </c>
      <c r="L2327">
        <v>165.21389069150499</v>
      </c>
      <c r="M2327">
        <v>43.458925789101698</v>
      </c>
      <c r="N2327">
        <v>0.90664310032543405</v>
      </c>
      <c r="O2327">
        <v>14.7623579465935</v>
      </c>
      <c r="P2327">
        <v>46.478064780647799</v>
      </c>
      <c r="Q2327">
        <v>-6.372231565665E-3</v>
      </c>
    </row>
    <row r="2328" spans="1:17" hidden="1" x14ac:dyDescent="0.3">
      <c r="A2328" t="s">
        <v>4852</v>
      </c>
      <c r="B2328" t="s">
        <v>4853</v>
      </c>
      <c r="C2328" t="s">
        <v>10301</v>
      </c>
      <c r="D2328" t="s">
        <v>571</v>
      </c>
      <c r="E2328">
        <v>231.366454815</v>
      </c>
      <c r="F2328">
        <v>382.45</v>
      </c>
      <c r="G2328">
        <v>-45.2973011447869</v>
      </c>
      <c r="H2328">
        <v>-3.04175973718176</v>
      </c>
      <c r="I2328">
        <v>-15.9315841597448</v>
      </c>
      <c r="J2328">
        <v>1.14404831649405</v>
      </c>
      <c r="K2328">
        <v>387.87295417084903</v>
      </c>
      <c r="L2328">
        <v>391.68251892690603</v>
      </c>
      <c r="M2328">
        <v>51.018647352901397</v>
      </c>
      <c r="N2328">
        <v>0.99350150086892397</v>
      </c>
      <c r="O2328">
        <v>26.238724016211201</v>
      </c>
      <c r="P2328">
        <v>19.515624999999901</v>
      </c>
      <c r="Q2328">
        <v>6.9075966534512007E-2</v>
      </c>
    </row>
    <row r="2329" spans="1:17" hidden="1" x14ac:dyDescent="0.3">
      <c r="A2329" t="s">
        <v>4854</v>
      </c>
      <c r="B2329" t="s">
        <v>4855</v>
      </c>
      <c r="C2329" t="s">
        <v>10301</v>
      </c>
      <c r="D2329" t="s">
        <v>622</v>
      </c>
      <c r="E2329">
        <v>231.23413845599899</v>
      </c>
      <c r="F2329">
        <v>224.67</v>
      </c>
      <c r="G2329">
        <v>15.871062475865401</v>
      </c>
      <c r="H2329">
        <v>5.8453313991369402</v>
      </c>
      <c r="I2329">
        <v>5.7373849607498197</v>
      </c>
      <c r="J2329">
        <v>-0.83715469102473405</v>
      </c>
      <c r="K2329">
        <v>206.89026572015601</v>
      </c>
      <c r="L2329">
        <v>192.81592021015001</v>
      </c>
      <c r="M2329">
        <v>62.544637775000702</v>
      </c>
      <c r="N2329">
        <v>0.60026831915840895</v>
      </c>
      <c r="O2329">
        <v>14.7327190991231</v>
      </c>
      <c r="P2329">
        <v>44.065405578711101</v>
      </c>
      <c r="Q2329">
        <v>0.120646964802211</v>
      </c>
    </row>
    <row r="2330" spans="1:17" hidden="1" x14ac:dyDescent="0.3">
      <c r="A2330" t="s">
        <v>4856</v>
      </c>
      <c r="B2330" t="s">
        <v>4857</v>
      </c>
      <c r="C2330" t="s">
        <v>10301</v>
      </c>
      <c r="D2330" t="s">
        <v>1175</v>
      </c>
      <c r="E2330">
        <v>231.05825669999999</v>
      </c>
      <c r="F2330">
        <v>534.5</v>
      </c>
      <c r="G2330">
        <v>-26.484964016211599</v>
      </c>
      <c r="H2330">
        <v>-1.0422987795887899</v>
      </c>
      <c r="I2330">
        <v>-31.020835728546899</v>
      </c>
      <c r="J2330">
        <v>-3.47743783130788</v>
      </c>
      <c r="K2330">
        <v>549.39542746596999</v>
      </c>
      <c r="L2330">
        <v>594.76350911195402</v>
      </c>
      <c r="M2330">
        <v>48.673138998051698</v>
      </c>
      <c r="N2330">
        <v>2.8679828350294598</v>
      </c>
      <c r="O2330">
        <v>86.136576239476099</v>
      </c>
      <c r="P2330">
        <v>18.5144124168514</v>
      </c>
    </row>
    <row r="2331" spans="1:17" hidden="1" x14ac:dyDescent="0.3">
      <c r="A2331" t="s">
        <v>4858</v>
      </c>
      <c r="B2331" t="s">
        <v>4859</v>
      </c>
      <c r="C2331" t="s">
        <v>10301</v>
      </c>
      <c r="D2331" t="s">
        <v>127</v>
      </c>
      <c r="E2331">
        <v>230.5452875</v>
      </c>
      <c r="F2331">
        <v>49.3</v>
      </c>
      <c r="G2331">
        <v>57.420608340526996</v>
      </c>
      <c r="H2331">
        <v>26.6139258874639</v>
      </c>
      <c r="I2331">
        <v>-5.7681061551469703</v>
      </c>
      <c r="J2331">
        <v>-0.14813920753072601</v>
      </c>
      <c r="K2331">
        <v>46.559668746831399</v>
      </c>
      <c r="L2331">
        <v>40.970641345098599</v>
      </c>
      <c r="M2331">
        <v>49.172110312464397</v>
      </c>
      <c r="N2331">
        <v>3.4589534531605399</v>
      </c>
      <c r="O2331">
        <v>29.046653144016201</v>
      </c>
      <c r="Q2331">
        <v>5.4116406953597998E-2</v>
      </c>
    </row>
    <row r="2332" spans="1:17" hidden="1" x14ac:dyDescent="0.3">
      <c r="A2332" t="s">
        <v>4860</v>
      </c>
      <c r="B2332" t="s">
        <v>4861</v>
      </c>
      <c r="C2332" t="s">
        <v>10301</v>
      </c>
      <c r="D2332" t="s">
        <v>51</v>
      </c>
      <c r="E2332">
        <v>230.21392211999901</v>
      </c>
      <c r="F2332">
        <v>165.9</v>
      </c>
      <c r="G2332">
        <v>7.4555794893293399</v>
      </c>
      <c r="H2332">
        <v>-6.8078219356779703</v>
      </c>
      <c r="I2332">
        <v>13.014233814603401</v>
      </c>
      <c r="J2332">
        <v>-4.9280483944776803</v>
      </c>
      <c r="K2332">
        <v>178.040689057533</v>
      </c>
      <c r="L2332">
        <v>156.78132924924401</v>
      </c>
      <c r="M2332">
        <v>30.279300181276799</v>
      </c>
      <c r="N2332">
        <v>0.57877044489603202</v>
      </c>
      <c r="O2332">
        <v>40.385774562989702</v>
      </c>
      <c r="P2332">
        <v>79.448350459707896</v>
      </c>
      <c r="Q2332">
        <v>9.3119414189814995E-2</v>
      </c>
    </row>
    <row r="2333" spans="1:17" hidden="1" x14ac:dyDescent="0.3">
      <c r="A2333" t="s">
        <v>4862</v>
      </c>
      <c r="B2333" t="s">
        <v>4863</v>
      </c>
      <c r="C2333" t="s">
        <v>10301</v>
      </c>
      <c r="D2333" t="s">
        <v>1893</v>
      </c>
      <c r="E2333">
        <v>230.03981881999999</v>
      </c>
      <c r="F2333">
        <v>51.94</v>
      </c>
      <c r="G2333">
        <v>126.69010561312</v>
      </c>
      <c r="H2333">
        <v>38.7667921295021</v>
      </c>
      <c r="I2333">
        <v>10.3924227481083</v>
      </c>
      <c r="J2333">
        <v>5.42006850652339</v>
      </c>
      <c r="K2333">
        <v>42.956293926481003</v>
      </c>
      <c r="L2333">
        <v>37.148637796114798</v>
      </c>
      <c r="M2333">
        <v>86.744536167798699</v>
      </c>
      <c r="N2333">
        <v>0.496613612346473</v>
      </c>
      <c r="O2333">
        <v>12.822487485560201</v>
      </c>
      <c r="P2333">
        <v>195.113636363636</v>
      </c>
      <c r="Q2333">
        <v>0.15104699686893799</v>
      </c>
    </row>
    <row r="2334" spans="1:17" hidden="1" x14ac:dyDescent="0.3">
      <c r="A2334" t="s">
        <v>4864</v>
      </c>
      <c r="B2334" t="s">
        <v>4865</v>
      </c>
      <c r="C2334" t="s">
        <v>10301</v>
      </c>
      <c r="D2334" t="s">
        <v>4866</v>
      </c>
      <c r="E2334">
        <v>229.81417500000001</v>
      </c>
      <c r="F2334">
        <v>103.45</v>
      </c>
      <c r="G2334">
        <v>8.5598350352322008</v>
      </c>
      <c r="H2334">
        <v>41.708744636098402</v>
      </c>
      <c r="I2334">
        <v>24.801840195841699</v>
      </c>
      <c r="J2334">
        <v>6.8447948718049396</v>
      </c>
      <c r="O2334">
        <v>15.9980666988883</v>
      </c>
      <c r="P2334">
        <v>43.282548476454203</v>
      </c>
    </row>
    <row r="2335" spans="1:17" hidden="1" x14ac:dyDescent="0.3">
      <c r="A2335" t="s">
        <v>4867</v>
      </c>
      <c r="B2335" t="s">
        <v>4868</v>
      </c>
      <c r="C2335" t="s">
        <v>10301</v>
      </c>
      <c r="D2335" t="s">
        <v>186</v>
      </c>
      <c r="E2335">
        <v>229.68473685000001</v>
      </c>
      <c r="F2335">
        <v>153.05000000000001</v>
      </c>
      <c r="G2335">
        <v>5.9725607874742197</v>
      </c>
      <c r="H2335">
        <v>-6.20156230087761</v>
      </c>
      <c r="I2335">
        <v>-3.6658523352963899</v>
      </c>
      <c r="J2335">
        <v>-1.68864769482336</v>
      </c>
      <c r="K2335">
        <v>155.12928816949699</v>
      </c>
      <c r="L2335">
        <v>141.75421273154899</v>
      </c>
      <c r="M2335">
        <v>48.103018373080197</v>
      </c>
      <c r="N2335">
        <v>0.88903588556308899</v>
      </c>
      <c r="O2335">
        <v>17.608624632472999</v>
      </c>
      <c r="P2335">
        <v>45.761904761904702</v>
      </c>
      <c r="Q2335">
        <v>0.132665768666892</v>
      </c>
    </row>
    <row r="2336" spans="1:17" hidden="1" x14ac:dyDescent="0.3">
      <c r="A2336" t="s">
        <v>4869</v>
      </c>
      <c r="B2336" t="s">
        <v>4870</v>
      </c>
      <c r="C2336" t="s">
        <v>10301</v>
      </c>
      <c r="D2336" t="s">
        <v>54</v>
      </c>
      <c r="E2336">
        <v>229.58337570999899</v>
      </c>
      <c r="F2336">
        <v>151.56</v>
      </c>
      <c r="G2336">
        <v>19.2278935438266</v>
      </c>
      <c r="H2336">
        <v>16.3232437424053</v>
      </c>
      <c r="I2336">
        <v>25.173026101486201</v>
      </c>
      <c r="J2336">
        <v>8.5090830407091804</v>
      </c>
      <c r="K2336">
        <v>122.27015865643899</v>
      </c>
      <c r="L2336">
        <v>112.362749812459</v>
      </c>
      <c r="N2336">
        <v>2.9552023666838201</v>
      </c>
      <c r="O2336">
        <v>11.5069939297967</v>
      </c>
      <c r="P2336">
        <v>68.399999999999906</v>
      </c>
    </row>
    <row r="2337" spans="1:17" hidden="1" x14ac:dyDescent="0.3">
      <c r="A2337" t="s">
        <v>4871</v>
      </c>
      <c r="B2337" t="s">
        <v>4872</v>
      </c>
      <c r="C2337" t="s">
        <v>10301</v>
      </c>
      <c r="D2337" t="s">
        <v>962</v>
      </c>
      <c r="E2337">
        <v>228.82650000000001</v>
      </c>
      <c r="F2337">
        <v>229.4</v>
      </c>
      <c r="G2337">
        <v>9.3653265093783098</v>
      </c>
      <c r="H2337">
        <v>-19.992714377173499</v>
      </c>
      <c r="I2337">
        <v>22.280472016036899</v>
      </c>
      <c r="J2337">
        <v>-10.394473237198</v>
      </c>
      <c r="K2337">
        <v>278.56130556530798</v>
      </c>
      <c r="L2337">
        <v>233.197738811178</v>
      </c>
      <c r="M2337">
        <v>5.32060592292801</v>
      </c>
      <c r="N2337">
        <v>1.4326717105384801</v>
      </c>
      <c r="O2337">
        <v>50.959023539668699</v>
      </c>
      <c r="P2337">
        <v>45.1898734177215</v>
      </c>
      <c r="Q2337">
        <v>6.6993487953451003E-2</v>
      </c>
    </row>
    <row r="2338" spans="1:17" hidden="1" x14ac:dyDescent="0.3">
      <c r="A2338" t="s">
        <v>4873</v>
      </c>
      <c r="B2338" t="s">
        <v>4874</v>
      </c>
      <c r="C2338" t="s">
        <v>10301</v>
      </c>
      <c r="D2338" t="s">
        <v>21</v>
      </c>
      <c r="E2338">
        <v>228.47880000000001</v>
      </c>
      <c r="F2338">
        <v>250.8</v>
      </c>
      <c r="G2338">
        <v>-50.6176912920494</v>
      </c>
      <c r="H2338">
        <v>-1.36510913298139</v>
      </c>
      <c r="I2338">
        <v>-25.8294205374083</v>
      </c>
      <c r="J2338">
        <v>8.8132212488248793</v>
      </c>
      <c r="K2338">
        <v>249.01856871045501</v>
      </c>
      <c r="M2338">
        <v>53.021332562536301</v>
      </c>
      <c r="N2338">
        <v>0.42049669915121002</v>
      </c>
      <c r="O2338">
        <v>33.971291866028601</v>
      </c>
      <c r="P2338">
        <v>36.267318663406598</v>
      </c>
    </row>
    <row r="2339" spans="1:17" hidden="1" x14ac:dyDescent="0.3">
      <c r="A2339" t="s">
        <v>4875</v>
      </c>
      <c r="B2339" t="s">
        <v>4876</v>
      </c>
      <c r="C2339" t="s">
        <v>10301</v>
      </c>
      <c r="D2339" t="s">
        <v>21</v>
      </c>
      <c r="E2339">
        <v>227.868225</v>
      </c>
      <c r="F2339">
        <v>94.25</v>
      </c>
      <c r="G2339">
        <v>-25.694310192247301</v>
      </c>
      <c r="H2339">
        <v>-6.6094454942602496</v>
      </c>
      <c r="I2339">
        <v>-20.161993165544601</v>
      </c>
      <c r="J2339">
        <v>-3.7807442449198301</v>
      </c>
      <c r="K2339">
        <v>101.790929436227</v>
      </c>
      <c r="L2339">
        <v>102.243182513289</v>
      </c>
      <c r="M2339">
        <v>31.449417413035199</v>
      </c>
      <c r="N2339">
        <v>0.35367001695775002</v>
      </c>
      <c r="O2339">
        <v>38.832891246684298</v>
      </c>
      <c r="P2339">
        <v>14.6593673965936</v>
      </c>
      <c r="Q2339">
        <v>8.9075521982030004E-2</v>
      </c>
    </row>
    <row r="2340" spans="1:17" hidden="1" x14ac:dyDescent="0.3">
      <c r="A2340" t="s">
        <v>4877</v>
      </c>
      <c r="B2340" t="s">
        <v>4878</v>
      </c>
      <c r="C2340" t="s">
        <v>10301</v>
      </c>
      <c r="D2340" t="s">
        <v>545</v>
      </c>
      <c r="E2340">
        <v>227.49258564199999</v>
      </c>
      <c r="F2340">
        <v>4.6900000000000004</v>
      </c>
      <c r="G2340">
        <v>112.59508298868499</v>
      </c>
      <c r="H2340">
        <v>22.589506810942499</v>
      </c>
      <c r="I2340">
        <v>2.7145115389139698</v>
      </c>
      <c r="J2340">
        <v>10.1130617591917</v>
      </c>
      <c r="K2340">
        <v>3.9131328272431598</v>
      </c>
      <c r="L2340">
        <v>3.5858123681717999</v>
      </c>
      <c r="M2340">
        <v>82.031120774598307</v>
      </c>
      <c r="N2340">
        <v>1.55407831771515</v>
      </c>
      <c r="O2340">
        <v>23.6673773987206</v>
      </c>
      <c r="P2340">
        <v>168</v>
      </c>
      <c r="Q2340">
        <v>4.3011950541057997E-2</v>
      </c>
    </row>
    <row r="2341" spans="1:17" hidden="1" x14ac:dyDescent="0.3">
      <c r="A2341" t="s">
        <v>4879</v>
      </c>
      <c r="B2341" t="s">
        <v>4880</v>
      </c>
      <c r="C2341" t="s">
        <v>10301</v>
      </c>
      <c r="D2341" t="s">
        <v>1388</v>
      </c>
      <c r="E2341">
        <v>227.48654353800001</v>
      </c>
      <c r="F2341">
        <v>74.09</v>
      </c>
      <c r="G2341">
        <v>58.004470756919297</v>
      </c>
      <c r="H2341">
        <v>40.159921900494503</v>
      </c>
      <c r="I2341">
        <v>64.519273581778094</v>
      </c>
      <c r="J2341">
        <v>5.4422481757156502</v>
      </c>
      <c r="K2341">
        <v>55.978578585314601</v>
      </c>
      <c r="L2341">
        <v>44.04768031047</v>
      </c>
      <c r="M2341">
        <v>71.299657899511701</v>
      </c>
      <c r="N2341">
        <v>0.559977811126397</v>
      </c>
      <c r="O2341">
        <v>4.4540423808881098</v>
      </c>
      <c r="P2341">
        <v>163.57168267520399</v>
      </c>
      <c r="Q2341">
        <v>0.11793120726784</v>
      </c>
    </row>
    <row r="2342" spans="1:17" hidden="1" x14ac:dyDescent="0.3">
      <c r="A2342" t="s">
        <v>4881</v>
      </c>
      <c r="B2342" t="s">
        <v>4882</v>
      </c>
      <c r="C2342" t="s">
        <v>10301</v>
      </c>
      <c r="D2342" t="s">
        <v>224</v>
      </c>
      <c r="E2342">
        <v>226.82565</v>
      </c>
      <c r="F2342">
        <v>188.55</v>
      </c>
      <c r="G2342">
        <v>-37.572744711484802</v>
      </c>
      <c r="H2342">
        <v>4.9592607487489797</v>
      </c>
      <c r="I2342">
        <v>-27.256659160032701</v>
      </c>
      <c r="J2342">
        <v>2.4581544774187498</v>
      </c>
      <c r="K2342">
        <v>187.895680456061</v>
      </c>
      <c r="L2342">
        <v>202.20920501307501</v>
      </c>
      <c r="M2342">
        <v>47.3987220962442</v>
      </c>
      <c r="N2342">
        <v>0.816579019607238</v>
      </c>
      <c r="O2342">
        <v>66.481039512065706</v>
      </c>
      <c r="P2342">
        <v>34.103840682787997</v>
      </c>
      <c r="Q2342">
        <v>8.3875514059082001E-2</v>
      </c>
    </row>
    <row r="2343" spans="1:17" hidden="1" x14ac:dyDescent="0.3">
      <c r="A2343" t="s">
        <v>4883</v>
      </c>
      <c r="B2343" t="s">
        <v>4884</v>
      </c>
      <c r="C2343" t="s">
        <v>10301</v>
      </c>
      <c r="D2343" t="s">
        <v>4885</v>
      </c>
      <c r="E2343">
        <v>226.71455</v>
      </c>
      <c r="F2343">
        <v>122.35</v>
      </c>
      <c r="G2343">
        <v>-11.393928000324999</v>
      </c>
      <c r="H2343">
        <v>19.055253667963601</v>
      </c>
      <c r="I2343">
        <v>29.851161794947998</v>
      </c>
      <c r="J2343">
        <v>14.150161730871099</v>
      </c>
      <c r="K2343">
        <v>104.697128393743</v>
      </c>
      <c r="M2343">
        <v>66.121573402961801</v>
      </c>
      <c r="N2343">
        <v>1.9054384017757999</v>
      </c>
      <c r="O2343">
        <v>6.2116877809562601</v>
      </c>
      <c r="P2343">
        <v>56.858974358974301</v>
      </c>
    </row>
    <row r="2344" spans="1:17" hidden="1" x14ac:dyDescent="0.3">
      <c r="A2344" t="s">
        <v>4886</v>
      </c>
      <c r="B2344" t="s">
        <v>4887</v>
      </c>
      <c r="C2344" t="s">
        <v>10301</v>
      </c>
      <c r="D2344" t="s">
        <v>263</v>
      </c>
      <c r="E2344">
        <v>226.4638866</v>
      </c>
      <c r="F2344">
        <v>192.25</v>
      </c>
      <c r="G2344">
        <v>229.42426991080899</v>
      </c>
      <c r="H2344">
        <v>-11.5936312397336</v>
      </c>
      <c r="I2344">
        <v>79.427647358144895</v>
      </c>
      <c r="J2344">
        <v>1.15319279932275</v>
      </c>
      <c r="K2344">
        <v>180.56400164918901</v>
      </c>
      <c r="L2344">
        <v>137.26297980087901</v>
      </c>
      <c r="M2344">
        <v>60.477930865187197</v>
      </c>
      <c r="N2344">
        <v>0.12952995615027799</v>
      </c>
      <c r="O2344">
        <v>22.5383615084525</v>
      </c>
      <c r="P2344">
        <v>267.59082217973202</v>
      </c>
      <c r="Q2344">
        <v>0.11887275212534899</v>
      </c>
    </row>
    <row r="2345" spans="1:17" hidden="1" x14ac:dyDescent="0.3">
      <c r="A2345" t="s">
        <v>4888</v>
      </c>
      <c r="B2345" t="s">
        <v>4889</v>
      </c>
      <c r="C2345" t="s">
        <v>10301</v>
      </c>
      <c r="D2345" t="s">
        <v>46</v>
      </c>
      <c r="E2345">
        <v>226.176626715</v>
      </c>
      <c r="F2345">
        <v>142.35</v>
      </c>
      <c r="G2345">
        <v>150.92653279907799</v>
      </c>
      <c r="H2345">
        <v>8.4984701431184693</v>
      </c>
      <c r="I2345">
        <v>54.912915968832998</v>
      </c>
      <c r="J2345">
        <v>3.0257796719096199</v>
      </c>
      <c r="K2345">
        <v>123.97377997387601</v>
      </c>
      <c r="L2345">
        <v>101.147858109048</v>
      </c>
      <c r="M2345">
        <v>78.293899386927606</v>
      </c>
      <c r="N2345">
        <v>1.52126619409626</v>
      </c>
      <c r="O2345">
        <v>3.61784334387074</v>
      </c>
      <c r="P2345">
        <v>184.7</v>
      </c>
      <c r="Q2345">
        <v>5.9470662937917002E-2</v>
      </c>
    </row>
    <row r="2346" spans="1:17" hidden="1" x14ac:dyDescent="0.3">
      <c r="A2346" t="s">
        <v>4890</v>
      </c>
      <c r="B2346" t="s">
        <v>4891</v>
      </c>
      <c r="C2346" t="s">
        <v>10301</v>
      </c>
      <c r="D2346" t="s">
        <v>127</v>
      </c>
      <c r="E2346">
        <v>225.85499999999999</v>
      </c>
      <c r="F2346">
        <v>250.95</v>
      </c>
      <c r="G2346">
        <v>-24.240811269228502</v>
      </c>
      <c r="H2346">
        <v>-3.2704262838181402</v>
      </c>
      <c r="I2346">
        <v>-25.215784043111601</v>
      </c>
      <c r="J2346">
        <v>-3.87310203417002</v>
      </c>
      <c r="K2346">
        <v>267.99112100068902</v>
      </c>
      <c r="L2346">
        <v>267.01655433917699</v>
      </c>
      <c r="M2346">
        <v>32.699771022535998</v>
      </c>
      <c r="N2346">
        <v>0.57100842617420799</v>
      </c>
      <c r="O2346">
        <v>40.665471209404203</v>
      </c>
      <c r="P2346">
        <v>20.707070707070599</v>
      </c>
      <c r="Q2346">
        <v>2.1430205015279999E-3</v>
      </c>
    </row>
    <row r="2347" spans="1:17" hidden="1" x14ac:dyDescent="0.3">
      <c r="A2347" t="s">
        <v>4892</v>
      </c>
      <c r="B2347" t="s">
        <v>4893</v>
      </c>
      <c r="C2347" t="s">
        <v>10301</v>
      </c>
      <c r="D2347" t="s">
        <v>139</v>
      </c>
      <c r="E2347">
        <v>225.41034442500001</v>
      </c>
      <c r="F2347">
        <v>55.93</v>
      </c>
      <c r="G2347">
        <v>12.2577010723566</v>
      </c>
      <c r="H2347">
        <v>-0.27842494850183402</v>
      </c>
      <c r="I2347">
        <v>-9.8922928730792101</v>
      </c>
      <c r="J2347">
        <v>5.9961953798325099E-2</v>
      </c>
      <c r="K2347">
        <v>52.691322680829998</v>
      </c>
      <c r="L2347">
        <v>48.925253773089601</v>
      </c>
      <c r="M2347">
        <v>61.320483528698603</v>
      </c>
      <c r="N2347">
        <v>0.55845738951185997</v>
      </c>
      <c r="O2347">
        <v>33.202217057035497</v>
      </c>
      <c r="P2347">
        <v>51.571815718157097</v>
      </c>
      <c r="Q2347">
        <v>2.3313729254918002E-2</v>
      </c>
    </row>
    <row r="2348" spans="1:17" hidden="1" x14ac:dyDescent="0.3">
      <c r="A2348" t="s">
        <v>4894</v>
      </c>
      <c r="B2348" t="s">
        <v>4895</v>
      </c>
      <c r="C2348" t="s">
        <v>10301</v>
      </c>
      <c r="D2348" t="s">
        <v>101</v>
      </c>
      <c r="E2348">
        <v>225.13698507999999</v>
      </c>
      <c r="F2348">
        <v>169.7</v>
      </c>
      <c r="G2348">
        <v>94.875137264579493</v>
      </c>
      <c r="H2348">
        <v>-4.2520757950261601</v>
      </c>
      <c r="I2348">
        <v>-8.7960718603422805</v>
      </c>
      <c r="J2348">
        <v>-6.5110444716560902</v>
      </c>
      <c r="K2348">
        <v>174.47170859560899</v>
      </c>
      <c r="L2348">
        <v>151.24332772966201</v>
      </c>
      <c r="M2348">
        <v>46.388244958338497</v>
      </c>
      <c r="N2348">
        <v>0.88787369835404695</v>
      </c>
      <c r="O2348">
        <v>54.272245138479597</v>
      </c>
      <c r="P2348">
        <v>143.99712437095599</v>
      </c>
      <c r="Q2348">
        <v>0.128945808337463</v>
      </c>
    </row>
    <row r="2349" spans="1:17" hidden="1" x14ac:dyDescent="0.3">
      <c r="A2349" t="s">
        <v>4896</v>
      </c>
      <c r="B2349" t="s">
        <v>4897</v>
      </c>
      <c r="C2349" t="s">
        <v>10301</v>
      </c>
      <c r="D2349" t="s">
        <v>4585</v>
      </c>
      <c r="E2349">
        <v>225.133779756</v>
      </c>
      <c r="F2349">
        <v>138.02000000000001</v>
      </c>
      <c r="G2349">
        <v>-24.2991189055159</v>
      </c>
      <c r="H2349">
        <v>10.440354228958601</v>
      </c>
      <c r="I2349">
        <v>-29.201875177985698</v>
      </c>
      <c r="J2349">
        <v>6.10804800251708</v>
      </c>
      <c r="K2349">
        <v>128.93741050678901</v>
      </c>
      <c r="L2349">
        <v>131.26421756447601</v>
      </c>
      <c r="M2349">
        <v>76.997802868013693</v>
      </c>
      <c r="N2349">
        <v>1.2307371897171799</v>
      </c>
      <c r="O2349">
        <v>38.929140704245697</v>
      </c>
      <c r="P2349">
        <v>28.3906976744186</v>
      </c>
      <c r="Q2349">
        <v>2.3712495445620999E-2</v>
      </c>
    </row>
    <row r="2350" spans="1:17" hidden="1" x14ac:dyDescent="0.3">
      <c r="A2350" t="s">
        <v>4898</v>
      </c>
      <c r="B2350" t="s">
        <v>4899</v>
      </c>
      <c r="C2350" t="s">
        <v>10301</v>
      </c>
      <c r="D2350" t="s">
        <v>40</v>
      </c>
      <c r="E2350">
        <v>224.35104899999999</v>
      </c>
      <c r="F2350">
        <v>101.4</v>
      </c>
      <c r="G2350">
        <v>-41.6932477282161</v>
      </c>
      <c r="H2350">
        <v>11.1992245619345</v>
      </c>
      <c r="I2350">
        <v>-25.451242567606599</v>
      </c>
      <c r="J2350">
        <v>16.091416737546599</v>
      </c>
      <c r="K2350">
        <v>94.917586918410905</v>
      </c>
      <c r="M2350">
        <v>72.546126917426193</v>
      </c>
      <c r="N2350">
        <v>1.45870282154635</v>
      </c>
      <c r="O2350">
        <v>21.7455621301775</v>
      </c>
      <c r="P2350">
        <v>26.591760299625399</v>
      </c>
    </row>
    <row r="2351" spans="1:17" hidden="1" x14ac:dyDescent="0.3">
      <c r="A2351" t="s">
        <v>4900</v>
      </c>
      <c r="B2351" t="s">
        <v>4901</v>
      </c>
      <c r="C2351" t="s">
        <v>10301</v>
      </c>
      <c r="D2351" t="s">
        <v>354</v>
      </c>
      <c r="E2351">
        <v>224.103881</v>
      </c>
      <c r="F2351">
        <v>76.13</v>
      </c>
      <c r="G2351">
        <v>31.0175443130261</v>
      </c>
      <c r="H2351">
        <v>-3.4667751965987001</v>
      </c>
      <c r="I2351">
        <v>-10.6405631531733</v>
      </c>
      <c r="J2351">
        <v>-1.2953326900028399</v>
      </c>
      <c r="K2351">
        <v>80.015776935246393</v>
      </c>
      <c r="L2351">
        <v>73.859857357794695</v>
      </c>
      <c r="M2351">
        <v>47.013740819293801</v>
      </c>
      <c r="N2351">
        <v>0.78207227089940501</v>
      </c>
      <c r="O2351">
        <v>27.873374491002199</v>
      </c>
      <c r="P2351">
        <v>68.057395143487796</v>
      </c>
      <c r="Q2351">
        <v>4.2264125151641997E-2</v>
      </c>
    </row>
    <row r="2352" spans="1:17" hidden="1" x14ac:dyDescent="0.3">
      <c r="A2352" t="s">
        <v>4902</v>
      </c>
      <c r="B2352" t="s">
        <v>4903</v>
      </c>
      <c r="C2352" t="s">
        <v>10301</v>
      </c>
      <c r="D2352" t="s">
        <v>622</v>
      </c>
      <c r="E2352">
        <v>224.00973300000001</v>
      </c>
      <c r="F2352">
        <v>217.65</v>
      </c>
      <c r="G2352">
        <v>139.959185552788</v>
      </c>
      <c r="H2352">
        <v>3.4982207009306898</v>
      </c>
      <c r="I2352">
        <v>-52.652003549965698</v>
      </c>
      <c r="J2352">
        <v>2.2296909289831102</v>
      </c>
      <c r="K2352">
        <v>238.699615474957</v>
      </c>
      <c r="L2352">
        <v>191.838082856532</v>
      </c>
      <c r="M2352">
        <v>40.787096007742001</v>
      </c>
      <c r="N2352">
        <v>1.1954022988505699</v>
      </c>
      <c r="O2352">
        <v>77.348954743854804</v>
      </c>
      <c r="P2352">
        <v>173.086574654956</v>
      </c>
      <c r="Q2352">
        <v>0.12923784861564</v>
      </c>
    </row>
    <row r="2353" spans="1:17" hidden="1" x14ac:dyDescent="0.3">
      <c r="A2353" t="s">
        <v>4904</v>
      </c>
      <c r="B2353" t="s">
        <v>4905</v>
      </c>
      <c r="C2353" t="s">
        <v>10301</v>
      </c>
      <c r="D2353" t="s">
        <v>2929</v>
      </c>
      <c r="E2353">
        <v>223.96275</v>
      </c>
      <c r="F2353">
        <v>90.49</v>
      </c>
      <c r="G2353">
        <v>102.719095522337</v>
      </c>
      <c r="H2353">
        <v>26.743227257601799</v>
      </c>
      <c r="I2353">
        <v>42.035835497864397</v>
      </c>
      <c r="J2353">
        <v>-5.2808586597756602</v>
      </c>
      <c r="K2353">
        <v>81.023940045301998</v>
      </c>
      <c r="L2353">
        <v>64.444313824812994</v>
      </c>
      <c r="M2353">
        <v>45.5733850266273</v>
      </c>
      <c r="N2353">
        <v>0.55190863941994595</v>
      </c>
      <c r="O2353">
        <v>22.057685932147201</v>
      </c>
      <c r="P2353">
        <v>151.361111111111</v>
      </c>
      <c r="Q2353">
        <v>0.159856488168264</v>
      </c>
    </row>
    <row r="2354" spans="1:17" hidden="1" x14ac:dyDescent="0.3">
      <c r="A2354" t="s">
        <v>4906</v>
      </c>
      <c r="B2354" t="s">
        <v>4907</v>
      </c>
      <c r="C2354" t="s">
        <v>10301</v>
      </c>
      <c r="D2354" t="s">
        <v>1561</v>
      </c>
      <c r="E2354">
        <v>223.840680553</v>
      </c>
      <c r="F2354">
        <v>142.03</v>
      </c>
      <c r="G2354">
        <v>65.340981589557202</v>
      </c>
      <c r="H2354">
        <v>6.5698224325324297</v>
      </c>
      <c r="I2354">
        <v>12.816974370473799</v>
      </c>
      <c r="J2354">
        <v>1.1559857039633099</v>
      </c>
      <c r="K2354">
        <v>131.89092365672201</v>
      </c>
      <c r="L2354">
        <v>111.08016418614299</v>
      </c>
      <c r="M2354">
        <v>63.565641395294897</v>
      </c>
      <c r="N2354">
        <v>0.507764001780314</v>
      </c>
      <c r="O2354">
        <v>13.574596916144399</v>
      </c>
      <c r="P2354">
        <v>125.909131987208</v>
      </c>
      <c r="Q2354">
        <v>0.103743991294743</v>
      </c>
    </row>
    <row r="2355" spans="1:17" hidden="1" x14ac:dyDescent="0.3">
      <c r="A2355" t="s">
        <v>4908</v>
      </c>
      <c r="B2355" t="s">
        <v>4909</v>
      </c>
      <c r="C2355" t="s">
        <v>10301</v>
      </c>
      <c r="D2355" t="s">
        <v>224</v>
      </c>
      <c r="E2355">
        <v>222.83741025</v>
      </c>
      <c r="F2355">
        <v>70.14</v>
      </c>
      <c r="G2355">
        <v>10.653220658282301</v>
      </c>
      <c r="H2355">
        <v>17.623101865449001</v>
      </c>
      <c r="I2355">
        <v>10.024672494774499</v>
      </c>
      <c r="J2355">
        <v>-0.86294834181838398</v>
      </c>
      <c r="K2355">
        <v>69.891748163204596</v>
      </c>
      <c r="L2355">
        <v>60.519021887953798</v>
      </c>
      <c r="M2355">
        <v>46.6748494545581</v>
      </c>
      <c r="N2355">
        <v>2.3751530881837599</v>
      </c>
      <c r="O2355">
        <v>24.512879003896899</v>
      </c>
      <c r="P2355">
        <v>65.359528487229795</v>
      </c>
    </row>
    <row r="2356" spans="1:17" hidden="1" x14ac:dyDescent="0.3">
      <c r="A2356" t="s">
        <v>4910</v>
      </c>
      <c r="B2356" t="s">
        <v>4911</v>
      </c>
      <c r="C2356" t="s">
        <v>10301</v>
      </c>
      <c r="D2356" t="s">
        <v>139</v>
      </c>
      <c r="E2356">
        <v>222.20244479999999</v>
      </c>
      <c r="F2356">
        <v>127.36</v>
      </c>
      <c r="G2356">
        <v>-36.620246484707998</v>
      </c>
      <c r="H2356">
        <v>20.671554034263998</v>
      </c>
      <c r="I2356">
        <v>7.8550043797879301</v>
      </c>
      <c r="J2356">
        <v>1.92062376181382</v>
      </c>
      <c r="K2356">
        <v>114.60718860374401</v>
      </c>
      <c r="L2356">
        <v>100.71343090534801</v>
      </c>
      <c r="M2356">
        <v>56.698214451054099</v>
      </c>
      <c r="N2356">
        <v>0.21857846533042899</v>
      </c>
      <c r="O2356">
        <v>21.608040201005</v>
      </c>
      <c r="P2356">
        <v>81.4245014245014</v>
      </c>
      <c r="Q2356">
        <v>6.9361021237796E-2</v>
      </c>
    </row>
    <row r="2357" spans="1:17" hidden="1" x14ac:dyDescent="0.3">
      <c r="A2357" t="s">
        <v>4912</v>
      </c>
      <c r="B2357" t="s">
        <v>4913</v>
      </c>
      <c r="C2357" t="s">
        <v>10301</v>
      </c>
      <c r="D2357" t="s">
        <v>281</v>
      </c>
      <c r="E2357">
        <v>221.16149999999999</v>
      </c>
      <c r="F2357">
        <v>123.9</v>
      </c>
      <c r="G2357">
        <v>-44.427171486398699</v>
      </c>
      <c r="H2357">
        <v>-2.9687450605805101</v>
      </c>
      <c r="I2357">
        <v>-25.6340656968583</v>
      </c>
      <c r="J2357">
        <v>4.3513909975209497</v>
      </c>
      <c r="K2357">
        <v>116.537705321879</v>
      </c>
      <c r="L2357">
        <v>125.772322627478</v>
      </c>
      <c r="M2357">
        <v>72.888780818035798</v>
      </c>
      <c r="N2357">
        <v>0.56797007820469203</v>
      </c>
      <c r="O2357">
        <v>52.542372881355902</v>
      </c>
      <c r="P2357">
        <v>37.2853185595567</v>
      </c>
    </row>
    <row r="2358" spans="1:17" hidden="1" x14ac:dyDescent="0.3">
      <c r="A2358" t="s">
        <v>4914</v>
      </c>
      <c r="B2358" t="s">
        <v>4915</v>
      </c>
      <c r="C2358" t="s">
        <v>10301</v>
      </c>
      <c r="D2358" t="s">
        <v>527</v>
      </c>
      <c r="E2358">
        <v>220.82592320000001</v>
      </c>
      <c r="F2358">
        <v>49.76</v>
      </c>
      <c r="G2358">
        <v>28.0697232909124</v>
      </c>
      <c r="H2358">
        <v>-1.21303844734336</v>
      </c>
      <c r="I2358">
        <v>-10.844931958256501</v>
      </c>
      <c r="J2358">
        <v>-1.2093058861331201</v>
      </c>
      <c r="K2358">
        <v>49.984843885995801</v>
      </c>
      <c r="L2358">
        <v>45.363641256198299</v>
      </c>
      <c r="M2358">
        <v>50.0839959649322</v>
      </c>
      <c r="N2358">
        <v>0.301747816487272</v>
      </c>
      <c r="O2358">
        <v>21.885048231511199</v>
      </c>
      <c r="P2358">
        <v>70.703259005145796</v>
      </c>
      <c r="Q2358">
        <v>7.0773556979460001E-2</v>
      </c>
    </row>
    <row r="2359" spans="1:17" hidden="1" x14ac:dyDescent="0.3">
      <c r="A2359" t="s">
        <v>4916</v>
      </c>
      <c r="B2359" t="s">
        <v>4917</v>
      </c>
      <c r="C2359" t="s">
        <v>10301</v>
      </c>
      <c r="D2359" t="s">
        <v>139</v>
      </c>
      <c r="E2359">
        <v>220.744</v>
      </c>
      <c r="F2359">
        <v>53.84</v>
      </c>
      <c r="G2359">
        <v>48.606852639799797</v>
      </c>
      <c r="H2359">
        <v>-2.7469777045303299</v>
      </c>
      <c r="I2359">
        <v>26.5527657109293</v>
      </c>
      <c r="J2359">
        <v>5.2342738804038298</v>
      </c>
      <c r="K2359">
        <v>50.158859841740103</v>
      </c>
      <c r="L2359">
        <v>41.888781843002597</v>
      </c>
      <c r="M2359">
        <v>54.115268506203101</v>
      </c>
      <c r="N2359">
        <v>9.9596414600342895E-2</v>
      </c>
      <c r="O2359">
        <v>21.303863298662598</v>
      </c>
      <c r="P2359">
        <v>83.754266211604104</v>
      </c>
      <c r="Q2359">
        <v>5.737526892336E-2</v>
      </c>
    </row>
    <row r="2360" spans="1:17" hidden="1" x14ac:dyDescent="0.3">
      <c r="A2360" t="s">
        <v>4918</v>
      </c>
      <c r="B2360" t="s">
        <v>4919</v>
      </c>
      <c r="C2360" t="s">
        <v>10301</v>
      </c>
      <c r="D2360" t="s">
        <v>1538</v>
      </c>
      <c r="E2360">
        <v>220.55942350000001</v>
      </c>
      <c r="F2360">
        <v>200.5</v>
      </c>
      <c r="G2360">
        <v>6.5557701888097704</v>
      </c>
      <c r="H2360">
        <v>3.46787908602386</v>
      </c>
      <c r="I2360">
        <v>-23.349741174097701</v>
      </c>
      <c r="J2360">
        <v>1.6233283371906</v>
      </c>
      <c r="K2360">
        <v>185.02195905230701</v>
      </c>
      <c r="L2360">
        <v>178.57130570626501</v>
      </c>
      <c r="M2360">
        <v>74.734461026124706</v>
      </c>
      <c r="N2360">
        <v>1.73155411812975</v>
      </c>
      <c r="O2360">
        <v>26.683291770573501</v>
      </c>
      <c r="P2360">
        <v>46.350364963503601</v>
      </c>
      <c r="Q2360">
        <v>3.7222826432956997E-2</v>
      </c>
    </row>
    <row r="2361" spans="1:17" hidden="1" x14ac:dyDescent="0.3">
      <c r="A2361" t="s">
        <v>4920</v>
      </c>
      <c r="B2361" t="s">
        <v>4921</v>
      </c>
      <c r="C2361" t="s">
        <v>10301</v>
      </c>
      <c r="D2361" t="s">
        <v>133</v>
      </c>
      <c r="E2361">
        <v>220.49901</v>
      </c>
      <c r="F2361">
        <v>215.1</v>
      </c>
      <c r="G2361">
        <v>77.919583050028095</v>
      </c>
      <c r="H2361">
        <v>-20.520195392779499</v>
      </c>
      <c r="I2361">
        <v>6.8693213702859</v>
      </c>
      <c r="J2361">
        <v>-15.0647770589724</v>
      </c>
      <c r="K2361">
        <v>259.72800569465898</v>
      </c>
      <c r="L2361">
        <v>201.11817591733001</v>
      </c>
      <c r="M2361">
        <v>13.2905228949845</v>
      </c>
      <c r="N2361">
        <v>1.8343452516173</v>
      </c>
      <c r="O2361">
        <v>40.864714086471402</v>
      </c>
      <c r="P2361">
        <v>119.82626469085299</v>
      </c>
      <c r="Q2361">
        <v>0.13091483027849299</v>
      </c>
    </row>
    <row r="2362" spans="1:17" hidden="1" x14ac:dyDescent="0.3">
      <c r="A2362" t="s">
        <v>4922</v>
      </c>
      <c r="B2362" t="s">
        <v>4923</v>
      </c>
      <c r="C2362" t="s">
        <v>10301</v>
      </c>
      <c r="D2362" t="s">
        <v>290</v>
      </c>
      <c r="E2362">
        <v>220.48655155200001</v>
      </c>
      <c r="F2362">
        <v>48.42</v>
      </c>
      <c r="G2362">
        <v>-37.901005789611403</v>
      </c>
      <c r="H2362">
        <v>-8.68101678529945</v>
      </c>
      <c r="I2362">
        <v>-46.673718670411802</v>
      </c>
      <c r="J2362">
        <v>-6.6712133291255498</v>
      </c>
      <c r="K2362">
        <v>53.784377413018603</v>
      </c>
      <c r="L2362">
        <v>57.6813152118822</v>
      </c>
      <c r="M2362">
        <v>25.3094456106965</v>
      </c>
      <c r="N2362">
        <v>0.535935230495862</v>
      </c>
      <c r="O2362">
        <v>105.906650144568</v>
      </c>
      <c r="P2362">
        <v>9.0540540540540597</v>
      </c>
      <c r="Q2362">
        <v>0.100962277997175</v>
      </c>
    </row>
    <row r="2363" spans="1:17" hidden="1" x14ac:dyDescent="0.3">
      <c r="A2363" t="s">
        <v>4924</v>
      </c>
      <c r="B2363" t="s">
        <v>4925</v>
      </c>
      <c r="C2363" t="s">
        <v>10301</v>
      </c>
      <c r="D2363" t="s">
        <v>1184</v>
      </c>
      <c r="E2363">
        <v>220.14296540799899</v>
      </c>
      <c r="F2363">
        <v>164.86</v>
      </c>
      <c r="G2363">
        <v>-37.731741900502101</v>
      </c>
      <c r="H2363">
        <v>2.4867046021498198</v>
      </c>
      <c r="I2363">
        <v>-25.338994997722398</v>
      </c>
      <c r="J2363">
        <v>-4.6967606023547903</v>
      </c>
      <c r="K2363">
        <v>150.69412933425301</v>
      </c>
      <c r="L2363">
        <v>168.235564798741</v>
      </c>
      <c r="M2363">
        <v>66.259700500453903</v>
      </c>
      <c r="N2363">
        <v>1.1278649650061701</v>
      </c>
      <c r="O2363">
        <v>82.002911561324694</v>
      </c>
      <c r="P2363">
        <v>31.362549800796799</v>
      </c>
      <c r="Q2363">
        <v>0.106625132232344</v>
      </c>
    </row>
    <row r="2364" spans="1:17" hidden="1" x14ac:dyDescent="0.3">
      <c r="A2364" t="s">
        <v>4926</v>
      </c>
      <c r="B2364" t="s">
        <v>4927</v>
      </c>
      <c r="C2364" t="s">
        <v>10301</v>
      </c>
      <c r="D2364" t="s">
        <v>3179</v>
      </c>
      <c r="E2364">
        <v>220.07918129999999</v>
      </c>
      <c r="F2364">
        <v>298.10000000000002</v>
      </c>
      <c r="G2364">
        <v>198.40957501007401</v>
      </c>
      <c r="H2364">
        <v>-0.91062722533658302</v>
      </c>
      <c r="I2364">
        <v>2.12461121349346</v>
      </c>
      <c r="J2364">
        <v>9.9358502529350901</v>
      </c>
      <c r="K2364">
        <v>279.887593750517</v>
      </c>
      <c r="L2364">
        <v>251.751453712309</v>
      </c>
      <c r="M2364">
        <v>55.917417088465399</v>
      </c>
      <c r="N2364">
        <v>0.30596768875700597</v>
      </c>
      <c r="O2364">
        <v>20.764844012076399</v>
      </c>
      <c r="P2364">
        <v>246.22531939605099</v>
      </c>
    </row>
    <row r="2365" spans="1:17" hidden="1" x14ac:dyDescent="0.3">
      <c r="A2365" t="s">
        <v>4928</v>
      </c>
      <c r="B2365" t="s">
        <v>4929</v>
      </c>
      <c r="C2365" t="s">
        <v>10301</v>
      </c>
      <c r="D2365" t="s">
        <v>2435</v>
      </c>
      <c r="E2365">
        <v>219.8148324</v>
      </c>
      <c r="F2365">
        <v>118.7</v>
      </c>
      <c r="G2365">
        <v>54.417131907509003</v>
      </c>
      <c r="H2365">
        <v>-13.6336629330689</v>
      </c>
      <c r="I2365">
        <v>2.8995572117645199</v>
      </c>
      <c r="J2365">
        <v>-5.7069025901844004</v>
      </c>
      <c r="K2365">
        <v>122.74268175328901</v>
      </c>
      <c r="M2365">
        <v>46.863906593030798</v>
      </c>
      <c r="N2365">
        <v>0.33737556561085902</v>
      </c>
      <c r="O2365">
        <v>61.6680707666385</v>
      </c>
      <c r="P2365">
        <v>91.451612903225794</v>
      </c>
    </row>
    <row r="2366" spans="1:17" hidden="1" x14ac:dyDescent="0.3">
      <c r="A2366" t="s">
        <v>4930</v>
      </c>
      <c r="B2366" t="s">
        <v>4931</v>
      </c>
      <c r="C2366" t="s">
        <v>10301</v>
      </c>
      <c r="D2366" t="s">
        <v>471</v>
      </c>
      <c r="E2366">
        <v>219.5517792</v>
      </c>
      <c r="F2366">
        <v>148.19999999999999</v>
      </c>
      <c r="G2366">
        <v>230.48613188336199</v>
      </c>
      <c r="H2366">
        <v>8.22297501831404</v>
      </c>
      <c r="I2366">
        <v>165.07496791658599</v>
      </c>
      <c r="J2366">
        <v>-4.2312702418287804</v>
      </c>
      <c r="K2366">
        <v>117.12407972651501</v>
      </c>
      <c r="M2366">
        <v>48.071119507819098</v>
      </c>
      <c r="N2366">
        <v>1.2672297297297199</v>
      </c>
      <c r="O2366">
        <v>8.1983805668016192</v>
      </c>
      <c r="P2366">
        <v>296.78714859437702</v>
      </c>
    </row>
    <row r="2367" spans="1:17" hidden="1" x14ac:dyDescent="0.3">
      <c r="A2367" t="s">
        <v>4932</v>
      </c>
      <c r="B2367" t="s">
        <v>4933</v>
      </c>
      <c r="C2367" t="s">
        <v>10301</v>
      </c>
      <c r="D2367" t="s">
        <v>51</v>
      </c>
      <c r="E2367">
        <v>217.94976</v>
      </c>
      <c r="F2367">
        <v>133</v>
      </c>
      <c r="G2367">
        <v>-37.656454863801997</v>
      </c>
      <c r="H2367">
        <v>-8.7849320084288998</v>
      </c>
      <c r="I2367">
        <v>-21.414449703192499</v>
      </c>
      <c r="J2367">
        <v>0.34965849578845498</v>
      </c>
      <c r="K2367">
        <v>135.28052862921399</v>
      </c>
      <c r="M2367">
        <v>51.5833130458686</v>
      </c>
      <c r="O2367">
        <v>47.969924812030001</v>
      </c>
      <c r="P2367">
        <v>30.3921568627451</v>
      </c>
    </row>
    <row r="2368" spans="1:17" hidden="1" x14ac:dyDescent="0.3">
      <c r="A2368" t="s">
        <v>4934</v>
      </c>
      <c r="B2368" t="s">
        <v>4935</v>
      </c>
      <c r="C2368" t="s">
        <v>10301</v>
      </c>
      <c r="D2368" t="s">
        <v>46</v>
      </c>
      <c r="E2368">
        <v>217.88948250000001</v>
      </c>
      <c r="F2368">
        <v>283</v>
      </c>
      <c r="G2368">
        <v>-2.55782611771152</v>
      </c>
      <c r="H2368">
        <v>1.7680352479535499</v>
      </c>
      <c r="I2368">
        <v>8.9808440594124708</v>
      </c>
      <c r="J2368">
        <v>2.5930386397135399</v>
      </c>
      <c r="K2368">
        <v>279.16507372675301</v>
      </c>
      <c r="L2368">
        <v>253.859739678507</v>
      </c>
      <c r="M2368">
        <v>45.364796503686797</v>
      </c>
      <c r="N2368">
        <v>0.48940322214658499</v>
      </c>
      <c r="O2368">
        <v>19.787985865724298</v>
      </c>
      <c r="P2368">
        <v>35.666347075742998</v>
      </c>
    </row>
    <row r="2369" spans="1:17" hidden="1" x14ac:dyDescent="0.3">
      <c r="A2369" t="s">
        <v>4936</v>
      </c>
      <c r="B2369" t="s">
        <v>4937</v>
      </c>
      <c r="C2369" t="s">
        <v>10301</v>
      </c>
      <c r="D2369" t="s">
        <v>51</v>
      </c>
      <c r="E2369">
        <v>217.594593696</v>
      </c>
      <c r="F2369">
        <v>137.68</v>
      </c>
      <c r="G2369">
        <v>16.932341381704401</v>
      </c>
      <c r="H2369">
        <v>1.92468686634422</v>
      </c>
      <c r="I2369">
        <v>5.39909756844773</v>
      </c>
      <c r="J2369">
        <v>2.2280758991748599</v>
      </c>
      <c r="K2369">
        <v>117.0646463456</v>
      </c>
      <c r="L2369">
        <v>108.942215517767</v>
      </c>
      <c r="M2369">
        <v>80.339404727061805</v>
      </c>
      <c r="N2369">
        <v>2.5468289679986502</v>
      </c>
      <c r="O2369">
        <v>3.1231841952353099</v>
      </c>
      <c r="P2369">
        <v>69.556650246305395</v>
      </c>
      <c r="Q2369">
        <v>2.3495687447274999E-2</v>
      </c>
    </row>
    <row r="2370" spans="1:17" hidden="1" x14ac:dyDescent="0.3">
      <c r="A2370" t="s">
        <v>4938</v>
      </c>
      <c r="B2370" t="s">
        <v>4939</v>
      </c>
      <c r="C2370" t="s">
        <v>10301</v>
      </c>
      <c r="D2370" t="s">
        <v>89</v>
      </c>
      <c r="E2370">
        <v>217.53388799999999</v>
      </c>
      <c r="F2370">
        <v>54.34</v>
      </c>
      <c r="G2370">
        <v>75.793602682051002</v>
      </c>
      <c r="H2370">
        <v>10.6895461177472</v>
      </c>
      <c r="I2370">
        <v>18.542336172300399</v>
      </c>
      <c r="J2370">
        <v>4.1951565283476597</v>
      </c>
      <c r="K2370">
        <v>47.958248230945699</v>
      </c>
      <c r="L2370">
        <v>41.047566238875902</v>
      </c>
      <c r="M2370">
        <v>56.648420508744401</v>
      </c>
      <c r="N2370">
        <v>1.8172877667073699</v>
      </c>
      <c r="O2370">
        <v>9.31174089068824</v>
      </c>
      <c r="P2370">
        <v>121.795918367346</v>
      </c>
      <c r="Q2370">
        <v>0.12251623905056699</v>
      </c>
    </row>
    <row r="2371" spans="1:17" hidden="1" x14ac:dyDescent="0.3">
      <c r="A2371" t="s">
        <v>4940</v>
      </c>
      <c r="B2371" t="s">
        <v>4941</v>
      </c>
      <c r="C2371" t="s">
        <v>10301</v>
      </c>
      <c r="D2371" t="s">
        <v>51</v>
      </c>
      <c r="E2371">
        <v>217.39147919999999</v>
      </c>
      <c r="F2371">
        <v>103.32</v>
      </c>
      <c r="G2371">
        <v>21.280818432544098</v>
      </c>
      <c r="H2371">
        <v>16.695169282720599</v>
      </c>
      <c r="I2371">
        <v>-12.852202951760299</v>
      </c>
      <c r="J2371">
        <v>5.1131874196947296</v>
      </c>
      <c r="K2371">
        <v>93.033369459217397</v>
      </c>
      <c r="L2371">
        <v>89.741295237740403</v>
      </c>
      <c r="M2371">
        <v>70.208515686993195</v>
      </c>
      <c r="N2371">
        <v>2.3604918662517398</v>
      </c>
      <c r="O2371">
        <v>11.304684475416099</v>
      </c>
      <c r="P2371">
        <v>50.612244897959101</v>
      </c>
      <c r="Q2371">
        <v>6.4834703191108997E-2</v>
      </c>
    </row>
    <row r="2372" spans="1:17" hidden="1" x14ac:dyDescent="0.3">
      <c r="A2372" t="s">
        <v>4942</v>
      </c>
      <c r="B2372" t="s">
        <v>4943</v>
      </c>
      <c r="C2372" t="s">
        <v>10301</v>
      </c>
      <c r="D2372" t="s">
        <v>397</v>
      </c>
      <c r="E2372">
        <v>217.03349720999901</v>
      </c>
      <c r="F2372">
        <v>160.1</v>
      </c>
      <c r="G2372">
        <v>-36.822431691986601</v>
      </c>
      <c r="H2372">
        <v>-14.611586248876201</v>
      </c>
      <c r="I2372">
        <v>-20.5804265313771</v>
      </c>
      <c r="J2372">
        <v>-2.32699218039216</v>
      </c>
      <c r="O2372">
        <v>21.3304184884447</v>
      </c>
      <c r="P2372">
        <v>8.9115646258503407</v>
      </c>
    </row>
    <row r="2373" spans="1:17" hidden="1" x14ac:dyDescent="0.3">
      <c r="A2373" t="s">
        <v>4944</v>
      </c>
      <c r="B2373" t="s">
        <v>4945</v>
      </c>
      <c r="C2373" t="s">
        <v>10301</v>
      </c>
      <c r="D2373" t="s">
        <v>405</v>
      </c>
      <c r="E2373">
        <v>216.66687999999999</v>
      </c>
      <c r="F2373">
        <v>377.6</v>
      </c>
      <c r="G2373">
        <v>492.115103198361</v>
      </c>
      <c r="H2373">
        <v>5.1329893126007198</v>
      </c>
      <c r="I2373">
        <v>63.993027813260198</v>
      </c>
      <c r="J2373">
        <v>-4.2528119531469004</v>
      </c>
      <c r="K2373">
        <v>358.30093154833003</v>
      </c>
      <c r="L2373">
        <v>222.87055294062699</v>
      </c>
      <c r="M2373">
        <v>45.87318620384</v>
      </c>
      <c r="N2373">
        <v>0.62706270627062699</v>
      </c>
      <c r="O2373">
        <v>11.228813559322001</v>
      </c>
      <c r="P2373">
        <v>520.03284072249596</v>
      </c>
    </row>
    <row r="2374" spans="1:17" hidden="1" x14ac:dyDescent="0.3">
      <c r="A2374" t="s">
        <v>4946</v>
      </c>
      <c r="B2374" t="s">
        <v>4947</v>
      </c>
      <c r="C2374" t="s">
        <v>10301</v>
      </c>
      <c r="D2374" t="s">
        <v>408</v>
      </c>
      <c r="E2374">
        <v>215.882554</v>
      </c>
      <c r="F2374">
        <v>166.75</v>
      </c>
      <c r="G2374">
        <v>70.005111140553794</v>
      </c>
      <c r="H2374">
        <v>-2.6604495707771201</v>
      </c>
      <c r="I2374">
        <v>50.579789675980599</v>
      </c>
      <c r="J2374">
        <v>18.7256696739028</v>
      </c>
      <c r="K2374">
        <v>137.74386807191701</v>
      </c>
      <c r="L2374">
        <v>111.568498553392</v>
      </c>
      <c r="M2374">
        <v>74.798958295212302</v>
      </c>
      <c r="N2374">
        <v>0.42047098023323798</v>
      </c>
      <c r="O2374">
        <v>37.931034482758598</v>
      </c>
      <c r="P2374">
        <v>119.407894736842</v>
      </c>
      <c r="Q2374">
        <v>0.11741137664251</v>
      </c>
    </row>
    <row r="2375" spans="1:17" hidden="1" x14ac:dyDescent="0.3">
      <c r="A2375" t="s">
        <v>4948</v>
      </c>
      <c r="B2375" t="s">
        <v>4949</v>
      </c>
      <c r="C2375" t="s">
        <v>10301</v>
      </c>
      <c r="D2375" t="s">
        <v>354</v>
      </c>
      <c r="E2375">
        <v>215.663465</v>
      </c>
      <c r="F2375">
        <v>73.87</v>
      </c>
      <c r="G2375">
        <v>-35.810505603934999</v>
      </c>
      <c r="H2375">
        <v>3.8660636621403102</v>
      </c>
      <c r="I2375">
        <v>-34.486599657150897</v>
      </c>
      <c r="J2375">
        <v>-1.4019019013842999</v>
      </c>
      <c r="K2375">
        <v>74.387142512312806</v>
      </c>
      <c r="L2375">
        <v>76.624132730685105</v>
      </c>
      <c r="M2375">
        <v>62.0177713385225</v>
      </c>
      <c r="N2375">
        <v>0.89457729781512896</v>
      </c>
      <c r="O2375">
        <v>46.067415730336997</v>
      </c>
      <c r="P2375">
        <v>11.0827067669172</v>
      </c>
      <c r="Q2375">
        <v>4.0644782118586999E-2</v>
      </c>
    </row>
    <row r="2376" spans="1:17" hidden="1" x14ac:dyDescent="0.3">
      <c r="A2376" t="s">
        <v>4950</v>
      </c>
      <c r="B2376" t="s">
        <v>4951</v>
      </c>
      <c r="C2376" t="s">
        <v>10301</v>
      </c>
      <c r="D2376" t="s">
        <v>1053</v>
      </c>
      <c r="E2376">
        <v>215.46881768499901</v>
      </c>
      <c r="F2376">
        <v>6.55</v>
      </c>
      <c r="G2376">
        <v>101.906823879374</v>
      </c>
      <c r="H2376">
        <v>-15.7537558157033</v>
      </c>
      <c r="I2376">
        <v>16.755640185494499</v>
      </c>
      <c r="J2376">
        <v>11.940156233345</v>
      </c>
      <c r="K2376">
        <v>6.1516101909440701</v>
      </c>
      <c r="L2376">
        <v>5.2943738329675201</v>
      </c>
      <c r="M2376">
        <v>68.311621122744</v>
      </c>
      <c r="N2376">
        <v>0.68688793442375295</v>
      </c>
      <c r="O2376">
        <v>31.603053435114401</v>
      </c>
      <c r="Q2376">
        <v>4.9948584654904003E-2</v>
      </c>
    </row>
    <row r="2377" spans="1:17" hidden="1" x14ac:dyDescent="0.3">
      <c r="A2377" t="s">
        <v>4952</v>
      </c>
      <c r="B2377" t="s">
        <v>4953</v>
      </c>
      <c r="C2377" t="s">
        <v>10301</v>
      </c>
      <c r="D2377" t="s">
        <v>622</v>
      </c>
      <c r="E2377">
        <v>215.3424153</v>
      </c>
      <c r="F2377">
        <v>64.989999999999995</v>
      </c>
      <c r="G2377">
        <v>-71.502806968578994</v>
      </c>
      <c r="H2377">
        <v>9.7686890082743307</v>
      </c>
      <c r="I2377">
        <v>-36.0179908035716</v>
      </c>
      <c r="J2377">
        <v>-5.2354230892931302</v>
      </c>
      <c r="K2377">
        <v>64.3114505420059</v>
      </c>
      <c r="L2377">
        <v>89.878929415382402</v>
      </c>
      <c r="M2377">
        <v>48.621822727549798</v>
      </c>
      <c r="N2377">
        <v>2.9760147194086399</v>
      </c>
      <c r="O2377">
        <v>97.568856747191802</v>
      </c>
      <c r="P2377">
        <v>41.006725970926396</v>
      </c>
      <c r="Q2377">
        <v>0.178420779084633</v>
      </c>
    </row>
    <row r="2378" spans="1:17" hidden="1" x14ac:dyDescent="0.3">
      <c r="A2378" t="s">
        <v>4954</v>
      </c>
      <c r="B2378" t="s">
        <v>4955</v>
      </c>
      <c r="C2378" t="s">
        <v>10301</v>
      </c>
      <c r="D2378" t="s">
        <v>689</v>
      </c>
      <c r="E2378">
        <v>215.08643075500001</v>
      </c>
      <c r="F2378">
        <v>241.5</v>
      </c>
      <c r="G2378">
        <v>0.52510639486115795</v>
      </c>
      <c r="H2378">
        <v>7.29653399257732</v>
      </c>
      <c r="I2378">
        <v>-7.4011209645613301</v>
      </c>
      <c r="J2378">
        <v>0.260056961588571</v>
      </c>
      <c r="K2378">
        <v>229.41818687655501</v>
      </c>
      <c r="L2378">
        <v>216.61481318679401</v>
      </c>
      <c r="M2378">
        <v>61.630951459502498</v>
      </c>
      <c r="N2378">
        <v>0.69869563954332803</v>
      </c>
      <c r="O2378">
        <v>23.084728083068601</v>
      </c>
      <c r="P2378">
        <v>38.713383113153299</v>
      </c>
      <c r="Q2378">
        <v>-2.1665131033072001E-2</v>
      </c>
    </row>
    <row r="2379" spans="1:17" hidden="1" x14ac:dyDescent="0.3">
      <c r="A2379" t="s">
        <v>4956</v>
      </c>
      <c r="B2379" t="s">
        <v>4957</v>
      </c>
      <c r="C2379" t="s">
        <v>10301</v>
      </c>
      <c r="D2379" t="s">
        <v>46</v>
      </c>
      <c r="E2379">
        <v>215.04272265</v>
      </c>
      <c r="F2379">
        <v>90.3</v>
      </c>
      <c r="G2379">
        <v>27.236901651123102</v>
      </c>
      <c r="H2379">
        <v>15.629292129502099</v>
      </c>
      <c r="I2379">
        <v>-29.472728267029801</v>
      </c>
      <c r="J2379">
        <v>-4.9728390903074597</v>
      </c>
      <c r="K2379">
        <v>88.302589149008696</v>
      </c>
      <c r="L2379">
        <v>86.978713962906298</v>
      </c>
      <c r="M2379">
        <v>39.127746683866697</v>
      </c>
      <c r="N2379">
        <v>0.71317277113216204</v>
      </c>
      <c r="O2379">
        <v>70.4318936877076</v>
      </c>
      <c r="P2379">
        <v>57.454228421970299</v>
      </c>
      <c r="Q2379">
        <v>4.1317778547393998E-2</v>
      </c>
    </row>
    <row r="2380" spans="1:17" hidden="1" x14ac:dyDescent="0.3">
      <c r="A2380" t="s">
        <v>4958</v>
      </c>
      <c r="B2380" t="s">
        <v>4959</v>
      </c>
      <c r="C2380" t="s">
        <v>10301</v>
      </c>
      <c r="D2380" t="s">
        <v>622</v>
      </c>
      <c r="E2380">
        <v>215.03246573899901</v>
      </c>
      <c r="F2380">
        <v>135.59</v>
      </c>
      <c r="G2380">
        <v>16.403710054364598</v>
      </c>
      <c r="H2380">
        <v>4.4170868249834596</v>
      </c>
      <c r="I2380">
        <v>8.7951694578876403</v>
      </c>
      <c r="J2380">
        <v>5.5226347342097002</v>
      </c>
      <c r="K2380">
        <v>122.903041531515</v>
      </c>
      <c r="L2380">
        <v>116.506031878486</v>
      </c>
      <c r="M2380">
        <v>72.007931972334802</v>
      </c>
      <c r="N2380">
        <v>0.40905539464580898</v>
      </c>
      <c r="O2380">
        <v>19.470462423482498</v>
      </c>
      <c r="P2380">
        <v>58.584795321637401</v>
      </c>
      <c r="Q2380">
        <v>8.6143137058866004E-2</v>
      </c>
    </row>
    <row r="2381" spans="1:17" hidden="1" x14ac:dyDescent="0.3">
      <c r="A2381" t="s">
        <v>4960</v>
      </c>
      <c r="B2381" t="s">
        <v>4961</v>
      </c>
      <c r="C2381" t="s">
        <v>10301</v>
      </c>
      <c r="D2381" t="s">
        <v>2663</v>
      </c>
      <c r="E2381">
        <v>214.27418114100001</v>
      </c>
      <c r="F2381">
        <v>16.27</v>
      </c>
      <c r="G2381">
        <v>31.593928499775899</v>
      </c>
      <c r="H2381">
        <v>6.8400621430706403</v>
      </c>
      <c r="I2381">
        <v>-20.476180794018301</v>
      </c>
      <c r="J2381">
        <v>-4.5536422724938204</v>
      </c>
      <c r="K2381">
        <v>15.6632009116544</v>
      </c>
      <c r="L2381">
        <v>15.358692204164599</v>
      </c>
      <c r="M2381">
        <v>58.346023164288603</v>
      </c>
      <c r="N2381">
        <v>1.0622696041626201</v>
      </c>
      <c r="O2381">
        <v>20.467117393976601</v>
      </c>
      <c r="P2381">
        <v>65.8939170186148</v>
      </c>
      <c r="Q2381">
        <v>7.1473631705561994E-2</v>
      </c>
    </row>
    <row r="2382" spans="1:17" hidden="1" x14ac:dyDescent="0.3">
      <c r="A2382" t="s">
        <v>4962</v>
      </c>
      <c r="B2382" t="s">
        <v>4963</v>
      </c>
      <c r="C2382" t="s">
        <v>10301</v>
      </c>
      <c r="D2382" t="s">
        <v>163</v>
      </c>
      <c r="E2382">
        <v>214.06866155999899</v>
      </c>
      <c r="F2382">
        <v>92.7</v>
      </c>
      <c r="G2382">
        <v>113.48851247586499</v>
      </c>
      <c r="H2382">
        <v>4.7699137527462101</v>
      </c>
      <c r="I2382">
        <v>57.701208984912697</v>
      </c>
      <c r="J2382">
        <v>7.1160411486054604</v>
      </c>
      <c r="K2382">
        <v>81.063423195179894</v>
      </c>
      <c r="L2382">
        <v>65.882787841863006</v>
      </c>
      <c r="M2382">
        <v>74.529900452049304</v>
      </c>
      <c r="N2382">
        <v>0.97838375876449302</v>
      </c>
      <c r="O2382">
        <v>6.7745415318230799</v>
      </c>
      <c r="P2382">
        <v>164.85714285714201</v>
      </c>
      <c r="Q2382">
        <v>0.16122111302230699</v>
      </c>
    </row>
    <row r="2383" spans="1:17" hidden="1" x14ac:dyDescent="0.3">
      <c r="A2383" t="s">
        <v>4964</v>
      </c>
      <c r="B2383" t="s">
        <v>4965</v>
      </c>
      <c r="C2383" t="s">
        <v>10301</v>
      </c>
      <c r="D2383" t="s">
        <v>902</v>
      </c>
      <c r="E2383">
        <v>213.22000414999999</v>
      </c>
      <c r="F2383">
        <v>110.05</v>
      </c>
      <c r="G2383">
        <v>30.884571278174199</v>
      </c>
      <c r="H2383">
        <v>1.9652869554663801</v>
      </c>
      <c r="I2383">
        <v>47.126576438783701</v>
      </c>
      <c r="J2383">
        <v>-2.2157719491103598</v>
      </c>
      <c r="M2383">
        <v>47.083952606819501</v>
      </c>
      <c r="O2383">
        <v>26.3062244434348</v>
      </c>
      <c r="P2383">
        <v>75.518341307814893</v>
      </c>
    </row>
    <row r="2384" spans="1:17" hidden="1" x14ac:dyDescent="0.3">
      <c r="A2384" t="s">
        <v>4966</v>
      </c>
      <c r="B2384" t="s">
        <v>4967</v>
      </c>
      <c r="C2384" t="s">
        <v>10301</v>
      </c>
      <c r="D2384" t="s">
        <v>219</v>
      </c>
      <c r="E2384">
        <v>213.20347122000001</v>
      </c>
      <c r="F2384">
        <v>426.7</v>
      </c>
      <c r="G2384">
        <v>12.7680521230794</v>
      </c>
      <c r="H2384">
        <v>1.49818525927311</v>
      </c>
      <c r="I2384">
        <v>2.6138082819818198</v>
      </c>
      <c r="J2384">
        <v>1.3062893468127099</v>
      </c>
      <c r="K2384">
        <v>404.40767358120701</v>
      </c>
      <c r="L2384">
        <v>359.87958294914398</v>
      </c>
      <c r="M2384">
        <v>55.068099853945398</v>
      </c>
      <c r="N2384">
        <v>0.68039018538090201</v>
      </c>
      <c r="O2384">
        <v>8.9055542535739303</v>
      </c>
      <c r="P2384">
        <v>45.880341880341803</v>
      </c>
      <c r="Q2384">
        <v>-3.1713873444393997E-2</v>
      </c>
    </row>
    <row r="2385" spans="1:17" hidden="1" x14ac:dyDescent="0.3">
      <c r="A2385" t="s">
        <v>4968</v>
      </c>
      <c r="B2385" t="s">
        <v>4969</v>
      </c>
      <c r="C2385" t="s">
        <v>10301</v>
      </c>
      <c r="D2385" t="s">
        <v>46</v>
      </c>
      <c r="E2385">
        <v>213.16799574000001</v>
      </c>
      <c r="F2385">
        <v>82.95</v>
      </c>
      <c r="G2385">
        <v>266.14402019558003</v>
      </c>
      <c r="H2385">
        <v>-4.0928940839172601</v>
      </c>
      <c r="I2385">
        <v>10.3095617541219</v>
      </c>
      <c r="J2385">
        <v>2.9755529501712599</v>
      </c>
      <c r="K2385">
        <v>86.698872116032803</v>
      </c>
      <c r="L2385">
        <v>73.344103697779303</v>
      </c>
      <c r="M2385">
        <v>51.301383963524501</v>
      </c>
      <c r="N2385">
        <v>1.3490258568851401</v>
      </c>
      <c r="O2385">
        <v>41.0729355033152</v>
      </c>
      <c r="P2385">
        <v>327.57731958762798</v>
      </c>
      <c r="Q2385">
        <v>0.119835665147346</v>
      </c>
    </row>
    <row r="2386" spans="1:17" hidden="1" x14ac:dyDescent="0.3">
      <c r="A2386" t="s">
        <v>4970</v>
      </c>
      <c r="B2386" t="s">
        <v>4971</v>
      </c>
      <c r="C2386" t="s">
        <v>10301</v>
      </c>
      <c r="D2386" t="s">
        <v>21</v>
      </c>
      <c r="E2386">
        <v>212.04579017999899</v>
      </c>
      <c r="F2386">
        <v>13.02</v>
      </c>
      <c r="G2386">
        <v>-44.722849345220801</v>
      </c>
      <c r="H2386">
        <v>-4.2171962256652602</v>
      </c>
      <c r="I2386">
        <v>-12.2864193864258</v>
      </c>
      <c r="J2386">
        <v>0.24818423589069799</v>
      </c>
      <c r="K2386">
        <v>13.239445371024001</v>
      </c>
      <c r="L2386">
        <v>13.463311157096101</v>
      </c>
      <c r="M2386">
        <v>49.061456879452898</v>
      </c>
      <c r="N2386">
        <v>0.30014276701721598</v>
      </c>
      <c r="O2386">
        <v>39.016897081413198</v>
      </c>
      <c r="P2386">
        <v>32.182741116751203</v>
      </c>
    </row>
    <row r="2387" spans="1:17" hidden="1" x14ac:dyDescent="0.3">
      <c r="A2387" t="s">
        <v>4972</v>
      </c>
      <c r="B2387" t="s">
        <v>4973</v>
      </c>
      <c r="C2387" t="s">
        <v>10301</v>
      </c>
      <c r="D2387" t="s">
        <v>1388</v>
      </c>
      <c r="E2387">
        <v>211.5400095</v>
      </c>
      <c r="F2387">
        <v>119.58</v>
      </c>
      <c r="G2387">
        <v>7.7373957713844197</v>
      </c>
      <c r="H2387">
        <v>4.3467653762057399</v>
      </c>
      <c r="I2387">
        <v>-6.2259969137896203</v>
      </c>
      <c r="J2387">
        <v>6.6077273100781797</v>
      </c>
      <c r="K2387">
        <v>107.261061773685</v>
      </c>
      <c r="L2387">
        <v>105.047132883681</v>
      </c>
      <c r="M2387">
        <v>81.409640005930598</v>
      </c>
      <c r="N2387">
        <v>1.6146514093578701</v>
      </c>
      <c r="O2387">
        <v>16.072921893293199</v>
      </c>
      <c r="P2387">
        <v>41.431105854523899</v>
      </c>
      <c r="Q2387">
        <v>-4.1225174880440002E-3</v>
      </c>
    </row>
    <row r="2388" spans="1:17" hidden="1" x14ac:dyDescent="0.3">
      <c r="A2388" t="s">
        <v>4974</v>
      </c>
      <c r="B2388" t="s">
        <v>4975</v>
      </c>
      <c r="C2388" t="s">
        <v>10301</v>
      </c>
      <c r="D2388" t="s">
        <v>72</v>
      </c>
      <c r="E2388">
        <v>210.2408701</v>
      </c>
      <c r="F2388">
        <v>36.94</v>
      </c>
      <c r="G2388">
        <v>-52.529982422093703</v>
      </c>
      <c r="H2388">
        <v>5.4031557658657503</v>
      </c>
      <c r="I2388">
        <v>-47.488069461700498</v>
      </c>
      <c r="J2388">
        <v>10.897064578078201</v>
      </c>
      <c r="K2388">
        <v>34.531217522633902</v>
      </c>
      <c r="L2388">
        <v>42.094991825174603</v>
      </c>
      <c r="M2388">
        <v>82.278308559746307</v>
      </c>
      <c r="N2388">
        <v>1.1669007927058599</v>
      </c>
      <c r="O2388">
        <v>84.082295614510002</v>
      </c>
      <c r="P2388">
        <v>23.133333333333301</v>
      </c>
      <c r="Q2388">
        <v>-1.5790732407422001E-2</v>
      </c>
    </row>
    <row r="2389" spans="1:17" hidden="1" x14ac:dyDescent="0.3">
      <c r="A2389" t="s">
        <v>4976</v>
      </c>
      <c r="B2389" t="s">
        <v>4977</v>
      </c>
      <c r="C2389" t="s">
        <v>10301</v>
      </c>
      <c r="D2389" t="s">
        <v>408</v>
      </c>
      <c r="E2389">
        <v>210.07879004</v>
      </c>
      <c r="F2389">
        <v>175.4</v>
      </c>
      <c r="G2389">
        <v>222.88226247586499</v>
      </c>
      <c r="H2389">
        <v>-1.5174602866434099</v>
      </c>
      <c r="I2389">
        <v>121.444948125576</v>
      </c>
      <c r="J2389">
        <v>-7.7494747653166396</v>
      </c>
      <c r="K2389">
        <v>157.69308772471999</v>
      </c>
      <c r="L2389">
        <v>113.19108661452</v>
      </c>
      <c r="M2389">
        <v>25.137027132701299</v>
      </c>
      <c r="N2389">
        <v>0.19093851132685999</v>
      </c>
      <c r="O2389">
        <v>5.2451539338654403</v>
      </c>
      <c r="P2389">
        <v>250.8</v>
      </c>
    </row>
    <row r="2390" spans="1:17" hidden="1" x14ac:dyDescent="0.3">
      <c r="A2390" t="s">
        <v>4978</v>
      </c>
      <c r="B2390" t="s">
        <v>4979</v>
      </c>
      <c r="C2390" t="s">
        <v>10301</v>
      </c>
      <c r="D2390" t="s">
        <v>186</v>
      </c>
      <c r="E2390">
        <v>210.07213256399999</v>
      </c>
      <c r="F2390">
        <v>24.54</v>
      </c>
      <c r="G2390">
        <v>-34.818559024597</v>
      </c>
      <c r="H2390">
        <v>3.1299477046453501</v>
      </c>
      <c r="I2390">
        <v>-16.003217743642001</v>
      </c>
      <c r="J2390">
        <v>1.78173524905725</v>
      </c>
      <c r="K2390">
        <v>21.959782934334999</v>
      </c>
      <c r="L2390">
        <v>21.843415069533901</v>
      </c>
      <c r="M2390">
        <v>64.228174494889799</v>
      </c>
      <c r="N2390">
        <v>2.1638794401942101</v>
      </c>
      <c r="O2390">
        <v>60.961695191524001</v>
      </c>
      <c r="P2390">
        <v>57.813504823151099</v>
      </c>
      <c r="Q2390">
        <v>3.1779608555930002E-3</v>
      </c>
    </row>
    <row r="2391" spans="1:17" hidden="1" x14ac:dyDescent="0.3">
      <c r="A2391" t="s">
        <v>4980</v>
      </c>
      <c r="B2391" t="s">
        <v>4981</v>
      </c>
      <c r="C2391" t="s">
        <v>10301</v>
      </c>
      <c r="D2391" t="s">
        <v>51</v>
      </c>
      <c r="E2391">
        <v>209.838017304</v>
      </c>
      <c r="F2391">
        <v>172.08</v>
      </c>
      <c r="G2391">
        <v>5.0652609302703802</v>
      </c>
      <c r="H2391">
        <v>2.6512285307430701</v>
      </c>
      <c r="I2391">
        <v>-0.69217867116776099</v>
      </c>
      <c r="J2391">
        <v>-5.7768291850077098</v>
      </c>
      <c r="K2391">
        <v>158.947996197501</v>
      </c>
      <c r="L2391">
        <v>153.831875281013</v>
      </c>
      <c r="M2391">
        <v>65.963588557319</v>
      </c>
      <c r="N2391">
        <v>1.67444194013317</v>
      </c>
      <c r="O2391">
        <v>18.317061831706098</v>
      </c>
      <c r="P2391">
        <v>45.645366060093103</v>
      </c>
      <c r="Q2391">
        <v>0.13595881439652199</v>
      </c>
    </row>
    <row r="2392" spans="1:17" hidden="1" x14ac:dyDescent="0.3">
      <c r="A2392" t="s">
        <v>4982</v>
      </c>
      <c r="B2392" t="s">
        <v>4983</v>
      </c>
      <c r="C2392" t="s">
        <v>10301</v>
      </c>
      <c r="D2392" t="s">
        <v>571</v>
      </c>
      <c r="E2392">
        <v>209.78568000000001</v>
      </c>
      <c r="F2392">
        <v>86.76</v>
      </c>
      <c r="G2392">
        <v>-36.562572735253802</v>
      </c>
      <c r="H2392">
        <v>10.4031557658657</v>
      </c>
      <c r="I2392">
        <v>-31.683108354673799</v>
      </c>
      <c r="J2392">
        <v>-1.3738884220259899</v>
      </c>
      <c r="K2392">
        <v>83.562671746294896</v>
      </c>
      <c r="L2392">
        <v>89.915418270246093</v>
      </c>
      <c r="M2392">
        <v>69.621232596860807</v>
      </c>
      <c r="N2392">
        <v>1.16827303844056</v>
      </c>
      <c r="O2392">
        <v>37.736284001844098</v>
      </c>
      <c r="P2392">
        <v>27.588235294117599</v>
      </c>
      <c r="Q2392">
        <v>1.1075050314750001E-3</v>
      </c>
    </row>
    <row r="2393" spans="1:17" hidden="1" x14ac:dyDescent="0.3">
      <c r="A2393" t="s">
        <v>4984</v>
      </c>
      <c r="B2393" t="s">
        <v>4985</v>
      </c>
      <c r="C2393" t="s">
        <v>10301</v>
      </c>
      <c r="D2393" t="s">
        <v>119</v>
      </c>
      <c r="E2393">
        <v>209.26060000000001</v>
      </c>
      <c r="F2393">
        <v>293</v>
      </c>
      <c r="G2393">
        <v>121.65636809767101</v>
      </c>
      <c r="H2393">
        <v>5.0305283932383897</v>
      </c>
      <c r="I2393">
        <v>-5.0527338191291404</v>
      </c>
      <c r="J2393">
        <v>-5.4167328310055503</v>
      </c>
      <c r="K2393">
        <v>278.16619368460698</v>
      </c>
      <c r="L2393">
        <v>243.46867319667999</v>
      </c>
      <c r="M2393">
        <v>64.389054192040604</v>
      </c>
      <c r="N2393">
        <v>0.46223499820337699</v>
      </c>
      <c r="O2393">
        <v>42.645051194539199</v>
      </c>
      <c r="P2393">
        <v>184.466019417475</v>
      </c>
    </row>
    <row r="2394" spans="1:17" hidden="1" x14ac:dyDescent="0.3">
      <c r="A2394" t="s">
        <v>4986</v>
      </c>
      <c r="B2394" t="s">
        <v>4987</v>
      </c>
      <c r="C2394" t="s">
        <v>10301</v>
      </c>
      <c r="D2394" t="s">
        <v>571</v>
      </c>
      <c r="E2394">
        <v>208.6086</v>
      </c>
      <c r="F2394">
        <v>189.3</v>
      </c>
      <c r="G2394">
        <v>42.622803016405904</v>
      </c>
      <c r="H2394">
        <v>1.48418343384995</v>
      </c>
      <c r="I2394">
        <v>20.011224158213999</v>
      </c>
      <c r="J2394">
        <v>-7.7669827167311203</v>
      </c>
      <c r="K2394">
        <v>185.149658473985</v>
      </c>
      <c r="L2394">
        <v>170.700677139764</v>
      </c>
      <c r="M2394">
        <v>58.032473676854302</v>
      </c>
      <c r="N2394">
        <v>2.6401823985408099</v>
      </c>
      <c r="O2394">
        <v>66.402535657686201</v>
      </c>
      <c r="P2394">
        <v>82.019230769230703</v>
      </c>
      <c r="Q2394">
        <v>6.5286140201817999E-2</v>
      </c>
    </row>
    <row r="2395" spans="1:17" hidden="1" x14ac:dyDescent="0.3">
      <c r="A2395" t="s">
        <v>4988</v>
      </c>
      <c r="B2395" t="s">
        <v>4989</v>
      </c>
      <c r="C2395" t="s">
        <v>10301</v>
      </c>
      <c r="D2395" t="s">
        <v>397</v>
      </c>
      <c r="E2395">
        <v>208.45746380099999</v>
      </c>
      <c r="F2395">
        <v>71.31</v>
      </c>
      <c r="G2395">
        <v>-29.694597028266699</v>
      </c>
      <c r="H2395">
        <v>12.6261671295021</v>
      </c>
      <c r="I2395">
        <v>-21.8080575053019</v>
      </c>
      <c r="J2395">
        <v>-4.7563111902081197</v>
      </c>
      <c r="K2395">
        <v>70.2597221571056</v>
      </c>
      <c r="L2395">
        <v>71.134364255103705</v>
      </c>
      <c r="M2395">
        <v>39.673982568146599</v>
      </c>
      <c r="N2395">
        <v>1.16711724759421</v>
      </c>
      <c r="O2395">
        <v>43.668489692890098</v>
      </c>
      <c r="P2395">
        <v>20.557903634826701</v>
      </c>
      <c r="Q2395">
        <v>-5.7873825474406997E-2</v>
      </c>
    </row>
    <row r="2396" spans="1:17" hidden="1" x14ac:dyDescent="0.3">
      <c r="A2396" t="s">
        <v>4990</v>
      </c>
      <c r="B2396" t="s">
        <v>4991</v>
      </c>
      <c r="C2396" t="s">
        <v>10301</v>
      </c>
      <c r="D2396" t="s">
        <v>290</v>
      </c>
      <c r="E2396">
        <v>208.338643539</v>
      </c>
      <c r="F2396">
        <v>80.73</v>
      </c>
      <c r="G2396">
        <v>-87.582988585838194</v>
      </c>
      <c r="H2396">
        <v>-14.8793783127848</v>
      </c>
      <c r="I2396">
        <v>-58.5638902582619</v>
      </c>
      <c r="J2396">
        <v>-7.4681070719771201</v>
      </c>
      <c r="K2396">
        <v>93.553356654124798</v>
      </c>
      <c r="L2396">
        <v>130.84837046363299</v>
      </c>
      <c r="M2396">
        <v>25.887832323348299</v>
      </c>
      <c r="N2396">
        <v>0.99354917052090197</v>
      </c>
      <c r="O2396">
        <v>181.12225938312801</v>
      </c>
      <c r="P2396">
        <v>0.95035638364386799</v>
      </c>
      <c r="Q2396">
        <v>1.2297174777033E-2</v>
      </c>
    </row>
    <row r="2397" spans="1:17" hidden="1" x14ac:dyDescent="0.3">
      <c r="A2397" t="s">
        <v>4992</v>
      </c>
      <c r="B2397" t="s">
        <v>4993</v>
      </c>
      <c r="C2397" t="s">
        <v>10301</v>
      </c>
      <c r="D2397" t="s">
        <v>527</v>
      </c>
      <c r="E2397">
        <v>208.23643604</v>
      </c>
      <c r="F2397">
        <v>49.3</v>
      </c>
      <c r="G2397">
        <v>37.908027696181598</v>
      </c>
      <c r="H2397">
        <v>-4.1102111529848404</v>
      </c>
      <c r="I2397">
        <v>46.590720284950002</v>
      </c>
      <c r="J2397">
        <v>2.0259405470704901</v>
      </c>
      <c r="K2397">
        <v>45.574295798942401</v>
      </c>
      <c r="L2397">
        <v>37.375142361383503</v>
      </c>
      <c r="M2397">
        <v>56.672762720614699</v>
      </c>
      <c r="N2397">
        <v>0.31595223447777199</v>
      </c>
      <c r="O2397">
        <v>12.576064908722101</v>
      </c>
      <c r="P2397">
        <v>100.40650406504</v>
      </c>
      <c r="Q2397">
        <v>-3.5797992423360001E-3</v>
      </c>
    </row>
    <row r="2398" spans="1:17" hidden="1" x14ac:dyDescent="0.3">
      <c r="A2398" t="s">
        <v>4994</v>
      </c>
      <c r="B2398" t="s">
        <v>4995</v>
      </c>
      <c r="C2398" t="s">
        <v>10301</v>
      </c>
      <c r="D2398" t="s">
        <v>622</v>
      </c>
      <c r="E2398">
        <v>208.06050239999999</v>
      </c>
      <c r="F2398">
        <v>200.49</v>
      </c>
      <c r="G2398">
        <v>8.6558319581542609</v>
      </c>
      <c r="H2398">
        <v>14.794644435621899</v>
      </c>
      <c r="I2398">
        <v>-0.44688354244322698</v>
      </c>
      <c r="J2398">
        <v>-5.35086958969538</v>
      </c>
      <c r="K2398">
        <v>172.78029757756801</v>
      </c>
      <c r="L2398">
        <v>161.840046923703</v>
      </c>
      <c r="M2398">
        <v>65.834900513095207</v>
      </c>
      <c r="N2398">
        <v>1.1263441168394499</v>
      </c>
      <c r="O2398">
        <v>13.721382612599101</v>
      </c>
      <c r="P2398">
        <v>56.4494732735076</v>
      </c>
      <c r="Q2398">
        <v>8.3928551428344003E-2</v>
      </c>
    </row>
    <row r="2399" spans="1:17" hidden="1" x14ac:dyDescent="0.3">
      <c r="A2399" t="s">
        <v>4996</v>
      </c>
      <c r="B2399" t="s">
        <v>4997</v>
      </c>
      <c r="C2399" t="s">
        <v>10301</v>
      </c>
      <c r="D2399" t="s">
        <v>1399</v>
      </c>
      <c r="E2399">
        <v>208</v>
      </c>
      <c r="F2399">
        <v>325</v>
      </c>
      <c r="G2399">
        <v>1457.4481161343999</v>
      </c>
      <c r="H2399">
        <v>2.00465016188071</v>
      </c>
      <c r="I2399">
        <v>250.48161107306899</v>
      </c>
      <c r="J2399">
        <v>-10.5008401986167</v>
      </c>
      <c r="K2399">
        <v>299.47728774051302</v>
      </c>
      <c r="L2399">
        <v>177.59489220517699</v>
      </c>
      <c r="M2399">
        <v>30.896918770057098</v>
      </c>
      <c r="N2399">
        <v>3.25593437456192</v>
      </c>
      <c r="O2399">
        <v>14.953846153846101</v>
      </c>
      <c r="P2399">
        <v>1636.1111111111099</v>
      </c>
      <c r="Q2399">
        <v>0.22981092884159399</v>
      </c>
    </row>
    <row r="2400" spans="1:17" hidden="1" x14ac:dyDescent="0.3">
      <c r="A2400" t="s">
        <v>4998</v>
      </c>
      <c r="B2400" t="s">
        <v>4999</v>
      </c>
      <c r="C2400" t="s">
        <v>10301</v>
      </c>
      <c r="D2400" t="s">
        <v>303</v>
      </c>
      <c r="E2400">
        <v>207.94398867000001</v>
      </c>
      <c r="F2400">
        <v>21.51</v>
      </c>
      <c r="G2400">
        <v>246.82093843405301</v>
      </c>
      <c r="H2400">
        <v>18.876984966967701</v>
      </c>
      <c r="I2400">
        <v>48.488079996862098</v>
      </c>
      <c r="J2400">
        <v>5.9624534315260203</v>
      </c>
      <c r="K2400">
        <v>17.923070992694001</v>
      </c>
      <c r="L2400">
        <v>13.2908042535032</v>
      </c>
      <c r="M2400">
        <v>72.6819745085877</v>
      </c>
      <c r="N2400">
        <v>1.4023943672903201</v>
      </c>
      <c r="O2400">
        <v>5.1139005113900398</v>
      </c>
      <c r="P2400">
        <v>298.33333333333297</v>
      </c>
    </row>
    <row r="2401" spans="1:17" hidden="1" x14ac:dyDescent="0.3">
      <c r="A2401" t="s">
        <v>5000</v>
      </c>
      <c r="B2401" t="s">
        <v>5001</v>
      </c>
      <c r="C2401" t="s">
        <v>10301</v>
      </c>
      <c r="D2401" t="s">
        <v>1434</v>
      </c>
      <c r="E2401">
        <v>207.85271</v>
      </c>
      <c r="F2401">
        <v>138.55000000000001</v>
      </c>
      <c r="G2401">
        <v>-13.8378692655919</v>
      </c>
      <c r="H2401">
        <v>0.759320149427406</v>
      </c>
      <c r="I2401">
        <v>-31.4731274431198</v>
      </c>
      <c r="J2401">
        <v>7.72550473509789</v>
      </c>
      <c r="K2401">
        <v>135.54366074425201</v>
      </c>
      <c r="L2401">
        <v>137.58882167708899</v>
      </c>
      <c r="M2401">
        <v>72.425226388096902</v>
      </c>
      <c r="N2401">
        <v>0.83290931282966596</v>
      </c>
      <c r="O2401">
        <v>42.042583904727501</v>
      </c>
      <c r="P2401">
        <v>37.792143212332199</v>
      </c>
      <c r="Q2401">
        <v>8.6009140774736995E-2</v>
      </c>
    </row>
    <row r="2402" spans="1:17" hidden="1" x14ac:dyDescent="0.3">
      <c r="A2402" t="s">
        <v>5002</v>
      </c>
      <c r="B2402" t="s">
        <v>5003</v>
      </c>
      <c r="C2402" t="s">
        <v>10301</v>
      </c>
      <c r="D2402" t="s">
        <v>51</v>
      </c>
      <c r="E2402">
        <v>207.78144499999999</v>
      </c>
      <c r="F2402">
        <v>165.05</v>
      </c>
      <c r="G2402">
        <v>126.122588780313</v>
      </c>
      <c r="H2402">
        <v>-2.7437818886247598</v>
      </c>
      <c r="I2402">
        <v>24.504135623273601</v>
      </c>
      <c r="J2402">
        <v>-0.79512868450076302</v>
      </c>
      <c r="K2402">
        <v>168.17317726487099</v>
      </c>
      <c r="L2402">
        <v>140.212487303839</v>
      </c>
      <c r="M2402">
        <v>48.9505960720197</v>
      </c>
      <c r="N2402">
        <v>0.578724192906379</v>
      </c>
      <c r="O2402">
        <v>21.175401393517099</v>
      </c>
      <c r="P2402">
        <v>191.968866088802</v>
      </c>
      <c r="Q2402">
        <v>0.12154723772977299</v>
      </c>
    </row>
    <row r="2403" spans="1:17" hidden="1" x14ac:dyDescent="0.3">
      <c r="A2403" t="s">
        <v>5004</v>
      </c>
      <c r="B2403" t="s">
        <v>5005</v>
      </c>
      <c r="C2403" t="s">
        <v>10301</v>
      </c>
      <c r="D2403" t="s">
        <v>21</v>
      </c>
      <c r="E2403">
        <v>207.52936478999999</v>
      </c>
      <c r="F2403">
        <v>238.1</v>
      </c>
      <c r="G2403">
        <v>211.739894430216</v>
      </c>
      <c r="H2403">
        <v>16.507153281283401</v>
      </c>
      <c r="I2403">
        <v>227.98189959082501</v>
      </c>
      <c r="J2403">
        <v>-8.0278506041828503</v>
      </c>
      <c r="K2403">
        <v>197.839331376774</v>
      </c>
      <c r="M2403">
        <v>55.162997949962097</v>
      </c>
      <c r="N2403">
        <v>0.424249291784702</v>
      </c>
      <c r="O2403">
        <v>8.9038219235615301</v>
      </c>
      <c r="P2403">
        <v>284.03225806451599</v>
      </c>
    </row>
    <row r="2404" spans="1:17" hidden="1" x14ac:dyDescent="0.3">
      <c r="A2404" t="s">
        <v>5006</v>
      </c>
      <c r="B2404" t="s">
        <v>5007</v>
      </c>
      <c r="C2404" t="s">
        <v>10301</v>
      </c>
      <c r="D2404" t="s">
        <v>359</v>
      </c>
      <c r="E2404">
        <v>207.25484</v>
      </c>
      <c r="F2404">
        <v>8.06</v>
      </c>
      <c r="G2404">
        <v>-109.86622576601501</v>
      </c>
      <c r="H2404">
        <v>1.03044059821051</v>
      </c>
      <c r="I2404">
        <v>-78.162218850011499</v>
      </c>
      <c r="J2404">
        <v>9.3510622015717093</v>
      </c>
      <c r="K2404">
        <v>8.9518592953363694</v>
      </c>
      <c r="L2404">
        <v>18.493110789324199</v>
      </c>
      <c r="M2404">
        <v>79.253845289497505</v>
      </c>
      <c r="N2404">
        <v>0.95800851726399405</v>
      </c>
      <c r="O2404">
        <v>517.86600496277902</v>
      </c>
      <c r="P2404">
        <v>34.3333333333333</v>
      </c>
      <c r="Q2404">
        <v>6.6556776943999002E-2</v>
      </c>
    </row>
    <row r="2405" spans="1:17" hidden="1" x14ac:dyDescent="0.3">
      <c r="A2405" t="s">
        <v>5008</v>
      </c>
      <c r="B2405" t="s">
        <v>5009</v>
      </c>
      <c r="C2405" t="s">
        <v>10301</v>
      </c>
      <c r="D2405" t="s">
        <v>124</v>
      </c>
      <c r="E2405">
        <v>207.011822</v>
      </c>
      <c r="F2405">
        <v>23.23</v>
      </c>
      <c r="G2405">
        <v>101.40777567234601</v>
      </c>
      <c r="H2405">
        <v>-3.3305233067394799</v>
      </c>
      <c r="I2405">
        <v>-34.087222009483597</v>
      </c>
      <c r="J2405">
        <v>-3.5732059326008399</v>
      </c>
      <c r="K2405">
        <v>24.727898328169299</v>
      </c>
      <c r="L2405">
        <v>22.579030020926599</v>
      </c>
      <c r="M2405">
        <v>35.675698054939303</v>
      </c>
      <c r="N2405">
        <v>0.69950293315261403</v>
      </c>
      <c r="O2405">
        <v>72.018941024537199</v>
      </c>
      <c r="P2405">
        <v>141.476091476091</v>
      </c>
      <c r="Q2405">
        <v>9.9346679130654994E-2</v>
      </c>
    </row>
    <row r="2406" spans="1:17" hidden="1" x14ac:dyDescent="0.3">
      <c r="A2406" t="s">
        <v>5010</v>
      </c>
      <c r="B2406" t="s">
        <v>5011</v>
      </c>
      <c r="C2406" t="s">
        <v>10301</v>
      </c>
      <c r="D2406" t="s">
        <v>622</v>
      </c>
      <c r="E2406">
        <v>206.73832619999999</v>
      </c>
      <c r="F2406">
        <v>59.45</v>
      </c>
      <c r="G2406">
        <v>155.177500571103</v>
      </c>
      <c r="H2406">
        <v>-9.2977239995301293</v>
      </c>
      <c r="I2406">
        <v>110.56725829068</v>
      </c>
      <c r="J2406">
        <v>-5.1462707333999003</v>
      </c>
      <c r="K2406">
        <v>61.693434024080901</v>
      </c>
      <c r="M2406">
        <v>42.663760196631202</v>
      </c>
      <c r="N2406">
        <v>0.63285103435194701</v>
      </c>
      <c r="O2406">
        <v>26.997476871320401</v>
      </c>
      <c r="P2406">
        <v>183.09523809523799</v>
      </c>
    </row>
    <row r="2407" spans="1:17" hidden="1" x14ac:dyDescent="0.3">
      <c r="A2407" t="s">
        <v>5012</v>
      </c>
      <c r="B2407" t="s">
        <v>5013</v>
      </c>
      <c r="C2407" t="s">
        <v>10301</v>
      </c>
      <c r="D2407" t="s">
        <v>622</v>
      </c>
      <c r="E2407">
        <v>206.70165929999999</v>
      </c>
      <c r="F2407">
        <v>90.06</v>
      </c>
      <c r="G2407">
        <v>-35.072376699392201</v>
      </c>
      <c r="H2407">
        <v>0.14492424795316</v>
      </c>
      <c r="I2407">
        <v>-20.104812180505199</v>
      </c>
      <c r="J2407">
        <v>-7.4046804799989898</v>
      </c>
      <c r="K2407">
        <v>89.285696616721395</v>
      </c>
      <c r="L2407">
        <v>92.8210759197123</v>
      </c>
      <c r="M2407">
        <v>50.579565481145401</v>
      </c>
      <c r="N2407">
        <v>0.66914317657075095</v>
      </c>
      <c r="O2407">
        <v>36.020430823895097</v>
      </c>
      <c r="P2407">
        <v>14.6530872056015</v>
      </c>
      <c r="Q2407">
        <v>0.13786502407636</v>
      </c>
    </row>
    <row r="2408" spans="1:17" hidden="1" x14ac:dyDescent="0.3">
      <c r="A2408" t="s">
        <v>5014</v>
      </c>
      <c r="B2408" t="s">
        <v>5015</v>
      </c>
      <c r="C2408" t="s">
        <v>10301</v>
      </c>
      <c r="D2408" t="s">
        <v>622</v>
      </c>
      <c r="E2408">
        <v>206.58534911999999</v>
      </c>
      <c r="F2408">
        <v>191.76</v>
      </c>
      <c r="G2408">
        <v>105.423708083069</v>
      </c>
      <c r="H2408">
        <v>105.098902438414</v>
      </c>
      <c r="I2408">
        <v>105.73923362286899</v>
      </c>
      <c r="J2408">
        <v>51.4540191033337</v>
      </c>
      <c r="K2408">
        <v>104.964017532084</v>
      </c>
      <c r="L2408">
        <v>91.367251346407897</v>
      </c>
      <c r="M2408">
        <v>91.137274527623205</v>
      </c>
      <c r="N2408">
        <v>3.4762817721077499</v>
      </c>
      <c r="O2408">
        <v>0</v>
      </c>
      <c r="P2408">
        <v>149.03896103896099</v>
      </c>
      <c r="Q2408">
        <v>6.7786779163131E-2</v>
      </c>
    </row>
    <row r="2409" spans="1:17" hidden="1" x14ac:dyDescent="0.3">
      <c r="A2409" t="s">
        <v>5016</v>
      </c>
      <c r="B2409" t="s">
        <v>5017</v>
      </c>
      <c r="C2409" t="s">
        <v>10301</v>
      </c>
      <c r="D2409" t="s">
        <v>130</v>
      </c>
      <c r="E2409">
        <v>206.21168423399999</v>
      </c>
      <c r="F2409">
        <v>35.54</v>
      </c>
      <c r="G2409">
        <v>60.124590518193401</v>
      </c>
      <c r="H2409">
        <v>-6.0485293479260402</v>
      </c>
      <c r="I2409">
        <v>50.237707272010198</v>
      </c>
      <c r="J2409">
        <v>-2.7944617517800698</v>
      </c>
      <c r="K2409">
        <v>32.241904826932902</v>
      </c>
      <c r="L2409">
        <v>25.472867646002001</v>
      </c>
      <c r="M2409">
        <v>60.666770139533398</v>
      </c>
      <c r="N2409">
        <v>0.43007210632273801</v>
      </c>
      <c r="O2409">
        <v>15.419245920090001</v>
      </c>
      <c r="P2409">
        <v>96.897506925207693</v>
      </c>
      <c r="Q2409">
        <v>0.11084198878130801</v>
      </c>
    </row>
    <row r="2410" spans="1:17" hidden="1" x14ac:dyDescent="0.3">
      <c r="A2410" t="s">
        <v>5018</v>
      </c>
      <c r="B2410" t="s">
        <v>5019</v>
      </c>
      <c r="C2410" t="s">
        <v>10301</v>
      </c>
      <c r="D2410" t="s">
        <v>497</v>
      </c>
      <c r="E2410">
        <v>205.68639999999999</v>
      </c>
      <c r="F2410">
        <v>189.05</v>
      </c>
      <c r="G2410">
        <v>-37.657532224540297</v>
      </c>
      <c r="H2410">
        <v>-1.48383443691391</v>
      </c>
      <c r="I2410">
        <v>-21.415527063930799</v>
      </c>
      <c r="J2410">
        <v>-3.0163526860121999</v>
      </c>
      <c r="O2410">
        <v>11.081724411531299</v>
      </c>
      <c r="P2410">
        <v>0</v>
      </c>
    </row>
    <row r="2411" spans="1:17" hidden="1" x14ac:dyDescent="0.3">
      <c r="A2411" t="s">
        <v>5020</v>
      </c>
      <c r="B2411" t="s">
        <v>5021</v>
      </c>
      <c r="C2411" t="s">
        <v>10301</v>
      </c>
      <c r="D2411" t="s">
        <v>281</v>
      </c>
      <c r="E2411">
        <v>205.66635896</v>
      </c>
      <c r="F2411">
        <v>133.55000000000001</v>
      </c>
      <c r="G2411">
        <v>-27.504203689548</v>
      </c>
      <c r="H2411">
        <v>3.6055018069214801</v>
      </c>
      <c r="I2411">
        <v>-22.374495319058301</v>
      </c>
      <c r="J2411">
        <v>-1.99053232114655</v>
      </c>
      <c r="K2411">
        <v>123.414945187946</v>
      </c>
      <c r="L2411">
        <v>131.32150755755899</v>
      </c>
      <c r="M2411">
        <v>70.761104607300197</v>
      </c>
      <c r="N2411">
        <v>1.74837251356238</v>
      </c>
      <c r="O2411">
        <v>24.223137401722099</v>
      </c>
      <c r="P2411">
        <v>22.5229357798165</v>
      </c>
    </row>
    <row r="2412" spans="1:17" hidden="1" x14ac:dyDescent="0.3">
      <c r="A2412" t="s">
        <v>5022</v>
      </c>
      <c r="B2412" t="s">
        <v>5023</v>
      </c>
      <c r="C2412" t="s">
        <v>10301</v>
      </c>
      <c r="D2412" t="s">
        <v>568</v>
      </c>
      <c r="E2412">
        <v>205.51867586</v>
      </c>
      <c r="F2412">
        <v>202.6</v>
      </c>
      <c r="G2412">
        <v>122.66977020623</v>
      </c>
      <c r="H2412">
        <v>3.0653764280864202</v>
      </c>
      <c r="I2412">
        <v>51.022520999253402</v>
      </c>
      <c r="J2412">
        <v>-0.442493796363848</v>
      </c>
      <c r="K2412">
        <v>192.553462994586</v>
      </c>
      <c r="L2412">
        <v>153.26276213048001</v>
      </c>
      <c r="M2412">
        <v>53.078713560723301</v>
      </c>
      <c r="N2412">
        <v>0.31630434931043799</v>
      </c>
      <c r="O2412">
        <v>13.6969397828232</v>
      </c>
      <c r="P2412">
        <v>167.28232189973599</v>
      </c>
      <c r="Q2412">
        <v>0.12706042805628801</v>
      </c>
    </row>
    <row r="2413" spans="1:17" hidden="1" x14ac:dyDescent="0.3">
      <c r="A2413" t="s">
        <v>5024</v>
      </c>
      <c r="B2413" t="s">
        <v>5025</v>
      </c>
      <c r="C2413" t="s">
        <v>10301</v>
      </c>
      <c r="D2413" t="s">
        <v>127</v>
      </c>
      <c r="E2413">
        <v>205.39770263099999</v>
      </c>
      <c r="F2413">
        <v>22.77</v>
      </c>
      <c r="G2413">
        <v>144.125273228553</v>
      </c>
      <c r="H2413">
        <v>33.450647255346198</v>
      </c>
      <c r="I2413">
        <v>23.618385283533701</v>
      </c>
      <c r="J2413">
        <v>-1.93852023724322</v>
      </c>
      <c r="K2413">
        <v>18.299736344146599</v>
      </c>
      <c r="L2413">
        <v>15.1321922684099</v>
      </c>
      <c r="M2413">
        <v>66.792085977230897</v>
      </c>
      <c r="N2413">
        <v>2.7198045555928401</v>
      </c>
      <c r="O2413">
        <v>9.8814229249011891</v>
      </c>
      <c r="P2413">
        <v>183.91521197007401</v>
      </c>
      <c r="Q2413">
        <v>7.6717050753619995E-2</v>
      </c>
    </row>
    <row r="2414" spans="1:17" hidden="1" x14ac:dyDescent="0.3">
      <c r="A2414" t="s">
        <v>5026</v>
      </c>
      <c r="B2414" t="s">
        <v>5027</v>
      </c>
      <c r="C2414" t="s">
        <v>10301</v>
      </c>
      <c r="D2414" t="s">
        <v>1388</v>
      </c>
      <c r="E2414">
        <v>205.34270050000001</v>
      </c>
      <c r="F2414">
        <v>401.35</v>
      </c>
      <c r="G2414">
        <v>6.7182906543290297</v>
      </c>
      <c r="H2414">
        <v>-5.3486869859769799</v>
      </c>
      <c r="I2414">
        <v>-30.5047342848517</v>
      </c>
      <c r="J2414">
        <v>1.4537958459533</v>
      </c>
      <c r="K2414">
        <v>403.99449237402899</v>
      </c>
      <c r="L2414">
        <v>369.239558429363</v>
      </c>
      <c r="M2414">
        <v>51.1410620853799</v>
      </c>
      <c r="N2414">
        <v>0.959892643182362</v>
      </c>
      <c r="O2414">
        <v>34.246916656285002</v>
      </c>
      <c r="P2414">
        <v>64.555145551455496</v>
      </c>
      <c r="Q2414">
        <v>4.6323365133330997E-2</v>
      </c>
    </row>
    <row r="2415" spans="1:17" hidden="1" x14ac:dyDescent="0.3">
      <c r="A2415" t="s">
        <v>5028</v>
      </c>
      <c r="B2415" t="s">
        <v>5029</v>
      </c>
      <c r="C2415" t="s">
        <v>10301</v>
      </c>
      <c r="D2415" t="s">
        <v>303</v>
      </c>
      <c r="E2415">
        <v>205.23297600000001</v>
      </c>
      <c r="F2415">
        <v>79.56</v>
      </c>
      <c r="G2415">
        <v>-59.596569640922802</v>
      </c>
      <c r="H2415">
        <v>4.2535413637543398</v>
      </c>
      <c r="I2415">
        <v>-40.193252579158397</v>
      </c>
      <c r="J2415">
        <v>2.7069769429870498</v>
      </c>
      <c r="K2415">
        <v>84.208444084245301</v>
      </c>
      <c r="L2415">
        <v>94.266785201576397</v>
      </c>
      <c r="M2415">
        <v>53.5248680214074</v>
      </c>
      <c r="N2415">
        <v>1.08506161161397</v>
      </c>
      <c r="O2415">
        <v>68.803418803418793</v>
      </c>
      <c r="P2415">
        <v>11.1949685534591</v>
      </c>
    </row>
    <row r="2416" spans="1:17" hidden="1" x14ac:dyDescent="0.3">
      <c r="A2416" t="s">
        <v>5030</v>
      </c>
      <c r="B2416" t="s">
        <v>5031</v>
      </c>
      <c r="C2416" t="s">
        <v>10301</v>
      </c>
      <c r="D2416" t="s">
        <v>163</v>
      </c>
      <c r="E2416">
        <v>205.05350250000001</v>
      </c>
      <c r="F2416">
        <v>223.65</v>
      </c>
      <c r="G2416">
        <v>48.462388658830697</v>
      </c>
      <c r="H2416">
        <v>3.4062152064252</v>
      </c>
      <c r="I2416">
        <v>13.198639495771401</v>
      </c>
      <c r="J2416">
        <v>4.42462108552572</v>
      </c>
      <c r="K2416">
        <v>213.05332515067599</v>
      </c>
      <c r="L2416">
        <v>193.69576815182401</v>
      </c>
      <c r="M2416">
        <v>62.210469181169003</v>
      </c>
      <c r="N2416">
        <v>1.31127728720086</v>
      </c>
      <c r="O2416">
        <v>31.4553990610328</v>
      </c>
      <c r="P2416">
        <v>79.927594529364399</v>
      </c>
      <c r="Q2416">
        <v>0.10433030894563</v>
      </c>
    </row>
    <row r="2417" spans="1:17" hidden="1" x14ac:dyDescent="0.3">
      <c r="A2417" t="s">
        <v>5032</v>
      </c>
      <c r="B2417" t="s">
        <v>5033</v>
      </c>
      <c r="C2417" t="s">
        <v>10301</v>
      </c>
      <c r="D2417" t="s">
        <v>51</v>
      </c>
      <c r="E2417">
        <v>204.72958800000001</v>
      </c>
      <c r="F2417">
        <v>355.6</v>
      </c>
      <c r="G2417">
        <v>46.225259537569599</v>
      </c>
      <c r="H2417">
        <v>8.0901004001788195</v>
      </c>
      <c r="I2417">
        <v>2.9784672173229199</v>
      </c>
      <c r="J2417">
        <v>15.1006811436982</v>
      </c>
      <c r="K2417">
        <v>350.294077161465</v>
      </c>
      <c r="L2417">
        <v>299.56296794305302</v>
      </c>
      <c r="M2417">
        <v>51.169976949977098</v>
      </c>
      <c r="N2417">
        <v>1.74913249927742</v>
      </c>
      <c r="O2417">
        <v>14.6372328458942</v>
      </c>
      <c r="P2417">
        <v>119.50617283950599</v>
      </c>
      <c r="Q2417">
        <v>0.105082854944395</v>
      </c>
    </row>
    <row r="2418" spans="1:17" hidden="1" x14ac:dyDescent="0.3">
      <c r="A2418" t="s">
        <v>5034</v>
      </c>
      <c r="B2418" t="s">
        <v>5035</v>
      </c>
      <c r="C2418" t="s">
        <v>10301</v>
      </c>
      <c r="D2418" t="s">
        <v>72</v>
      </c>
      <c r="E2418">
        <v>204.3642184</v>
      </c>
      <c r="F2418">
        <v>146.5</v>
      </c>
      <c r="G2418">
        <v>-47.797420324243902</v>
      </c>
      <c r="H2418">
        <v>7.8269425054419797</v>
      </c>
      <c r="I2418">
        <v>-15.262438516864901</v>
      </c>
      <c r="J2418">
        <v>5.8452809938444901</v>
      </c>
      <c r="K2418">
        <v>132.87835198316901</v>
      </c>
      <c r="L2418">
        <v>137.650168536308</v>
      </c>
      <c r="M2418">
        <v>69.344381263217997</v>
      </c>
      <c r="N2418">
        <v>2.8453745808241302</v>
      </c>
      <c r="O2418">
        <v>35.836177474402703</v>
      </c>
      <c r="P2418">
        <v>31.5080789946139</v>
      </c>
      <c r="Q2418">
        <v>5.2178013835043002E-2</v>
      </c>
    </row>
    <row r="2419" spans="1:17" hidden="1" x14ac:dyDescent="0.3">
      <c r="A2419" t="s">
        <v>5036</v>
      </c>
      <c r="B2419" t="s">
        <v>3640</v>
      </c>
      <c r="C2419" t="s">
        <v>10301</v>
      </c>
      <c r="D2419" t="s">
        <v>1388</v>
      </c>
      <c r="E2419">
        <v>204.195964</v>
      </c>
      <c r="F2419">
        <v>129.63999999999999</v>
      </c>
      <c r="G2419">
        <v>-9.8485207663932197</v>
      </c>
      <c r="H2419">
        <v>12.616966345529899</v>
      </c>
      <c r="I2419">
        <v>-1.3907472508070799</v>
      </c>
      <c r="J2419">
        <v>-5.97958867883787</v>
      </c>
      <c r="K2419">
        <v>125.954469213415</v>
      </c>
      <c r="L2419">
        <v>117.128457091727</v>
      </c>
      <c r="M2419">
        <v>46.132930890774198</v>
      </c>
      <c r="N2419">
        <v>0.60849726569950602</v>
      </c>
      <c r="O2419">
        <v>12.6195618636223</v>
      </c>
      <c r="P2419">
        <v>31.1482043500252</v>
      </c>
      <c r="Q2419">
        <v>1.9295136979791998E-2</v>
      </c>
    </row>
    <row r="2420" spans="1:17" hidden="1" x14ac:dyDescent="0.3">
      <c r="A2420" t="s">
        <v>5037</v>
      </c>
      <c r="B2420" t="s">
        <v>5038</v>
      </c>
      <c r="C2420" t="s">
        <v>10301</v>
      </c>
      <c r="D2420" t="s">
        <v>359</v>
      </c>
      <c r="E2420">
        <v>204.056123125</v>
      </c>
      <c r="F2420">
        <v>43.65</v>
      </c>
      <c r="G2420">
        <v>-19.803070452998501</v>
      </c>
      <c r="H2420">
        <v>6.6519223314977296</v>
      </c>
      <c r="I2420">
        <v>-5.6390181925691101</v>
      </c>
      <c r="J2420">
        <v>-10.257378874187101</v>
      </c>
      <c r="K2420">
        <v>46.453982495701403</v>
      </c>
      <c r="L2420">
        <v>43.112460432604301</v>
      </c>
      <c r="M2420">
        <v>24.037901692790498</v>
      </c>
      <c r="N2420">
        <v>0.48759793289530201</v>
      </c>
      <c r="O2420">
        <v>48.737373737373701</v>
      </c>
      <c r="P2420">
        <v>33.984962406015001</v>
      </c>
      <c r="Q2420">
        <v>5.8693293072737997E-2</v>
      </c>
    </row>
    <row r="2421" spans="1:17" hidden="1" x14ac:dyDescent="0.3">
      <c r="A2421" t="s">
        <v>5039</v>
      </c>
      <c r="B2421" t="s">
        <v>5040</v>
      </c>
      <c r="C2421" t="s">
        <v>10301</v>
      </c>
      <c r="D2421" t="s">
        <v>198</v>
      </c>
      <c r="E2421">
        <v>203.92580000000001</v>
      </c>
      <c r="F2421">
        <v>164</v>
      </c>
      <c r="G2421">
        <v>-23.9557723894277</v>
      </c>
      <c r="H2421">
        <v>-9.1235268408392205</v>
      </c>
      <c r="I2421">
        <v>-28.151413545088499</v>
      </c>
      <c r="J2421">
        <v>0.30252685473069701</v>
      </c>
      <c r="K2421">
        <v>169.16686078729899</v>
      </c>
      <c r="L2421">
        <v>177.05991133295899</v>
      </c>
      <c r="M2421">
        <v>43.548583201901302</v>
      </c>
      <c r="N2421">
        <v>0.70520164113814598</v>
      </c>
      <c r="O2421">
        <v>88.689024390243802</v>
      </c>
      <c r="P2421">
        <v>17.184708824580198</v>
      </c>
      <c r="Q2421">
        <v>0.117339903764964</v>
      </c>
    </row>
    <row r="2422" spans="1:17" hidden="1" x14ac:dyDescent="0.3">
      <c r="A2422" t="s">
        <v>5041</v>
      </c>
      <c r="B2422" t="s">
        <v>5042</v>
      </c>
      <c r="C2422" t="s">
        <v>10301</v>
      </c>
      <c r="D2422" t="s">
        <v>139</v>
      </c>
      <c r="E2422">
        <v>203.61891098999999</v>
      </c>
      <c r="F2422">
        <v>117.55</v>
      </c>
      <c r="G2422">
        <v>-45.019289005093597</v>
      </c>
      <c r="H2422">
        <v>-9.9086532616674994</v>
      </c>
      <c r="I2422">
        <v>-43.923570980239703</v>
      </c>
      <c r="J2422">
        <v>-5.0450464677105398</v>
      </c>
      <c r="K2422">
        <v>134.83409939910399</v>
      </c>
      <c r="L2422">
        <v>143.009175958985</v>
      </c>
      <c r="M2422">
        <v>30.273144525620101</v>
      </c>
      <c r="N2422">
        <v>1.46186024336145</v>
      </c>
      <c r="O2422">
        <v>70.8209272649936</v>
      </c>
      <c r="P2422">
        <v>4.6749777382012399</v>
      </c>
      <c r="Q2422">
        <v>0.158251119516648</v>
      </c>
    </row>
    <row r="2423" spans="1:17" hidden="1" x14ac:dyDescent="0.3">
      <c r="A2423" t="s">
        <v>5043</v>
      </c>
      <c r="B2423" t="s">
        <v>5044</v>
      </c>
      <c r="C2423" t="s">
        <v>10301</v>
      </c>
      <c r="D2423" t="s">
        <v>198</v>
      </c>
      <c r="E2423">
        <v>203.57896500000001</v>
      </c>
      <c r="F2423">
        <v>207.3</v>
      </c>
      <c r="G2423">
        <v>16.542192789454202</v>
      </c>
      <c r="H2423">
        <v>-9.8123567108491496</v>
      </c>
      <c r="I2423">
        <v>10.0863821739198</v>
      </c>
      <c r="J2423">
        <v>4.6416812878112301</v>
      </c>
      <c r="K2423">
        <v>209.51708634064599</v>
      </c>
      <c r="L2423">
        <v>179.266943288162</v>
      </c>
      <c r="M2423">
        <v>47.360522972212301</v>
      </c>
      <c r="N2423">
        <v>1.02135094142126</v>
      </c>
      <c r="O2423">
        <v>25.108538350217</v>
      </c>
      <c r="P2423">
        <v>55.864661654135297</v>
      </c>
      <c r="Q2423">
        <v>-8.8253980363700005E-4</v>
      </c>
    </row>
    <row r="2424" spans="1:17" hidden="1" x14ac:dyDescent="0.3">
      <c r="A2424" t="s">
        <v>5045</v>
      </c>
      <c r="B2424" t="s">
        <v>5046</v>
      </c>
      <c r="C2424" t="s">
        <v>10301</v>
      </c>
      <c r="E2424">
        <v>203.01</v>
      </c>
      <c r="F2424">
        <v>201</v>
      </c>
      <c r="G2424">
        <v>689.15543320757195</v>
      </c>
      <c r="H2424">
        <v>8.9943764453781903</v>
      </c>
      <c r="I2424">
        <v>594.33059008115299</v>
      </c>
      <c r="J2424">
        <v>-2.26572611959616</v>
      </c>
      <c r="K2424">
        <v>182.84464810124101</v>
      </c>
      <c r="L2424">
        <v>103.94076734898201</v>
      </c>
      <c r="M2424">
        <v>63.9650545841519</v>
      </c>
      <c r="N2424">
        <v>0.66413477456422199</v>
      </c>
      <c r="O2424">
        <v>4.5273631840795998</v>
      </c>
      <c r="P2424">
        <v>717.07317073170702</v>
      </c>
    </row>
    <row r="2425" spans="1:17" hidden="1" x14ac:dyDescent="0.3">
      <c r="A2425" t="s">
        <v>5047</v>
      </c>
      <c r="B2425" t="s">
        <v>5048</v>
      </c>
      <c r="C2425" t="s">
        <v>10301</v>
      </c>
      <c r="D2425" t="s">
        <v>51</v>
      </c>
      <c r="E2425">
        <v>202.50404</v>
      </c>
      <c r="F2425">
        <v>50.8</v>
      </c>
      <c r="G2425">
        <v>-31.619259879896902</v>
      </c>
      <c r="H2425">
        <v>8.9262454324634</v>
      </c>
      <c r="I2425">
        <v>-24.748969872080799</v>
      </c>
      <c r="J2425">
        <v>5.4221933434910703</v>
      </c>
      <c r="K2425">
        <v>46.469531453368198</v>
      </c>
      <c r="L2425">
        <v>50.619468359649503</v>
      </c>
      <c r="M2425">
        <v>82.820712267083195</v>
      </c>
      <c r="N2425">
        <v>1.4863210386092001</v>
      </c>
      <c r="O2425">
        <v>45.472440944881903</v>
      </c>
      <c r="P2425">
        <v>28.770595690747701</v>
      </c>
      <c r="Q2425">
        <v>0.15662758843694999</v>
      </c>
    </row>
    <row r="2426" spans="1:17" hidden="1" x14ac:dyDescent="0.3">
      <c r="A2426" t="s">
        <v>5049</v>
      </c>
      <c r="B2426" t="s">
        <v>5050</v>
      </c>
      <c r="C2426" t="s">
        <v>10301</v>
      </c>
      <c r="D2426" t="s">
        <v>622</v>
      </c>
      <c r="E2426">
        <v>202.30070484000001</v>
      </c>
      <c r="F2426">
        <v>9.11</v>
      </c>
      <c r="G2426">
        <v>-22.110536594982399</v>
      </c>
      <c r="H2426">
        <v>-0.23653012963408701</v>
      </c>
      <c r="I2426">
        <v>-36.136760555896501</v>
      </c>
      <c r="J2426">
        <v>-2.32519748523494</v>
      </c>
      <c r="K2426">
        <v>9.2182283189164096</v>
      </c>
      <c r="L2426">
        <v>9.5811294691559503</v>
      </c>
      <c r="M2426">
        <v>46.739083586166501</v>
      </c>
      <c r="N2426">
        <v>1.2345805338292399</v>
      </c>
      <c r="O2426">
        <v>52.579582875960497</v>
      </c>
      <c r="P2426">
        <v>13.874999999999901</v>
      </c>
      <c r="Q2426">
        <v>7.4364650304940003E-3</v>
      </c>
    </row>
    <row r="2427" spans="1:17" hidden="1" x14ac:dyDescent="0.3">
      <c r="A2427" t="s">
        <v>5051</v>
      </c>
      <c r="B2427" t="s">
        <v>5052</v>
      </c>
      <c r="C2427" t="s">
        <v>10301</v>
      </c>
      <c r="D2427" t="s">
        <v>46</v>
      </c>
      <c r="E2427">
        <v>202.29350775</v>
      </c>
      <c r="F2427">
        <v>19.649999999999999</v>
      </c>
      <c r="G2427">
        <v>-55.408512431883601</v>
      </c>
      <c r="H2427">
        <v>6.0167921295021198</v>
      </c>
      <c r="I2427">
        <v>-30.6448045284735</v>
      </c>
      <c r="J2427">
        <v>-3.6895136484645201</v>
      </c>
      <c r="K2427">
        <v>20.429446762371999</v>
      </c>
      <c r="L2427">
        <v>22.613405519786799</v>
      </c>
      <c r="M2427">
        <v>18.8026757813915</v>
      </c>
      <c r="N2427">
        <v>0.75501519756838897</v>
      </c>
      <c r="O2427">
        <v>87.022900763358706</v>
      </c>
      <c r="P2427">
        <v>28.8524590163934</v>
      </c>
      <c r="Q2427">
        <v>0.24799051193708399</v>
      </c>
    </row>
    <row r="2428" spans="1:17" hidden="1" x14ac:dyDescent="0.3">
      <c r="A2428" t="s">
        <v>5053</v>
      </c>
      <c r="B2428" t="s">
        <v>5054</v>
      </c>
      <c r="C2428" t="s">
        <v>10301</v>
      </c>
      <c r="D2428" t="s">
        <v>308</v>
      </c>
      <c r="E2428">
        <v>202.29302225000001</v>
      </c>
      <c r="F2428">
        <v>113.65</v>
      </c>
      <c r="G2428">
        <v>-27.917737524134498</v>
      </c>
      <c r="I2428">
        <v>-11.675732363525</v>
      </c>
      <c r="M2428">
        <v>0</v>
      </c>
      <c r="O2428">
        <v>0</v>
      </c>
      <c r="P2428">
        <v>0</v>
      </c>
    </row>
    <row r="2429" spans="1:17" hidden="1" x14ac:dyDescent="0.3">
      <c r="A2429" t="s">
        <v>5055</v>
      </c>
      <c r="B2429" t="s">
        <v>5056</v>
      </c>
      <c r="C2429" t="s">
        <v>10301</v>
      </c>
      <c r="D2429" t="s">
        <v>303</v>
      </c>
      <c r="E2429">
        <v>202.29149217</v>
      </c>
      <c r="F2429">
        <v>195.9</v>
      </c>
      <c r="G2429">
        <v>9.0273865583540704</v>
      </c>
      <c r="H2429">
        <v>-0.98226684163966005</v>
      </c>
      <c r="I2429">
        <v>-12.3601430099128</v>
      </c>
      <c r="J2429">
        <v>0.33104807395221297</v>
      </c>
      <c r="K2429">
        <v>191.57884704422</v>
      </c>
      <c r="L2429">
        <v>187.22277032211599</v>
      </c>
      <c r="M2429">
        <v>58.108710171312701</v>
      </c>
      <c r="N2429">
        <v>0.185417111487308</v>
      </c>
      <c r="O2429">
        <v>48.034711587544599</v>
      </c>
      <c r="P2429">
        <v>39.828693790149899</v>
      </c>
      <c r="Q2429">
        <v>5.1957289059363997E-2</v>
      </c>
    </row>
    <row r="2430" spans="1:17" hidden="1" x14ac:dyDescent="0.3">
      <c r="A2430" t="s">
        <v>5057</v>
      </c>
      <c r="B2430" t="s">
        <v>5058</v>
      </c>
      <c r="C2430" t="s">
        <v>10301</v>
      </c>
      <c r="D2430" t="s">
        <v>471</v>
      </c>
      <c r="E2430">
        <v>202.207485416</v>
      </c>
      <c r="F2430">
        <v>22.84</v>
      </c>
      <c r="G2430">
        <v>30.144546212889601</v>
      </c>
      <c r="H2430">
        <v>-6.38306012883473</v>
      </c>
      <c r="I2430">
        <v>-29.3694260572187</v>
      </c>
      <c r="J2430">
        <v>-3.5604281063511301</v>
      </c>
      <c r="K2430">
        <v>23.3342009078175</v>
      </c>
      <c r="L2430">
        <v>22.713113032817201</v>
      </c>
      <c r="M2430">
        <v>49.975714354123099</v>
      </c>
      <c r="N2430">
        <v>0.70159769168255504</v>
      </c>
      <c r="O2430">
        <v>42.294220665499097</v>
      </c>
      <c r="P2430">
        <v>115.471698113207</v>
      </c>
    </row>
    <row r="2431" spans="1:17" hidden="1" x14ac:dyDescent="0.3">
      <c r="A2431" t="s">
        <v>5059</v>
      </c>
      <c r="B2431" t="s">
        <v>5060</v>
      </c>
      <c r="C2431" t="s">
        <v>10301</v>
      </c>
      <c r="D2431" t="s">
        <v>1610</v>
      </c>
      <c r="E2431">
        <v>201.91028</v>
      </c>
      <c r="F2431">
        <v>286</v>
      </c>
      <c r="G2431">
        <v>-50.901445616230902</v>
      </c>
      <c r="H2431">
        <v>1.7270809381663801</v>
      </c>
      <c r="I2431">
        <v>-35.317435740911201</v>
      </c>
      <c r="J2431">
        <v>-3.3929038199446002</v>
      </c>
      <c r="K2431">
        <v>286.00501460345203</v>
      </c>
      <c r="L2431">
        <v>326.71419642792802</v>
      </c>
      <c r="M2431">
        <v>65.636294008455295</v>
      </c>
      <c r="N2431">
        <v>0.45683060109289603</v>
      </c>
      <c r="O2431">
        <v>80.769230769230703</v>
      </c>
      <c r="P2431">
        <v>11.675126903553201</v>
      </c>
      <c r="Q2431">
        <v>7.6123533629541995E-2</v>
      </c>
    </row>
    <row r="2432" spans="1:17" hidden="1" x14ac:dyDescent="0.3">
      <c r="A2432" t="s">
        <v>5061</v>
      </c>
      <c r="B2432" t="s">
        <v>5062</v>
      </c>
      <c r="C2432" t="s">
        <v>10301</v>
      </c>
      <c r="D2432" t="s">
        <v>308</v>
      </c>
      <c r="E2432">
        <v>201.7313072</v>
      </c>
      <c r="F2432">
        <v>36.799999999999997</v>
      </c>
      <c r="G2432">
        <v>17.7671397521916</v>
      </c>
      <c r="H2432">
        <v>-14.5535299002612</v>
      </c>
      <c r="I2432">
        <v>-17.389286040184</v>
      </c>
      <c r="J2432">
        <v>-2.6812190773426399</v>
      </c>
      <c r="K2432">
        <v>35.955874710239598</v>
      </c>
      <c r="L2432">
        <v>34.399943668172597</v>
      </c>
      <c r="M2432">
        <v>57.568244149612603</v>
      </c>
      <c r="N2432">
        <v>0.40215801672921297</v>
      </c>
      <c r="O2432">
        <v>29.755434782608699</v>
      </c>
      <c r="P2432">
        <v>64.285714285714207</v>
      </c>
      <c r="Q2432">
        <v>0.121432168300052</v>
      </c>
    </row>
    <row r="2433" spans="1:17" hidden="1" x14ac:dyDescent="0.3">
      <c r="A2433" t="s">
        <v>5063</v>
      </c>
      <c r="B2433" t="s">
        <v>5064</v>
      </c>
      <c r="C2433" t="s">
        <v>10301</v>
      </c>
      <c r="D2433" t="s">
        <v>1672</v>
      </c>
      <c r="E2433">
        <v>201.70799464000001</v>
      </c>
      <c r="F2433">
        <v>70.78</v>
      </c>
      <c r="G2433">
        <v>245.39449876278499</v>
      </c>
      <c r="H2433">
        <v>78.792732466726505</v>
      </c>
      <c r="I2433">
        <v>5.9771931683898298</v>
      </c>
      <c r="J2433">
        <v>5.4519567121518602</v>
      </c>
      <c r="K2433">
        <v>51.5640937888192</v>
      </c>
      <c r="L2433">
        <v>46.653046947168797</v>
      </c>
      <c r="M2433">
        <v>99.303091228773795</v>
      </c>
      <c r="N2433">
        <v>0.90572126101263095</v>
      </c>
      <c r="O2433">
        <v>12.927380615993201</v>
      </c>
      <c r="P2433">
        <v>292.78579356270802</v>
      </c>
      <c r="Q2433">
        <v>0.1044330259744</v>
      </c>
    </row>
    <row r="2434" spans="1:17" hidden="1" x14ac:dyDescent="0.3">
      <c r="A2434" t="s">
        <v>5065</v>
      </c>
      <c r="B2434" t="s">
        <v>5066</v>
      </c>
      <c r="C2434" t="s">
        <v>10301</v>
      </c>
      <c r="D2434" t="s">
        <v>303</v>
      </c>
      <c r="E2434">
        <v>201.668262</v>
      </c>
      <c r="F2434">
        <v>84.2</v>
      </c>
      <c r="G2434">
        <v>-46.917256523653499</v>
      </c>
      <c r="H2434">
        <v>-11.106346315064799</v>
      </c>
      <c r="I2434">
        <v>-9.4292235596391993</v>
      </c>
      <c r="J2434">
        <v>0.52125238862128798</v>
      </c>
      <c r="K2434">
        <v>85.241603001798097</v>
      </c>
      <c r="L2434">
        <v>87.722719453464094</v>
      </c>
      <c r="M2434">
        <v>55.480173417946602</v>
      </c>
      <c r="N2434">
        <v>0.352743105950653</v>
      </c>
      <c r="O2434">
        <v>40.083135391923904</v>
      </c>
      <c r="P2434">
        <v>25.5779269202088</v>
      </c>
    </row>
    <row r="2435" spans="1:17" hidden="1" x14ac:dyDescent="0.3">
      <c r="A2435" t="s">
        <v>5067</v>
      </c>
      <c r="B2435" t="s">
        <v>5068</v>
      </c>
      <c r="C2435" t="s">
        <v>10301</v>
      </c>
      <c r="D2435" t="s">
        <v>290</v>
      </c>
      <c r="E2435">
        <v>201.432517125</v>
      </c>
      <c r="F2435">
        <v>126.95</v>
      </c>
      <c r="G2435">
        <v>81.225590317710498</v>
      </c>
      <c r="H2435">
        <v>-21.2332078704978</v>
      </c>
      <c r="I2435">
        <v>45.110731758989402</v>
      </c>
      <c r="J2435">
        <v>-2.4898096828598502</v>
      </c>
      <c r="K2435">
        <v>134.37163945448299</v>
      </c>
      <c r="L2435">
        <v>108.021117980357</v>
      </c>
      <c r="M2435">
        <v>43.767900613407903</v>
      </c>
      <c r="N2435">
        <v>0.28308558022090302</v>
      </c>
      <c r="O2435">
        <v>41.866876723119297</v>
      </c>
      <c r="P2435">
        <v>112.646566164154</v>
      </c>
      <c r="Q2435">
        <v>8.2015830627735001E-2</v>
      </c>
    </row>
    <row r="2436" spans="1:17" hidden="1" x14ac:dyDescent="0.3">
      <c r="A2436" t="s">
        <v>5069</v>
      </c>
      <c r="B2436" t="s">
        <v>5070</v>
      </c>
      <c r="C2436" t="s">
        <v>10301</v>
      </c>
      <c r="D2436" t="s">
        <v>163</v>
      </c>
      <c r="E2436">
        <v>201.42232000000001</v>
      </c>
      <c r="F2436">
        <v>473</v>
      </c>
      <c r="G2436">
        <v>-33.080644792304902</v>
      </c>
      <c r="H2436">
        <v>-6.5384546034801296</v>
      </c>
      <c r="I2436">
        <v>-16.838639631695401</v>
      </c>
      <c r="J2436">
        <v>-3.88588905238639</v>
      </c>
      <c r="K2436">
        <v>493.91652321024299</v>
      </c>
      <c r="M2436">
        <v>36.115571338124298</v>
      </c>
      <c r="O2436">
        <v>40.930232558139501</v>
      </c>
      <c r="P2436">
        <v>44.758990053557703</v>
      </c>
    </row>
    <row r="2437" spans="1:17" hidden="1" x14ac:dyDescent="0.3">
      <c r="A2437" t="s">
        <v>5071</v>
      </c>
      <c r="B2437" t="s">
        <v>5072</v>
      </c>
      <c r="C2437" t="s">
        <v>10301</v>
      </c>
      <c r="D2437" t="s">
        <v>359</v>
      </c>
      <c r="E2437">
        <v>201.4126</v>
      </c>
      <c r="F2437">
        <v>500</v>
      </c>
      <c r="G2437">
        <v>-7.1447906642311798</v>
      </c>
      <c r="H2437">
        <v>-1.82962934167083</v>
      </c>
      <c r="I2437">
        <v>-14.5317650038981</v>
      </c>
      <c r="J2437">
        <v>1.5313118445256499</v>
      </c>
      <c r="K2437">
        <v>491.34034324516398</v>
      </c>
      <c r="L2437">
        <v>496.02638566611301</v>
      </c>
      <c r="M2437">
        <v>56.374053717970902</v>
      </c>
      <c r="N2437">
        <v>1.68803827751196</v>
      </c>
      <c r="O2437">
        <v>38.599999999999902</v>
      </c>
      <c r="P2437">
        <v>29.701686121919501</v>
      </c>
    </row>
    <row r="2438" spans="1:17" hidden="1" x14ac:dyDescent="0.3">
      <c r="A2438" t="s">
        <v>5073</v>
      </c>
      <c r="B2438" t="s">
        <v>5074</v>
      </c>
      <c r="C2438" t="s">
        <v>10301</v>
      </c>
      <c r="D2438" t="s">
        <v>263</v>
      </c>
      <c r="E2438">
        <v>201.320664325</v>
      </c>
      <c r="F2438">
        <v>431.75</v>
      </c>
      <c r="G2438">
        <v>22.282297264524299</v>
      </c>
      <c r="H2438">
        <v>17.905548110363299</v>
      </c>
      <c r="I2438">
        <v>-30.8312421472531</v>
      </c>
      <c r="J2438">
        <v>5.4536270697173999</v>
      </c>
      <c r="K2438">
        <v>389.20726444091201</v>
      </c>
      <c r="L2438">
        <v>388.49938131546003</v>
      </c>
      <c r="M2438">
        <v>82.613914329498797</v>
      </c>
      <c r="N2438">
        <v>0.63470621580037201</v>
      </c>
      <c r="O2438">
        <v>41.146496815286604</v>
      </c>
      <c r="P2438">
        <v>59.523369665619803</v>
      </c>
      <c r="Q2438">
        <v>0.14219318122250801</v>
      </c>
    </row>
    <row r="2439" spans="1:17" hidden="1" x14ac:dyDescent="0.3">
      <c r="A2439" t="s">
        <v>5075</v>
      </c>
      <c r="B2439" t="s">
        <v>5076</v>
      </c>
      <c r="C2439" t="s">
        <v>10301</v>
      </c>
      <c r="D2439" t="s">
        <v>180</v>
      </c>
      <c r="E2439">
        <v>201.12399945000001</v>
      </c>
      <c r="F2439">
        <v>30.69</v>
      </c>
      <c r="G2439">
        <v>-2.9075542247455601</v>
      </c>
      <c r="H2439">
        <v>-7.1501843265077802</v>
      </c>
      <c r="I2439">
        <v>-20.742399030191699</v>
      </c>
      <c r="J2439">
        <v>4.5866952307042901</v>
      </c>
      <c r="K2439">
        <v>29.844279582775201</v>
      </c>
      <c r="L2439">
        <v>28.3103615517803</v>
      </c>
      <c r="M2439">
        <v>60.584042494977702</v>
      </c>
      <c r="N2439">
        <v>0.31341845561936599</v>
      </c>
      <c r="O2439">
        <v>49.885956337569198</v>
      </c>
      <c r="P2439">
        <v>35.496688741721798</v>
      </c>
      <c r="Q2439">
        <v>5.3248356263264997E-2</v>
      </c>
    </row>
    <row r="2440" spans="1:17" hidden="1" x14ac:dyDescent="0.3">
      <c r="A2440" t="s">
        <v>5077</v>
      </c>
      <c r="B2440" t="s">
        <v>5078</v>
      </c>
      <c r="C2440" t="s">
        <v>10301</v>
      </c>
      <c r="D2440" t="s">
        <v>1763</v>
      </c>
      <c r="E2440">
        <v>201.00233291999999</v>
      </c>
      <c r="F2440">
        <v>19.02</v>
      </c>
      <c r="G2440">
        <v>-30.404279436464702</v>
      </c>
      <c r="H2440">
        <v>5.86012546283545</v>
      </c>
      <c r="I2440">
        <v>-38.885835693031297</v>
      </c>
      <c r="J2440">
        <v>-6.0412559847214196</v>
      </c>
      <c r="K2440">
        <v>19.7282014621149</v>
      </c>
      <c r="L2440">
        <v>19.537684705537799</v>
      </c>
      <c r="M2440">
        <v>36.354580408093497</v>
      </c>
      <c r="N2440">
        <v>2.7696380873910198</v>
      </c>
      <c r="O2440">
        <v>57.833859095688702</v>
      </c>
      <c r="P2440">
        <v>11.8823529411764</v>
      </c>
    </row>
    <row r="2441" spans="1:17" hidden="1" x14ac:dyDescent="0.3">
      <c r="A2441" t="s">
        <v>5079</v>
      </c>
      <c r="B2441" t="s">
        <v>5080</v>
      </c>
      <c r="C2441" t="s">
        <v>10301</v>
      </c>
      <c r="D2441" t="s">
        <v>955</v>
      </c>
      <c r="E2441">
        <v>200.39360325000001</v>
      </c>
      <c r="F2441">
        <v>168.15</v>
      </c>
      <c r="G2441">
        <v>-45.491266935899198</v>
      </c>
      <c r="H2441">
        <v>-14.1469607842507</v>
      </c>
      <c r="I2441">
        <v>-76.966268022519699</v>
      </c>
      <c r="J2441">
        <v>14.2768803966945</v>
      </c>
      <c r="K2441">
        <v>197.54224065747599</v>
      </c>
      <c r="L2441">
        <v>255.43497834131</v>
      </c>
      <c r="M2441">
        <v>43.979128755439099</v>
      </c>
      <c r="N2441">
        <v>0.43834435182523701</v>
      </c>
      <c r="O2441">
        <v>189.503419565863</v>
      </c>
      <c r="P2441">
        <v>16.7708333333333</v>
      </c>
      <c r="Q2441">
        <v>1.3886636623359001E-2</v>
      </c>
    </row>
    <row r="2442" spans="1:17" hidden="1" x14ac:dyDescent="0.3">
      <c r="A2442" t="s">
        <v>5081</v>
      </c>
      <c r="B2442" t="s">
        <v>5082</v>
      </c>
      <c r="C2442" t="s">
        <v>10301</v>
      </c>
      <c r="D2442" t="s">
        <v>51</v>
      </c>
      <c r="E2442">
        <v>200.22733719999999</v>
      </c>
      <c r="F2442">
        <v>126.5</v>
      </c>
      <c r="G2442">
        <v>-5.2213262729221404</v>
      </c>
      <c r="H2442">
        <v>16.589600800567101</v>
      </c>
      <c r="I2442">
        <v>-11.119293571792101</v>
      </c>
      <c r="J2442">
        <v>8.1373966625188103</v>
      </c>
      <c r="K2442">
        <v>111.655989933022</v>
      </c>
      <c r="L2442">
        <v>107.585901425258</v>
      </c>
      <c r="M2442">
        <v>68.161158199632794</v>
      </c>
      <c r="N2442">
        <v>1.5721782804525899</v>
      </c>
      <c r="O2442">
        <v>4.7035573122529497</v>
      </c>
      <c r="P2442">
        <v>39.317180616740103</v>
      </c>
      <c r="Q2442">
        <v>-4.2220331249151997E-2</v>
      </c>
    </row>
    <row r="2443" spans="1:17" hidden="1" x14ac:dyDescent="0.3">
      <c r="A2443" t="s">
        <v>5083</v>
      </c>
      <c r="B2443" t="s">
        <v>5084</v>
      </c>
      <c r="C2443" t="s">
        <v>10301</v>
      </c>
      <c r="D2443" t="s">
        <v>72</v>
      </c>
      <c r="E2443">
        <v>200.00189062499999</v>
      </c>
      <c r="F2443">
        <v>162.15</v>
      </c>
      <c r="G2443">
        <v>49.276011792879899</v>
      </c>
      <c r="H2443">
        <v>6.6597460590414199</v>
      </c>
      <c r="I2443">
        <v>-5.6606947695400898</v>
      </c>
      <c r="J2443">
        <v>3.0482273687759198</v>
      </c>
      <c r="K2443">
        <v>151.16520818014601</v>
      </c>
      <c r="L2443">
        <v>137.311964628239</v>
      </c>
      <c r="M2443">
        <v>68.060266299763995</v>
      </c>
      <c r="N2443">
        <v>1.77073608054818</v>
      </c>
      <c r="O2443">
        <v>3.5769349367869201</v>
      </c>
      <c r="P2443">
        <v>90.294566365449995</v>
      </c>
      <c r="Q2443">
        <v>7.6285399927027001E-2</v>
      </c>
    </row>
    <row r="2444" spans="1:17" hidden="1" x14ac:dyDescent="0.3">
      <c r="A2444" t="s">
        <v>5085</v>
      </c>
      <c r="B2444" t="s">
        <v>5086</v>
      </c>
      <c r="C2444" t="s">
        <v>10301</v>
      </c>
      <c r="D2444" t="s">
        <v>962</v>
      </c>
      <c r="E2444">
        <v>199.41857279999999</v>
      </c>
      <c r="F2444">
        <v>144</v>
      </c>
      <c r="G2444">
        <v>179.97193534308701</v>
      </c>
      <c r="H2444">
        <v>-8.5642889515789502</v>
      </c>
      <c r="I2444">
        <v>28.634118557258301</v>
      </c>
      <c r="J2444">
        <v>0.35457463228353397</v>
      </c>
      <c r="K2444">
        <v>150.54050491947899</v>
      </c>
      <c r="L2444">
        <v>121.65056824211899</v>
      </c>
      <c r="M2444">
        <v>49.765085193257597</v>
      </c>
      <c r="N2444">
        <v>1.55350275869675</v>
      </c>
      <c r="O2444">
        <v>31.8055555555555</v>
      </c>
      <c r="P2444">
        <v>236.84210526315701</v>
      </c>
      <c r="Q2444">
        <v>0.14699792172478601</v>
      </c>
    </row>
    <row r="2445" spans="1:17" hidden="1" x14ac:dyDescent="0.3">
      <c r="A2445" t="s">
        <v>5087</v>
      </c>
      <c r="B2445" t="s">
        <v>5088</v>
      </c>
      <c r="C2445" t="s">
        <v>10301</v>
      </c>
      <c r="D2445" t="s">
        <v>1324</v>
      </c>
      <c r="E2445">
        <v>199.35319999999999</v>
      </c>
      <c r="F2445">
        <v>460.4</v>
      </c>
      <c r="G2445">
        <v>305.60391972633602</v>
      </c>
      <c r="H2445">
        <v>33.566792129502097</v>
      </c>
      <c r="I2445">
        <v>-7.0155823294264001</v>
      </c>
      <c r="J2445">
        <v>-14.4136661945025</v>
      </c>
      <c r="K2445">
        <v>414.77467691368997</v>
      </c>
      <c r="L2445">
        <v>334.51787670485402</v>
      </c>
      <c r="M2445">
        <v>45.987143369743201</v>
      </c>
      <c r="N2445">
        <v>2.0275790921595598</v>
      </c>
      <c r="O2445">
        <v>24.8913987836663</v>
      </c>
      <c r="P2445">
        <v>411.55555555555497</v>
      </c>
    </row>
    <row r="2446" spans="1:17" hidden="1" x14ac:dyDescent="0.3">
      <c r="A2446" t="s">
        <v>5089</v>
      </c>
      <c r="B2446" t="s">
        <v>5090</v>
      </c>
      <c r="C2446" t="s">
        <v>10301</v>
      </c>
      <c r="D2446" t="s">
        <v>303</v>
      </c>
      <c r="E2446">
        <v>199.297654284</v>
      </c>
      <c r="F2446">
        <v>146.65</v>
      </c>
      <c r="G2446">
        <v>-43.335097537446799</v>
      </c>
      <c r="H2446">
        <v>0.213571323439428</v>
      </c>
      <c r="I2446">
        <v>-29.1722161891228</v>
      </c>
      <c r="J2446">
        <v>3.28396779469983</v>
      </c>
      <c r="K2446">
        <v>147.293344213773</v>
      </c>
      <c r="L2446">
        <v>159.81442180951399</v>
      </c>
      <c r="M2446">
        <v>57.412068419560804</v>
      </c>
      <c r="N2446">
        <v>0.65497781927937104</v>
      </c>
      <c r="O2446">
        <v>45.0523129209041</v>
      </c>
      <c r="P2446">
        <v>15.4724409448818</v>
      </c>
      <c r="Q2446">
        <v>-6.8544050139336996E-2</v>
      </c>
    </row>
    <row r="2447" spans="1:17" hidden="1" x14ac:dyDescent="0.3">
      <c r="A2447" t="s">
        <v>5091</v>
      </c>
      <c r="B2447" t="s">
        <v>5092</v>
      </c>
      <c r="C2447" t="s">
        <v>10301</v>
      </c>
      <c r="D2447" t="s">
        <v>72</v>
      </c>
      <c r="E2447">
        <v>198.90923416199999</v>
      </c>
      <c r="F2447">
        <v>71.67</v>
      </c>
      <c r="G2447">
        <v>66.309904752288205</v>
      </c>
      <c r="H2447">
        <v>2.0631748599571802</v>
      </c>
      <c r="I2447">
        <v>31.093191939263701</v>
      </c>
      <c r="J2447">
        <v>1.9201571028724</v>
      </c>
      <c r="K2447">
        <v>63.373306256624197</v>
      </c>
      <c r="L2447">
        <v>53.2431498559706</v>
      </c>
      <c r="M2447">
        <v>68.024801356793901</v>
      </c>
      <c r="N2447">
        <v>0.20329864576495399</v>
      </c>
      <c r="O2447">
        <v>3.8788893539835199</v>
      </c>
      <c r="P2447">
        <v>110.175953079178</v>
      </c>
      <c r="Q2447">
        <v>0.11838837109174701</v>
      </c>
    </row>
    <row r="2448" spans="1:17" hidden="1" x14ac:dyDescent="0.3">
      <c r="A2448" t="s">
        <v>5093</v>
      </c>
      <c r="B2448" t="s">
        <v>5094</v>
      </c>
      <c r="C2448" t="s">
        <v>10301</v>
      </c>
      <c r="D2448" t="s">
        <v>359</v>
      </c>
      <c r="E2448">
        <v>198.471712</v>
      </c>
      <c r="F2448">
        <v>208.9</v>
      </c>
      <c r="G2448">
        <v>-59.594355242385298</v>
      </c>
      <c r="H2448">
        <v>1.5487096655180199</v>
      </c>
      <c r="I2448">
        <v>-22.0575427453354</v>
      </c>
      <c r="J2448">
        <v>-5.9930413674913998</v>
      </c>
      <c r="K2448">
        <v>209.22507421451499</v>
      </c>
      <c r="L2448">
        <v>223.79743643063699</v>
      </c>
      <c r="M2448">
        <v>50.739474228539798</v>
      </c>
      <c r="N2448">
        <v>0.73637410447380203</v>
      </c>
      <c r="O2448">
        <v>61.656294877931998</v>
      </c>
      <c r="P2448">
        <v>12.010723860589801</v>
      </c>
      <c r="Q2448">
        <v>0.152457650649482</v>
      </c>
    </row>
    <row r="2449" spans="1:17" hidden="1" x14ac:dyDescent="0.3">
      <c r="A2449" t="s">
        <v>5095</v>
      </c>
      <c r="B2449" t="s">
        <v>5096</v>
      </c>
      <c r="C2449" t="s">
        <v>10301</v>
      </c>
      <c r="D2449" t="s">
        <v>408</v>
      </c>
      <c r="E2449">
        <v>198.26242017499999</v>
      </c>
      <c r="F2449">
        <v>109.75</v>
      </c>
      <c r="G2449">
        <v>-11.7801713865684</v>
      </c>
      <c r="H2449">
        <v>-12.0868664070832</v>
      </c>
      <c r="I2449">
        <v>4.4618337740410698</v>
      </c>
      <c r="J2449">
        <v>-4.8639404053104496</v>
      </c>
      <c r="K2449">
        <v>114.88603750567199</v>
      </c>
      <c r="M2449">
        <v>38.058489238705398</v>
      </c>
      <c r="O2449">
        <v>37.585421412300597</v>
      </c>
      <c r="P2449">
        <v>30.421865715983301</v>
      </c>
    </row>
    <row r="2450" spans="1:17" hidden="1" x14ac:dyDescent="0.3">
      <c r="A2450" t="s">
        <v>5097</v>
      </c>
      <c r="B2450" t="s">
        <v>5098</v>
      </c>
      <c r="C2450" t="s">
        <v>10301</v>
      </c>
      <c r="D2450" t="s">
        <v>46</v>
      </c>
      <c r="E2450">
        <v>198.20421425000001</v>
      </c>
      <c r="F2450">
        <v>115.1</v>
      </c>
      <c r="G2450">
        <v>-28.436320065189001</v>
      </c>
      <c r="H2450">
        <v>8.7032712583587504</v>
      </c>
      <c r="I2450">
        <v>-12.1943149045795</v>
      </c>
      <c r="J2450">
        <v>7.1707530092604497</v>
      </c>
      <c r="M2450">
        <v>41.769175431565799</v>
      </c>
      <c r="O2450">
        <v>10.773240660295301</v>
      </c>
      <c r="P2450">
        <v>4.4464609800362904</v>
      </c>
    </row>
    <row r="2451" spans="1:17" hidden="1" x14ac:dyDescent="0.3">
      <c r="A2451" t="s">
        <v>5099</v>
      </c>
      <c r="B2451" t="s">
        <v>5100</v>
      </c>
      <c r="C2451" t="s">
        <v>10301</v>
      </c>
      <c r="D2451" t="s">
        <v>303</v>
      </c>
      <c r="E2451">
        <v>198.0141204</v>
      </c>
      <c r="F2451">
        <v>222.96</v>
      </c>
      <c r="G2451">
        <v>-6.7438244806562899</v>
      </c>
      <c r="H2451">
        <v>10.966896896395699</v>
      </c>
      <c r="I2451">
        <v>0.78832816610923995</v>
      </c>
      <c r="J2451">
        <v>-0.96439532111708504</v>
      </c>
      <c r="K2451">
        <v>202.325225200402</v>
      </c>
      <c r="L2451">
        <v>199.48657595263401</v>
      </c>
      <c r="M2451">
        <v>69.818232156920502</v>
      </c>
      <c r="N2451">
        <v>0.96799218289506395</v>
      </c>
      <c r="O2451">
        <v>18.1602081090778</v>
      </c>
      <c r="P2451">
        <v>37.079618813403002</v>
      </c>
      <c r="Q2451">
        <v>-3.7676112371709002E-2</v>
      </c>
    </row>
    <row r="2452" spans="1:17" hidden="1" x14ac:dyDescent="0.3">
      <c r="A2452" t="s">
        <v>5101</v>
      </c>
      <c r="B2452" t="s">
        <v>5102</v>
      </c>
      <c r="C2452" t="s">
        <v>10301</v>
      </c>
      <c r="D2452" t="s">
        <v>527</v>
      </c>
      <c r="E2452">
        <v>197.671517935</v>
      </c>
      <c r="F2452">
        <v>281.64999999999998</v>
      </c>
      <c r="G2452">
        <v>145.661669955224</v>
      </c>
      <c r="H2452">
        <v>5.3065178463784699</v>
      </c>
      <c r="I2452">
        <v>46.599063927567897</v>
      </c>
      <c r="J2452">
        <v>6.3674008153883603</v>
      </c>
      <c r="K2452">
        <v>238.41138124166901</v>
      </c>
      <c r="L2452">
        <v>181.745733187159</v>
      </c>
      <c r="M2452">
        <v>62.680091547753896</v>
      </c>
      <c r="N2452">
        <v>1.0993054028534099</v>
      </c>
      <c r="O2452">
        <v>18.835434049351999</v>
      </c>
      <c r="P2452">
        <v>175.85700293829501</v>
      </c>
      <c r="Q2452">
        <v>0.11371877583814401</v>
      </c>
    </row>
    <row r="2453" spans="1:17" hidden="1" x14ac:dyDescent="0.3">
      <c r="A2453" t="s">
        <v>5103</v>
      </c>
      <c r="B2453" t="s">
        <v>5104</v>
      </c>
      <c r="C2453" t="s">
        <v>10301</v>
      </c>
      <c r="D2453" t="s">
        <v>263</v>
      </c>
      <c r="E2453">
        <v>196.99703124999999</v>
      </c>
      <c r="F2453">
        <v>2945.75</v>
      </c>
      <c r="G2453">
        <v>169.75303854700499</v>
      </c>
      <c r="H2453">
        <v>21.6510243220178</v>
      </c>
      <c r="I2453">
        <v>40.855011973044498</v>
      </c>
      <c r="J2453">
        <v>5.2445899048851397</v>
      </c>
      <c r="K2453">
        <v>2446.4169867535602</v>
      </c>
      <c r="L2453">
        <v>2014.0364250141499</v>
      </c>
      <c r="M2453">
        <v>85.616546687120504</v>
      </c>
      <c r="N2453">
        <v>0.65646310535002605</v>
      </c>
      <c r="O2453">
        <v>13.572095391665901</v>
      </c>
      <c r="P2453">
        <v>199.34962654336601</v>
      </c>
      <c r="Q2453">
        <v>0.133744185812224</v>
      </c>
    </row>
    <row r="2454" spans="1:17" hidden="1" x14ac:dyDescent="0.3">
      <c r="A2454" t="s">
        <v>5105</v>
      </c>
      <c r="B2454" t="s">
        <v>5106</v>
      </c>
      <c r="C2454" t="s">
        <v>10301</v>
      </c>
      <c r="D2454" t="s">
        <v>127</v>
      </c>
      <c r="E2454">
        <v>196.8255135</v>
      </c>
      <c r="F2454">
        <v>572.95000000000005</v>
      </c>
      <c r="G2454">
        <v>140.19176177394601</v>
      </c>
      <c r="H2454">
        <v>41.665526306717297</v>
      </c>
      <c r="I2454">
        <v>96.783427178042999</v>
      </c>
      <c r="J2454">
        <v>0.63233213283102796</v>
      </c>
      <c r="K2454">
        <v>470.80416116410697</v>
      </c>
      <c r="L2454">
        <v>354.304692883727</v>
      </c>
      <c r="M2454">
        <v>60.294381679446502</v>
      </c>
      <c r="N2454">
        <v>0.41319796954314703</v>
      </c>
      <c r="O2454">
        <v>12.9243389475521</v>
      </c>
      <c r="P2454">
        <v>185.049751243781</v>
      </c>
      <c r="Q2454">
        <v>0.16236330733780299</v>
      </c>
    </row>
    <row r="2455" spans="1:17" hidden="1" x14ac:dyDescent="0.3">
      <c r="A2455" t="s">
        <v>5107</v>
      </c>
      <c r="B2455" t="s">
        <v>5108</v>
      </c>
      <c r="C2455" t="s">
        <v>10301</v>
      </c>
      <c r="D2455" t="s">
        <v>303</v>
      </c>
      <c r="E2455">
        <v>196.61554587000001</v>
      </c>
      <c r="F2455">
        <v>149.69999999999999</v>
      </c>
      <c r="G2455">
        <v>-55.013727803599899</v>
      </c>
      <c r="H2455">
        <v>0.62373848438519996</v>
      </c>
      <c r="I2455">
        <v>-30.206344608422999</v>
      </c>
      <c r="J2455">
        <v>-0.59256295988591901</v>
      </c>
      <c r="K2455">
        <v>148.83329836876399</v>
      </c>
      <c r="L2455">
        <v>165.530954828148</v>
      </c>
      <c r="M2455">
        <v>63.772050163917299</v>
      </c>
      <c r="N2455">
        <v>1.02229200396396</v>
      </c>
      <c r="O2455">
        <v>77.688710754843001</v>
      </c>
      <c r="P2455">
        <v>14.274809160305299</v>
      </c>
      <c r="Q2455">
        <v>-6.2372526877040001E-3</v>
      </c>
    </row>
    <row r="2456" spans="1:17" hidden="1" x14ac:dyDescent="0.3">
      <c r="A2456" t="s">
        <v>5109</v>
      </c>
      <c r="B2456" t="s">
        <v>5110</v>
      </c>
      <c r="C2456" t="s">
        <v>10301</v>
      </c>
      <c r="D2456" t="s">
        <v>689</v>
      </c>
      <c r="E2456">
        <v>196.53501</v>
      </c>
      <c r="F2456">
        <v>396.2</v>
      </c>
      <c r="G2456">
        <v>81.711892105494996</v>
      </c>
      <c r="H2456">
        <v>46.7550733795021</v>
      </c>
      <c r="I2456">
        <v>59.284353936366998</v>
      </c>
      <c r="J2456">
        <v>6.1931464717181903</v>
      </c>
      <c r="K2456">
        <v>295.75523494298102</v>
      </c>
      <c r="L2456">
        <v>250.608422987018</v>
      </c>
      <c r="M2456">
        <v>78.219636037917297</v>
      </c>
      <c r="N2456">
        <v>2.0506074092356998</v>
      </c>
      <c r="O2456">
        <v>2.7637556789500102</v>
      </c>
      <c r="P2456">
        <v>117.632518538862</v>
      </c>
      <c r="Q2456">
        <v>4.7910570727413997E-2</v>
      </c>
    </row>
    <row r="2457" spans="1:17" hidden="1" x14ac:dyDescent="0.3">
      <c r="A2457" t="s">
        <v>5111</v>
      </c>
      <c r="B2457" t="s">
        <v>5112</v>
      </c>
      <c r="C2457" t="s">
        <v>10301</v>
      </c>
      <c r="D2457" t="s">
        <v>571</v>
      </c>
      <c r="E2457">
        <v>196.45619962500001</v>
      </c>
      <c r="F2457">
        <v>78.75</v>
      </c>
      <c r="G2457">
        <v>-39.682443406487501</v>
      </c>
      <c r="H2457">
        <v>-15.178161998938201</v>
      </c>
      <c r="I2457">
        <v>-23.440438245877999</v>
      </c>
      <c r="J2457">
        <v>4.39345133661097</v>
      </c>
      <c r="M2457">
        <v>72.375001599381605</v>
      </c>
      <c r="O2457">
        <v>23.428571428571399</v>
      </c>
      <c r="P2457">
        <v>29.310344827586199</v>
      </c>
    </row>
    <row r="2458" spans="1:17" hidden="1" x14ac:dyDescent="0.3">
      <c r="A2458" t="s">
        <v>5113</v>
      </c>
      <c r="B2458" t="s">
        <v>5114</v>
      </c>
      <c r="C2458" t="s">
        <v>10301</v>
      </c>
      <c r="D2458" t="s">
        <v>130</v>
      </c>
      <c r="E2458">
        <v>196.34586787200001</v>
      </c>
      <c r="F2458">
        <v>51.04</v>
      </c>
      <c r="G2458">
        <v>-76.047818824947498</v>
      </c>
      <c r="H2458">
        <v>62.666822984176598</v>
      </c>
      <c r="I2458">
        <v>-10.9057422351933</v>
      </c>
      <c r="J2458">
        <v>6.9410066354637099</v>
      </c>
      <c r="K2458">
        <v>40.2120617976706</v>
      </c>
      <c r="M2458">
        <v>63.811819111345997</v>
      </c>
      <c r="N2458">
        <v>3.8606654150733499</v>
      </c>
      <c r="O2458">
        <v>112.970219435736</v>
      </c>
      <c r="P2458">
        <v>65.445705024311096</v>
      </c>
    </row>
    <row r="2459" spans="1:17" hidden="1" x14ac:dyDescent="0.3">
      <c r="A2459" t="s">
        <v>5115</v>
      </c>
      <c r="B2459" t="s">
        <v>5116</v>
      </c>
      <c r="C2459" t="s">
        <v>10301</v>
      </c>
      <c r="D2459" t="s">
        <v>1388</v>
      </c>
      <c r="E2459">
        <v>196.08602296500001</v>
      </c>
      <c r="F2459">
        <v>188.55</v>
      </c>
      <c r="G2459">
        <v>35.399715918914303</v>
      </c>
      <c r="H2459">
        <v>3.2608643655098399</v>
      </c>
      <c r="I2459">
        <v>-18.885378032816298</v>
      </c>
      <c r="J2459">
        <v>-0.91138588847550805</v>
      </c>
      <c r="K2459">
        <v>186.88660191616401</v>
      </c>
      <c r="L2459">
        <v>172.67619267719601</v>
      </c>
      <c r="M2459">
        <v>41.594371065133998</v>
      </c>
      <c r="N2459">
        <v>0.35478196418292102</v>
      </c>
      <c r="O2459">
        <v>31.980906921241001</v>
      </c>
      <c r="P2459">
        <v>70.4792043399638</v>
      </c>
      <c r="Q2459">
        <v>4.2580624342373002E-2</v>
      </c>
    </row>
    <row r="2460" spans="1:17" hidden="1" x14ac:dyDescent="0.3">
      <c r="A2460" t="s">
        <v>5117</v>
      </c>
      <c r="B2460" t="s">
        <v>5118</v>
      </c>
      <c r="C2460" t="s">
        <v>10301</v>
      </c>
      <c r="D2460" t="s">
        <v>1672</v>
      </c>
      <c r="E2460">
        <v>196.01595</v>
      </c>
      <c r="F2460">
        <v>310.25</v>
      </c>
      <c r="G2460">
        <v>183.57824641160801</v>
      </c>
      <c r="H2460">
        <v>-2.5569718258407601</v>
      </c>
      <c r="I2460">
        <v>33.470466466884197</v>
      </c>
      <c r="J2460">
        <v>-1.33949661139944</v>
      </c>
      <c r="K2460">
        <v>301.51477435837597</v>
      </c>
      <c r="L2460">
        <v>238.41993348771001</v>
      </c>
      <c r="M2460">
        <v>58.343954225275603</v>
      </c>
      <c r="N2460">
        <v>0.55664228962540696</v>
      </c>
      <c r="O2460">
        <v>9.6051571313456794</v>
      </c>
      <c r="P2460">
        <v>235.76839826839799</v>
      </c>
      <c r="Q2460">
        <v>0.11517105790369001</v>
      </c>
    </row>
    <row r="2461" spans="1:17" hidden="1" x14ac:dyDescent="0.3">
      <c r="A2461" t="s">
        <v>5119</v>
      </c>
      <c r="B2461" t="s">
        <v>5120</v>
      </c>
      <c r="C2461" t="s">
        <v>10301</v>
      </c>
      <c r="D2461" t="s">
        <v>263</v>
      </c>
      <c r="E2461">
        <v>195.68487300000001</v>
      </c>
      <c r="F2461">
        <v>164.84</v>
      </c>
      <c r="G2461">
        <v>-45.021081753453103</v>
      </c>
      <c r="H2461">
        <v>-2.5419922538164101</v>
      </c>
      <c r="I2461">
        <v>-15.221665657849201</v>
      </c>
      <c r="J2461">
        <v>0.190594389515785</v>
      </c>
      <c r="K2461">
        <v>185.76282911205001</v>
      </c>
      <c r="L2461">
        <v>190.03068623564101</v>
      </c>
      <c r="M2461">
        <v>39.212197251877903</v>
      </c>
      <c r="N2461">
        <v>1.8804689878782901</v>
      </c>
      <c r="O2461">
        <v>46.445037612230003</v>
      </c>
      <c r="P2461">
        <v>21.205882352941099</v>
      </c>
    </row>
    <row r="2462" spans="1:17" hidden="1" x14ac:dyDescent="0.3">
      <c r="A2462" t="s">
        <v>5121</v>
      </c>
      <c r="B2462" t="s">
        <v>5122</v>
      </c>
      <c r="C2462" t="s">
        <v>10301</v>
      </c>
      <c r="D2462" t="s">
        <v>258</v>
      </c>
      <c r="E2462">
        <v>195.59815624999999</v>
      </c>
      <c r="F2462">
        <v>843.55</v>
      </c>
      <c r="G2462">
        <v>193.61837835160301</v>
      </c>
      <c r="H2462">
        <v>109.63293386178501</v>
      </c>
      <c r="I2462">
        <v>162.20413776634501</v>
      </c>
      <c r="J2462">
        <v>17.6840489928476</v>
      </c>
      <c r="K2462">
        <v>507.69539613432198</v>
      </c>
      <c r="L2462">
        <v>345.15092956244001</v>
      </c>
      <c r="M2462">
        <v>98.666830228053101</v>
      </c>
      <c r="N2462">
        <v>1.5299008810572601</v>
      </c>
      <c r="O2462">
        <v>0</v>
      </c>
      <c r="P2462">
        <v>462.36666666666599</v>
      </c>
    </row>
    <row r="2463" spans="1:17" hidden="1" x14ac:dyDescent="0.3">
      <c r="A2463" t="s">
        <v>5123</v>
      </c>
      <c r="B2463" t="s">
        <v>5124</v>
      </c>
      <c r="C2463" t="s">
        <v>10301</v>
      </c>
      <c r="D2463" t="s">
        <v>397</v>
      </c>
      <c r="E2463">
        <v>194.52351999999999</v>
      </c>
      <c r="F2463">
        <v>12.92</v>
      </c>
      <c r="G2463">
        <v>19.7394053330082</v>
      </c>
      <c r="H2463">
        <v>-2.1986141456386501</v>
      </c>
      <c r="I2463">
        <v>-15.9720286598213</v>
      </c>
      <c r="J2463">
        <v>11.2157553618853</v>
      </c>
      <c r="K2463">
        <v>11.624198249392901</v>
      </c>
      <c r="L2463">
        <v>11.2528488086782</v>
      </c>
      <c r="M2463">
        <v>73.868266757480399</v>
      </c>
      <c r="N2463">
        <v>0.47513450902645998</v>
      </c>
      <c r="O2463">
        <v>41.253869969040203</v>
      </c>
      <c r="P2463">
        <v>83.262411347517698</v>
      </c>
      <c r="Q2463">
        <v>2.0325038252535999E-2</v>
      </c>
    </row>
    <row r="2464" spans="1:17" hidden="1" x14ac:dyDescent="0.3">
      <c r="A2464" t="s">
        <v>5125</v>
      </c>
      <c r="B2464" t="s">
        <v>5126</v>
      </c>
      <c r="C2464" t="s">
        <v>10301</v>
      </c>
      <c r="D2464" t="s">
        <v>622</v>
      </c>
      <c r="E2464">
        <v>194.3221312</v>
      </c>
      <c r="F2464">
        <v>21.76</v>
      </c>
      <c r="G2464">
        <v>37.557547646968104</v>
      </c>
      <c r="H2464">
        <v>0.80085078607733795</v>
      </c>
      <c r="I2464">
        <v>-36.1201768079695</v>
      </c>
      <c r="J2464">
        <v>-4.9869409881365003</v>
      </c>
      <c r="K2464">
        <v>22.343342122301799</v>
      </c>
      <c r="L2464">
        <v>21.4339971735658</v>
      </c>
      <c r="M2464">
        <v>40.515603877290097</v>
      </c>
      <c r="N2464">
        <v>0.88057524844022705</v>
      </c>
      <c r="O2464">
        <v>41.498161764705799</v>
      </c>
      <c r="P2464">
        <v>76.766856214459807</v>
      </c>
      <c r="Q2464">
        <v>3.4476155684975002E-2</v>
      </c>
    </row>
    <row r="2465" spans="1:17" hidden="1" x14ac:dyDescent="0.3">
      <c r="A2465" t="s">
        <v>5127</v>
      </c>
      <c r="B2465" t="s">
        <v>5128</v>
      </c>
      <c r="C2465" t="s">
        <v>10301</v>
      </c>
      <c r="D2465" t="s">
        <v>408</v>
      </c>
      <c r="E2465">
        <v>194.28407279999999</v>
      </c>
      <c r="F2465">
        <v>128.22</v>
      </c>
      <c r="G2465">
        <v>198.25880788415799</v>
      </c>
      <c r="H2465">
        <v>50.169899440112701</v>
      </c>
      <c r="I2465">
        <v>149.99773702422999</v>
      </c>
      <c r="J2465">
        <v>5.4556926131861996</v>
      </c>
      <c r="K2465">
        <v>88.849823308870597</v>
      </c>
      <c r="L2465">
        <v>60.720248307731303</v>
      </c>
      <c r="M2465">
        <v>99.981147474722604</v>
      </c>
      <c r="N2465">
        <v>1.23708486445423</v>
      </c>
      <c r="O2465">
        <v>0</v>
      </c>
      <c r="P2465">
        <v>323.86776859504101</v>
      </c>
      <c r="Q2465">
        <v>0.11707785701024299</v>
      </c>
    </row>
    <row r="2466" spans="1:17" hidden="1" x14ac:dyDescent="0.3">
      <c r="A2466" t="s">
        <v>5129</v>
      </c>
      <c r="B2466" t="s">
        <v>5130</v>
      </c>
      <c r="C2466" t="s">
        <v>10301</v>
      </c>
      <c r="D2466" t="s">
        <v>689</v>
      </c>
      <c r="E2466">
        <v>194.15625</v>
      </c>
      <c r="F2466">
        <v>103.55</v>
      </c>
      <c r="G2466">
        <v>-40.827745934563502</v>
      </c>
      <c r="H2466">
        <v>-10.8937822830305</v>
      </c>
      <c r="I2466">
        <v>2.73151545439559</v>
      </c>
      <c r="J2466">
        <v>-4.2370123084903204</v>
      </c>
      <c r="K2466">
        <v>103.089181556707</v>
      </c>
      <c r="L2466">
        <v>96.328299837439999</v>
      </c>
      <c r="M2466">
        <v>37.829635323569399</v>
      </c>
      <c r="N2466">
        <v>0.97723618590558703</v>
      </c>
      <c r="O2466">
        <v>18.493481409946799</v>
      </c>
      <c r="P2466">
        <v>50.9475218658892</v>
      </c>
      <c r="Q2466">
        <v>-7.0301968280495994E-2</v>
      </c>
    </row>
    <row r="2467" spans="1:17" hidden="1" x14ac:dyDescent="0.3">
      <c r="A2467" t="s">
        <v>5131</v>
      </c>
      <c r="B2467" t="s">
        <v>5132</v>
      </c>
      <c r="C2467" t="s">
        <v>10301</v>
      </c>
      <c r="D2467" t="s">
        <v>51</v>
      </c>
      <c r="E2467">
        <v>193.863665325</v>
      </c>
      <c r="F2467">
        <v>81.95</v>
      </c>
      <c r="G2467">
        <v>-47.966518011939399</v>
      </c>
      <c r="H2467">
        <v>-6.9150260523160503</v>
      </c>
      <c r="I2467">
        <v>-20.6201768079695</v>
      </c>
      <c r="J2467">
        <v>-7.8543481893503104</v>
      </c>
      <c r="K2467">
        <v>85.675681129323394</v>
      </c>
      <c r="L2467">
        <v>89.996451979664599</v>
      </c>
      <c r="M2467">
        <v>44.3408975382535</v>
      </c>
      <c r="N2467">
        <v>0.791186752751319</v>
      </c>
      <c r="O2467">
        <v>37.888956680902901</v>
      </c>
      <c r="P2467">
        <v>11.877133105802001</v>
      </c>
      <c r="Q2467">
        <v>-5.6636199594380002E-2</v>
      </c>
    </row>
    <row r="2468" spans="1:17" hidden="1" x14ac:dyDescent="0.3">
      <c r="A2468" t="s">
        <v>5133</v>
      </c>
      <c r="B2468" t="s">
        <v>5134</v>
      </c>
      <c r="C2468" t="s">
        <v>10301</v>
      </c>
      <c r="D2468" t="s">
        <v>113</v>
      </c>
      <c r="E2468">
        <v>192.773047429</v>
      </c>
      <c r="F2468">
        <v>103.21</v>
      </c>
      <c r="G2468">
        <v>15.3300070976558</v>
      </c>
      <c r="H2468">
        <v>2.5167921295021198</v>
      </c>
      <c r="I2468">
        <v>11.1202224252911</v>
      </c>
      <c r="J2468">
        <v>-12.2202715741416</v>
      </c>
      <c r="K2468">
        <v>96.459511396534495</v>
      </c>
      <c r="L2468">
        <v>84.6382641421702</v>
      </c>
      <c r="M2468">
        <v>46.189060596111602</v>
      </c>
      <c r="N2468">
        <v>0.55438423324160302</v>
      </c>
      <c r="O2468">
        <v>10.2606336595291</v>
      </c>
      <c r="P2468">
        <v>54.737631184407697</v>
      </c>
      <c r="Q2468">
        <v>6.3147874224861997E-2</v>
      </c>
    </row>
    <row r="2469" spans="1:17" hidden="1" x14ac:dyDescent="0.3">
      <c r="A2469" t="s">
        <v>5135</v>
      </c>
      <c r="B2469" t="s">
        <v>5136</v>
      </c>
      <c r="C2469" t="s">
        <v>10301</v>
      </c>
      <c r="D2469" t="s">
        <v>921</v>
      </c>
      <c r="E2469">
        <v>192.696</v>
      </c>
      <c r="F2469">
        <v>160.58000000000001</v>
      </c>
      <c r="G2469">
        <v>60.777914649778502</v>
      </c>
      <c r="H2469">
        <v>21.300176334004199</v>
      </c>
      <c r="I2469">
        <v>99.197544064577301</v>
      </c>
      <c r="J2469">
        <v>18.766098598484501</v>
      </c>
      <c r="K2469">
        <v>126.214433354571</v>
      </c>
      <c r="L2469">
        <v>98.2581440395534</v>
      </c>
      <c r="M2469">
        <v>89.625323461319596</v>
      </c>
      <c r="N2469">
        <v>0.17318473387675301</v>
      </c>
      <c r="O2469">
        <v>0</v>
      </c>
      <c r="Q2469">
        <v>8.7340829826490995E-2</v>
      </c>
    </row>
    <row r="2470" spans="1:17" hidden="1" x14ac:dyDescent="0.3">
      <c r="A2470" t="s">
        <v>5137</v>
      </c>
      <c r="B2470" t="s">
        <v>5138</v>
      </c>
      <c r="C2470" t="s">
        <v>10301</v>
      </c>
      <c r="D2470" t="s">
        <v>1582</v>
      </c>
      <c r="E2470">
        <v>192.58019999999999</v>
      </c>
      <c r="F2470">
        <v>187.7</v>
      </c>
      <c r="G2470">
        <v>-38.536785143182101</v>
      </c>
      <c r="H2470">
        <v>-5.0082078704978699</v>
      </c>
      <c r="I2470">
        <v>-10.707469856801</v>
      </c>
      <c r="J2470">
        <v>5.9016934173885804</v>
      </c>
      <c r="K2470">
        <v>184.31550925247601</v>
      </c>
      <c r="M2470">
        <v>49.738113773147703</v>
      </c>
      <c r="N2470">
        <v>0.32944130571249203</v>
      </c>
      <c r="O2470">
        <v>15.6100159829515</v>
      </c>
      <c r="P2470">
        <v>61.810344827586199</v>
      </c>
    </row>
    <row r="2471" spans="1:17" hidden="1" x14ac:dyDescent="0.3">
      <c r="A2471" t="s">
        <v>5139</v>
      </c>
      <c r="B2471" t="s">
        <v>5140</v>
      </c>
      <c r="C2471" t="s">
        <v>10301</v>
      </c>
      <c r="D2471" t="s">
        <v>408</v>
      </c>
      <c r="E2471">
        <v>192.489285</v>
      </c>
      <c r="F2471">
        <v>3.39</v>
      </c>
      <c r="G2471">
        <v>-97.514150080188301</v>
      </c>
      <c r="H2471">
        <v>-8.0128688874470306</v>
      </c>
      <c r="I2471">
        <v>-60.077558847543301</v>
      </c>
      <c r="J2471">
        <v>3.8012198160835897E-2</v>
      </c>
      <c r="K2471">
        <v>3.5230651338783598</v>
      </c>
      <c r="L2471">
        <v>4.89363745983571</v>
      </c>
      <c r="M2471">
        <v>51.8275379238545</v>
      </c>
      <c r="N2471">
        <v>0.97373060169690095</v>
      </c>
      <c r="O2471">
        <v>228.90855457227099</v>
      </c>
      <c r="P2471">
        <v>7.6190476190476302</v>
      </c>
      <c r="Q2471">
        <v>3.7165204700881999E-2</v>
      </c>
    </row>
    <row r="2472" spans="1:17" hidden="1" x14ac:dyDescent="0.3">
      <c r="A2472" t="s">
        <v>5141</v>
      </c>
      <c r="B2472" t="s">
        <v>5142</v>
      </c>
      <c r="C2472" t="s">
        <v>10301</v>
      </c>
      <c r="D2472" t="s">
        <v>21</v>
      </c>
      <c r="E2472">
        <v>192.24599071</v>
      </c>
      <c r="F2472">
        <v>0.97</v>
      </c>
      <c r="G2472">
        <v>177.11370901674499</v>
      </c>
      <c r="H2472">
        <v>2.10012546283546</v>
      </c>
      <c r="I2472">
        <v>-42.390018077810701</v>
      </c>
      <c r="J2472">
        <v>1.72865590287574</v>
      </c>
      <c r="K2472">
        <v>0.93547202637040505</v>
      </c>
      <c r="L2472">
        <v>0.88172658237968704</v>
      </c>
      <c r="M2472">
        <v>77.815062129615498</v>
      </c>
      <c r="N2472">
        <v>0.58287214421470201</v>
      </c>
      <c r="O2472">
        <v>76.288659793814404</v>
      </c>
      <c r="P2472">
        <v>275.968992248061</v>
      </c>
    </row>
    <row r="2473" spans="1:17" hidden="1" x14ac:dyDescent="0.3">
      <c r="A2473" t="s">
        <v>5143</v>
      </c>
      <c r="B2473" t="s">
        <v>5144</v>
      </c>
      <c r="C2473" t="s">
        <v>10301</v>
      </c>
      <c r="D2473" t="s">
        <v>139</v>
      </c>
      <c r="E2473">
        <v>191.59450000000001</v>
      </c>
      <c r="F2473">
        <v>139.85</v>
      </c>
      <c r="G2473">
        <v>4.0162247400163702</v>
      </c>
      <c r="H2473">
        <v>-7.3033833090943601</v>
      </c>
      <c r="I2473">
        <v>-1.51425146553373</v>
      </c>
      <c r="J2473">
        <v>2.2146660372665701</v>
      </c>
      <c r="K2473">
        <v>141.30550730069299</v>
      </c>
      <c r="L2473">
        <v>133.047698875972</v>
      </c>
      <c r="M2473">
        <v>79.431164389188396</v>
      </c>
      <c r="N2473">
        <v>0.21188261956861501</v>
      </c>
      <c r="O2473">
        <v>28.709331426528401</v>
      </c>
      <c r="P2473">
        <v>51.352813852813803</v>
      </c>
      <c r="Q2473">
        <v>7.3776623723564999E-2</v>
      </c>
    </row>
    <row r="2474" spans="1:17" hidden="1" x14ac:dyDescent="0.3">
      <c r="A2474" t="s">
        <v>5145</v>
      </c>
      <c r="B2474" t="s">
        <v>5146</v>
      </c>
      <c r="C2474" t="s">
        <v>10301</v>
      </c>
      <c r="D2474" t="s">
        <v>1002</v>
      </c>
      <c r="E2474">
        <v>191.52</v>
      </c>
      <c r="F2474">
        <v>364.8</v>
      </c>
      <c r="G2474">
        <v>152.91367125184601</v>
      </c>
      <c r="H2474">
        <v>15.9573618740993</v>
      </c>
      <c r="I2474">
        <v>-10.567084913414099</v>
      </c>
      <c r="J2474">
        <v>2.0212743195781702</v>
      </c>
      <c r="K2474">
        <v>337.61572804805701</v>
      </c>
      <c r="L2474">
        <v>275.03703554234301</v>
      </c>
      <c r="M2474">
        <v>54.891171018627197</v>
      </c>
      <c r="N2474">
        <v>0.58096937872120402</v>
      </c>
      <c r="O2474">
        <v>7.1820175438596499</v>
      </c>
      <c r="P2474">
        <v>216.94178974804501</v>
      </c>
      <c r="Q2474">
        <v>8.4571676223563999E-2</v>
      </c>
    </row>
    <row r="2475" spans="1:17" hidden="1" x14ac:dyDescent="0.3">
      <c r="A2475" t="s">
        <v>5147</v>
      </c>
      <c r="B2475" t="s">
        <v>5148</v>
      </c>
      <c r="C2475" t="s">
        <v>10301</v>
      </c>
      <c r="D2475" t="s">
        <v>204</v>
      </c>
      <c r="E2475">
        <v>191.40358499999999</v>
      </c>
      <c r="F2475">
        <v>151.5</v>
      </c>
      <c r="G2475">
        <v>266.61351247586498</v>
      </c>
      <c r="H2475">
        <v>88.141792129502093</v>
      </c>
      <c r="I2475">
        <v>80.339476761950195</v>
      </c>
      <c r="J2475">
        <v>5.4640209871333703</v>
      </c>
      <c r="K2475">
        <v>105.32634043493201</v>
      </c>
      <c r="L2475">
        <v>77.1831060595471</v>
      </c>
      <c r="M2475">
        <v>99.453950477743504</v>
      </c>
      <c r="N2475">
        <v>0.25361827425342598</v>
      </c>
      <c r="O2475">
        <v>0</v>
      </c>
      <c r="P2475">
        <v>317.93103448275798</v>
      </c>
      <c r="Q2475">
        <v>9.0285510075452005E-2</v>
      </c>
    </row>
    <row r="2476" spans="1:17" hidden="1" x14ac:dyDescent="0.3">
      <c r="A2476" t="s">
        <v>5149</v>
      </c>
      <c r="B2476" t="s">
        <v>5150</v>
      </c>
      <c r="C2476" t="s">
        <v>10301</v>
      </c>
      <c r="D2476" t="s">
        <v>54</v>
      </c>
      <c r="E2476">
        <v>191.32345827</v>
      </c>
      <c r="F2476">
        <v>1.51</v>
      </c>
      <c r="G2476">
        <v>-38.054709447514199</v>
      </c>
      <c r="H2476">
        <v>-2.55771118175615</v>
      </c>
      <c r="I2476">
        <v>-50.542129124658601</v>
      </c>
      <c r="J2476">
        <v>0.706496102626056</v>
      </c>
      <c r="K2476">
        <v>1.50176822729401</v>
      </c>
      <c r="L2476">
        <v>1.6597542090621999</v>
      </c>
      <c r="M2476">
        <v>58.139681828224901</v>
      </c>
      <c r="N2476">
        <v>0.82238830160445398</v>
      </c>
      <c r="O2476">
        <v>96.688741721854299</v>
      </c>
      <c r="P2476">
        <v>16.1538461538461</v>
      </c>
      <c r="Q2476">
        <v>3.8252691264105E-2</v>
      </c>
    </row>
    <row r="2477" spans="1:17" hidden="1" x14ac:dyDescent="0.3">
      <c r="A2477" t="s">
        <v>5151</v>
      </c>
      <c r="B2477" t="s">
        <v>5152</v>
      </c>
      <c r="C2477" t="s">
        <v>10301</v>
      </c>
      <c r="D2477" t="s">
        <v>72</v>
      </c>
      <c r="E2477">
        <v>191.2828203</v>
      </c>
      <c r="F2477">
        <v>102.63</v>
      </c>
      <c r="G2477">
        <v>250.80359005333301</v>
      </c>
      <c r="H2477">
        <v>49.151407514117501</v>
      </c>
      <c r="I2477">
        <v>126.99868624112599</v>
      </c>
      <c r="J2477">
        <v>18.512189513158098</v>
      </c>
      <c r="K2477">
        <v>74.841628469622194</v>
      </c>
      <c r="L2477">
        <v>59.009624165808397</v>
      </c>
      <c r="M2477">
        <v>93.734958879170094</v>
      </c>
      <c r="N2477">
        <v>1.9516148030840199</v>
      </c>
      <c r="O2477">
        <v>0</v>
      </c>
      <c r="P2477">
        <v>327.850350593945</v>
      </c>
      <c r="Q2477">
        <v>0.26624796152234198</v>
      </c>
    </row>
    <row r="2478" spans="1:17" hidden="1" x14ac:dyDescent="0.3">
      <c r="A2478" t="s">
        <v>5153</v>
      </c>
      <c r="B2478" t="s">
        <v>5154</v>
      </c>
      <c r="C2478" t="s">
        <v>10301</v>
      </c>
      <c r="D2478" t="s">
        <v>622</v>
      </c>
      <c r="E2478">
        <v>191.12128371099999</v>
      </c>
      <c r="F2478">
        <v>29.71</v>
      </c>
      <c r="G2478">
        <v>4.1267069203098803</v>
      </c>
      <c r="H2478">
        <v>9.8653198758214895</v>
      </c>
      <c r="I2478">
        <v>13.682917425504399</v>
      </c>
      <c r="J2478">
        <v>-4.5347514867523797</v>
      </c>
      <c r="K2478">
        <v>28.7796880050231</v>
      </c>
      <c r="L2478">
        <v>25.7582898644179</v>
      </c>
      <c r="M2478">
        <v>47.732493834183302</v>
      </c>
      <c r="N2478">
        <v>0.26854000367738101</v>
      </c>
      <c r="O2478">
        <v>30.932346011443901</v>
      </c>
      <c r="P2478">
        <v>47.079207920792101</v>
      </c>
      <c r="Q2478">
        <v>5.9613256273828998E-2</v>
      </c>
    </row>
    <row r="2479" spans="1:17" hidden="1" x14ac:dyDescent="0.3">
      <c r="A2479" t="s">
        <v>5155</v>
      </c>
      <c r="B2479" t="s">
        <v>5156</v>
      </c>
      <c r="C2479" t="s">
        <v>10301</v>
      </c>
      <c r="D2479" t="s">
        <v>622</v>
      </c>
      <c r="E2479">
        <v>190.63393625</v>
      </c>
      <c r="F2479">
        <v>179.5</v>
      </c>
      <c r="G2479">
        <v>42.486882446059099</v>
      </c>
      <c r="H2479">
        <v>-12.293092097740301</v>
      </c>
      <c r="I2479">
        <v>-18.9348385376402</v>
      </c>
      <c r="J2479">
        <v>-2.3957411502355401</v>
      </c>
      <c r="K2479">
        <v>194.02051015580099</v>
      </c>
      <c r="L2479">
        <v>191.15931024483501</v>
      </c>
      <c r="M2479">
        <v>45.053518316213498</v>
      </c>
      <c r="N2479">
        <v>1.4693481523979799</v>
      </c>
      <c r="O2479">
        <v>61.894150417827298</v>
      </c>
      <c r="P2479">
        <v>75.289743982829904</v>
      </c>
      <c r="Q2479">
        <v>0.10376086958925999</v>
      </c>
    </row>
    <row r="2480" spans="1:17" hidden="1" x14ac:dyDescent="0.3">
      <c r="A2480" t="s">
        <v>5157</v>
      </c>
      <c r="B2480" t="s">
        <v>5158</v>
      </c>
      <c r="C2480" t="s">
        <v>10301</v>
      </c>
      <c r="D2480" t="s">
        <v>378</v>
      </c>
      <c r="E2480">
        <v>190.5624</v>
      </c>
      <c r="F2480">
        <v>113.43</v>
      </c>
      <c r="G2480">
        <v>72.843324422768106</v>
      </c>
      <c r="H2480">
        <v>8.9114401526458007</v>
      </c>
      <c r="I2480">
        <v>30.378118607044701</v>
      </c>
      <c r="J2480">
        <v>1.07063751676746</v>
      </c>
      <c r="K2480">
        <v>103.394321697002</v>
      </c>
      <c r="L2480">
        <v>87.680177116369407</v>
      </c>
      <c r="M2480">
        <v>57.486367556809498</v>
      </c>
      <c r="N2480">
        <v>0.381804562495276</v>
      </c>
      <c r="O2480">
        <v>4.9105174997795897</v>
      </c>
      <c r="P2480">
        <v>107.93767186067799</v>
      </c>
      <c r="Q2480">
        <v>0.127465303354101</v>
      </c>
    </row>
    <row r="2481" spans="1:17" hidden="1" x14ac:dyDescent="0.3">
      <c r="A2481" t="s">
        <v>5159</v>
      </c>
      <c r="B2481" t="s">
        <v>5160</v>
      </c>
      <c r="C2481" t="s">
        <v>10301</v>
      </c>
      <c r="D2481" t="s">
        <v>354</v>
      </c>
      <c r="E2481">
        <v>190.08641890000001</v>
      </c>
      <c r="F2481">
        <v>203</v>
      </c>
      <c r="G2481">
        <v>27.162476379608702</v>
      </c>
      <c r="H2481">
        <v>3.97038811046458</v>
      </c>
      <c r="I2481">
        <v>29.4925569271564</v>
      </c>
      <c r="J2481">
        <v>-7.3050735284253401</v>
      </c>
      <c r="K2481">
        <v>197.511039097435</v>
      </c>
      <c r="L2481">
        <v>163.25960023018399</v>
      </c>
      <c r="M2481">
        <v>35.304008253372203</v>
      </c>
      <c r="N2481">
        <v>0.127425755343057</v>
      </c>
      <c r="O2481">
        <v>15.625615763546699</v>
      </c>
      <c r="P2481">
        <v>73.578452330055498</v>
      </c>
      <c r="Q2481">
        <v>8.3232153053875005E-2</v>
      </c>
    </row>
    <row r="2482" spans="1:17" hidden="1" x14ac:dyDescent="0.3">
      <c r="A2482" t="s">
        <v>5161</v>
      </c>
      <c r="B2482" t="s">
        <v>5162</v>
      </c>
      <c r="C2482" t="s">
        <v>10301</v>
      </c>
      <c r="D2482" t="s">
        <v>303</v>
      </c>
      <c r="E2482">
        <v>188.7912</v>
      </c>
      <c r="F2482">
        <v>15732.6</v>
      </c>
      <c r="G2482">
        <v>1.75011049366812</v>
      </c>
      <c r="H2482">
        <v>3.01298853337487</v>
      </c>
      <c r="I2482">
        <v>4.8620454142527096</v>
      </c>
      <c r="J2482">
        <v>-0.71648197723902496</v>
      </c>
      <c r="K2482">
        <v>14569.711047041899</v>
      </c>
      <c r="L2482">
        <v>13671.541591768901</v>
      </c>
      <c r="M2482">
        <v>81.885311206886897</v>
      </c>
      <c r="N2482">
        <v>1.0563106796116499</v>
      </c>
      <c r="O2482">
        <v>14.221425574920801</v>
      </c>
      <c r="P2482">
        <v>55.594236151632302</v>
      </c>
      <c r="Q2482">
        <v>1.9975137457397998E-2</v>
      </c>
    </row>
    <row r="2483" spans="1:17" hidden="1" x14ac:dyDescent="0.3">
      <c r="A2483" t="s">
        <v>5163</v>
      </c>
      <c r="B2483" t="s">
        <v>5164</v>
      </c>
      <c r="C2483" t="s">
        <v>10301</v>
      </c>
      <c r="D2483" t="s">
        <v>303</v>
      </c>
      <c r="E2483">
        <v>188.14268999999999</v>
      </c>
      <c r="F2483">
        <v>20.76</v>
      </c>
      <c r="G2483">
        <v>-36.018667139008301</v>
      </c>
      <c r="H2483">
        <v>-0.98726591279988596</v>
      </c>
      <c r="I2483">
        <v>-21.296977465832398</v>
      </c>
      <c r="J2483">
        <v>2.2316978886469898</v>
      </c>
      <c r="K2483">
        <v>20.736979023505299</v>
      </c>
      <c r="L2483">
        <v>21.110790057858399</v>
      </c>
      <c r="M2483">
        <v>66.790458171163195</v>
      </c>
      <c r="N2483">
        <v>0.37724504195390002</v>
      </c>
      <c r="O2483">
        <v>39.210019267822702</v>
      </c>
      <c r="P2483">
        <v>17.553793884484701</v>
      </c>
      <c r="Q2483">
        <v>4.7394684415310001E-2</v>
      </c>
    </row>
    <row r="2484" spans="1:17" hidden="1" x14ac:dyDescent="0.3">
      <c r="A2484" t="s">
        <v>5165</v>
      </c>
      <c r="B2484" t="s">
        <v>5166</v>
      </c>
      <c r="C2484" t="s">
        <v>10301</v>
      </c>
      <c r="D2484" t="s">
        <v>497</v>
      </c>
      <c r="E2484">
        <v>188.05162079999999</v>
      </c>
      <c r="F2484">
        <v>87.6</v>
      </c>
      <c r="G2484">
        <v>-70.399681056636197</v>
      </c>
      <c r="H2484">
        <v>-14.5337004813353</v>
      </c>
      <c r="I2484">
        <v>-54.157675896026703</v>
      </c>
      <c r="J2484">
        <v>-1.0316220733533901</v>
      </c>
      <c r="M2484">
        <v>37.101071341242502</v>
      </c>
      <c r="O2484">
        <v>85.787671232876704</v>
      </c>
      <c r="P2484">
        <v>5.5421686746987797</v>
      </c>
    </row>
    <row r="2485" spans="1:17" hidden="1" x14ac:dyDescent="0.3">
      <c r="A2485" t="s">
        <v>5167</v>
      </c>
      <c r="B2485" t="s">
        <v>5168</v>
      </c>
      <c r="C2485" t="s">
        <v>10301</v>
      </c>
      <c r="D2485" t="s">
        <v>127</v>
      </c>
      <c r="E2485">
        <v>187.89730399999999</v>
      </c>
      <c r="F2485">
        <v>516.4</v>
      </c>
      <c r="G2485">
        <v>45.3708530798922</v>
      </c>
      <c r="H2485">
        <v>-13.8187071865033</v>
      </c>
      <c r="I2485">
        <v>9.57338714809738</v>
      </c>
      <c r="J2485">
        <v>-1.7380581354064399</v>
      </c>
      <c r="K2485">
        <v>529.65233203479602</v>
      </c>
      <c r="L2485">
        <v>463.94201669231899</v>
      </c>
      <c r="M2485">
        <v>44.255120916237097</v>
      </c>
      <c r="N2485">
        <v>0.12167810036209201</v>
      </c>
      <c r="O2485">
        <v>40.840433772269499</v>
      </c>
      <c r="Q2485">
        <v>8.0687693130129995E-2</v>
      </c>
    </row>
    <row r="2486" spans="1:17" hidden="1" x14ac:dyDescent="0.3">
      <c r="A2486" t="s">
        <v>5169</v>
      </c>
      <c r="B2486" t="s">
        <v>5170</v>
      </c>
      <c r="C2486" t="s">
        <v>10301</v>
      </c>
      <c r="D2486" t="s">
        <v>290</v>
      </c>
      <c r="E2486">
        <v>187.88525000000001</v>
      </c>
      <c r="F2486">
        <v>372.05</v>
      </c>
      <c r="G2486">
        <v>-55.7380886736156</v>
      </c>
      <c r="H2486">
        <v>-15.5587892658467</v>
      </c>
      <c r="I2486">
        <v>-22.272872817688199</v>
      </c>
      <c r="J2486">
        <v>-1.95850214914877</v>
      </c>
      <c r="K2486">
        <v>367.07501492529502</v>
      </c>
      <c r="L2486">
        <v>390.24081049901901</v>
      </c>
      <c r="M2486">
        <v>50.752485184948</v>
      </c>
      <c r="N2486">
        <v>0.62228664892081698</v>
      </c>
      <c r="O2486">
        <v>59.911302244322002</v>
      </c>
      <c r="P2486">
        <v>28.293103448275801</v>
      </c>
      <c r="Q2486">
        <v>7.8213325067813005E-2</v>
      </c>
    </row>
    <row r="2487" spans="1:17" hidden="1" x14ac:dyDescent="0.3">
      <c r="A2487" t="s">
        <v>5171</v>
      </c>
      <c r="B2487" t="s">
        <v>5172</v>
      </c>
      <c r="C2487" t="s">
        <v>10301</v>
      </c>
      <c r="E2487">
        <v>187.73117999999999</v>
      </c>
      <c r="F2487">
        <v>61.23</v>
      </c>
      <c r="G2487">
        <v>56.232638415715002</v>
      </c>
      <c r="H2487">
        <v>-20.4963657652347</v>
      </c>
      <c r="I2487">
        <v>-22.9108729839947</v>
      </c>
      <c r="J2487">
        <v>0.51654959156357305</v>
      </c>
      <c r="K2487">
        <v>70.594198513550594</v>
      </c>
      <c r="L2487">
        <v>66.061709841496395</v>
      </c>
      <c r="M2487">
        <v>39.175805336044299</v>
      </c>
      <c r="N2487">
        <v>0.53102754058246004</v>
      </c>
      <c r="O2487">
        <v>59.725624693777497</v>
      </c>
      <c r="P2487">
        <v>87.879717704817395</v>
      </c>
      <c r="Q2487">
        <v>0.21188747878408301</v>
      </c>
    </row>
    <row r="2488" spans="1:17" hidden="1" x14ac:dyDescent="0.3">
      <c r="A2488" t="s">
        <v>5173</v>
      </c>
      <c r="B2488" t="s">
        <v>5174</v>
      </c>
      <c r="C2488" t="s">
        <v>10301</v>
      </c>
      <c r="D2488" t="s">
        <v>308</v>
      </c>
      <c r="E2488">
        <v>187.44852</v>
      </c>
      <c r="F2488">
        <v>157.15</v>
      </c>
      <c r="G2488">
        <v>68.372544764149197</v>
      </c>
      <c r="H2488">
        <v>9.5338575763705293</v>
      </c>
      <c r="I2488">
        <v>3.1160864823478298</v>
      </c>
      <c r="J2488">
        <v>1.88852919955276</v>
      </c>
      <c r="K2488">
        <v>143.64028952839701</v>
      </c>
      <c r="L2488">
        <v>126.126866975776</v>
      </c>
      <c r="M2488">
        <v>70.685229445398605</v>
      </c>
      <c r="N2488">
        <v>0.97432671703263896</v>
      </c>
      <c r="O2488">
        <v>4.2952593063951596</v>
      </c>
      <c r="P2488">
        <v>103.694102397926</v>
      </c>
      <c r="Q2488">
        <v>0.12576075394043201</v>
      </c>
    </row>
    <row r="2489" spans="1:17" hidden="1" x14ac:dyDescent="0.3">
      <c r="A2489" t="s">
        <v>5175</v>
      </c>
      <c r="B2489" t="s">
        <v>5176</v>
      </c>
      <c r="C2489" t="s">
        <v>10301</v>
      </c>
      <c r="D2489" t="s">
        <v>1184</v>
      </c>
      <c r="E2489">
        <v>187.44154</v>
      </c>
      <c r="F2489">
        <v>110</v>
      </c>
      <c r="G2489">
        <v>115.71459913145701</v>
      </c>
      <c r="H2489">
        <v>-6.8126070121287698</v>
      </c>
      <c r="I2489">
        <v>13.3242676364749</v>
      </c>
      <c r="J2489">
        <v>-0.96100608257626796</v>
      </c>
      <c r="K2489">
        <v>109.07354418579099</v>
      </c>
      <c r="L2489">
        <v>91.6229401067814</v>
      </c>
      <c r="M2489">
        <v>52.496108359741797</v>
      </c>
      <c r="N2489">
        <v>0.69259638348686403</v>
      </c>
      <c r="O2489">
        <v>18.181818181818102</v>
      </c>
      <c r="P2489">
        <v>185.71428571428501</v>
      </c>
    </row>
    <row r="2490" spans="1:17" hidden="1" x14ac:dyDescent="0.3">
      <c r="A2490" t="s">
        <v>5177</v>
      </c>
      <c r="B2490" t="s">
        <v>5178</v>
      </c>
      <c r="C2490" t="s">
        <v>10301</v>
      </c>
      <c r="D2490" t="s">
        <v>127</v>
      </c>
      <c r="E2490">
        <v>187.28576863999999</v>
      </c>
      <c r="F2490">
        <v>77.599999999999994</v>
      </c>
      <c r="G2490">
        <v>-1.0166745641999799</v>
      </c>
      <c r="H2490">
        <v>8.3679738134016795</v>
      </c>
      <c r="I2490">
        <v>-33.764085777179602</v>
      </c>
      <c r="J2490">
        <v>-4.42245242840995</v>
      </c>
      <c r="K2490">
        <v>72.262830424360402</v>
      </c>
      <c r="L2490">
        <v>73.862816977645096</v>
      </c>
      <c r="M2490">
        <v>67.293999755787496</v>
      </c>
      <c r="N2490">
        <v>1.07</v>
      </c>
      <c r="O2490">
        <v>47.744845360824698</v>
      </c>
      <c r="P2490">
        <v>31.5254237288135</v>
      </c>
    </row>
    <row r="2491" spans="1:17" hidden="1" x14ac:dyDescent="0.3">
      <c r="A2491" t="s">
        <v>5179</v>
      </c>
      <c r="B2491" t="s">
        <v>5180</v>
      </c>
      <c r="C2491" t="s">
        <v>10301</v>
      </c>
      <c r="D2491" t="s">
        <v>198</v>
      </c>
      <c r="E2491">
        <v>187.19121749999999</v>
      </c>
      <c r="F2491">
        <v>103.25</v>
      </c>
      <c r="G2491">
        <v>-53.6905628296701</v>
      </c>
      <c r="H2491">
        <v>-11.7641813218253</v>
      </c>
      <c r="I2491">
        <v>-24.212792931081101</v>
      </c>
      <c r="J2491">
        <v>-4.7055903291014998</v>
      </c>
      <c r="K2491">
        <v>107.15490281096901</v>
      </c>
      <c r="L2491">
        <v>109.302808861657</v>
      </c>
      <c r="M2491">
        <v>44.233468307686003</v>
      </c>
      <c r="N2491">
        <v>0.96074999999999999</v>
      </c>
      <c r="O2491">
        <v>61.549636803874101</v>
      </c>
      <c r="P2491">
        <v>15.1059085841694</v>
      </c>
      <c r="Q2491">
        <v>5.0116681397759003E-2</v>
      </c>
    </row>
    <row r="2492" spans="1:17" hidden="1" x14ac:dyDescent="0.3">
      <c r="A2492" t="s">
        <v>5181</v>
      </c>
      <c r="B2492" t="s">
        <v>5182</v>
      </c>
      <c r="C2492" t="s">
        <v>10301</v>
      </c>
      <c r="D2492" t="s">
        <v>127</v>
      </c>
      <c r="E2492">
        <v>187.04733178499899</v>
      </c>
      <c r="F2492">
        <v>259.85000000000002</v>
      </c>
      <c r="G2492">
        <v>291.33040703862702</v>
      </c>
      <c r="H2492">
        <v>21.5838275803705</v>
      </c>
      <c r="I2492">
        <v>213.29925513022101</v>
      </c>
      <c r="J2492">
        <v>8.2927936738633896</v>
      </c>
      <c r="K2492">
        <v>218.27560803506799</v>
      </c>
      <c r="L2492">
        <v>155.69251581024099</v>
      </c>
      <c r="M2492">
        <v>73.2284440677455</v>
      </c>
      <c r="N2492">
        <v>0.83039095597486301</v>
      </c>
      <c r="O2492">
        <v>5.8302867038675998</v>
      </c>
      <c r="P2492">
        <v>458.81720430107498</v>
      </c>
      <c r="Q2492">
        <v>0.14068363484664501</v>
      </c>
    </row>
    <row r="2493" spans="1:17" hidden="1" x14ac:dyDescent="0.3">
      <c r="A2493" t="s">
        <v>5183</v>
      </c>
      <c r="B2493" t="s">
        <v>5184</v>
      </c>
      <c r="C2493" t="s">
        <v>10301</v>
      </c>
      <c r="D2493" t="s">
        <v>1377</v>
      </c>
      <c r="E2493">
        <v>186.80740735500001</v>
      </c>
      <c r="F2493">
        <v>142.65</v>
      </c>
      <c r="G2493">
        <v>65.061158579761496</v>
      </c>
      <c r="H2493">
        <v>-8.4683499893609309</v>
      </c>
      <c r="I2493">
        <v>17.244285711486199</v>
      </c>
      <c r="J2493">
        <v>6.2773701384847003E-2</v>
      </c>
      <c r="K2493">
        <v>140.387192718482</v>
      </c>
      <c r="L2493">
        <v>122.387572288196</v>
      </c>
      <c r="M2493">
        <v>52.011999449691899</v>
      </c>
      <c r="N2493">
        <v>0.341184629462633</v>
      </c>
      <c r="O2493">
        <v>33.1931300385559</v>
      </c>
      <c r="P2493">
        <v>109.779411764705</v>
      </c>
      <c r="Q2493">
        <v>8.9267917745102995E-2</v>
      </c>
    </row>
    <row r="2494" spans="1:17" hidden="1" x14ac:dyDescent="0.3">
      <c r="A2494" t="s">
        <v>5185</v>
      </c>
      <c r="B2494" t="s">
        <v>5186</v>
      </c>
      <c r="C2494" t="s">
        <v>10301</v>
      </c>
      <c r="D2494" t="s">
        <v>51</v>
      </c>
      <c r="E2494">
        <v>186.80091710400001</v>
      </c>
      <c r="F2494">
        <v>86.64</v>
      </c>
      <c r="G2494">
        <v>-16.555269657810602</v>
      </c>
      <c r="H2494">
        <v>-19.977252086240199</v>
      </c>
      <c r="I2494">
        <v>7.9927759237677396</v>
      </c>
      <c r="J2494">
        <v>2.6360044119242101</v>
      </c>
      <c r="K2494">
        <v>82.648330187308801</v>
      </c>
      <c r="L2494">
        <v>77.126051166468599</v>
      </c>
      <c r="M2494">
        <v>58.601460113971797</v>
      </c>
      <c r="N2494">
        <v>8.8491571800026397E-2</v>
      </c>
      <c r="O2494">
        <v>40.2931671283471</v>
      </c>
      <c r="P2494">
        <v>43.562551781275801</v>
      </c>
      <c r="Q2494">
        <v>-4.6454509083241002E-2</v>
      </c>
    </row>
    <row r="2495" spans="1:17" hidden="1" x14ac:dyDescent="0.3">
      <c r="A2495" t="s">
        <v>5187</v>
      </c>
      <c r="B2495" t="s">
        <v>5188</v>
      </c>
      <c r="C2495" t="s">
        <v>10301</v>
      </c>
      <c r="D2495" t="s">
        <v>266</v>
      </c>
      <c r="E2495">
        <v>185.98970694600001</v>
      </c>
      <c r="F2495">
        <v>79.98</v>
      </c>
      <c r="G2495">
        <v>270.98500561801001</v>
      </c>
      <c r="H2495">
        <v>19.198890894934198</v>
      </c>
      <c r="I2495">
        <v>31.401190713398002</v>
      </c>
      <c r="J2495">
        <v>5.7739122670519496</v>
      </c>
      <c r="K2495">
        <v>73.171299845005805</v>
      </c>
      <c r="L2495">
        <v>61.127355217286699</v>
      </c>
      <c r="M2495">
        <v>64.120489132858097</v>
      </c>
      <c r="N2495">
        <v>1.1400070163965099</v>
      </c>
      <c r="O2495">
        <v>15.6414103525881</v>
      </c>
      <c r="P2495">
        <v>316.5625</v>
      </c>
      <c r="Q2495">
        <v>0.140051734020782</v>
      </c>
    </row>
    <row r="2496" spans="1:17" hidden="1" x14ac:dyDescent="0.3">
      <c r="A2496" t="s">
        <v>5189</v>
      </c>
      <c r="B2496" t="s">
        <v>5190</v>
      </c>
      <c r="C2496" t="s">
        <v>10301</v>
      </c>
      <c r="D2496" t="s">
        <v>21</v>
      </c>
      <c r="E2496">
        <v>185.981698631</v>
      </c>
      <c r="F2496">
        <v>96.61</v>
      </c>
      <c r="G2496">
        <v>46.311297642682298</v>
      </c>
      <c r="H2496">
        <v>-17.7198767871364</v>
      </c>
      <c r="I2496">
        <v>-15.974890362534399</v>
      </c>
      <c r="J2496">
        <v>-1.04956128556061</v>
      </c>
      <c r="K2496">
        <v>108.619048305729</v>
      </c>
      <c r="L2496">
        <v>94.158232463874995</v>
      </c>
      <c r="M2496">
        <v>25.095173028910398</v>
      </c>
      <c r="N2496">
        <v>0.22445164724613201</v>
      </c>
      <c r="O2496">
        <v>52.779215402132202</v>
      </c>
      <c r="P2496">
        <v>80.5794392523364</v>
      </c>
      <c r="Q2496">
        <v>6.1091791109193001E-2</v>
      </c>
    </row>
    <row r="2497" spans="1:17" hidden="1" x14ac:dyDescent="0.3">
      <c r="A2497" t="s">
        <v>5191</v>
      </c>
      <c r="B2497" t="s">
        <v>5192</v>
      </c>
      <c r="C2497" t="s">
        <v>10301</v>
      </c>
      <c r="D2497" t="s">
        <v>198</v>
      </c>
      <c r="E2497">
        <v>185.94504000000001</v>
      </c>
      <c r="F2497">
        <v>303</v>
      </c>
      <c r="G2497">
        <v>73.880464274067194</v>
      </c>
      <c r="H2497">
        <v>34.439306749385104</v>
      </c>
      <c r="I2497">
        <v>17.839121237671701</v>
      </c>
      <c r="J2497">
        <v>-0.65305006325813997</v>
      </c>
      <c r="K2497">
        <v>267.99257850733898</v>
      </c>
      <c r="L2497">
        <v>232.01760900929199</v>
      </c>
      <c r="M2497">
        <v>64.261801650278301</v>
      </c>
      <c r="N2497">
        <v>0.28236768210142399</v>
      </c>
      <c r="O2497">
        <v>11.683168316831599</v>
      </c>
      <c r="P2497">
        <v>107.534246575342</v>
      </c>
      <c r="Q2497">
        <v>8.4655589362412006E-2</v>
      </c>
    </row>
    <row r="2498" spans="1:17" hidden="1" x14ac:dyDescent="0.3">
      <c r="A2498" t="s">
        <v>5193</v>
      </c>
      <c r="B2498" t="s">
        <v>5194</v>
      </c>
      <c r="C2498" t="s">
        <v>10301</v>
      </c>
      <c r="E2498">
        <v>185.82081350000001</v>
      </c>
      <c r="F2498">
        <v>80.09</v>
      </c>
      <c r="G2498">
        <v>1477.09228251594</v>
      </c>
      <c r="H2498">
        <v>50.057736252816099</v>
      </c>
      <c r="I2498">
        <v>1214.3176451199099</v>
      </c>
      <c r="J2498">
        <v>5.4481658318922399</v>
      </c>
      <c r="K2498">
        <v>54.123217971405602</v>
      </c>
      <c r="M2498">
        <v>99.999986662787705</v>
      </c>
      <c r="N2498">
        <v>2.7480952606620699</v>
      </c>
      <c r="O2498">
        <v>0</v>
      </c>
      <c r="P2498">
        <v>1505.01002004008</v>
      </c>
    </row>
    <row r="2499" spans="1:17" hidden="1" x14ac:dyDescent="0.3">
      <c r="A2499" t="s">
        <v>5195</v>
      </c>
      <c r="B2499" t="s">
        <v>5196</v>
      </c>
      <c r="C2499" t="s">
        <v>10301</v>
      </c>
      <c r="D2499" t="s">
        <v>72</v>
      </c>
      <c r="E2499">
        <v>185.62992</v>
      </c>
      <c r="F2499">
        <v>80.8</v>
      </c>
      <c r="G2499">
        <v>153.71349286973</v>
      </c>
      <c r="H2499">
        <v>-1.23320787049787</v>
      </c>
      <c r="I2499">
        <v>-6.6861273739200699</v>
      </c>
      <c r="J2499">
        <v>-2.76572611959616</v>
      </c>
      <c r="K2499">
        <v>80.710717680452902</v>
      </c>
      <c r="L2499">
        <v>73.118646352535194</v>
      </c>
      <c r="M2499">
        <v>99.999999971025503</v>
      </c>
      <c r="O2499">
        <v>0</v>
      </c>
      <c r="P2499">
        <v>181.631230393865</v>
      </c>
    </row>
    <row r="2500" spans="1:17" hidden="1" x14ac:dyDescent="0.3">
      <c r="A2500" t="s">
        <v>5197</v>
      </c>
      <c r="B2500" t="s">
        <v>5198</v>
      </c>
      <c r="C2500" t="s">
        <v>10301</v>
      </c>
      <c r="D2500" t="s">
        <v>258</v>
      </c>
      <c r="E2500">
        <v>185.60729520000001</v>
      </c>
      <c r="F2500">
        <v>37.72</v>
      </c>
      <c r="G2500">
        <v>26.989860011799699</v>
      </c>
      <c r="H2500">
        <v>-11.863410010807</v>
      </c>
      <c r="I2500">
        <v>10.0016869913136</v>
      </c>
      <c r="J2500">
        <v>-3.7667798603759399</v>
      </c>
      <c r="K2500">
        <v>38.3667592693347</v>
      </c>
      <c r="L2500">
        <v>35.400982773466801</v>
      </c>
      <c r="M2500">
        <v>50.744116514738103</v>
      </c>
      <c r="N2500">
        <v>1.53141756558305</v>
      </c>
      <c r="O2500">
        <v>24.3372216330858</v>
      </c>
      <c r="P2500">
        <v>77.5058823529411</v>
      </c>
      <c r="Q2500">
        <v>9.4933767108436998E-2</v>
      </c>
    </row>
    <row r="2501" spans="1:17" hidden="1" x14ac:dyDescent="0.3">
      <c r="A2501" t="s">
        <v>5199</v>
      </c>
      <c r="B2501" t="s">
        <v>5200</v>
      </c>
      <c r="C2501" t="s">
        <v>10301</v>
      </c>
      <c r="D2501" t="s">
        <v>335</v>
      </c>
      <c r="E2501">
        <v>185.12748719999999</v>
      </c>
      <c r="F2501">
        <v>79.55</v>
      </c>
      <c r="G2501">
        <v>-51.938749940562403</v>
      </c>
      <c r="H2501">
        <v>6.5493428203425394E-2</v>
      </c>
      <c r="I2501">
        <v>-30.749994825376501</v>
      </c>
      <c r="J2501">
        <v>1.93226045758503</v>
      </c>
      <c r="K2501">
        <v>75.831058375020007</v>
      </c>
      <c r="L2501">
        <v>88.398215625830005</v>
      </c>
      <c r="M2501">
        <v>64.113832839446403</v>
      </c>
      <c r="N2501">
        <v>0.84757952973720596</v>
      </c>
      <c r="O2501">
        <v>92.331866750471406</v>
      </c>
      <c r="P2501">
        <v>26.269841269841201</v>
      </c>
    </row>
    <row r="2502" spans="1:17" hidden="1" x14ac:dyDescent="0.3">
      <c r="A2502" t="s">
        <v>5201</v>
      </c>
      <c r="B2502" t="s">
        <v>5202</v>
      </c>
      <c r="C2502" t="s">
        <v>10301</v>
      </c>
      <c r="D2502" t="s">
        <v>359</v>
      </c>
      <c r="E2502">
        <v>185.03380634000001</v>
      </c>
      <c r="F2502">
        <v>204.65</v>
      </c>
      <c r="G2502">
        <v>18.052305271871099</v>
      </c>
      <c r="H2502">
        <v>4.29589265860265</v>
      </c>
      <c r="I2502">
        <v>-23.899622562967402</v>
      </c>
      <c r="J2502">
        <v>-1.8294913017823999</v>
      </c>
      <c r="K2502">
        <v>204.516325809411</v>
      </c>
      <c r="L2502">
        <v>194.220978919678</v>
      </c>
      <c r="M2502">
        <v>46.695077289928498</v>
      </c>
      <c r="N2502">
        <v>0.71396885896131401</v>
      </c>
      <c r="O2502">
        <v>46.103102858538897</v>
      </c>
      <c r="P2502">
        <v>51.592592592592503</v>
      </c>
      <c r="Q2502">
        <v>9.6787812250737001E-2</v>
      </c>
    </row>
    <row r="2503" spans="1:17" hidden="1" x14ac:dyDescent="0.3">
      <c r="A2503" t="s">
        <v>5203</v>
      </c>
      <c r="B2503" t="s">
        <v>5204</v>
      </c>
      <c r="C2503" t="s">
        <v>10301</v>
      </c>
      <c r="D2503" t="s">
        <v>139</v>
      </c>
      <c r="E2503">
        <v>184.53670885</v>
      </c>
      <c r="F2503">
        <v>102.05</v>
      </c>
      <c r="G2503">
        <v>28.552670326217999</v>
      </c>
      <c r="H2503">
        <v>-7.9100606410978005E-2</v>
      </c>
      <c r="I2503">
        <v>-9.4928946745293707</v>
      </c>
      <c r="J2503">
        <v>-3.1477700546487002</v>
      </c>
      <c r="K2503">
        <v>103.97817152162</v>
      </c>
      <c r="L2503">
        <v>96.110823285336195</v>
      </c>
      <c r="M2503">
        <v>42.224865865137502</v>
      </c>
      <c r="N2503">
        <v>0.45785630678334499</v>
      </c>
      <c r="O2503">
        <v>22.439980401763801</v>
      </c>
      <c r="P2503">
        <v>62.759170653907397</v>
      </c>
      <c r="Q2503">
        <v>3.5367293809067002E-2</v>
      </c>
    </row>
    <row r="2504" spans="1:17" hidden="1" x14ac:dyDescent="0.3">
      <c r="A2504" t="s">
        <v>5205</v>
      </c>
      <c r="B2504" t="s">
        <v>5206</v>
      </c>
      <c r="C2504" t="s">
        <v>10301</v>
      </c>
      <c r="D2504" t="s">
        <v>263</v>
      </c>
      <c r="E2504">
        <v>184.52993445000001</v>
      </c>
      <c r="F2504">
        <v>34.74</v>
      </c>
      <c r="G2504">
        <v>100.18469189149199</v>
      </c>
      <c r="H2504">
        <v>1.91517118187122</v>
      </c>
      <c r="I2504">
        <v>54.703577981302502</v>
      </c>
      <c r="J2504">
        <v>7.7553159645721701</v>
      </c>
      <c r="K2504">
        <v>30.055576656061099</v>
      </c>
      <c r="L2504">
        <v>23.209159999461299</v>
      </c>
      <c r="M2504">
        <v>74.477903519266405</v>
      </c>
      <c r="N2504">
        <v>1.00479848785342</v>
      </c>
      <c r="O2504">
        <v>4.1450777202072402</v>
      </c>
      <c r="P2504">
        <v>217.26027397260199</v>
      </c>
      <c r="Q2504">
        <v>0.110214980844539</v>
      </c>
    </row>
    <row r="2505" spans="1:17" hidden="1" x14ac:dyDescent="0.3">
      <c r="A2505" t="s">
        <v>5207</v>
      </c>
      <c r="B2505" t="s">
        <v>5208</v>
      </c>
      <c r="C2505" t="s">
        <v>10301</v>
      </c>
      <c r="D2505" t="s">
        <v>113</v>
      </c>
      <c r="E2505">
        <v>184.33384240199999</v>
      </c>
      <c r="F2505">
        <v>86.37</v>
      </c>
      <c r="G2505">
        <v>-4.0897805348872396</v>
      </c>
      <c r="H2505">
        <v>-1.75015215539161</v>
      </c>
      <c r="I2505">
        <v>-29.8472150731413</v>
      </c>
      <c r="J2505">
        <v>-4.1998258236708299</v>
      </c>
      <c r="K2505">
        <v>87.890101169331999</v>
      </c>
      <c r="L2505">
        <v>90.176252670246697</v>
      </c>
      <c r="M2505">
        <v>48.456379284281397</v>
      </c>
      <c r="N2505">
        <v>0.34543699763116398</v>
      </c>
      <c r="O2505">
        <v>85.017946046080795</v>
      </c>
      <c r="P2505">
        <v>25.355587808418001</v>
      </c>
      <c r="Q2505">
        <v>5.4580770143939999E-2</v>
      </c>
    </row>
    <row r="2506" spans="1:17" hidden="1" x14ac:dyDescent="0.3">
      <c r="A2506" t="s">
        <v>5209</v>
      </c>
      <c r="B2506" t="s">
        <v>5210</v>
      </c>
      <c r="C2506" t="s">
        <v>10301</v>
      </c>
      <c r="D2506" t="s">
        <v>46</v>
      </c>
      <c r="E2506">
        <v>184.23251640000001</v>
      </c>
      <c r="F2506">
        <v>45.88</v>
      </c>
      <c r="G2506">
        <v>1.68678224987674</v>
      </c>
      <c r="H2506">
        <v>-5.1231313134939303</v>
      </c>
      <c r="I2506">
        <v>-21.538207805568199</v>
      </c>
      <c r="J2506">
        <v>3.6489359651690099</v>
      </c>
      <c r="K2506">
        <v>47.418035822529497</v>
      </c>
      <c r="L2506">
        <v>44.6975136515847</v>
      </c>
      <c r="M2506">
        <v>47.480421037522703</v>
      </c>
      <c r="N2506">
        <v>1.14483253069358</v>
      </c>
      <c r="O2506">
        <v>41.6739319965126</v>
      </c>
      <c r="P2506">
        <v>37.984962406015001</v>
      </c>
      <c r="Q2506">
        <v>-1.4528795538740001E-3</v>
      </c>
    </row>
    <row r="2507" spans="1:17" hidden="1" x14ac:dyDescent="0.3">
      <c r="A2507" t="s">
        <v>5211</v>
      </c>
      <c r="B2507" t="s">
        <v>5212</v>
      </c>
      <c r="C2507" t="s">
        <v>10301</v>
      </c>
      <c r="D2507" t="s">
        <v>2182</v>
      </c>
      <c r="E2507">
        <v>184.1712</v>
      </c>
      <c r="F2507">
        <v>225.7</v>
      </c>
      <c r="G2507">
        <v>-14.759842787292399</v>
      </c>
      <c r="H2507">
        <v>-7.9121294391253301</v>
      </c>
      <c r="I2507">
        <v>-2.56284863135199</v>
      </c>
      <c r="J2507">
        <v>-3.4612270976444202</v>
      </c>
      <c r="K2507">
        <v>237.79741325866399</v>
      </c>
      <c r="M2507">
        <v>34.880819061393701</v>
      </c>
      <c r="N2507">
        <v>0.44480297859137402</v>
      </c>
      <c r="O2507">
        <v>43.110323438192196</v>
      </c>
      <c r="P2507">
        <v>72.290076335877799</v>
      </c>
    </row>
    <row r="2508" spans="1:17" hidden="1" x14ac:dyDescent="0.3">
      <c r="A2508" t="s">
        <v>5213</v>
      </c>
      <c r="B2508" t="s">
        <v>5214</v>
      </c>
      <c r="C2508" t="s">
        <v>10301</v>
      </c>
      <c r="D2508" t="s">
        <v>1353</v>
      </c>
      <c r="E2508">
        <v>183.70820789999999</v>
      </c>
      <c r="F2508">
        <v>123.25</v>
      </c>
      <c r="G2508">
        <v>-20.416647249385299</v>
      </c>
      <c r="H2508">
        <v>-0.94054873709408504</v>
      </c>
      <c r="I2508">
        <v>-7.8425394401889204</v>
      </c>
      <c r="J2508">
        <v>-3.1934904456655802</v>
      </c>
      <c r="K2508">
        <v>122.594549440744</v>
      </c>
      <c r="L2508">
        <v>119.813416966026</v>
      </c>
      <c r="M2508">
        <v>62.4894939835931</v>
      </c>
      <c r="N2508">
        <v>0.75552779252894897</v>
      </c>
      <c r="O2508">
        <v>3.3671399594320501</v>
      </c>
      <c r="P2508">
        <v>10.587707492148899</v>
      </c>
    </row>
    <row r="2509" spans="1:17" hidden="1" x14ac:dyDescent="0.3">
      <c r="A2509" t="s">
        <v>5215</v>
      </c>
      <c r="B2509" t="s">
        <v>5216</v>
      </c>
      <c r="C2509" t="s">
        <v>10301</v>
      </c>
      <c r="D2509" t="s">
        <v>127</v>
      </c>
      <c r="E2509">
        <v>183.6130387</v>
      </c>
      <c r="F2509">
        <v>21.61</v>
      </c>
      <c r="G2509">
        <v>6.3058649603374697</v>
      </c>
      <c r="H2509">
        <v>2.3382207009306999</v>
      </c>
      <c r="I2509">
        <v>-25.235732363524999</v>
      </c>
      <c r="J2509">
        <v>5.7740735641149596</v>
      </c>
      <c r="K2509">
        <v>20.481869770017401</v>
      </c>
      <c r="L2509">
        <v>20.286270154916199</v>
      </c>
      <c r="M2509">
        <v>72.7327936138811</v>
      </c>
      <c r="N2509">
        <v>1.2596893764847701</v>
      </c>
      <c r="O2509">
        <v>40.906987505784301</v>
      </c>
      <c r="P2509">
        <v>56.594202898550698</v>
      </c>
      <c r="Q2509">
        <v>6.4919378196161004E-2</v>
      </c>
    </row>
    <row r="2510" spans="1:17" hidden="1" x14ac:dyDescent="0.3">
      <c r="A2510" t="s">
        <v>5217</v>
      </c>
      <c r="B2510" t="s">
        <v>5218</v>
      </c>
      <c r="C2510" t="s">
        <v>10301</v>
      </c>
      <c r="D2510" t="s">
        <v>1175</v>
      </c>
      <c r="E2510">
        <v>183.29188140899899</v>
      </c>
      <c r="F2510">
        <v>19.11</v>
      </c>
      <c r="G2510">
        <v>-23.4915080159378</v>
      </c>
      <c r="H2510">
        <v>0.87604037179526095</v>
      </c>
      <c r="I2510">
        <v>-33.8345918339935</v>
      </c>
      <c r="J2510">
        <v>0.40367278750764601</v>
      </c>
      <c r="K2510">
        <v>19.3304447228364</v>
      </c>
      <c r="L2510">
        <v>20.864367427216099</v>
      </c>
      <c r="M2510">
        <v>55.865389804923304</v>
      </c>
      <c r="N2510">
        <v>0.77762660073813095</v>
      </c>
      <c r="O2510">
        <v>53.846153846153797</v>
      </c>
      <c r="P2510">
        <v>12.4117647058823</v>
      </c>
      <c r="Q2510">
        <v>1.8306196991899001E-2</v>
      </c>
    </row>
    <row r="2511" spans="1:17" hidden="1" x14ac:dyDescent="0.3">
      <c r="A2511" t="s">
        <v>5219</v>
      </c>
      <c r="B2511" t="s">
        <v>5220</v>
      </c>
      <c r="C2511" t="s">
        <v>10301</v>
      </c>
      <c r="D2511" t="s">
        <v>51</v>
      </c>
      <c r="E2511">
        <v>182.96250000000001</v>
      </c>
      <c r="F2511">
        <v>178.5</v>
      </c>
      <c r="G2511">
        <v>-23.957341484530499</v>
      </c>
      <c r="H2511">
        <v>0.41451940222940198</v>
      </c>
      <c r="I2511">
        <v>-15.006357871242299</v>
      </c>
      <c r="J2511">
        <v>1.97666263918602</v>
      </c>
      <c r="K2511">
        <v>178.823484958623</v>
      </c>
      <c r="L2511">
        <v>180.615914371304</v>
      </c>
      <c r="M2511">
        <v>58.5400753095672</v>
      </c>
      <c r="N2511">
        <v>0.72322040400566101</v>
      </c>
      <c r="O2511">
        <v>28.851540616246499</v>
      </c>
      <c r="P2511">
        <v>20.121130551816901</v>
      </c>
      <c r="Q2511">
        <v>-2.6129633489946E-2</v>
      </c>
    </row>
    <row r="2512" spans="1:17" hidden="1" x14ac:dyDescent="0.3">
      <c r="A2512" t="s">
        <v>5221</v>
      </c>
      <c r="B2512" t="s">
        <v>5222</v>
      </c>
      <c r="C2512" t="s">
        <v>10301</v>
      </c>
      <c r="D2512" t="s">
        <v>408</v>
      </c>
      <c r="E2512">
        <v>182.86</v>
      </c>
      <c r="F2512">
        <v>2.23</v>
      </c>
      <c r="G2512">
        <v>74.543573392370504</v>
      </c>
      <c r="H2512">
        <v>3.3122466749566501</v>
      </c>
      <c r="I2512">
        <v>74.190389133594294</v>
      </c>
      <c r="J2512">
        <v>4.7109093944225</v>
      </c>
      <c r="K2512">
        <v>2.0532656072048301</v>
      </c>
      <c r="L2512">
        <v>1.5769209991506301</v>
      </c>
      <c r="M2512">
        <v>52.0420572395496</v>
      </c>
      <c r="N2512">
        <v>1.32960121010488</v>
      </c>
      <c r="O2512">
        <v>14.7982062780269</v>
      </c>
      <c r="P2512">
        <v>126.756668226485</v>
      </c>
      <c r="Q2512">
        <v>9.4094221175179994E-3</v>
      </c>
    </row>
    <row r="2513" spans="1:17" hidden="1" x14ac:dyDescent="0.3">
      <c r="A2513" t="s">
        <v>5223</v>
      </c>
      <c r="B2513" t="s">
        <v>5224</v>
      </c>
      <c r="C2513" t="s">
        <v>10301</v>
      </c>
      <c r="D2513" t="s">
        <v>1002</v>
      </c>
      <c r="E2513">
        <v>182.80289452</v>
      </c>
      <c r="F2513">
        <v>105.2</v>
      </c>
      <c r="G2513">
        <v>8.3340433332673403</v>
      </c>
      <c r="H2513">
        <v>-8.9153852190492309</v>
      </c>
      <c r="I2513">
        <v>-7.1966381138478299</v>
      </c>
      <c r="J2513">
        <v>-3.00291777045005</v>
      </c>
      <c r="K2513">
        <v>105.712261610117</v>
      </c>
      <c r="L2513">
        <v>94.987771333777403</v>
      </c>
      <c r="M2513">
        <v>50.095483058529602</v>
      </c>
      <c r="N2513">
        <v>0.47789850954178598</v>
      </c>
      <c r="O2513">
        <v>18.821292775665398</v>
      </c>
      <c r="P2513">
        <v>47.9606188466948</v>
      </c>
      <c r="Q2513">
        <v>6.7084775730020002E-2</v>
      </c>
    </row>
    <row r="2514" spans="1:17" hidden="1" x14ac:dyDescent="0.3">
      <c r="A2514" t="s">
        <v>5225</v>
      </c>
      <c r="B2514" t="s">
        <v>5226</v>
      </c>
      <c r="C2514" t="s">
        <v>10301</v>
      </c>
      <c r="D2514" t="s">
        <v>3324</v>
      </c>
      <c r="E2514">
        <v>181.96848</v>
      </c>
      <c r="F2514">
        <v>177.15</v>
      </c>
      <c r="G2514">
        <v>-8.4236397163773908</v>
      </c>
      <c r="H2514">
        <v>-3.1366169614069599</v>
      </c>
      <c r="I2514">
        <v>-22.4089145252786</v>
      </c>
      <c r="J2514">
        <v>-6.3132121531157104</v>
      </c>
      <c r="K2514">
        <v>179.13125342707801</v>
      </c>
      <c r="L2514">
        <v>179.02802633621599</v>
      </c>
      <c r="M2514">
        <v>43.651073376410501</v>
      </c>
      <c r="N2514">
        <v>0.24902975420439799</v>
      </c>
      <c r="O2514">
        <v>51.792266440869298</v>
      </c>
      <c r="P2514">
        <v>23.0208333333333</v>
      </c>
    </row>
    <row r="2515" spans="1:17" hidden="1" x14ac:dyDescent="0.3">
      <c r="A2515" t="s">
        <v>5227</v>
      </c>
      <c r="B2515" t="s">
        <v>5228</v>
      </c>
      <c r="C2515" t="s">
        <v>10301</v>
      </c>
      <c r="D2515" t="s">
        <v>5229</v>
      </c>
      <c r="E2515">
        <v>181.23129499999999</v>
      </c>
      <c r="F2515">
        <v>65.5</v>
      </c>
      <c r="G2515">
        <v>511.106652719767</v>
      </c>
      <c r="H2515">
        <v>28.477961590217099</v>
      </c>
      <c r="I2515">
        <v>216.80972400558201</v>
      </c>
      <c r="J2515">
        <v>10.877876782545</v>
      </c>
      <c r="K2515">
        <v>50.007547454635201</v>
      </c>
      <c r="L2515">
        <v>34.116117229769998</v>
      </c>
      <c r="M2515">
        <v>82.899759415062306</v>
      </c>
      <c r="N2515">
        <v>1.86128669235943</v>
      </c>
      <c r="O2515">
        <v>0</v>
      </c>
      <c r="P2515">
        <v>555</v>
      </c>
      <c r="Q2515">
        <v>0.13615186818242</v>
      </c>
    </row>
    <row r="2516" spans="1:17" hidden="1" x14ac:dyDescent="0.3">
      <c r="A2516" t="s">
        <v>5230</v>
      </c>
      <c r="B2516" t="s">
        <v>5231</v>
      </c>
      <c r="C2516" t="s">
        <v>10301</v>
      </c>
      <c r="D2516" t="s">
        <v>354</v>
      </c>
      <c r="E2516">
        <v>181.21583699999999</v>
      </c>
      <c r="F2516">
        <v>259.05</v>
      </c>
      <c r="G2516">
        <v>-36.5420761484731</v>
      </c>
      <c r="H2516">
        <v>-3.4472300107192702</v>
      </c>
      <c r="I2516">
        <v>-20.300070987863599</v>
      </c>
      <c r="J2516">
        <v>-6.3670356867114704</v>
      </c>
      <c r="K2516">
        <v>267.56988314838202</v>
      </c>
      <c r="M2516">
        <v>43.259072488009799</v>
      </c>
      <c r="N2516">
        <v>0.63240418118466901</v>
      </c>
      <c r="O2516">
        <v>21.984172939586902</v>
      </c>
      <c r="P2516">
        <v>28.8805970149253</v>
      </c>
    </row>
    <row r="2517" spans="1:17" hidden="1" x14ac:dyDescent="0.3">
      <c r="A2517" t="s">
        <v>5232</v>
      </c>
      <c r="B2517" t="s">
        <v>5233</v>
      </c>
      <c r="C2517" t="s">
        <v>10301</v>
      </c>
      <c r="D2517" t="s">
        <v>471</v>
      </c>
      <c r="E2517">
        <v>181.16302498799999</v>
      </c>
      <c r="F2517">
        <v>62.47</v>
      </c>
      <c r="G2517">
        <v>-29.848663740774999</v>
      </c>
      <c r="H2517">
        <v>-0.31385303178819501</v>
      </c>
      <c r="I2517">
        <v>-21.5314322192249</v>
      </c>
      <c r="J2517">
        <v>0.82698911219191296</v>
      </c>
      <c r="K2517">
        <v>62.236345654936201</v>
      </c>
      <c r="L2517">
        <v>63.311226594443603</v>
      </c>
      <c r="M2517">
        <v>51.992779633618298</v>
      </c>
      <c r="N2517">
        <v>0.762754905732974</v>
      </c>
      <c r="O2517">
        <v>29.101968945093599</v>
      </c>
      <c r="P2517">
        <v>19.445506692160599</v>
      </c>
      <c r="Q2517">
        <v>1.1468343012400999E-2</v>
      </c>
    </row>
    <row r="2518" spans="1:17" hidden="1" x14ac:dyDescent="0.3">
      <c r="A2518" t="s">
        <v>5234</v>
      </c>
      <c r="B2518" t="s">
        <v>5235</v>
      </c>
      <c r="C2518" t="s">
        <v>10301</v>
      </c>
      <c r="D2518" t="s">
        <v>1358</v>
      </c>
      <c r="E2518">
        <v>181.08656250000001</v>
      </c>
      <c r="F2518">
        <v>115.25</v>
      </c>
      <c r="G2518">
        <v>9.6942027743729007</v>
      </c>
      <c r="H2518">
        <v>47.576315939025903</v>
      </c>
      <c r="I2518">
        <v>25.936207934982399</v>
      </c>
      <c r="J2518">
        <v>0.49514344562122198</v>
      </c>
      <c r="M2518">
        <v>63.643411876578703</v>
      </c>
      <c r="O2518">
        <v>22.3427331887201</v>
      </c>
      <c r="P2518">
        <v>44.423558897243097</v>
      </c>
    </row>
    <row r="2519" spans="1:17" hidden="1" x14ac:dyDescent="0.3">
      <c r="A2519" t="s">
        <v>5236</v>
      </c>
      <c r="B2519" t="s">
        <v>5237</v>
      </c>
      <c r="C2519" t="s">
        <v>10301</v>
      </c>
      <c r="D2519" t="s">
        <v>198</v>
      </c>
      <c r="E2519">
        <v>180.48573712000001</v>
      </c>
      <c r="F2519">
        <v>229.45</v>
      </c>
      <c r="G2519">
        <v>54.692688261778599</v>
      </c>
      <c r="H2519">
        <v>35.612102726335202</v>
      </c>
      <c r="I2519">
        <v>29.220798186060399</v>
      </c>
      <c r="J2519">
        <v>2.62827012805861</v>
      </c>
      <c r="K2519">
        <v>191.80229591843499</v>
      </c>
      <c r="L2519">
        <v>159.782949286877</v>
      </c>
      <c r="M2519">
        <v>70.200282104612896</v>
      </c>
      <c r="N2519">
        <v>0.59724846478983395</v>
      </c>
      <c r="O2519">
        <v>3.2904772281542698</v>
      </c>
      <c r="P2519">
        <v>124.950980392156</v>
      </c>
      <c r="Q2519">
        <v>6.9563726076093998E-2</v>
      </c>
    </row>
    <row r="2520" spans="1:17" hidden="1" x14ac:dyDescent="0.3">
      <c r="A2520" t="s">
        <v>5238</v>
      </c>
      <c r="B2520" t="s">
        <v>5239</v>
      </c>
      <c r="C2520" t="s">
        <v>10301</v>
      </c>
      <c r="D2520" t="s">
        <v>622</v>
      </c>
      <c r="E2520">
        <v>179.499081585</v>
      </c>
      <c r="F2520">
        <v>237.95</v>
      </c>
      <c r="G2520">
        <v>0.53030566075072305</v>
      </c>
      <c r="H2520">
        <v>0.64960126349609604</v>
      </c>
      <c r="I2520">
        <v>-1.1298554761847599</v>
      </c>
      <c r="J2520">
        <v>2.14554273577206</v>
      </c>
      <c r="K2520">
        <v>232.11255082990499</v>
      </c>
      <c r="L2520">
        <v>228.59748170431399</v>
      </c>
      <c r="M2520">
        <v>59.9610228201065</v>
      </c>
      <c r="N2520">
        <v>0.32602827250893701</v>
      </c>
      <c r="O2520">
        <v>46.669468375709201</v>
      </c>
      <c r="P2520">
        <v>35.971428571428497</v>
      </c>
      <c r="Q2520">
        <v>-3.5564856582981003E-2</v>
      </c>
    </row>
    <row r="2521" spans="1:17" hidden="1" x14ac:dyDescent="0.3">
      <c r="A2521" t="s">
        <v>5240</v>
      </c>
      <c r="B2521" t="s">
        <v>5241</v>
      </c>
      <c r="C2521" t="s">
        <v>10301</v>
      </c>
      <c r="D2521" t="s">
        <v>408</v>
      </c>
      <c r="E2521">
        <v>179.20443374000001</v>
      </c>
      <c r="F2521">
        <v>78.23</v>
      </c>
      <c r="G2521">
        <v>-4.4142718656594297</v>
      </c>
      <c r="H2521">
        <v>-8.9508549293213999</v>
      </c>
      <c r="I2521">
        <v>-16.862982393824399</v>
      </c>
      <c r="J2521">
        <v>-2.2145147364401701</v>
      </c>
      <c r="K2521">
        <v>85.431047296922003</v>
      </c>
      <c r="L2521">
        <v>85.501518992878403</v>
      </c>
      <c r="M2521">
        <v>32.588672502795497</v>
      </c>
      <c r="N2521">
        <v>1.9190074183277099</v>
      </c>
      <c r="O2521">
        <v>71.826664962290593</v>
      </c>
      <c r="P2521">
        <v>28.224881167021799</v>
      </c>
      <c r="Q2521">
        <v>1.2429612596393001E-2</v>
      </c>
    </row>
    <row r="2522" spans="1:17" hidden="1" x14ac:dyDescent="0.3">
      <c r="A2522" t="s">
        <v>5242</v>
      </c>
      <c r="B2522" t="s">
        <v>5243</v>
      </c>
      <c r="C2522" t="s">
        <v>10301</v>
      </c>
      <c r="D2522" t="s">
        <v>622</v>
      </c>
      <c r="E2522">
        <v>179.10158196</v>
      </c>
      <c r="F2522">
        <v>95.24</v>
      </c>
      <c r="G2522">
        <v>24.237571509145901</v>
      </c>
      <c r="H2522">
        <v>13.8866962062407</v>
      </c>
      <c r="I2522">
        <v>4.9684807411901701</v>
      </c>
      <c r="J2522">
        <v>3.3813164453568398</v>
      </c>
      <c r="K2522">
        <v>87.047376096501793</v>
      </c>
      <c r="L2522">
        <v>76.394501132479903</v>
      </c>
      <c r="M2522">
        <v>54.038446882255798</v>
      </c>
      <c r="N2522">
        <v>0.55204108035184096</v>
      </c>
      <c r="O2522">
        <v>14.237715245695</v>
      </c>
      <c r="P2522">
        <v>64.490500863557799</v>
      </c>
      <c r="Q2522">
        <v>5.3129854812895998E-2</v>
      </c>
    </row>
    <row r="2523" spans="1:17" hidden="1" x14ac:dyDescent="0.3">
      <c r="A2523" t="s">
        <v>5244</v>
      </c>
      <c r="B2523" t="s">
        <v>5245</v>
      </c>
      <c r="C2523" t="s">
        <v>10301</v>
      </c>
      <c r="E2523">
        <v>178.815</v>
      </c>
      <c r="F2523">
        <v>27.51</v>
      </c>
      <c r="G2523">
        <v>94.835298913112396</v>
      </c>
      <c r="H2523">
        <v>27.587352019359798</v>
      </c>
      <c r="I2523">
        <v>35.830970049343499</v>
      </c>
      <c r="J2523">
        <v>5.1958123419422897</v>
      </c>
      <c r="K2523">
        <v>22.280135487466101</v>
      </c>
      <c r="L2523">
        <v>19.310360270960601</v>
      </c>
      <c r="M2523">
        <v>70.751492202720399</v>
      </c>
      <c r="N2523">
        <v>0.15935783619927399</v>
      </c>
      <c r="O2523">
        <v>4.0348964013086004</v>
      </c>
      <c r="P2523">
        <v>170.501474926253</v>
      </c>
      <c r="Q2523">
        <v>8.4319049343187E-2</v>
      </c>
    </row>
    <row r="2524" spans="1:17" hidden="1" x14ac:dyDescent="0.3">
      <c r="A2524" t="s">
        <v>5246</v>
      </c>
      <c r="B2524" t="s">
        <v>5247</v>
      </c>
      <c r="C2524" t="s">
        <v>10301</v>
      </c>
      <c r="D2524" t="s">
        <v>1184</v>
      </c>
      <c r="E2524">
        <v>178.811566752</v>
      </c>
      <c r="F2524">
        <v>14.28</v>
      </c>
      <c r="G2524">
        <v>-63.008646615043602</v>
      </c>
      <c r="H2524">
        <v>27.714160550554698</v>
      </c>
      <c r="I2524">
        <v>-44.475732363524997</v>
      </c>
      <c r="J2524">
        <v>-5.4147327421127196</v>
      </c>
      <c r="K2524">
        <v>15.1450628058102</v>
      </c>
      <c r="L2524">
        <v>19.3981995088314</v>
      </c>
      <c r="M2524">
        <v>35.845962302190898</v>
      </c>
      <c r="N2524">
        <v>0.82643365817265202</v>
      </c>
      <c r="O2524">
        <v>166.10644257703001</v>
      </c>
      <c r="P2524">
        <v>28.0717488789237</v>
      </c>
      <c r="Q2524">
        <v>3.791384027089E-3</v>
      </c>
    </row>
    <row r="2525" spans="1:17" hidden="1" x14ac:dyDescent="0.3">
      <c r="A2525" t="s">
        <v>5248</v>
      </c>
      <c r="B2525" t="s">
        <v>5249</v>
      </c>
      <c r="C2525" t="s">
        <v>10301</v>
      </c>
      <c r="D2525" t="s">
        <v>3179</v>
      </c>
      <c r="E2525">
        <v>178.76422500000001</v>
      </c>
      <c r="F2525">
        <v>95.1</v>
      </c>
      <c r="G2525">
        <v>36.757587151190101</v>
      </c>
      <c r="H2525">
        <v>-2.7052609972272501</v>
      </c>
      <c r="I2525">
        <v>-7.2276269269517499</v>
      </c>
      <c r="J2525">
        <v>-2.7432542094838102</v>
      </c>
      <c r="K2525">
        <v>86.400320042969796</v>
      </c>
      <c r="M2525">
        <v>67.552605337690807</v>
      </c>
      <c r="N2525">
        <v>0.62405366554863395</v>
      </c>
      <c r="O2525">
        <v>51.1566771819137</v>
      </c>
      <c r="P2525">
        <v>72.909090909090907</v>
      </c>
    </row>
    <row r="2526" spans="1:17" hidden="1" x14ac:dyDescent="0.3">
      <c r="A2526" t="s">
        <v>5250</v>
      </c>
      <c r="B2526" t="s">
        <v>5251</v>
      </c>
      <c r="C2526" t="s">
        <v>10301</v>
      </c>
      <c r="D2526" t="s">
        <v>408</v>
      </c>
      <c r="E2526">
        <v>178.70586456800001</v>
      </c>
      <c r="F2526">
        <v>178.64</v>
      </c>
      <c r="G2526">
        <v>26.815913407004398</v>
      </c>
      <c r="H2526">
        <v>5.11224667495667</v>
      </c>
      <c r="I2526">
        <v>30.496969586335599</v>
      </c>
      <c r="J2526">
        <v>2.8754538924447699</v>
      </c>
      <c r="K2526">
        <v>167.24683933967901</v>
      </c>
      <c r="L2526">
        <v>146.59113069509999</v>
      </c>
      <c r="M2526">
        <v>64.856890326540196</v>
      </c>
      <c r="N2526">
        <v>0.66830229713198297</v>
      </c>
      <c r="O2526">
        <v>5.7993730407523501</v>
      </c>
      <c r="P2526">
        <v>64.873096446700501</v>
      </c>
      <c r="Q2526">
        <v>7.3675554831335005E-2</v>
      </c>
    </row>
    <row r="2527" spans="1:17" hidden="1" x14ac:dyDescent="0.3">
      <c r="A2527" t="s">
        <v>5252</v>
      </c>
      <c r="B2527" t="s">
        <v>5253</v>
      </c>
      <c r="C2527" t="s">
        <v>10301</v>
      </c>
      <c r="D2527" t="s">
        <v>54</v>
      </c>
      <c r="E2527">
        <v>178.42149380000001</v>
      </c>
      <c r="F2527">
        <v>14.71</v>
      </c>
      <c r="G2527">
        <v>-91.004312179090604</v>
      </c>
      <c r="H2527">
        <v>-17.548096632619899</v>
      </c>
      <c r="I2527">
        <v>-54.549518771292</v>
      </c>
      <c r="J2527">
        <v>-5.0959524844430302</v>
      </c>
      <c r="K2527">
        <v>17.047734467823201</v>
      </c>
      <c r="L2527">
        <v>21.812659442644499</v>
      </c>
      <c r="M2527">
        <v>40.1680872795177</v>
      </c>
      <c r="N2527">
        <v>0.36954958144531702</v>
      </c>
      <c r="O2527">
        <v>177.70224337185499</v>
      </c>
      <c r="P2527">
        <v>5.4480286738351298</v>
      </c>
    </row>
    <row r="2528" spans="1:17" hidden="1" x14ac:dyDescent="0.3">
      <c r="A2528" t="s">
        <v>5254</v>
      </c>
      <c r="B2528" t="s">
        <v>5255</v>
      </c>
      <c r="C2528" t="s">
        <v>10301</v>
      </c>
      <c r="D2528" t="s">
        <v>902</v>
      </c>
      <c r="E2528">
        <v>178.23414</v>
      </c>
      <c r="F2528">
        <v>210</v>
      </c>
      <c r="G2528">
        <v>31.173171566774499</v>
      </c>
      <c r="H2528">
        <v>34.977582593743001</v>
      </c>
      <c r="I2528">
        <v>5.9713264600043399</v>
      </c>
      <c r="J2528">
        <v>-4.07481702868707</v>
      </c>
      <c r="K2528">
        <v>176.79407096714201</v>
      </c>
      <c r="L2528">
        <v>160.539501877113</v>
      </c>
      <c r="M2528">
        <v>62.176667657759197</v>
      </c>
      <c r="N2528">
        <v>2.43324089873918</v>
      </c>
      <c r="O2528">
        <v>18.761904761904699</v>
      </c>
      <c r="P2528">
        <v>109.58083832335301</v>
      </c>
      <c r="Q2528">
        <v>0.110337396297741</v>
      </c>
    </row>
    <row r="2529" spans="1:17" hidden="1" x14ac:dyDescent="0.3">
      <c r="A2529" t="s">
        <v>5256</v>
      </c>
      <c r="B2529" t="s">
        <v>5257</v>
      </c>
      <c r="C2529" t="s">
        <v>10301</v>
      </c>
      <c r="D2529" t="s">
        <v>139</v>
      </c>
      <c r="E2529">
        <v>178.11815999999999</v>
      </c>
      <c r="F2529">
        <v>583</v>
      </c>
      <c r="G2529">
        <v>2.04213764305223</v>
      </c>
      <c r="H2529">
        <v>-10.7474093294455</v>
      </c>
      <c r="I2529">
        <v>16.667690861571199</v>
      </c>
      <c r="J2529">
        <v>-2.9369589963084901</v>
      </c>
      <c r="K2529">
        <v>659.47532141993304</v>
      </c>
      <c r="L2529">
        <v>589.84657030857795</v>
      </c>
      <c r="M2529">
        <v>34.177240708171901</v>
      </c>
      <c r="N2529">
        <v>0.79144942648592198</v>
      </c>
      <c r="O2529">
        <v>67.975986277873005</v>
      </c>
      <c r="P2529">
        <v>69.083526682134504</v>
      </c>
    </row>
    <row r="2530" spans="1:17" hidden="1" x14ac:dyDescent="0.3">
      <c r="A2530" t="s">
        <v>5258</v>
      </c>
      <c r="B2530" t="s">
        <v>4599</v>
      </c>
      <c r="C2530" t="s">
        <v>10301</v>
      </c>
      <c r="D2530" t="s">
        <v>359</v>
      </c>
      <c r="E2530">
        <v>177.75306</v>
      </c>
      <c r="F2530">
        <v>14.1</v>
      </c>
      <c r="G2530">
        <v>72.651252518539593</v>
      </c>
      <c r="H2530">
        <v>17.1834587961688</v>
      </c>
      <c r="I2530">
        <v>9.2505112042279301</v>
      </c>
      <c r="J2530">
        <v>-1.69886978958194</v>
      </c>
      <c r="K2530">
        <v>13.518833665270501</v>
      </c>
      <c r="L2530">
        <v>11.240071744326499</v>
      </c>
      <c r="M2530">
        <v>40.715479055760397</v>
      </c>
      <c r="N2530">
        <v>0.49516092824848801</v>
      </c>
      <c r="O2530">
        <v>30.921985815602799</v>
      </c>
      <c r="P2530">
        <v>104.347826086956</v>
      </c>
      <c r="Q2530">
        <v>2.2415501056787E-2</v>
      </c>
    </row>
    <row r="2531" spans="1:17" hidden="1" x14ac:dyDescent="0.3">
      <c r="A2531" t="s">
        <v>5259</v>
      </c>
      <c r="B2531" t="s">
        <v>5260</v>
      </c>
      <c r="C2531" t="s">
        <v>10301</v>
      </c>
      <c r="D2531" t="s">
        <v>397</v>
      </c>
      <c r="E2531">
        <v>177.29443950000001</v>
      </c>
      <c r="F2531">
        <v>25.37</v>
      </c>
      <c r="G2531">
        <v>-75.473293079690094</v>
      </c>
      <c r="H2531">
        <v>-3.8489020354878201</v>
      </c>
      <c r="I2531">
        <v>-40.551538362964301</v>
      </c>
      <c r="J2531">
        <v>-5.0274385590145902</v>
      </c>
      <c r="K2531">
        <v>25.5938512668898</v>
      </c>
      <c r="L2531">
        <v>32.658026205346999</v>
      </c>
      <c r="M2531">
        <v>63.330236422824498</v>
      </c>
      <c r="N2531">
        <v>1.2504770216915999</v>
      </c>
      <c r="O2531">
        <v>130.58730784391</v>
      </c>
      <c r="P2531">
        <v>17.780872794800299</v>
      </c>
      <c r="Q2531">
        <v>0.107724629027662</v>
      </c>
    </row>
    <row r="2532" spans="1:17" hidden="1" x14ac:dyDescent="0.3">
      <c r="A2532" t="s">
        <v>5261</v>
      </c>
      <c r="B2532" t="s">
        <v>5262</v>
      </c>
      <c r="C2532" t="s">
        <v>10301</v>
      </c>
      <c r="D2532" t="s">
        <v>955</v>
      </c>
      <c r="E2532">
        <v>177.28800000000001</v>
      </c>
      <c r="F2532">
        <v>142.4</v>
      </c>
      <c r="G2532">
        <v>18.569249411365899</v>
      </c>
      <c r="H2532">
        <v>11.8034207234367</v>
      </c>
      <c r="I2532">
        <v>27.1833607617796</v>
      </c>
      <c r="J2532">
        <v>1.0692955880738799</v>
      </c>
      <c r="K2532">
        <v>135.36287344078099</v>
      </c>
      <c r="L2532">
        <v>120.414152236847</v>
      </c>
      <c r="M2532">
        <v>50.649649733085297</v>
      </c>
      <c r="N2532">
        <v>0.90289660816662198</v>
      </c>
      <c r="O2532">
        <v>15.168539325842699</v>
      </c>
      <c r="P2532">
        <v>59.802491302884</v>
      </c>
      <c r="Q2532">
        <v>1.1425449678906E-2</v>
      </c>
    </row>
    <row r="2533" spans="1:17" hidden="1" x14ac:dyDescent="0.3">
      <c r="A2533" t="s">
        <v>5263</v>
      </c>
      <c r="B2533" t="s">
        <v>5264</v>
      </c>
      <c r="C2533" t="s">
        <v>10301</v>
      </c>
      <c r="D2533" t="s">
        <v>417</v>
      </c>
      <c r="E2533">
        <v>177.14160000000001</v>
      </c>
      <c r="F2533">
        <v>70.8</v>
      </c>
      <c r="G2533">
        <v>-75.121316942478998</v>
      </c>
      <c r="H2533">
        <v>-33.903110783119203</v>
      </c>
      <c r="I2533">
        <v>-58.0596778387238</v>
      </c>
      <c r="J2533">
        <v>-2.4184536554086402</v>
      </c>
      <c r="K2533">
        <v>90.219451267472095</v>
      </c>
      <c r="L2533">
        <v>107.345335287075</v>
      </c>
      <c r="M2533">
        <v>28.4362709174268</v>
      </c>
      <c r="N2533">
        <v>1.94283266097712</v>
      </c>
      <c r="O2533">
        <v>121.963276836158</v>
      </c>
      <c r="P2533">
        <v>5.6716417910447703</v>
      </c>
      <c r="Q2533">
        <v>3.9148591173587002E-2</v>
      </c>
    </row>
    <row r="2534" spans="1:17" hidden="1" x14ac:dyDescent="0.3">
      <c r="A2534" t="s">
        <v>5265</v>
      </c>
      <c r="B2534" t="s">
        <v>5266</v>
      </c>
      <c r="C2534" t="s">
        <v>10301</v>
      </c>
      <c r="D2534" t="s">
        <v>263</v>
      </c>
      <c r="E2534">
        <v>176.95625920000001</v>
      </c>
      <c r="F2534">
        <v>297.85000000000002</v>
      </c>
      <c r="G2534">
        <v>13.042981832230801</v>
      </c>
      <c r="H2534">
        <v>10.7290562804455</v>
      </c>
      <c r="I2534">
        <v>-2.0713165401579898</v>
      </c>
      <c r="J2534">
        <v>-1.15613707850028</v>
      </c>
      <c r="K2534">
        <v>276.429940646776</v>
      </c>
      <c r="L2534">
        <v>266.68765540148098</v>
      </c>
      <c r="M2534">
        <v>72.348029765445503</v>
      </c>
      <c r="N2534">
        <v>2.7453157332644902</v>
      </c>
      <c r="O2534">
        <v>18.516031559509798</v>
      </c>
      <c r="P2534">
        <v>45.292682926829201</v>
      </c>
      <c r="Q2534">
        <v>5.9096462053004999E-2</v>
      </c>
    </row>
    <row r="2535" spans="1:17" hidden="1" x14ac:dyDescent="0.3">
      <c r="A2535" t="s">
        <v>5267</v>
      </c>
      <c r="B2535" t="s">
        <v>5268</v>
      </c>
      <c r="C2535" t="s">
        <v>10301</v>
      </c>
      <c r="D2535" t="s">
        <v>224</v>
      </c>
      <c r="E2535">
        <v>176.5815174</v>
      </c>
      <c r="F2535">
        <v>130.6</v>
      </c>
      <c r="G2535">
        <v>-41.7415580454146</v>
      </c>
      <c r="H2535">
        <v>-12.4117792990693</v>
      </c>
      <c r="I2535">
        <v>-30.833887733379601</v>
      </c>
      <c r="J2535">
        <v>-7.9506289026689902</v>
      </c>
      <c r="K2535">
        <v>134.547050640984</v>
      </c>
      <c r="L2535">
        <v>145.47964180590299</v>
      </c>
      <c r="M2535">
        <v>55.090603274274798</v>
      </c>
      <c r="N2535">
        <v>2.2333295398769</v>
      </c>
      <c r="O2535">
        <v>56.967840735068897</v>
      </c>
      <c r="P2535">
        <v>16.399286987522199</v>
      </c>
      <c r="Q2535">
        <v>0.116841599422937</v>
      </c>
    </row>
    <row r="2536" spans="1:17" hidden="1" x14ac:dyDescent="0.3">
      <c r="A2536" t="s">
        <v>5269</v>
      </c>
      <c r="B2536" t="s">
        <v>5270</v>
      </c>
      <c r="C2536" t="s">
        <v>10301</v>
      </c>
      <c r="D2536" t="s">
        <v>124</v>
      </c>
      <c r="E2536">
        <v>176.22522000000001</v>
      </c>
      <c r="F2536">
        <v>162.9</v>
      </c>
      <c r="G2536">
        <v>-21.6555066043694</v>
      </c>
      <c r="H2536">
        <v>-4.6225388460357397</v>
      </c>
      <c r="I2536">
        <v>-6.9168899197951497</v>
      </c>
      <c r="J2536">
        <v>-2.7046760585461098</v>
      </c>
      <c r="K2536">
        <v>159.71429347142501</v>
      </c>
      <c r="L2536">
        <v>154.76080688640599</v>
      </c>
      <c r="M2536">
        <v>55.747704840152402</v>
      </c>
      <c r="N2536">
        <v>0.58881656579498298</v>
      </c>
      <c r="O2536">
        <v>22.9281767955801</v>
      </c>
      <c r="P2536">
        <v>35.75</v>
      </c>
      <c r="Q2536">
        <v>0.110592918936941</v>
      </c>
    </row>
    <row r="2537" spans="1:17" hidden="1" x14ac:dyDescent="0.3">
      <c r="A2537" t="s">
        <v>5271</v>
      </c>
      <c r="B2537" t="s">
        <v>5272</v>
      </c>
      <c r="C2537" t="s">
        <v>10301</v>
      </c>
      <c r="D2537" t="s">
        <v>21</v>
      </c>
      <c r="E2537">
        <v>175.84018140800001</v>
      </c>
      <c r="F2537">
        <v>10.46</v>
      </c>
      <c r="G2537">
        <v>46.659628686697701</v>
      </c>
      <c r="H2537">
        <v>24.960182582378501</v>
      </c>
      <c r="I2537">
        <v>106.240934303141</v>
      </c>
      <c r="J2537">
        <v>-6.5005533838352001</v>
      </c>
      <c r="K2537">
        <v>8.9771568716930403</v>
      </c>
      <c r="L2537">
        <v>6.9780318831815098</v>
      </c>
      <c r="M2537">
        <v>60.418853344811097</v>
      </c>
      <c r="N2537">
        <v>1.0756510378494799</v>
      </c>
      <c r="O2537">
        <v>7.4569789674952203</v>
      </c>
      <c r="P2537">
        <v>178.933333333333</v>
      </c>
      <c r="Q2537">
        <v>1.2154778248982E-2</v>
      </c>
    </row>
    <row r="2538" spans="1:17" hidden="1" x14ac:dyDescent="0.3">
      <c r="A2538" t="s">
        <v>5273</v>
      </c>
      <c r="B2538" t="s">
        <v>5274</v>
      </c>
      <c r="C2538" t="s">
        <v>10301</v>
      </c>
      <c r="D2538" t="s">
        <v>80</v>
      </c>
      <c r="E2538">
        <v>175.76692937999999</v>
      </c>
      <c r="F2538">
        <v>226.1</v>
      </c>
      <c r="G2538">
        <v>-15.233959801732301</v>
      </c>
      <c r="H2538">
        <v>-1.5051376950592701</v>
      </c>
      <c r="I2538">
        <v>-13.264415714994</v>
      </c>
      <c r="J2538">
        <v>-4.3072520570690997</v>
      </c>
      <c r="K2538">
        <v>229.11061547698699</v>
      </c>
      <c r="L2538">
        <v>224.591217984623</v>
      </c>
      <c r="M2538">
        <v>42.645852036912899</v>
      </c>
      <c r="N2538">
        <v>0.49224503382578899</v>
      </c>
      <c r="O2538">
        <v>23.042901371074699</v>
      </c>
      <c r="P2538">
        <v>21.8867924528301</v>
      </c>
      <c r="Q2538">
        <v>-5.0746947236860997E-2</v>
      </c>
    </row>
    <row r="2539" spans="1:17" hidden="1" x14ac:dyDescent="0.3">
      <c r="A2539" t="s">
        <v>5275</v>
      </c>
      <c r="B2539" t="s">
        <v>5276</v>
      </c>
      <c r="C2539" t="s">
        <v>10301</v>
      </c>
      <c r="D2539" t="s">
        <v>622</v>
      </c>
      <c r="E2539">
        <v>175.71505999999999</v>
      </c>
      <c r="F2539">
        <v>411.8</v>
      </c>
      <c r="G2539">
        <v>-66.860579840095696</v>
      </c>
      <c r="H2539">
        <v>-5.2530649960578604</v>
      </c>
      <c r="I2539">
        <v>-11.3223754730657</v>
      </c>
      <c r="J2539">
        <v>-1.4751562243751</v>
      </c>
      <c r="K2539">
        <v>410.46185839223699</v>
      </c>
      <c r="L2539">
        <v>449.221345264771</v>
      </c>
      <c r="M2539">
        <v>56.656418370678601</v>
      </c>
      <c r="N2539">
        <v>0.50412469911897295</v>
      </c>
      <c r="O2539">
        <v>68.406993686255404</v>
      </c>
      <c r="P2539">
        <v>27.650340979541198</v>
      </c>
      <c r="Q2539">
        <v>4.3367618690015E-2</v>
      </c>
    </row>
    <row r="2540" spans="1:17" hidden="1" x14ac:dyDescent="0.3">
      <c r="A2540" t="s">
        <v>5277</v>
      </c>
      <c r="B2540" t="s">
        <v>5278</v>
      </c>
      <c r="C2540" t="s">
        <v>10301</v>
      </c>
      <c r="D2540" t="s">
        <v>1561</v>
      </c>
      <c r="E2540">
        <v>175.59520000000001</v>
      </c>
      <c r="F2540">
        <v>99.77</v>
      </c>
      <c r="G2540">
        <v>71.622262475865398</v>
      </c>
      <c r="H2540">
        <v>11.545861896943901</v>
      </c>
      <c r="I2540">
        <v>-35.094522661345103</v>
      </c>
      <c r="J2540">
        <v>-3.4924405515306698</v>
      </c>
      <c r="K2540">
        <v>94.498301372406104</v>
      </c>
      <c r="L2540">
        <v>91.673877515708796</v>
      </c>
      <c r="M2540">
        <v>59.223483329888701</v>
      </c>
      <c r="N2540">
        <v>2.49051827448304E-2</v>
      </c>
      <c r="O2540">
        <v>58.765159867695701</v>
      </c>
      <c r="P2540">
        <v>105.838663090571</v>
      </c>
      <c r="Q2540">
        <v>4.162456349107E-2</v>
      </c>
    </row>
    <row r="2541" spans="1:17" hidden="1" x14ac:dyDescent="0.3">
      <c r="A2541" t="s">
        <v>5279</v>
      </c>
      <c r="B2541" t="s">
        <v>5280</v>
      </c>
      <c r="C2541" t="s">
        <v>10301</v>
      </c>
      <c r="D2541" t="s">
        <v>397</v>
      </c>
      <c r="E2541">
        <v>175.55787749999999</v>
      </c>
      <c r="F2541">
        <v>70.45</v>
      </c>
      <c r="G2541">
        <v>39.609380221096501</v>
      </c>
      <c r="H2541">
        <v>20.023246518486602</v>
      </c>
      <c r="I2541">
        <v>-4.5274433901410296</v>
      </c>
      <c r="J2541">
        <v>-4.5775728094916301</v>
      </c>
      <c r="K2541">
        <v>61.119324871503999</v>
      </c>
      <c r="L2541">
        <v>51.6118040166699</v>
      </c>
      <c r="M2541">
        <v>52.738216038447902</v>
      </c>
      <c r="N2541">
        <v>0.457991548595575</v>
      </c>
      <c r="O2541">
        <v>11.4265436479772</v>
      </c>
      <c r="P2541">
        <v>103.612716763005</v>
      </c>
      <c r="Q2541">
        <v>0.167095180350468</v>
      </c>
    </row>
    <row r="2542" spans="1:17" hidden="1" x14ac:dyDescent="0.3">
      <c r="A2542" t="s">
        <v>5281</v>
      </c>
      <c r="B2542" t="s">
        <v>5282</v>
      </c>
      <c r="C2542" t="s">
        <v>10301</v>
      </c>
      <c r="E2542">
        <v>175.36955624999999</v>
      </c>
      <c r="F2542">
        <v>963.9</v>
      </c>
      <c r="G2542">
        <v>118.95125978666</v>
      </c>
      <c r="H2542">
        <v>18.431596598775801</v>
      </c>
      <c r="I2542">
        <v>-8.6564409618257105</v>
      </c>
      <c r="J2542">
        <v>-2.3594761195961702</v>
      </c>
      <c r="K2542">
        <v>931.24635469695602</v>
      </c>
      <c r="L2542">
        <v>702.11886085446997</v>
      </c>
      <c r="M2542">
        <v>62.197955939439098</v>
      </c>
      <c r="N2542">
        <v>0.44510750329091697</v>
      </c>
      <c r="O2542">
        <v>0</v>
      </c>
      <c r="P2542">
        <v>146.86899731079501</v>
      </c>
    </row>
    <row r="2543" spans="1:17" hidden="1" x14ac:dyDescent="0.3">
      <c r="A2543" t="s">
        <v>5283</v>
      </c>
      <c r="B2543" t="s">
        <v>5284</v>
      </c>
      <c r="C2543" t="s">
        <v>10301</v>
      </c>
      <c r="D2543" t="s">
        <v>263</v>
      </c>
      <c r="E2543">
        <v>175.245</v>
      </c>
      <c r="F2543">
        <v>83.45</v>
      </c>
      <c r="G2543">
        <v>-71.646665373089306</v>
      </c>
      <c r="H2543">
        <v>-5.5569072924631797</v>
      </c>
      <c r="I2543">
        <v>-52.512315135591699</v>
      </c>
      <c r="J2543">
        <v>-1.35658508295849</v>
      </c>
      <c r="K2543">
        <v>91.8901645932051</v>
      </c>
      <c r="L2543">
        <v>113.61190771603199</v>
      </c>
      <c r="M2543">
        <v>46.404998702266496</v>
      </c>
      <c r="N2543">
        <v>0.17443288869804</v>
      </c>
      <c r="O2543">
        <v>104.853205512282</v>
      </c>
      <c r="P2543">
        <v>7.1107688358362298</v>
      </c>
      <c r="Q2543">
        <v>0.16110998188345901</v>
      </c>
    </row>
    <row r="2544" spans="1:17" hidden="1" x14ac:dyDescent="0.3">
      <c r="A2544" t="s">
        <v>5285</v>
      </c>
      <c r="B2544" t="s">
        <v>5286</v>
      </c>
      <c r="C2544" t="s">
        <v>10301</v>
      </c>
      <c r="D2544" t="s">
        <v>1388</v>
      </c>
      <c r="E2544">
        <v>174.98395808000001</v>
      </c>
      <c r="F2544">
        <v>1897.6</v>
      </c>
      <c r="G2544">
        <v>-47.510957863117603</v>
      </c>
      <c r="H2544">
        <v>-4.7507958101963599</v>
      </c>
      <c r="I2544">
        <v>-25.7726087781923</v>
      </c>
      <c r="J2544">
        <v>-2.4522464957717101</v>
      </c>
      <c r="K2544">
        <v>1943.8561267016901</v>
      </c>
      <c r="L2544">
        <v>2102.5767082136399</v>
      </c>
      <c r="M2544">
        <v>46.400203530651901</v>
      </c>
      <c r="N2544">
        <v>0.33581019423803898</v>
      </c>
      <c r="O2544">
        <v>31.776981450252901</v>
      </c>
      <c r="P2544">
        <v>6.36771300448431</v>
      </c>
      <c r="Q2544">
        <v>1.9373410369098999E-2</v>
      </c>
    </row>
    <row r="2545" spans="1:17" hidden="1" x14ac:dyDescent="0.3">
      <c r="A2545" t="s">
        <v>5287</v>
      </c>
      <c r="B2545" t="s">
        <v>5288</v>
      </c>
      <c r="C2545" t="s">
        <v>10301</v>
      </c>
      <c r="D2545" t="s">
        <v>622</v>
      </c>
      <c r="E2545">
        <v>174.65</v>
      </c>
      <c r="F2545">
        <v>70</v>
      </c>
      <c r="G2545">
        <v>-60.480357948026601</v>
      </c>
      <c r="H2545">
        <v>-4.2048733853561897</v>
      </c>
      <c r="I2545">
        <v>-19.388323002944901</v>
      </c>
      <c r="J2545">
        <v>10.4600803320167</v>
      </c>
      <c r="K2545">
        <v>68.752329603742893</v>
      </c>
      <c r="L2545">
        <v>74.190840273099397</v>
      </c>
      <c r="M2545">
        <v>56.3859991290484</v>
      </c>
      <c r="N2545">
        <v>1.60328542094455</v>
      </c>
      <c r="O2545">
        <v>51.428571428571402</v>
      </c>
      <c r="P2545">
        <v>35.922330097087297</v>
      </c>
    </row>
    <row r="2546" spans="1:17" hidden="1" x14ac:dyDescent="0.3">
      <c r="A2546" t="s">
        <v>5289</v>
      </c>
      <c r="B2546" t="s">
        <v>5290</v>
      </c>
      <c r="C2546" t="s">
        <v>10301</v>
      </c>
      <c r="D2546" t="s">
        <v>736</v>
      </c>
      <c r="E2546">
        <v>174.57393372999999</v>
      </c>
      <c r="F2546">
        <v>157.54</v>
      </c>
      <c r="G2546">
        <v>-34.338883945280898</v>
      </c>
      <c r="H2546">
        <v>18.263081762962798</v>
      </c>
      <c r="I2546">
        <v>-10.004225425803201</v>
      </c>
      <c r="J2546">
        <v>-22.655173355776999</v>
      </c>
      <c r="K2546">
        <v>149.47037339582801</v>
      </c>
      <c r="L2546">
        <v>151.99672903775499</v>
      </c>
      <c r="M2546">
        <v>49.3386049979094</v>
      </c>
      <c r="N2546">
        <v>4.0777990265866597</v>
      </c>
      <c r="O2546">
        <v>40.853116668782498</v>
      </c>
      <c r="P2546">
        <v>33.338975878120998</v>
      </c>
      <c r="Q2546">
        <v>2.2504232615992999E-2</v>
      </c>
    </row>
    <row r="2547" spans="1:17" hidden="1" x14ac:dyDescent="0.3">
      <c r="A2547" t="s">
        <v>5291</v>
      </c>
      <c r="B2547" t="s">
        <v>5292</v>
      </c>
      <c r="C2547" t="s">
        <v>10301</v>
      </c>
      <c r="D2547" t="s">
        <v>408</v>
      </c>
      <c r="E2547">
        <v>174.44224525000001</v>
      </c>
      <c r="F2547">
        <v>32.5</v>
      </c>
      <c r="G2547">
        <v>197.08226247586501</v>
      </c>
      <c r="H2547">
        <v>29.664995722316402</v>
      </c>
      <c r="I2547">
        <v>181.11706042926701</v>
      </c>
      <c r="J2547">
        <v>6.5342738804038198</v>
      </c>
      <c r="K2547">
        <v>26.853884250808299</v>
      </c>
      <c r="L2547">
        <v>18.436198747164902</v>
      </c>
      <c r="M2547">
        <v>70.010256103203602</v>
      </c>
      <c r="N2547">
        <v>0.346867250778716</v>
      </c>
      <c r="O2547">
        <v>8.1230769230769209</v>
      </c>
      <c r="P2547">
        <v>293.93939393939303</v>
      </c>
      <c r="Q2547">
        <v>0.16670809892271601</v>
      </c>
    </row>
    <row r="2548" spans="1:17" hidden="1" x14ac:dyDescent="0.3">
      <c r="A2548" t="s">
        <v>5293</v>
      </c>
      <c r="B2548" t="s">
        <v>5294</v>
      </c>
      <c r="C2548" t="s">
        <v>10301</v>
      </c>
      <c r="D2548" t="s">
        <v>1388</v>
      </c>
      <c r="E2548">
        <v>174.36079105499999</v>
      </c>
      <c r="F2548">
        <v>19.47</v>
      </c>
      <c r="G2548">
        <v>-9.9177375241345693</v>
      </c>
      <c r="H2548">
        <v>-13.332530669594901</v>
      </c>
      <c r="I2548">
        <v>-19.400850846937399</v>
      </c>
      <c r="J2548">
        <v>-5.0247622641744902</v>
      </c>
      <c r="K2548">
        <v>20.1839720164566</v>
      </c>
      <c r="L2548">
        <v>17.702443225639598</v>
      </c>
      <c r="M2548">
        <v>31.979026512412201</v>
      </c>
      <c r="N2548">
        <v>1.37641587494855</v>
      </c>
      <c r="O2548">
        <v>32.7683615819209</v>
      </c>
      <c r="P2548">
        <v>50.3474903474903</v>
      </c>
      <c r="Q2548">
        <v>-2.1156387310147001E-2</v>
      </c>
    </row>
    <row r="2549" spans="1:17" hidden="1" x14ac:dyDescent="0.3">
      <c r="A2549" t="s">
        <v>5295</v>
      </c>
      <c r="B2549" t="s">
        <v>5296</v>
      </c>
      <c r="C2549" t="s">
        <v>10301</v>
      </c>
      <c r="D2549" t="s">
        <v>5297</v>
      </c>
      <c r="E2549">
        <v>173.98258764799999</v>
      </c>
      <c r="F2549">
        <v>71.36</v>
      </c>
      <c r="G2549">
        <v>141.11148019499799</v>
      </c>
      <c r="H2549">
        <v>-27.370651130288799</v>
      </c>
      <c r="I2549">
        <v>1.5222371796221399</v>
      </c>
      <c r="J2549">
        <v>-6.7058688982892001</v>
      </c>
      <c r="K2549">
        <v>76.502209860821196</v>
      </c>
      <c r="L2549">
        <v>62.762911961401002</v>
      </c>
      <c r="M2549">
        <v>32.199231745878699</v>
      </c>
      <c r="N2549">
        <v>0.23696761516121401</v>
      </c>
      <c r="O2549">
        <v>49.691704035874402</v>
      </c>
      <c r="P2549">
        <v>194.876033057851</v>
      </c>
    </row>
    <row r="2550" spans="1:17" hidden="1" x14ac:dyDescent="0.3">
      <c r="A2550" t="s">
        <v>5298</v>
      </c>
      <c r="B2550" t="s">
        <v>5299</v>
      </c>
      <c r="C2550" t="s">
        <v>10301</v>
      </c>
      <c r="D2550" t="s">
        <v>63</v>
      </c>
      <c r="E2550">
        <v>173.95142784000001</v>
      </c>
      <c r="F2550">
        <v>17.579999999999998</v>
      </c>
      <c r="G2550">
        <v>-10.717737524134501</v>
      </c>
      <c r="H2550">
        <v>-41.3238814456274</v>
      </c>
      <c r="I2550">
        <v>-11.7325828467541</v>
      </c>
      <c r="J2550">
        <v>-18.636576506135398</v>
      </c>
      <c r="K2550">
        <v>24.684406541545702</v>
      </c>
      <c r="L2550">
        <v>21.083690334774399</v>
      </c>
      <c r="M2550">
        <v>2.13140468293805</v>
      </c>
      <c r="N2550">
        <v>1.2189323369437</v>
      </c>
      <c r="O2550">
        <v>144.65301478953299</v>
      </c>
      <c r="P2550">
        <v>26.931407942238199</v>
      </c>
      <c r="Q2550">
        <v>-7.5533764432550001E-3</v>
      </c>
    </row>
    <row r="2551" spans="1:17" hidden="1" x14ac:dyDescent="0.3">
      <c r="A2551" t="s">
        <v>5300</v>
      </c>
      <c r="B2551" t="s">
        <v>5301</v>
      </c>
      <c r="C2551" t="s">
        <v>10301</v>
      </c>
      <c r="D2551" t="s">
        <v>139</v>
      </c>
      <c r="E2551">
        <v>173.74131</v>
      </c>
      <c r="F2551">
        <v>3.45</v>
      </c>
      <c r="G2551">
        <v>-18.740522334261101</v>
      </c>
      <c r="H2551">
        <v>-8.3176765353479993</v>
      </c>
      <c r="I2551">
        <v>-17.925732363525</v>
      </c>
      <c r="J2551">
        <v>0.88169029377769403</v>
      </c>
      <c r="K2551">
        <v>3.4809895266939002</v>
      </c>
      <c r="L2551">
        <v>3.6612221791519701</v>
      </c>
      <c r="M2551">
        <v>46.931609096544598</v>
      </c>
      <c r="N2551">
        <v>0.46556241343487098</v>
      </c>
      <c r="O2551">
        <v>41.159420289854999</v>
      </c>
      <c r="P2551">
        <v>23.655913978494599</v>
      </c>
      <c r="Q2551">
        <v>0.108530092342964</v>
      </c>
    </row>
    <row r="2552" spans="1:17" hidden="1" x14ac:dyDescent="0.3">
      <c r="A2552" t="s">
        <v>5302</v>
      </c>
      <c r="B2552" t="s">
        <v>5303</v>
      </c>
      <c r="C2552" t="s">
        <v>10301</v>
      </c>
      <c r="D2552" t="s">
        <v>21</v>
      </c>
      <c r="E2552">
        <v>173.62408612999999</v>
      </c>
      <c r="F2552">
        <v>0.46</v>
      </c>
      <c r="G2552">
        <v>-25.695515301912302</v>
      </c>
      <c r="H2552">
        <v>13.7667921295021</v>
      </c>
      <c r="I2552">
        <v>-40.906501594294298</v>
      </c>
      <c r="J2552">
        <v>1.7797284258583801</v>
      </c>
      <c r="K2552">
        <v>0.48116994807911201</v>
      </c>
      <c r="L2552">
        <v>0.51738175601498004</v>
      </c>
      <c r="M2552">
        <v>98.814091486711703</v>
      </c>
      <c r="N2552">
        <v>0.87694667039606</v>
      </c>
      <c r="O2552">
        <v>106.521739130434</v>
      </c>
      <c r="P2552">
        <v>31.428571428571399</v>
      </c>
      <c r="Q2552">
        <v>6.5711972568539001E-2</v>
      </c>
    </row>
    <row r="2553" spans="1:17" hidden="1" x14ac:dyDescent="0.3">
      <c r="A2553" t="s">
        <v>5304</v>
      </c>
      <c r="B2553" t="s">
        <v>5305</v>
      </c>
      <c r="C2553" t="s">
        <v>10301</v>
      </c>
      <c r="D2553" t="s">
        <v>1175</v>
      </c>
      <c r="E2553">
        <v>173.57416492999999</v>
      </c>
      <c r="F2553">
        <v>8.77</v>
      </c>
      <c r="G2553">
        <v>32.9996936685259</v>
      </c>
      <c r="H2553">
        <v>-1.0033228130265901</v>
      </c>
      <c r="I2553">
        <v>-34.065112894498498</v>
      </c>
      <c r="J2553">
        <v>-5.3355585218307899</v>
      </c>
      <c r="K2553">
        <v>8.8458540801361902</v>
      </c>
      <c r="L2553">
        <v>8.5866693567154897</v>
      </c>
      <c r="M2553">
        <v>49.884603735532799</v>
      </c>
      <c r="N2553">
        <v>1.0247042114576399</v>
      </c>
      <c r="O2553">
        <v>75.598631698973705</v>
      </c>
      <c r="P2553">
        <v>70.291262135922295</v>
      </c>
      <c r="Q2553">
        <v>9.9804845051864002E-2</v>
      </c>
    </row>
    <row r="2554" spans="1:17" hidden="1" x14ac:dyDescent="0.3">
      <c r="A2554" t="s">
        <v>5306</v>
      </c>
      <c r="B2554" t="s">
        <v>5307</v>
      </c>
      <c r="C2554" t="s">
        <v>10301</v>
      </c>
      <c r="D2554" t="s">
        <v>303</v>
      </c>
      <c r="E2554">
        <v>173.3168</v>
      </c>
      <c r="F2554">
        <v>119.2</v>
      </c>
      <c r="G2554">
        <v>-61.232422838819801</v>
      </c>
      <c r="H2554">
        <v>-10.6799523191241</v>
      </c>
      <c r="I2554">
        <v>-7.06844846707925</v>
      </c>
      <c r="J2554">
        <v>-5.6320967292045596</v>
      </c>
      <c r="K2554">
        <v>129.16676685650199</v>
      </c>
      <c r="L2554">
        <v>126.25003480582799</v>
      </c>
      <c r="M2554">
        <v>33.520514026754398</v>
      </c>
      <c r="N2554">
        <v>0.50245836637589203</v>
      </c>
      <c r="O2554">
        <v>57.718120805369097</v>
      </c>
      <c r="P2554">
        <v>40.152851263962297</v>
      </c>
    </row>
    <row r="2555" spans="1:17" hidden="1" x14ac:dyDescent="0.3">
      <c r="A2555" t="s">
        <v>5308</v>
      </c>
      <c r="B2555" t="s">
        <v>5309</v>
      </c>
      <c r="C2555" t="s">
        <v>10301</v>
      </c>
      <c r="E2555">
        <v>173.044884</v>
      </c>
      <c r="F2555">
        <v>72.06</v>
      </c>
      <c r="G2555">
        <v>237.498083976879</v>
      </c>
      <c r="H2555">
        <v>1.93343491500147</v>
      </c>
      <c r="I2555">
        <v>30.735334830150801</v>
      </c>
      <c r="J2555">
        <v>-3.7966539546477098</v>
      </c>
      <c r="K2555">
        <v>69.446010602071397</v>
      </c>
      <c r="L2555">
        <v>54.257541835831098</v>
      </c>
      <c r="M2555">
        <v>50.737582386643602</v>
      </c>
      <c r="N2555">
        <v>0.65184528310002898</v>
      </c>
      <c r="O2555">
        <v>7.4798778795448202</v>
      </c>
      <c r="P2555">
        <v>287.41935483870901</v>
      </c>
      <c r="Q2555">
        <v>0.24646896020049999</v>
      </c>
    </row>
    <row r="2556" spans="1:17" hidden="1" x14ac:dyDescent="0.3">
      <c r="A2556" t="s">
        <v>5310</v>
      </c>
      <c r="B2556" t="s">
        <v>5311</v>
      </c>
      <c r="C2556" t="s">
        <v>10301</v>
      </c>
      <c r="D2556" t="s">
        <v>263</v>
      </c>
      <c r="E2556">
        <v>172.98864</v>
      </c>
      <c r="F2556">
        <v>201</v>
      </c>
      <c r="G2556">
        <v>-42.928308348658803</v>
      </c>
      <c r="H2556">
        <v>-6.2580834923884101</v>
      </c>
      <c r="I2556">
        <v>-29.298683183197099</v>
      </c>
      <c r="J2556">
        <v>6.3199881661181196</v>
      </c>
      <c r="K2556">
        <v>194.37665437101899</v>
      </c>
      <c r="L2556">
        <v>211.455875828171</v>
      </c>
      <c r="M2556">
        <v>69.413936006227999</v>
      </c>
      <c r="N2556">
        <v>1.3674230145867099</v>
      </c>
      <c r="O2556">
        <v>38.805970149253703</v>
      </c>
      <c r="P2556">
        <v>14.857142857142801</v>
      </c>
    </row>
    <row r="2557" spans="1:17" hidden="1" x14ac:dyDescent="0.3">
      <c r="A2557" t="s">
        <v>5312</v>
      </c>
      <c r="B2557" t="s">
        <v>5313</v>
      </c>
      <c r="C2557" t="s">
        <v>10301</v>
      </c>
      <c r="D2557" t="s">
        <v>1175</v>
      </c>
      <c r="E2557">
        <v>172.9800468</v>
      </c>
      <c r="F2557">
        <v>76.59</v>
      </c>
      <c r="G2557">
        <v>6.4506835284970201</v>
      </c>
      <c r="H2557">
        <v>9.3135547194301793</v>
      </c>
      <c r="I2557">
        <v>-23.943773600638401</v>
      </c>
      <c r="J2557">
        <v>-1.0176132868587899</v>
      </c>
      <c r="K2557">
        <v>72.787591297905195</v>
      </c>
      <c r="L2557">
        <v>71.988453194533705</v>
      </c>
      <c r="M2557">
        <v>57.205409164377002</v>
      </c>
      <c r="N2557">
        <v>1.7239840465787399</v>
      </c>
      <c r="O2557">
        <v>29.3249771510641</v>
      </c>
      <c r="P2557">
        <v>36.645851917930401</v>
      </c>
      <c r="Q2557">
        <v>6.8109110606623002E-2</v>
      </c>
    </row>
    <row r="2558" spans="1:17" hidden="1" x14ac:dyDescent="0.3">
      <c r="A2558" t="s">
        <v>5314</v>
      </c>
      <c r="B2558" t="s">
        <v>5315</v>
      </c>
      <c r="C2558" t="s">
        <v>10301</v>
      </c>
      <c r="D2558" t="s">
        <v>5316</v>
      </c>
      <c r="E2558">
        <v>172.9508075</v>
      </c>
      <c r="F2558">
        <v>247.55</v>
      </c>
      <c r="G2558">
        <v>509.27659967020202</v>
      </c>
      <c r="H2558">
        <v>50.2691751552425</v>
      </c>
      <c r="I2558">
        <v>401.381262455127</v>
      </c>
      <c r="J2558">
        <v>5.4375730333240098</v>
      </c>
      <c r="K2558">
        <v>170.31560147936801</v>
      </c>
      <c r="L2558">
        <v>102.181635572959</v>
      </c>
      <c r="M2558">
        <v>99.779249848996997</v>
      </c>
      <c r="N2558">
        <v>0.71080004374384798</v>
      </c>
      <c r="O2558">
        <v>0</v>
      </c>
      <c r="P2558">
        <v>585.54417058986405</v>
      </c>
      <c r="Q2558">
        <v>0.24789938628463201</v>
      </c>
    </row>
    <row r="2559" spans="1:17" hidden="1" x14ac:dyDescent="0.3">
      <c r="A2559" t="s">
        <v>5317</v>
      </c>
      <c r="B2559" t="s">
        <v>5318</v>
      </c>
      <c r="C2559" t="s">
        <v>10301</v>
      </c>
      <c r="D2559" t="s">
        <v>5319</v>
      </c>
      <c r="E2559">
        <v>172.57320000000001</v>
      </c>
      <c r="F2559">
        <v>165.3</v>
      </c>
      <c r="G2559">
        <v>-61.9297135720387</v>
      </c>
      <c r="H2559">
        <v>-24.6673070240649</v>
      </c>
      <c r="I2559">
        <v>-12.723322905279</v>
      </c>
      <c r="J2559">
        <v>-9.9211513395375093</v>
      </c>
      <c r="K2559">
        <v>167.13915472980099</v>
      </c>
      <c r="L2559">
        <v>169.29466791701199</v>
      </c>
      <c r="M2559">
        <v>45.683708027051999</v>
      </c>
      <c r="N2559">
        <v>0.32567301378857499</v>
      </c>
      <c r="O2559">
        <v>57.289776164549203</v>
      </c>
      <c r="P2559">
        <v>43.739130434782602</v>
      </c>
    </row>
    <row r="2560" spans="1:17" hidden="1" x14ac:dyDescent="0.3">
      <c r="A2560" t="s">
        <v>5320</v>
      </c>
      <c r="B2560" t="s">
        <v>5321</v>
      </c>
      <c r="C2560" t="s">
        <v>10301</v>
      </c>
      <c r="D2560" t="s">
        <v>3630</v>
      </c>
      <c r="E2560">
        <v>172.482</v>
      </c>
      <c r="F2560">
        <v>16.91</v>
      </c>
      <c r="G2560">
        <v>231.869496518418</v>
      </c>
      <c r="H2560">
        <v>14.8502376207538</v>
      </c>
      <c r="I2560">
        <v>3.3582812419171102</v>
      </c>
      <c r="J2560">
        <v>18.7131471198404</v>
      </c>
      <c r="K2560">
        <v>15.5077337936105</v>
      </c>
      <c r="L2560">
        <v>13.402418502425499</v>
      </c>
      <c r="M2560">
        <v>68.730322148689098</v>
      </c>
      <c r="N2560">
        <v>0.97050869918927996</v>
      </c>
      <c r="O2560">
        <v>31.460674157303298</v>
      </c>
      <c r="P2560">
        <v>369.07073509015203</v>
      </c>
    </row>
    <row r="2561" spans="1:17" hidden="1" x14ac:dyDescent="0.3">
      <c r="A2561" t="s">
        <v>5322</v>
      </c>
      <c r="B2561" t="s">
        <v>5323</v>
      </c>
      <c r="C2561" t="s">
        <v>10301</v>
      </c>
      <c r="D2561" t="s">
        <v>166</v>
      </c>
      <c r="E2561">
        <v>172.14991359000001</v>
      </c>
      <c r="F2561">
        <v>150.69</v>
      </c>
      <c r="G2561">
        <v>-4.4013440815116098</v>
      </c>
      <c r="H2561">
        <v>-3.6936759286888798</v>
      </c>
      <c r="I2561">
        <v>-23.008477288502899</v>
      </c>
      <c r="J2561">
        <v>1.0304642283879499</v>
      </c>
      <c r="K2561">
        <v>157.04305029452101</v>
      </c>
      <c r="L2561">
        <v>145.117544716553</v>
      </c>
      <c r="M2561">
        <v>44.035966085307997</v>
      </c>
      <c r="N2561">
        <v>0.23242749301811799</v>
      </c>
      <c r="O2561">
        <v>39.757117260601198</v>
      </c>
      <c r="Q2561">
        <v>7.3951062424542996E-2</v>
      </c>
    </row>
    <row r="2562" spans="1:17" hidden="1" x14ac:dyDescent="0.3">
      <c r="A2562" t="s">
        <v>5324</v>
      </c>
      <c r="B2562" t="s">
        <v>5325</v>
      </c>
      <c r="C2562" t="s">
        <v>10301</v>
      </c>
      <c r="D2562" t="s">
        <v>527</v>
      </c>
      <c r="E2562">
        <v>171.79</v>
      </c>
      <c r="F2562">
        <v>167.6</v>
      </c>
      <c r="G2562">
        <v>261.940369012269</v>
      </c>
      <c r="H2562">
        <v>6.9946402307679403</v>
      </c>
      <c r="I2562">
        <v>43.869511255964397</v>
      </c>
      <c r="J2562">
        <v>-10.482941446093699</v>
      </c>
      <c r="K2562">
        <v>154.53590368435999</v>
      </c>
      <c r="L2562">
        <v>116.808582224218</v>
      </c>
      <c r="M2562">
        <v>43.191274423527403</v>
      </c>
      <c r="N2562">
        <v>0.47148807970818202</v>
      </c>
      <c r="O2562">
        <v>18.735083532219502</v>
      </c>
      <c r="P2562">
        <v>299.61850262279398</v>
      </c>
      <c r="Q2562">
        <v>0.167619077477866</v>
      </c>
    </row>
    <row r="2563" spans="1:17" hidden="1" x14ac:dyDescent="0.3">
      <c r="A2563" t="s">
        <v>5326</v>
      </c>
      <c r="B2563" t="s">
        <v>5327</v>
      </c>
      <c r="C2563" t="s">
        <v>10301</v>
      </c>
      <c r="D2563" t="s">
        <v>263</v>
      </c>
      <c r="E2563">
        <v>171.63634529999999</v>
      </c>
      <c r="F2563">
        <v>130.19999999999999</v>
      </c>
      <c r="G2563">
        <v>131.18674008780499</v>
      </c>
      <c r="H2563">
        <v>64.6530797549201</v>
      </c>
      <c r="I2563">
        <v>51.0742676364749</v>
      </c>
      <c r="J2563">
        <v>12.9598921725176</v>
      </c>
      <c r="K2563">
        <v>88.040189895719394</v>
      </c>
      <c r="L2563">
        <v>69.915112814714107</v>
      </c>
      <c r="M2563">
        <v>78.250266225074697</v>
      </c>
      <c r="N2563">
        <v>1.7226340410219501</v>
      </c>
      <c r="O2563">
        <v>0</v>
      </c>
      <c r="P2563">
        <v>179.99999999999901</v>
      </c>
    </row>
    <row r="2564" spans="1:17" hidden="1" x14ac:dyDescent="0.3">
      <c r="A2564" t="s">
        <v>5328</v>
      </c>
      <c r="B2564" t="s">
        <v>5329</v>
      </c>
      <c r="C2564" t="s">
        <v>10301</v>
      </c>
      <c r="D2564" t="s">
        <v>622</v>
      </c>
      <c r="E2564">
        <v>171.56509790000001</v>
      </c>
      <c r="F2564">
        <v>110.6</v>
      </c>
      <c r="G2564">
        <v>95.968902151978796</v>
      </c>
      <c r="H2564">
        <v>16.062710496849</v>
      </c>
      <c r="I2564">
        <v>-14.6581885038759</v>
      </c>
      <c r="J2564">
        <v>26.989325240602401</v>
      </c>
      <c r="K2564">
        <v>99.075247531589497</v>
      </c>
      <c r="L2564">
        <v>94.543297341878002</v>
      </c>
      <c r="M2564">
        <v>69.033444770278294</v>
      </c>
      <c r="N2564">
        <v>3.17052842497313</v>
      </c>
      <c r="O2564">
        <v>30.2441229656419</v>
      </c>
      <c r="P2564">
        <v>146.599777034559</v>
      </c>
      <c r="Q2564">
        <v>0.16577638620589299</v>
      </c>
    </row>
    <row r="2565" spans="1:17" hidden="1" x14ac:dyDescent="0.3">
      <c r="A2565" t="s">
        <v>5330</v>
      </c>
      <c r="B2565" t="s">
        <v>5331</v>
      </c>
      <c r="C2565" t="s">
        <v>10301</v>
      </c>
      <c r="D2565" t="s">
        <v>622</v>
      </c>
      <c r="E2565">
        <v>171.45317925399999</v>
      </c>
      <c r="F2565">
        <v>12.67</v>
      </c>
      <c r="G2565">
        <v>-11.465531641781601</v>
      </c>
      <c r="H2565">
        <v>-0.75739502355100097</v>
      </c>
      <c r="I2565">
        <v>-29.509714205289001</v>
      </c>
      <c r="J2565">
        <v>-0.25763550470943303</v>
      </c>
      <c r="K2565">
        <v>12.8278916913756</v>
      </c>
      <c r="L2565">
        <v>13.170268985047899</v>
      </c>
      <c r="M2565">
        <v>52.570108804512202</v>
      </c>
      <c r="N2565">
        <v>0.78853659970761603</v>
      </c>
      <c r="O2565">
        <v>53.117600631412699</v>
      </c>
      <c r="P2565">
        <v>19.528301886792399</v>
      </c>
      <c r="Q2565">
        <v>-2.1967556817197E-2</v>
      </c>
    </row>
    <row r="2566" spans="1:17" hidden="1" x14ac:dyDescent="0.3">
      <c r="A2566" t="s">
        <v>5332</v>
      </c>
      <c r="B2566" t="s">
        <v>5333</v>
      </c>
      <c r="C2566" t="s">
        <v>10301</v>
      </c>
      <c r="D2566" t="s">
        <v>46</v>
      </c>
      <c r="E2566">
        <v>170.79398784</v>
      </c>
      <c r="F2566">
        <v>14.64</v>
      </c>
      <c r="G2566">
        <v>15.903767003201301</v>
      </c>
      <c r="H2566">
        <v>2.6387206477448601</v>
      </c>
      <c r="I2566">
        <v>-74.740717854019607</v>
      </c>
      <c r="J2566">
        <v>18.644195551422001</v>
      </c>
      <c r="K2566">
        <v>14.4581055609325</v>
      </c>
      <c r="L2566">
        <v>20.523045047090498</v>
      </c>
      <c r="M2566">
        <v>73.455662868900802</v>
      </c>
      <c r="N2566">
        <v>1.21777625184155</v>
      </c>
      <c r="O2566">
        <v>213.85977427079999</v>
      </c>
      <c r="P2566">
        <v>57.977164421758701</v>
      </c>
    </row>
    <row r="2567" spans="1:17" hidden="1" x14ac:dyDescent="0.3">
      <c r="A2567" t="s">
        <v>5334</v>
      </c>
      <c r="B2567" t="s">
        <v>5335</v>
      </c>
      <c r="C2567" t="s">
        <v>10301</v>
      </c>
      <c r="D2567" t="s">
        <v>281</v>
      </c>
      <c r="E2567">
        <v>170.78908000000001</v>
      </c>
      <c r="F2567">
        <v>252.05</v>
      </c>
      <c r="G2567">
        <v>35.274233987681498</v>
      </c>
      <c r="H2567">
        <v>115.02805339076301</v>
      </c>
      <c r="I2567">
        <v>22.429082746876599</v>
      </c>
      <c r="J2567">
        <v>12.393784554426301</v>
      </c>
      <c r="K2567">
        <v>160.62245573619401</v>
      </c>
      <c r="M2567">
        <v>97.696949154791398</v>
      </c>
      <c r="N2567">
        <v>3.07790973871733</v>
      </c>
      <c r="O2567">
        <v>0</v>
      </c>
      <c r="P2567">
        <v>127.072072072072</v>
      </c>
    </row>
    <row r="2568" spans="1:17" hidden="1" x14ac:dyDescent="0.3">
      <c r="A2568" t="s">
        <v>5336</v>
      </c>
      <c r="B2568" t="s">
        <v>5337</v>
      </c>
      <c r="C2568" t="s">
        <v>10301</v>
      </c>
      <c r="D2568" t="s">
        <v>46</v>
      </c>
      <c r="E2568">
        <v>170.53233413999999</v>
      </c>
      <c r="F2568">
        <v>547.04999999999995</v>
      </c>
      <c r="G2568">
        <v>-78.773584327162297</v>
      </c>
      <c r="H2568">
        <v>-4.2279539300425304</v>
      </c>
      <c r="I2568">
        <v>-84.633808855020206</v>
      </c>
      <c r="J2568">
        <v>-3.8461797315258099</v>
      </c>
      <c r="K2568">
        <v>682.851466197729</v>
      </c>
      <c r="L2568">
        <v>1157.5265008476799</v>
      </c>
      <c r="M2568">
        <v>44.104692847724401</v>
      </c>
      <c r="N2568">
        <v>0.44762857714628701</v>
      </c>
      <c r="O2568">
        <v>333.57828352070197</v>
      </c>
      <c r="Q2568">
        <v>3.4809357800526998E-2</v>
      </c>
    </row>
    <row r="2569" spans="1:17" hidden="1" x14ac:dyDescent="0.3">
      <c r="A2569" t="s">
        <v>5338</v>
      </c>
      <c r="B2569" t="s">
        <v>5339</v>
      </c>
      <c r="C2569" t="s">
        <v>10301</v>
      </c>
      <c r="D2569" t="s">
        <v>955</v>
      </c>
      <c r="E2569">
        <v>170.40700000000001</v>
      </c>
      <c r="F2569">
        <v>549.70000000000005</v>
      </c>
      <c r="G2569">
        <v>68.403691047294004</v>
      </c>
      <c r="H2569">
        <v>-3.2314626697998001</v>
      </c>
      <c r="I2569">
        <v>11.0251604936178</v>
      </c>
      <c r="J2569">
        <v>-1.1369142473674101</v>
      </c>
      <c r="K2569">
        <v>584.96419157421496</v>
      </c>
      <c r="L2569">
        <v>508.65017837274303</v>
      </c>
      <c r="M2569">
        <v>42.510222508288699</v>
      </c>
      <c r="N2569">
        <v>1.08022931813086</v>
      </c>
      <c r="O2569">
        <v>33.600145533927503</v>
      </c>
      <c r="P2569">
        <v>100.401020780167</v>
      </c>
      <c r="Q2569">
        <v>8.7867731440608998E-2</v>
      </c>
    </row>
    <row r="2570" spans="1:17" hidden="1" x14ac:dyDescent="0.3">
      <c r="A2570" t="s">
        <v>5340</v>
      </c>
      <c r="B2570" t="s">
        <v>5341</v>
      </c>
      <c r="C2570" t="s">
        <v>10301</v>
      </c>
      <c r="D2570" t="s">
        <v>303</v>
      </c>
      <c r="E2570">
        <v>170.07647168</v>
      </c>
      <c r="F2570">
        <v>185.6</v>
      </c>
      <c r="G2570">
        <v>12.9016858446059</v>
      </c>
      <c r="H2570">
        <v>3.5286968914068799</v>
      </c>
      <c r="I2570">
        <v>-25.530455036999101</v>
      </c>
      <c r="J2570">
        <v>0.179498212911397</v>
      </c>
      <c r="K2570">
        <v>178.433806140466</v>
      </c>
      <c r="L2570">
        <v>163.325133461794</v>
      </c>
      <c r="M2570">
        <v>61.613511611844103</v>
      </c>
      <c r="N2570">
        <v>0.78831256696869301</v>
      </c>
      <c r="O2570">
        <v>21.4170258620689</v>
      </c>
      <c r="P2570">
        <v>68.727272727272705</v>
      </c>
      <c r="Q2570">
        <v>4.9535346062456E-2</v>
      </c>
    </row>
    <row r="2571" spans="1:17" hidden="1" x14ac:dyDescent="0.3">
      <c r="A2571" t="s">
        <v>5342</v>
      </c>
      <c r="B2571" t="s">
        <v>5343</v>
      </c>
      <c r="C2571" t="s">
        <v>10301</v>
      </c>
      <c r="D2571" t="s">
        <v>51</v>
      </c>
      <c r="E2571">
        <v>170.00907617999999</v>
      </c>
      <c r="F2571">
        <v>60.6</v>
      </c>
      <c r="G2571">
        <v>6.5367016520134699E-2</v>
      </c>
      <c r="H2571">
        <v>21.2667921295021</v>
      </c>
      <c r="I2571">
        <v>11.2451601314039</v>
      </c>
      <c r="J2571">
        <v>0.73207719233353696</v>
      </c>
      <c r="K2571">
        <v>52.184996432549198</v>
      </c>
      <c r="L2571">
        <v>48.423609608742098</v>
      </c>
      <c r="M2571">
        <v>70.004188498154804</v>
      </c>
      <c r="N2571">
        <v>3.2925257735977902</v>
      </c>
      <c r="O2571">
        <v>12.2112211221122</v>
      </c>
      <c r="P2571">
        <v>62.2489959839357</v>
      </c>
      <c r="Q2571">
        <v>4.2396064949607001E-2</v>
      </c>
    </row>
    <row r="2572" spans="1:17" hidden="1" x14ac:dyDescent="0.3">
      <c r="A2572" t="s">
        <v>5344</v>
      </c>
      <c r="B2572" t="s">
        <v>5345</v>
      </c>
      <c r="C2572" t="s">
        <v>10301</v>
      </c>
      <c r="D2572" t="s">
        <v>955</v>
      </c>
      <c r="E2572">
        <v>169.80401162199999</v>
      </c>
      <c r="F2572">
        <v>49.91</v>
      </c>
      <c r="G2572">
        <v>196.17317156677399</v>
      </c>
      <c r="H2572">
        <v>56.756242951717397</v>
      </c>
      <c r="I2572">
        <v>88.284203533910798</v>
      </c>
      <c r="J2572">
        <v>9.0480639550634692</v>
      </c>
      <c r="K2572">
        <v>37.238205563452198</v>
      </c>
      <c r="L2572">
        <v>27.793767468551099</v>
      </c>
      <c r="M2572">
        <v>71.312156783475899</v>
      </c>
      <c r="N2572">
        <v>0.83412025884879404</v>
      </c>
      <c r="O2572">
        <v>5.4898817872169801</v>
      </c>
      <c r="P2572">
        <v>255.99144079885801</v>
      </c>
      <c r="Q2572">
        <v>0.18257190495706099</v>
      </c>
    </row>
    <row r="2573" spans="1:17" hidden="1" x14ac:dyDescent="0.3">
      <c r="A2573" t="s">
        <v>5346</v>
      </c>
      <c r="B2573" t="s">
        <v>5347</v>
      </c>
      <c r="C2573" t="s">
        <v>10301</v>
      </c>
      <c r="D2573" t="s">
        <v>471</v>
      </c>
      <c r="E2573">
        <v>169.71510396400001</v>
      </c>
      <c r="F2573">
        <v>7.07</v>
      </c>
      <c r="G2573">
        <v>4.9281533800486104</v>
      </c>
      <c r="H2573">
        <v>-1.08973584754234</v>
      </c>
      <c r="I2573">
        <v>-36.5861456667593</v>
      </c>
      <c r="J2573">
        <v>-5.2796926000430897</v>
      </c>
      <c r="K2573">
        <v>7.2177256666229503</v>
      </c>
      <c r="L2573">
        <v>7.0350205239888197</v>
      </c>
      <c r="M2573">
        <v>54.1038079450962</v>
      </c>
      <c r="N2573">
        <v>1.46516832633108</v>
      </c>
      <c r="O2573">
        <v>60.195122072292399</v>
      </c>
      <c r="P2573">
        <v>42.601325194775299</v>
      </c>
      <c r="Q2573">
        <v>9.4162102705833001E-2</v>
      </c>
    </row>
    <row r="2574" spans="1:17" hidden="1" x14ac:dyDescent="0.3">
      <c r="A2574" t="s">
        <v>5348</v>
      </c>
      <c r="B2574" t="s">
        <v>5349</v>
      </c>
      <c r="C2574" t="s">
        <v>10301</v>
      </c>
      <c r="D2574" t="s">
        <v>313</v>
      </c>
      <c r="E2574">
        <v>169.64599049</v>
      </c>
      <c r="F2574">
        <v>2.2999999999999998</v>
      </c>
      <c r="K2574">
        <v>2.2860694928582501</v>
      </c>
      <c r="L2574">
        <v>2.4904968111465999</v>
      </c>
      <c r="M2574">
        <v>41.368652020141496</v>
      </c>
      <c r="N2574">
        <v>1</v>
      </c>
      <c r="Q2574">
        <v>-6.0412528129999996E-4</v>
      </c>
    </row>
    <row r="2575" spans="1:17" hidden="1" x14ac:dyDescent="0.3">
      <c r="A2575" t="s">
        <v>5350</v>
      </c>
      <c r="B2575" t="s">
        <v>5351</v>
      </c>
      <c r="C2575" t="s">
        <v>10301</v>
      </c>
      <c r="D2575" t="s">
        <v>444</v>
      </c>
      <c r="E2575">
        <v>169.37291250000001</v>
      </c>
      <c r="F2575">
        <v>85</v>
      </c>
      <c r="G2575">
        <v>35.575241894984501</v>
      </c>
      <c r="H2575">
        <v>-25.684427382692899</v>
      </c>
      <c r="I2575">
        <v>3.5316409083643299</v>
      </c>
      <c r="J2575">
        <v>-10.470312689778099</v>
      </c>
      <c r="K2575">
        <v>94.414770846976793</v>
      </c>
      <c r="L2575">
        <v>78.039589501784903</v>
      </c>
      <c r="M2575">
        <v>16.056312368069499</v>
      </c>
      <c r="N2575">
        <v>0.28347793886522998</v>
      </c>
      <c r="O2575">
        <v>57.588235294117602</v>
      </c>
      <c r="P2575">
        <v>76.899063475546299</v>
      </c>
      <c r="Q2575">
        <v>0.14192431837050601</v>
      </c>
    </row>
    <row r="2576" spans="1:17" hidden="1" x14ac:dyDescent="0.3">
      <c r="A2576" t="s">
        <v>5352</v>
      </c>
      <c r="B2576" t="s">
        <v>5353</v>
      </c>
      <c r="C2576" t="s">
        <v>10301</v>
      </c>
      <c r="D2576" t="s">
        <v>139</v>
      </c>
      <c r="E2576">
        <v>169.02909964200001</v>
      </c>
      <c r="F2576">
        <v>86.86</v>
      </c>
      <c r="G2576">
        <v>88.690741278857899</v>
      </c>
      <c r="H2576">
        <v>23.3962910709276</v>
      </c>
      <c r="I2576">
        <v>9.1645570076491207</v>
      </c>
      <c r="J2576">
        <v>1.8427325938264101</v>
      </c>
      <c r="K2576">
        <v>79.516664514896206</v>
      </c>
      <c r="L2576">
        <v>65.594997352999201</v>
      </c>
      <c r="M2576">
        <v>53.7088800123664</v>
      </c>
      <c r="N2576">
        <v>1.4690330021951801</v>
      </c>
      <c r="O2576">
        <v>18.236242228874001</v>
      </c>
      <c r="P2576">
        <v>140.27662517288999</v>
      </c>
      <c r="Q2576">
        <v>0.160400050682588</v>
      </c>
    </row>
    <row r="2577" spans="1:17" hidden="1" x14ac:dyDescent="0.3">
      <c r="A2577" t="s">
        <v>5354</v>
      </c>
      <c r="B2577" t="s">
        <v>5355</v>
      </c>
      <c r="C2577" t="s">
        <v>10301</v>
      </c>
      <c r="D2577" t="s">
        <v>198</v>
      </c>
      <c r="E2577">
        <v>168.81430105000001</v>
      </c>
      <c r="F2577">
        <v>12.62</v>
      </c>
      <c r="G2577">
        <v>59.045225438828297</v>
      </c>
      <c r="H2577">
        <v>-15.0683333185265</v>
      </c>
      <c r="I2577">
        <v>41.293964606171897</v>
      </c>
      <c r="J2577">
        <v>-7.6707894107354102</v>
      </c>
      <c r="K2577">
        <v>12.72915975081</v>
      </c>
      <c r="L2577">
        <v>10.559010155410199</v>
      </c>
      <c r="M2577">
        <v>48.611408361839501</v>
      </c>
      <c r="N2577">
        <v>0.91046823284400202</v>
      </c>
      <c r="O2577">
        <v>25.3565768621236</v>
      </c>
      <c r="P2577">
        <v>105.20325203252</v>
      </c>
      <c r="Q2577">
        <v>-2.4323365719227E-2</v>
      </c>
    </row>
    <row r="2578" spans="1:17" hidden="1" x14ac:dyDescent="0.3">
      <c r="A2578" t="s">
        <v>5356</v>
      </c>
      <c r="B2578" t="s">
        <v>5357</v>
      </c>
      <c r="C2578" t="s">
        <v>10301</v>
      </c>
      <c r="D2578" t="s">
        <v>408</v>
      </c>
      <c r="E2578">
        <v>168.589722653</v>
      </c>
      <c r="F2578">
        <v>20.57</v>
      </c>
      <c r="G2578">
        <v>36.905980424583298</v>
      </c>
      <c r="H2578">
        <v>-2.3486297909634399</v>
      </c>
      <c r="I2578">
        <v>-9.0822161540487496</v>
      </c>
      <c r="J2578">
        <v>-3.2537690673755599</v>
      </c>
      <c r="K2578">
        <v>21.319063659619601</v>
      </c>
      <c r="L2578">
        <v>19.494193801858898</v>
      </c>
      <c r="M2578">
        <v>41.545552196408401</v>
      </c>
      <c r="N2578">
        <v>0.61629470799901298</v>
      </c>
      <c r="O2578">
        <v>38.551288283908598</v>
      </c>
      <c r="P2578">
        <v>85.315315315315303</v>
      </c>
      <c r="Q2578">
        <v>3.8857237701609003E-2</v>
      </c>
    </row>
    <row r="2579" spans="1:17" hidden="1" x14ac:dyDescent="0.3">
      <c r="A2579" t="s">
        <v>5358</v>
      </c>
      <c r="B2579" t="s">
        <v>5359</v>
      </c>
      <c r="C2579" t="s">
        <v>10301</v>
      </c>
      <c r="D2579" t="s">
        <v>80</v>
      </c>
      <c r="E2579">
        <v>168.40931399499999</v>
      </c>
      <c r="F2579">
        <v>209.95</v>
      </c>
      <c r="G2579">
        <v>1639.3381547317499</v>
      </c>
      <c r="H2579">
        <v>-7.4298358538567504</v>
      </c>
      <c r="I2579">
        <v>17.207017789943301</v>
      </c>
      <c r="J2579">
        <v>-10.4977959020644</v>
      </c>
      <c r="K2579">
        <v>216.36976340321601</v>
      </c>
      <c r="L2579">
        <v>149.75467823138499</v>
      </c>
      <c r="M2579">
        <v>31.8355555102419</v>
      </c>
      <c r="N2579">
        <v>1.2153388579861499</v>
      </c>
      <c r="O2579">
        <v>25.386996904024699</v>
      </c>
      <c r="P2579">
        <v>1754.6819787985801</v>
      </c>
    </row>
    <row r="2580" spans="1:17" hidden="1" x14ac:dyDescent="0.3">
      <c r="A2580" t="s">
        <v>5360</v>
      </c>
      <c r="B2580" t="s">
        <v>5361</v>
      </c>
      <c r="C2580" t="s">
        <v>10301</v>
      </c>
      <c r="D2580" t="s">
        <v>2624</v>
      </c>
      <c r="E2580">
        <v>168.39856</v>
      </c>
      <c r="F2580">
        <v>163</v>
      </c>
      <c r="G2580">
        <v>-34.774880381277399</v>
      </c>
      <c r="H2580">
        <v>13.0931341131494</v>
      </c>
      <c r="I2580">
        <v>-15.7369448414532</v>
      </c>
      <c r="J2580">
        <v>-7.7021730601814404</v>
      </c>
      <c r="K2580">
        <v>154.34349223987601</v>
      </c>
      <c r="L2580">
        <v>157.178259408862</v>
      </c>
      <c r="M2580">
        <v>48.3278859227281</v>
      </c>
      <c r="N2580">
        <v>0.46683673469387699</v>
      </c>
      <c r="O2580">
        <v>21.349693251533701</v>
      </c>
      <c r="P2580">
        <v>54.795821462488099</v>
      </c>
    </row>
    <row r="2581" spans="1:17" hidden="1" x14ac:dyDescent="0.3">
      <c r="A2581" t="s">
        <v>5362</v>
      </c>
      <c r="B2581" t="s">
        <v>5363</v>
      </c>
      <c r="C2581" t="s">
        <v>10301</v>
      </c>
      <c r="D2581" t="s">
        <v>5364</v>
      </c>
      <c r="E2581">
        <v>168.18205693499999</v>
      </c>
      <c r="F2581">
        <v>157.55000000000001</v>
      </c>
      <c r="G2581">
        <v>-64.771444938964194</v>
      </c>
      <c r="H2581">
        <v>7.9747129215813199</v>
      </c>
      <c r="I2581">
        <v>-30.880860568653201</v>
      </c>
      <c r="J2581">
        <v>-8.1146963713124194</v>
      </c>
      <c r="K2581">
        <v>173.499610554068</v>
      </c>
      <c r="L2581">
        <v>193.42495015674501</v>
      </c>
      <c r="M2581">
        <v>26.7725162709595</v>
      </c>
      <c r="N2581">
        <v>2.83460124037118</v>
      </c>
      <c r="O2581">
        <v>86.607426213900297</v>
      </c>
      <c r="P2581">
        <v>7.0312500000000204</v>
      </c>
      <c r="Q2581">
        <v>6.892579730918E-3</v>
      </c>
    </row>
    <row r="2582" spans="1:17" hidden="1" x14ac:dyDescent="0.3">
      <c r="A2582" t="s">
        <v>5365</v>
      </c>
      <c r="B2582" t="s">
        <v>5366</v>
      </c>
      <c r="C2582" t="s">
        <v>10301</v>
      </c>
      <c r="D2582" t="s">
        <v>139</v>
      </c>
      <c r="E2582">
        <v>168.12857199999999</v>
      </c>
      <c r="F2582">
        <v>67.37</v>
      </c>
      <c r="G2582">
        <v>6.6876570812600598</v>
      </c>
      <c r="H2582">
        <v>-10.620962972538599</v>
      </c>
      <c r="I2582">
        <v>-15.7753764916389</v>
      </c>
      <c r="J2582">
        <v>-2.9156511570774399</v>
      </c>
      <c r="K2582">
        <v>67.283046118509006</v>
      </c>
      <c r="L2582">
        <v>63.554512912347597</v>
      </c>
      <c r="M2582">
        <v>44.8035679702595</v>
      </c>
      <c r="N2582">
        <v>2.2806090532857102</v>
      </c>
      <c r="O2582">
        <v>45.020038592845403</v>
      </c>
      <c r="P2582">
        <v>47.417943107220999</v>
      </c>
      <c r="Q2582">
        <v>7.8707153805242999E-2</v>
      </c>
    </row>
    <row r="2583" spans="1:17" hidden="1" x14ac:dyDescent="0.3">
      <c r="A2583" t="s">
        <v>5367</v>
      </c>
      <c r="B2583" t="s">
        <v>5368</v>
      </c>
      <c r="C2583" t="s">
        <v>10301</v>
      </c>
      <c r="D2583" t="s">
        <v>198</v>
      </c>
      <c r="E2583">
        <v>168.10717498399899</v>
      </c>
      <c r="F2583">
        <v>109.48</v>
      </c>
      <c r="G2583">
        <v>-36.874078480475497</v>
      </c>
      <c r="H2583">
        <v>-0.38967802251862699</v>
      </c>
      <c r="I2583">
        <v>-22.992054761256899</v>
      </c>
      <c r="J2583">
        <v>-2.26688085400724</v>
      </c>
      <c r="K2583">
        <v>109.949449612211</v>
      </c>
      <c r="L2583">
        <v>113.611778415884</v>
      </c>
      <c r="M2583">
        <v>56.1788178755437</v>
      </c>
      <c r="N2583">
        <v>0.72186235322987802</v>
      </c>
      <c r="O2583">
        <v>23.081841432225001</v>
      </c>
      <c r="P2583">
        <v>13.4507772020725</v>
      </c>
      <c r="Q2583">
        <v>2.1803518882906998E-2</v>
      </c>
    </row>
    <row r="2584" spans="1:17" hidden="1" x14ac:dyDescent="0.3">
      <c r="A2584" t="s">
        <v>5369</v>
      </c>
      <c r="B2584" t="s">
        <v>5370</v>
      </c>
      <c r="C2584" t="s">
        <v>10301</v>
      </c>
      <c r="D2584" t="s">
        <v>622</v>
      </c>
      <c r="E2584">
        <v>168.1</v>
      </c>
      <c r="F2584">
        <v>84.05</v>
      </c>
      <c r="G2584">
        <v>-25.3551993911266</v>
      </c>
      <c r="H2584">
        <v>1.91494027765027</v>
      </c>
      <c r="I2584">
        <v>-21.638239058758</v>
      </c>
      <c r="J2584">
        <v>1.47632004384736</v>
      </c>
      <c r="K2584">
        <v>83.527639509094399</v>
      </c>
      <c r="L2584">
        <v>87.028755705606301</v>
      </c>
      <c r="M2584">
        <v>50.402103112346303</v>
      </c>
      <c r="N2584">
        <v>1.2563423849400099</v>
      </c>
      <c r="O2584">
        <v>30.636525877453799</v>
      </c>
      <c r="P2584">
        <v>16.5742024965326</v>
      </c>
      <c r="Q2584">
        <v>0.123931265363434</v>
      </c>
    </row>
    <row r="2585" spans="1:17" hidden="1" x14ac:dyDescent="0.3">
      <c r="A2585" t="s">
        <v>5371</v>
      </c>
      <c r="B2585" t="s">
        <v>5372</v>
      </c>
      <c r="C2585" t="s">
        <v>10301</v>
      </c>
      <c r="D2585" t="s">
        <v>303</v>
      </c>
      <c r="E2585">
        <v>168</v>
      </c>
      <c r="F2585">
        <v>560</v>
      </c>
      <c r="G2585">
        <v>265.03075884641498</v>
      </c>
      <c r="H2585">
        <v>17.3296663809991</v>
      </c>
      <c r="I2585">
        <v>42.530518497000898</v>
      </c>
      <c r="J2585">
        <v>0.11050323649958101</v>
      </c>
      <c r="K2585">
        <v>487.283101405087</v>
      </c>
      <c r="L2585">
        <v>366.80068270211802</v>
      </c>
      <c r="M2585">
        <v>58.730388285875897</v>
      </c>
      <c r="N2585">
        <v>0.86690135961006498</v>
      </c>
      <c r="O2585">
        <v>9.8928571428571406</v>
      </c>
      <c r="P2585">
        <v>291.608391608391</v>
      </c>
      <c r="Q2585">
        <v>0.16909883117157201</v>
      </c>
    </row>
    <row r="2586" spans="1:17" hidden="1" x14ac:dyDescent="0.3">
      <c r="A2586" t="s">
        <v>5373</v>
      </c>
      <c r="B2586" t="s">
        <v>5374</v>
      </c>
      <c r="C2586" t="s">
        <v>10301</v>
      </c>
      <c r="D2586" t="s">
        <v>962</v>
      </c>
      <c r="E2586">
        <v>167.93720277599999</v>
      </c>
      <c r="F2586">
        <v>89.88</v>
      </c>
      <c r="G2586">
        <v>27.181485944372699</v>
      </c>
      <c r="H2586">
        <v>12.615802030492199</v>
      </c>
      <c r="I2586">
        <v>-5.3717702109526204</v>
      </c>
      <c r="J2586">
        <v>8.6697675206218694</v>
      </c>
      <c r="K2586">
        <v>83.030501824271994</v>
      </c>
      <c r="L2586">
        <v>75.970925508767706</v>
      </c>
      <c r="M2586">
        <v>62.0421496829834</v>
      </c>
      <c r="N2586">
        <v>1.45437320341342</v>
      </c>
      <c r="O2586">
        <v>29.283489096573199</v>
      </c>
      <c r="P2586">
        <v>62.973708068902901</v>
      </c>
      <c r="Q2586">
        <v>5.7537410192634003E-2</v>
      </c>
    </row>
    <row r="2587" spans="1:17" hidden="1" x14ac:dyDescent="0.3">
      <c r="A2587" t="s">
        <v>5375</v>
      </c>
      <c r="B2587" t="s">
        <v>5376</v>
      </c>
      <c r="C2587" t="s">
        <v>10301</v>
      </c>
      <c r="D2587" t="s">
        <v>263</v>
      </c>
      <c r="E2587">
        <v>167.90531999999999</v>
      </c>
      <c r="F2587">
        <v>524</v>
      </c>
      <c r="G2587">
        <v>101.01815432060999</v>
      </c>
      <c r="H2587">
        <v>17.602086247149099</v>
      </c>
      <c r="I2587">
        <v>50.277597879095801</v>
      </c>
      <c r="J2587">
        <v>9.9057741592660697</v>
      </c>
      <c r="K2587">
        <v>448.08612050456998</v>
      </c>
      <c r="L2587">
        <v>384.74126053088202</v>
      </c>
      <c r="M2587">
        <v>88.619951780080001</v>
      </c>
      <c r="N2587">
        <v>1.1408687217725999</v>
      </c>
      <c r="O2587">
        <v>1.1450381679389301</v>
      </c>
      <c r="P2587">
        <v>143.04267161409999</v>
      </c>
      <c r="Q2587">
        <v>0.118065866798388</v>
      </c>
    </row>
    <row r="2588" spans="1:17" hidden="1" x14ac:dyDescent="0.3">
      <c r="A2588" t="s">
        <v>5377</v>
      </c>
      <c r="B2588" t="s">
        <v>5378</v>
      </c>
      <c r="C2588" t="s">
        <v>10301</v>
      </c>
      <c r="D2588" t="s">
        <v>1561</v>
      </c>
      <c r="E2588">
        <v>167.79</v>
      </c>
      <c r="F2588">
        <v>82.25</v>
      </c>
      <c r="G2588">
        <v>-48.678816522207697</v>
      </c>
      <c r="H2588">
        <v>-24.3464154176676</v>
      </c>
      <c r="I2588">
        <v>-32.436811361598203</v>
      </c>
      <c r="J2588">
        <v>-2.08629437160358</v>
      </c>
      <c r="M2588">
        <v>36.928697707334699</v>
      </c>
      <c r="O2588">
        <v>27.659574468085101</v>
      </c>
      <c r="P2588">
        <v>8.0105055810899497</v>
      </c>
    </row>
    <row r="2589" spans="1:17" hidden="1" x14ac:dyDescent="0.3">
      <c r="A2589" t="s">
        <v>5379</v>
      </c>
      <c r="B2589" t="s">
        <v>5380</v>
      </c>
      <c r="C2589" t="s">
        <v>10301</v>
      </c>
      <c r="D2589" t="s">
        <v>622</v>
      </c>
      <c r="E2589">
        <v>167.31601739999999</v>
      </c>
      <c r="F2589">
        <v>61.74</v>
      </c>
      <c r="G2589">
        <v>178.94110939435399</v>
      </c>
      <c r="H2589">
        <v>86.792984832963199</v>
      </c>
      <c r="I2589">
        <v>75.642228801523402</v>
      </c>
      <c r="J2589">
        <v>-1.2847432855335701</v>
      </c>
      <c r="K2589">
        <v>43.279741295385499</v>
      </c>
      <c r="L2589">
        <v>33.669736428508202</v>
      </c>
      <c r="M2589">
        <v>73.485816406068494</v>
      </c>
      <c r="N2589">
        <v>1.88491672719225</v>
      </c>
      <c r="O2589">
        <v>6.34920634920634</v>
      </c>
      <c r="P2589">
        <v>211.97574532592199</v>
      </c>
      <c r="Q2589">
        <v>7.6803144524166006E-2</v>
      </c>
    </row>
    <row r="2590" spans="1:17" hidden="1" x14ac:dyDescent="0.3">
      <c r="A2590" t="s">
        <v>5381</v>
      </c>
      <c r="B2590" t="s">
        <v>5382</v>
      </c>
      <c r="C2590" t="s">
        <v>10301</v>
      </c>
      <c r="D2590" t="s">
        <v>136</v>
      </c>
      <c r="E2590">
        <v>167.25015225000001</v>
      </c>
      <c r="F2590">
        <v>242.65</v>
      </c>
      <c r="G2590">
        <v>42.662227326480497</v>
      </c>
      <c r="H2590">
        <v>-16.029755342754299</v>
      </c>
      <c r="I2590">
        <v>15.399418199449499</v>
      </c>
      <c r="J2590">
        <v>3.4952580631806298</v>
      </c>
      <c r="K2590">
        <v>247.489710865185</v>
      </c>
      <c r="L2590">
        <v>210.97080573537599</v>
      </c>
      <c r="M2590">
        <v>44.217134214466597</v>
      </c>
      <c r="N2590">
        <v>1.35059375606627</v>
      </c>
      <c r="O2590">
        <v>23.222748815165801</v>
      </c>
      <c r="P2590">
        <v>83.756152972358905</v>
      </c>
      <c r="Q2590">
        <v>1.7201648237962001E-2</v>
      </c>
    </row>
    <row r="2591" spans="1:17" hidden="1" x14ac:dyDescent="0.3">
      <c r="A2591" t="s">
        <v>5383</v>
      </c>
      <c r="B2591" t="s">
        <v>5384</v>
      </c>
      <c r="C2591" t="s">
        <v>10301</v>
      </c>
      <c r="D2591" t="s">
        <v>397</v>
      </c>
      <c r="E2591">
        <v>167.1926733</v>
      </c>
      <c r="F2591">
        <v>111</v>
      </c>
      <c r="G2591">
        <v>-54.456453606199403</v>
      </c>
      <c r="H2591">
        <v>-3.8647868178662899</v>
      </c>
      <c r="I2591">
        <v>-38.214448445589902</v>
      </c>
      <c r="J2591">
        <v>43.286905459351203</v>
      </c>
      <c r="K2591">
        <v>106.87973731306199</v>
      </c>
      <c r="L2591">
        <v>87.271209242808993</v>
      </c>
      <c r="M2591">
        <v>66.860673260000496</v>
      </c>
      <c r="N2591">
        <v>2.5263157894736801</v>
      </c>
      <c r="O2591">
        <v>36.126126126126103</v>
      </c>
      <c r="P2591">
        <v>46.052631578947299</v>
      </c>
    </row>
    <row r="2592" spans="1:17" hidden="1" x14ac:dyDescent="0.3">
      <c r="A2592" t="s">
        <v>5385</v>
      </c>
      <c r="B2592" t="s">
        <v>5386</v>
      </c>
      <c r="C2592" t="s">
        <v>10301</v>
      </c>
      <c r="D2592" t="s">
        <v>139</v>
      </c>
      <c r="E2592">
        <v>167.05635137199999</v>
      </c>
      <c r="F2592">
        <v>23.99</v>
      </c>
      <c r="G2592">
        <v>418.55151076743698</v>
      </c>
      <c r="H2592">
        <v>33.933458796168701</v>
      </c>
      <c r="I2592">
        <v>47.198439821905303</v>
      </c>
      <c r="J2592">
        <v>-0.538835363293658</v>
      </c>
      <c r="K2592">
        <v>20.1219444966619</v>
      </c>
      <c r="L2592">
        <v>14.847202416063899</v>
      </c>
      <c r="M2592">
        <v>57.578545667554202</v>
      </c>
      <c r="N2592">
        <v>0.74034944753287601</v>
      </c>
      <c r="O2592">
        <v>10.212588578574399</v>
      </c>
      <c r="P2592">
        <v>483.69829683698202</v>
      </c>
      <c r="Q2592">
        <v>0.102906949651574</v>
      </c>
    </row>
    <row r="2593" spans="1:17" hidden="1" x14ac:dyDescent="0.3">
      <c r="A2593" t="s">
        <v>5387</v>
      </c>
      <c r="B2593" t="s">
        <v>5388</v>
      </c>
      <c r="C2593" t="s">
        <v>10301</v>
      </c>
      <c r="D2593" t="s">
        <v>736</v>
      </c>
      <c r="E2593">
        <v>166.87146528</v>
      </c>
      <c r="F2593">
        <v>152.1</v>
      </c>
      <c r="G2593">
        <v>2.5841929777959298</v>
      </c>
      <c r="H2593">
        <v>-8.3485924858824792</v>
      </c>
      <c r="I2593">
        <v>5.6401180028459201</v>
      </c>
      <c r="J2593">
        <v>1.8552125085626801</v>
      </c>
      <c r="K2593">
        <v>152.366389932451</v>
      </c>
      <c r="L2593">
        <v>123.58656408287899</v>
      </c>
      <c r="M2593">
        <v>65.321565980929094</v>
      </c>
      <c r="N2593">
        <v>0.88380952380952305</v>
      </c>
      <c r="O2593">
        <v>23.570019723865801</v>
      </c>
      <c r="P2593">
        <v>95</v>
      </c>
    </row>
    <row r="2594" spans="1:17" hidden="1" x14ac:dyDescent="0.3">
      <c r="A2594" t="s">
        <v>5389</v>
      </c>
      <c r="B2594" t="s">
        <v>5390</v>
      </c>
      <c r="C2594" t="s">
        <v>10301</v>
      </c>
      <c r="D2594" t="s">
        <v>51</v>
      </c>
      <c r="E2594">
        <v>166.60075094999999</v>
      </c>
      <c r="F2594">
        <v>145.55000000000001</v>
      </c>
      <c r="G2594">
        <v>-38.2381318556194</v>
      </c>
      <c r="H2594">
        <v>-8.4659122730135898</v>
      </c>
      <c r="I2594">
        <v>-24.074167512486799</v>
      </c>
      <c r="J2594">
        <v>-2.86731772135709</v>
      </c>
      <c r="K2594">
        <v>157.097866196279</v>
      </c>
      <c r="L2594">
        <v>162.86569679481801</v>
      </c>
      <c r="M2594">
        <v>32.8976084485085</v>
      </c>
      <c r="N2594">
        <v>0.79578485792801901</v>
      </c>
      <c r="O2594">
        <v>50.326348333905798</v>
      </c>
      <c r="P2594">
        <v>4.7122302158273399</v>
      </c>
      <c r="Q2594">
        <v>-8.9389774203405006E-2</v>
      </c>
    </row>
    <row r="2595" spans="1:17" hidden="1" x14ac:dyDescent="0.3">
      <c r="A2595" t="s">
        <v>5391</v>
      </c>
      <c r="B2595" t="s">
        <v>5392</v>
      </c>
      <c r="C2595" t="s">
        <v>10301</v>
      </c>
      <c r="E2595">
        <v>166.5</v>
      </c>
      <c r="F2595">
        <v>333</v>
      </c>
      <c r="G2595">
        <v>-16.4346441193806</v>
      </c>
      <c r="H2595">
        <v>3.6856312834617899</v>
      </c>
      <c r="I2595">
        <v>-19.175732363525</v>
      </c>
      <c r="J2595">
        <v>-4.6215543404550603</v>
      </c>
      <c r="K2595">
        <v>315.536215036535</v>
      </c>
      <c r="L2595">
        <v>324.14686323471398</v>
      </c>
      <c r="M2595">
        <v>60.045411098327598</v>
      </c>
      <c r="N2595">
        <v>1.60982255487343</v>
      </c>
      <c r="O2595">
        <v>72.672672672672604</v>
      </c>
      <c r="P2595">
        <v>28.052297635070101</v>
      </c>
      <c r="Q2595">
        <v>5.3798246011432002E-2</v>
      </c>
    </row>
    <row r="2596" spans="1:17" hidden="1" x14ac:dyDescent="0.3">
      <c r="A2596" t="s">
        <v>5393</v>
      </c>
      <c r="B2596" t="s">
        <v>5394</v>
      </c>
      <c r="C2596" t="s">
        <v>10301</v>
      </c>
      <c r="D2596" t="s">
        <v>308</v>
      </c>
      <c r="E2596">
        <v>166.35926914800001</v>
      </c>
      <c r="F2596">
        <v>37.020000000000003</v>
      </c>
      <c r="G2596">
        <v>195.966776911561</v>
      </c>
      <c r="H2596">
        <v>-29.1743843410861</v>
      </c>
      <c r="I2596">
        <v>127.626142232467</v>
      </c>
      <c r="J2596">
        <v>-9.7748354313370598</v>
      </c>
      <c r="K2596">
        <v>39.111054257105302</v>
      </c>
      <c r="L2596">
        <v>26.586250217670798</v>
      </c>
      <c r="M2596">
        <v>21.005540816033101</v>
      </c>
      <c r="N2596">
        <v>8.6123704482851296E-2</v>
      </c>
      <c r="O2596">
        <v>38.573743922204102</v>
      </c>
      <c r="P2596">
        <v>259.41747572815501</v>
      </c>
      <c r="Q2596">
        <v>6.6608553630924994E-2</v>
      </c>
    </row>
    <row r="2597" spans="1:17" hidden="1" x14ac:dyDescent="0.3">
      <c r="A2597" t="s">
        <v>5395</v>
      </c>
      <c r="B2597" t="s">
        <v>5396</v>
      </c>
      <c r="C2597" t="s">
        <v>10301</v>
      </c>
      <c r="E2597">
        <v>166.20117045000001</v>
      </c>
      <c r="F2597">
        <v>233.85</v>
      </c>
      <c r="G2597">
        <v>33.358124544830901</v>
      </c>
      <c r="H2597">
        <v>16.3417921295021</v>
      </c>
      <c r="I2597">
        <v>11.338470687500701</v>
      </c>
      <c r="J2597">
        <v>1.9315134173584201</v>
      </c>
      <c r="K2597">
        <v>201.32585020222999</v>
      </c>
      <c r="L2597">
        <v>172.592666944428</v>
      </c>
      <c r="M2597">
        <v>75.755390084579204</v>
      </c>
      <c r="N2597">
        <v>0.51272948915811001</v>
      </c>
      <c r="O2597">
        <v>3.9127645926876098</v>
      </c>
      <c r="P2597">
        <v>74.449832152181997</v>
      </c>
      <c r="Q2597">
        <v>0.20221325416952399</v>
      </c>
    </row>
    <row r="2598" spans="1:17" hidden="1" x14ac:dyDescent="0.3">
      <c r="A2598" t="s">
        <v>5397</v>
      </c>
      <c r="B2598" t="s">
        <v>5398</v>
      </c>
      <c r="C2598" t="s">
        <v>10301</v>
      </c>
      <c r="D2598" t="s">
        <v>397</v>
      </c>
      <c r="E2598">
        <v>166.1078219</v>
      </c>
      <c r="F2598">
        <v>103</v>
      </c>
      <c r="G2598">
        <v>-46.623341312611203</v>
      </c>
      <c r="H2598">
        <v>-9.0705626515523896</v>
      </c>
      <c r="I2598">
        <v>-22.343555433776501</v>
      </c>
      <c r="J2598">
        <v>-4.5466785005485502</v>
      </c>
      <c r="K2598">
        <v>108.589639571916</v>
      </c>
      <c r="L2598">
        <v>113.690589090176</v>
      </c>
      <c r="M2598">
        <v>33.965182351582101</v>
      </c>
      <c r="N2598">
        <v>0.28458824048343601</v>
      </c>
      <c r="O2598">
        <v>54.174757281553397</v>
      </c>
      <c r="P2598">
        <v>16.846284741917099</v>
      </c>
      <c r="Q2598">
        <v>6.3984409364615996E-2</v>
      </c>
    </row>
    <row r="2599" spans="1:17" hidden="1" x14ac:dyDescent="0.3">
      <c r="A2599" t="s">
        <v>5399</v>
      </c>
      <c r="B2599" t="s">
        <v>5400</v>
      </c>
      <c r="C2599" t="s">
        <v>10301</v>
      </c>
      <c r="D2599" t="s">
        <v>1175</v>
      </c>
      <c r="E2599">
        <v>165.32208</v>
      </c>
      <c r="F2599">
        <v>13.23</v>
      </c>
      <c r="G2599">
        <v>-36.864743718215699</v>
      </c>
      <c r="H2599">
        <v>-2.7957078704978602</v>
      </c>
      <c r="I2599">
        <v>-38.257308390162102</v>
      </c>
      <c r="J2599">
        <v>-0.20758658471244701</v>
      </c>
      <c r="K2599">
        <v>13.8256209676323</v>
      </c>
      <c r="L2599">
        <v>15.547143558504199</v>
      </c>
      <c r="M2599">
        <v>53.459307011787203</v>
      </c>
      <c r="N2599">
        <v>0.32117502681728399</v>
      </c>
      <c r="O2599">
        <v>67.724867724867707</v>
      </c>
      <c r="P2599">
        <v>28.446601941747499</v>
      </c>
      <c r="Q2599">
        <v>9.5233887326810998E-2</v>
      </c>
    </row>
    <row r="2600" spans="1:17" hidden="1" x14ac:dyDescent="0.3">
      <c r="A2600" t="s">
        <v>5401</v>
      </c>
      <c r="B2600" t="s">
        <v>5402</v>
      </c>
      <c r="C2600" t="s">
        <v>10301</v>
      </c>
      <c r="D2600" t="s">
        <v>527</v>
      </c>
      <c r="E2600">
        <v>165.27</v>
      </c>
      <c r="F2600">
        <v>47.22</v>
      </c>
      <c r="G2600">
        <v>45.685203652336</v>
      </c>
      <c r="H2600">
        <v>11.637380364796201</v>
      </c>
      <c r="I2600">
        <v>-15.504652933789799</v>
      </c>
      <c r="J2600">
        <v>-6.4984172695058602</v>
      </c>
      <c r="K2600">
        <v>47.935360247950499</v>
      </c>
      <c r="L2600">
        <v>44.421112035386798</v>
      </c>
      <c r="M2600">
        <v>46.216425060258103</v>
      </c>
      <c r="N2600">
        <v>1.74726779314</v>
      </c>
      <c r="O2600">
        <v>43.477340110122803</v>
      </c>
      <c r="Q2600">
        <v>7.5500473223320999E-2</v>
      </c>
    </row>
    <row r="2601" spans="1:17" hidden="1" x14ac:dyDescent="0.3">
      <c r="A2601" t="s">
        <v>5403</v>
      </c>
      <c r="B2601" t="s">
        <v>5404</v>
      </c>
      <c r="C2601" t="s">
        <v>10301</v>
      </c>
      <c r="D2601" t="s">
        <v>359</v>
      </c>
      <c r="E2601">
        <v>165.26591225000001</v>
      </c>
      <c r="F2601">
        <v>143.9</v>
      </c>
      <c r="G2601">
        <v>38.210177507036001</v>
      </c>
      <c r="H2601">
        <v>1.5525064152164101</v>
      </c>
      <c r="I2601">
        <v>-16.3777191184919</v>
      </c>
      <c r="J2601">
        <v>-2.76572611959616</v>
      </c>
      <c r="K2601">
        <v>150.75865631809501</v>
      </c>
      <c r="L2601">
        <v>152.94695808543401</v>
      </c>
      <c r="M2601">
        <v>57.791023141553303</v>
      </c>
      <c r="N2601">
        <v>1.0304054054053999</v>
      </c>
      <c r="O2601">
        <v>56.358582348853297</v>
      </c>
      <c r="P2601">
        <v>74.360838482975893</v>
      </c>
      <c r="Q2601">
        <v>9.7700820785889E-2</v>
      </c>
    </row>
    <row r="2602" spans="1:17" hidden="1" x14ac:dyDescent="0.3">
      <c r="A2602" t="s">
        <v>5405</v>
      </c>
      <c r="B2602" t="s">
        <v>5406</v>
      </c>
      <c r="C2602" t="s">
        <v>10301</v>
      </c>
      <c r="D2602" t="s">
        <v>46</v>
      </c>
      <c r="E2602">
        <v>164.81145248999999</v>
      </c>
      <c r="F2602">
        <v>98.55</v>
      </c>
      <c r="G2602">
        <v>45.4296605068077</v>
      </c>
      <c r="H2602">
        <v>-0.56994256437541801</v>
      </c>
      <c r="I2602">
        <v>-32.772609865526597</v>
      </c>
      <c r="J2602">
        <v>-2.5116610789457599</v>
      </c>
      <c r="K2602">
        <v>101.989135011811</v>
      </c>
      <c r="L2602">
        <v>98.228832702425507</v>
      </c>
      <c r="M2602">
        <v>40.396429335278</v>
      </c>
      <c r="N2602">
        <v>0.68455080010531499</v>
      </c>
      <c r="O2602">
        <v>61.187214611872101</v>
      </c>
      <c r="P2602">
        <v>87.642802741812602</v>
      </c>
      <c r="Q2602">
        <v>5.6269325422149997E-2</v>
      </c>
    </row>
    <row r="2603" spans="1:17" hidden="1" x14ac:dyDescent="0.3">
      <c r="A2603" t="s">
        <v>5407</v>
      </c>
      <c r="B2603" t="s">
        <v>5408</v>
      </c>
      <c r="C2603" t="s">
        <v>10301</v>
      </c>
      <c r="D2603" t="s">
        <v>127</v>
      </c>
      <c r="E2603">
        <v>164.7110514</v>
      </c>
      <c r="F2603">
        <v>70.900000000000006</v>
      </c>
      <c r="G2603">
        <v>-54.749522869851702</v>
      </c>
      <c r="H2603">
        <v>-7.5018645869157803</v>
      </c>
      <c r="I2603">
        <v>-33.159674777699998</v>
      </c>
      <c r="J2603">
        <v>-4.6407261195961702</v>
      </c>
      <c r="K2603">
        <v>68.110483998779699</v>
      </c>
      <c r="L2603">
        <v>78.569825149298097</v>
      </c>
      <c r="M2603">
        <v>74.156315356469094</v>
      </c>
      <c r="N2603">
        <v>1.3</v>
      </c>
      <c r="O2603">
        <v>77.715091678420293</v>
      </c>
      <c r="P2603">
        <v>15.8496732026143</v>
      </c>
    </row>
    <row r="2604" spans="1:17" hidden="1" x14ac:dyDescent="0.3">
      <c r="A2604" t="s">
        <v>5409</v>
      </c>
      <c r="B2604" t="s">
        <v>5410</v>
      </c>
      <c r="C2604" t="s">
        <v>10301</v>
      </c>
      <c r="D2604" t="s">
        <v>5411</v>
      </c>
      <c r="E2604">
        <v>164.28847841999999</v>
      </c>
      <c r="F2604">
        <v>326.7</v>
      </c>
      <c r="G2604">
        <v>608.22466896527499</v>
      </c>
      <c r="H2604">
        <v>81.634849725740693</v>
      </c>
      <c r="I2604">
        <v>387.17905462685502</v>
      </c>
      <c r="J2604">
        <v>18.753508404910701</v>
      </c>
      <c r="K2604">
        <v>183.31639622856</v>
      </c>
      <c r="L2604">
        <v>102.027389045315</v>
      </c>
      <c r="M2604">
        <v>96.402571766207998</v>
      </c>
      <c r="N2604">
        <v>0.44056254626202801</v>
      </c>
      <c r="O2604">
        <v>0</v>
      </c>
      <c r="P2604">
        <v>723.95964691046595</v>
      </c>
    </row>
    <row r="2605" spans="1:17" hidden="1" x14ac:dyDescent="0.3">
      <c r="A2605" t="s">
        <v>5412</v>
      </c>
      <c r="B2605" t="s">
        <v>5413</v>
      </c>
      <c r="C2605" t="s">
        <v>10301</v>
      </c>
      <c r="D2605" t="s">
        <v>397</v>
      </c>
      <c r="E2605">
        <v>164.24155207799899</v>
      </c>
      <c r="F2605">
        <v>25.43</v>
      </c>
      <c r="G2605">
        <v>19.076482129044599</v>
      </c>
      <c r="H2605">
        <v>1.15159406967997</v>
      </c>
      <c r="I2605">
        <v>-11.5576221273045</v>
      </c>
      <c r="J2605">
        <v>5.1133198769966599</v>
      </c>
      <c r="K2605">
        <v>23.903518178976299</v>
      </c>
      <c r="L2605">
        <v>21.497766883827101</v>
      </c>
      <c r="M2605">
        <v>63.433696497523101</v>
      </c>
      <c r="N2605">
        <v>0.514303552694378</v>
      </c>
      <c r="O2605">
        <v>16.004718836020398</v>
      </c>
      <c r="P2605">
        <v>94.122137404580101</v>
      </c>
      <c r="Q2605">
        <v>6.0903538449789997E-2</v>
      </c>
    </row>
    <row r="2606" spans="1:17" hidden="1" x14ac:dyDescent="0.3">
      <c r="A2606" t="s">
        <v>5414</v>
      </c>
      <c r="B2606" t="s">
        <v>5415</v>
      </c>
      <c r="C2606" t="s">
        <v>10301</v>
      </c>
      <c r="D2606" t="s">
        <v>124</v>
      </c>
      <c r="E2606">
        <v>164.01144600000001</v>
      </c>
      <c r="F2606">
        <v>403.8</v>
      </c>
      <c r="G2606">
        <v>463.64393842078101</v>
      </c>
      <c r="H2606">
        <v>2.4598251310736199</v>
      </c>
      <c r="I2606">
        <v>-3.4473753546802501</v>
      </c>
      <c r="J2606">
        <v>18.750541529268101</v>
      </c>
      <c r="K2606">
        <v>364.21080127298899</v>
      </c>
      <c r="L2606">
        <v>318.04796412576002</v>
      </c>
      <c r="M2606">
        <v>79.8477233435827</v>
      </c>
      <c r="N2606">
        <v>1.1319646448112901</v>
      </c>
      <c r="O2606">
        <v>20.158494304110899</v>
      </c>
      <c r="P2606">
        <v>491.56167594491598</v>
      </c>
      <c r="Q2606">
        <v>0.27366231694827198</v>
      </c>
    </row>
    <row r="2607" spans="1:17" hidden="1" x14ac:dyDescent="0.3">
      <c r="A2607" t="s">
        <v>5416</v>
      </c>
      <c r="B2607" t="s">
        <v>5417</v>
      </c>
      <c r="C2607" t="s">
        <v>10301</v>
      </c>
      <c r="D2607" t="s">
        <v>5418</v>
      </c>
      <c r="E2607">
        <v>163.721304</v>
      </c>
      <c r="F2607">
        <v>169.2</v>
      </c>
      <c r="G2607">
        <v>-19.456199062596099</v>
      </c>
      <c r="H2607">
        <v>-8.7741914770552505</v>
      </c>
      <c r="I2607">
        <v>-8.7560243343279893</v>
      </c>
      <c r="J2607">
        <v>-2.0514404053104598</v>
      </c>
      <c r="K2607">
        <v>167.01993571166599</v>
      </c>
      <c r="L2607">
        <v>157.90589117487499</v>
      </c>
      <c r="M2607">
        <v>41.599334338846703</v>
      </c>
      <c r="N2607">
        <v>0.57016348773841896</v>
      </c>
      <c r="O2607">
        <v>21.040189125295498</v>
      </c>
      <c r="P2607">
        <v>48.355984217448402</v>
      </c>
    </row>
    <row r="2608" spans="1:17" hidden="1" x14ac:dyDescent="0.3">
      <c r="A2608" t="s">
        <v>5419</v>
      </c>
      <c r="B2608" t="s">
        <v>5420</v>
      </c>
      <c r="C2608" t="s">
        <v>10301</v>
      </c>
      <c r="D2608" t="s">
        <v>153</v>
      </c>
      <c r="E2608">
        <v>163.6986</v>
      </c>
      <c r="F2608">
        <v>155</v>
      </c>
      <c r="G2608">
        <v>0.18143602958444599</v>
      </c>
      <c r="H2608">
        <v>8.4219645432952301</v>
      </c>
      <c r="I2608">
        <v>-23.255880680695601</v>
      </c>
      <c r="J2608">
        <v>3.9456832763769798</v>
      </c>
      <c r="K2608">
        <v>147.526657417097</v>
      </c>
      <c r="L2608">
        <v>141.65467288298601</v>
      </c>
      <c r="M2608">
        <v>64.621578917623097</v>
      </c>
      <c r="N2608">
        <v>0.44564564564564502</v>
      </c>
      <c r="O2608">
        <v>21.2903225806451</v>
      </c>
      <c r="P2608">
        <v>31.467345207803199</v>
      </c>
      <c r="Q2608">
        <v>7.2672365780013001E-2</v>
      </c>
    </row>
    <row r="2609" spans="1:17" hidden="1" x14ac:dyDescent="0.3">
      <c r="A2609" t="s">
        <v>5421</v>
      </c>
      <c r="B2609" t="s">
        <v>5422</v>
      </c>
      <c r="C2609" t="s">
        <v>10301</v>
      </c>
      <c r="E2609">
        <v>163.65</v>
      </c>
      <c r="F2609">
        <v>163.65</v>
      </c>
      <c r="G2609">
        <v>387.19085548814098</v>
      </c>
      <c r="H2609">
        <v>-25.563200879120501</v>
      </c>
      <c r="I2609">
        <v>-8.5891181902967109</v>
      </c>
      <c r="J2609">
        <v>-0.49800958416310098</v>
      </c>
      <c r="K2609">
        <v>197.93024867466201</v>
      </c>
      <c r="L2609">
        <v>138.522162095873</v>
      </c>
      <c r="M2609">
        <v>30.376241458745799</v>
      </c>
      <c r="N2609">
        <v>1.94621784693553</v>
      </c>
      <c r="O2609">
        <v>60.342193706080003</v>
      </c>
      <c r="P2609">
        <v>415.10859301227498</v>
      </c>
    </row>
    <row r="2610" spans="1:17" hidden="1" x14ac:dyDescent="0.3">
      <c r="A2610" t="s">
        <v>5423</v>
      </c>
      <c r="B2610" t="s">
        <v>5424</v>
      </c>
      <c r="C2610" t="s">
        <v>10301</v>
      </c>
      <c r="D2610" t="s">
        <v>733</v>
      </c>
      <c r="E2610">
        <v>163.46488893</v>
      </c>
      <c r="F2610">
        <v>78.569999999999993</v>
      </c>
      <c r="G2610">
        <v>27.144429438565201</v>
      </c>
      <c r="H2610">
        <v>-3.8172830435937999</v>
      </c>
      <c r="I2610">
        <v>-12.6087798985143</v>
      </c>
      <c r="J2610">
        <v>0.51124333904847596</v>
      </c>
      <c r="K2610">
        <v>79.583369887772605</v>
      </c>
      <c r="L2610">
        <v>73.463915400534304</v>
      </c>
      <c r="M2610">
        <v>88.374458321217901</v>
      </c>
      <c r="N2610">
        <v>0.61226856231139204</v>
      </c>
      <c r="O2610">
        <v>14.9293623520427</v>
      </c>
      <c r="P2610">
        <v>58.5671039354187</v>
      </c>
      <c r="Q2610">
        <v>2.2514289353509E-2</v>
      </c>
    </row>
    <row r="2611" spans="1:17" hidden="1" x14ac:dyDescent="0.3">
      <c r="A2611" t="s">
        <v>5425</v>
      </c>
      <c r="B2611" t="s">
        <v>5426</v>
      </c>
      <c r="C2611" t="s">
        <v>10301</v>
      </c>
      <c r="D2611" t="s">
        <v>139</v>
      </c>
      <c r="E2611">
        <v>163.215</v>
      </c>
      <c r="F2611">
        <v>181.35</v>
      </c>
      <c r="G2611">
        <v>19.5212868661093</v>
      </c>
      <c r="H2611">
        <v>2.0628815149769899</v>
      </c>
      <c r="I2611">
        <v>-20.131057956659799</v>
      </c>
      <c r="J2611">
        <v>-1.4784075767311999</v>
      </c>
      <c r="K2611">
        <v>182.22375997061101</v>
      </c>
      <c r="L2611">
        <v>172.090782865786</v>
      </c>
      <c r="M2611">
        <v>49.558092544036498</v>
      </c>
      <c r="N2611">
        <v>0.15609025932717099</v>
      </c>
      <c r="O2611">
        <v>51.585332230493499</v>
      </c>
      <c r="P2611">
        <v>50.373134328358198</v>
      </c>
      <c r="Q2611">
        <v>8.4771704392700001E-2</v>
      </c>
    </row>
    <row r="2612" spans="1:17" hidden="1" x14ac:dyDescent="0.3">
      <c r="A2612" t="s">
        <v>5427</v>
      </c>
      <c r="B2612" t="s">
        <v>5428</v>
      </c>
      <c r="C2612" t="s">
        <v>10301</v>
      </c>
      <c r="D2612" t="s">
        <v>201</v>
      </c>
      <c r="E2612">
        <v>162.90590775000001</v>
      </c>
      <c r="F2612">
        <v>154.94999999999999</v>
      </c>
      <c r="G2612">
        <v>-79.006752675649693</v>
      </c>
      <c r="H2612">
        <v>-2.3556568500897099</v>
      </c>
      <c r="I2612">
        <v>-38.946326120858998</v>
      </c>
      <c r="J2612">
        <v>17.358240822552499</v>
      </c>
      <c r="K2612">
        <v>147.02791745938001</v>
      </c>
      <c r="L2612">
        <v>187.904681610616</v>
      </c>
      <c r="M2612">
        <v>78.470974357612803</v>
      </c>
      <c r="N2612">
        <v>1.23825055596738</v>
      </c>
      <c r="O2612">
        <v>143.27202323330101</v>
      </c>
      <c r="P2612">
        <v>44.813084112149497</v>
      </c>
      <c r="Q2612">
        <v>3.3809523043481997E-2</v>
      </c>
    </row>
    <row r="2613" spans="1:17" hidden="1" x14ac:dyDescent="0.3">
      <c r="A2613" t="s">
        <v>5429</v>
      </c>
      <c r="B2613" t="s">
        <v>5430</v>
      </c>
      <c r="C2613" t="s">
        <v>10301</v>
      </c>
      <c r="D2613" t="s">
        <v>2624</v>
      </c>
      <c r="E2613">
        <v>162.755</v>
      </c>
      <c r="F2613">
        <v>75.7</v>
      </c>
      <c r="G2613">
        <v>124.415595809198</v>
      </c>
      <c r="H2613">
        <v>-19.184749720718099</v>
      </c>
      <c r="I2613">
        <v>-48.301935795923498</v>
      </c>
      <c r="J2613">
        <v>-8.2345752504171301</v>
      </c>
      <c r="K2613">
        <v>86.399588982328595</v>
      </c>
      <c r="L2613">
        <v>91.817246493607698</v>
      </c>
      <c r="M2613">
        <v>44.096950325165501</v>
      </c>
      <c r="N2613">
        <v>1.5332250882677001</v>
      </c>
      <c r="O2613">
        <v>83.051519154557397</v>
      </c>
      <c r="P2613">
        <v>154.45378151260499</v>
      </c>
      <c r="Q2613">
        <v>4.4449313531591997E-2</v>
      </c>
    </row>
    <row r="2614" spans="1:17" hidden="1" x14ac:dyDescent="0.3">
      <c r="A2614" t="s">
        <v>5431</v>
      </c>
      <c r="B2614" t="s">
        <v>5432</v>
      </c>
      <c r="C2614" t="s">
        <v>10301</v>
      </c>
      <c r="D2614" t="s">
        <v>263</v>
      </c>
      <c r="E2614">
        <v>162.69</v>
      </c>
      <c r="F2614">
        <v>542.29999999999995</v>
      </c>
      <c r="G2614">
        <v>-60.078854870436999</v>
      </c>
      <c r="H2614">
        <v>-31.276659142999399</v>
      </c>
      <c r="I2614">
        <v>-37.388061130648303</v>
      </c>
      <c r="J2614">
        <v>-7.66915758406269</v>
      </c>
      <c r="K2614">
        <v>666.40659234167299</v>
      </c>
      <c r="L2614">
        <v>738.84278108649301</v>
      </c>
      <c r="M2614">
        <v>36.404201728563997</v>
      </c>
      <c r="N2614">
        <v>4.2125881733515103</v>
      </c>
      <c r="O2614">
        <v>83.293380047943899</v>
      </c>
      <c r="P2614">
        <v>16.6236559139784</v>
      </c>
      <c r="Q2614">
        <v>-2.1263557740427999E-2</v>
      </c>
    </row>
    <row r="2615" spans="1:17" hidden="1" x14ac:dyDescent="0.3">
      <c r="A2615" t="s">
        <v>5433</v>
      </c>
      <c r="B2615" t="s">
        <v>5434</v>
      </c>
      <c r="C2615" t="s">
        <v>10301</v>
      </c>
      <c r="D2615" t="s">
        <v>2663</v>
      </c>
      <c r="E2615">
        <v>162.66906850000001</v>
      </c>
      <c r="F2615">
        <v>14.93</v>
      </c>
      <c r="G2615">
        <v>-8.7637071969198903</v>
      </c>
      <c r="H2615">
        <v>-12.1412267384224</v>
      </c>
      <c r="I2615">
        <v>-28.9610509230818</v>
      </c>
      <c r="J2615">
        <v>-7.73427957871567</v>
      </c>
      <c r="K2615">
        <v>17.042562949116999</v>
      </c>
      <c r="L2615">
        <v>17.597293649767799</v>
      </c>
      <c r="M2615">
        <v>29.249647353297899</v>
      </c>
      <c r="N2615">
        <v>0.55832415248821599</v>
      </c>
      <c r="O2615">
        <v>112.491627595445</v>
      </c>
      <c r="P2615">
        <v>40.451552210724302</v>
      </c>
      <c r="Q2615">
        <v>0.103143704850386</v>
      </c>
    </row>
    <row r="2616" spans="1:17" hidden="1" x14ac:dyDescent="0.3">
      <c r="A2616" t="s">
        <v>5435</v>
      </c>
      <c r="B2616" t="s">
        <v>5436</v>
      </c>
      <c r="C2616" t="s">
        <v>10301</v>
      </c>
      <c r="D2616" t="s">
        <v>622</v>
      </c>
      <c r="E2616">
        <v>162.53399683499899</v>
      </c>
      <c r="F2616">
        <v>52.85</v>
      </c>
      <c r="G2616">
        <v>13.468030266127601</v>
      </c>
      <c r="H2616">
        <v>-0.33230696959697198</v>
      </c>
      <c r="I2616">
        <v>-9.9432973298388294</v>
      </c>
      <c r="J2616">
        <v>-2.69424649129023</v>
      </c>
      <c r="K2616">
        <v>54.653741710123597</v>
      </c>
      <c r="L2616">
        <v>51.152821169848401</v>
      </c>
      <c r="M2616">
        <v>44.077183743744101</v>
      </c>
      <c r="N2616">
        <v>0.60059354422601696</v>
      </c>
      <c r="O2616">
        <v>33.396404919583702</v>
      </c>
      <c r="P2616">
        <v>53.633720930232499</v>
      </c>
      <c r="Q2616">
        <v>0.100834866580352</v>
      </c>
    </row>
    <row r="2617" spans="1:17" hidden="1" x14ac:dyDescent="0.3">
      <c r="A2617" t="s">
        <v>5437</v>
      </c>
      <c r="B2617" t="s">
        <v>5438</v>
      </c>
      <c r="C2617" t="s">
        <v>10301</v>
      </c>
      <c r="D2617" t="s">
        <v>139</v>
      </c>
      <c r="E2617">
        <v>162.24</v>
      </c>
      <c r="F2617">
        <v>390</v>
      </c>
      <c r="G2617">
        <v>-22.512332118729098</v>
      </c>
      <c r="H2617">
        <v>-1.23320787049787</v>
      </c>
      <c r="I2617">
        <v>-11.675732363525</v>
      </c>
      <c r="J2617">
        <v>-2.76572611959616</v>
      </c>
      <c r="K2617">
        <v>389.90060546760299</v>
      </c>
      <c r="L2617">
        <v>387.45473855036897</v>
      </c>
      <c r="M2617">
        <v>100</v>
      </c>
      <c r="O2617">
        <v>0</v>
      </c>
      <c r="P2617">
        <v>5.4054054054053902</v>
      </c>
    </row>
    <row r="2618" spans="1:17" hidden="1" x14ac:dyDescent="0.3">
      <c r="A2618" t="s">
        <v>5439</v>
      </c>
      <c r="B2618" t="s">
        <v>5440</v>
      </c>
      <c r="C2618" t="s">
        <v>10301</v>
      </c>
      <c r="D2618" t="s">
        <v>1388</v>
      </c>
      <c r="E2618">
        <v>162.07402954400001</v>
      </c>
      <c r="F2618">
        <v>84.56</v>
      </c>
      <c r="G2618">
        <v>26.812363116304599</v>
      </c>
      <c r="H2618">
        <v>13.6970982079616</v>
      </c>
      <c r="I2618">
        <v>16.058406609284599</v>
      </c>
      <c r="J2618">
        <v>5.1549323610407196</v>
      </c>
      <c r="K2618">
        <v>72.449913886650094</v>
      </c>
      <c r="L2618">
        <v>69.057522181263195</v>
      </c>
      <c r="M2618">
        <v>69.238631878775706</v>
      </c>
      <c r="N2618">
        <v>2.2136417845458101</v>
      </c>
      <c r="O2618">
        <v>15.8940397350993</v>
      </c>
      <c r="P2618">
        <v>65.15625</v>
      </c>
      <c r="Q2618">
        <v>9.4609699587482998E-2</v>
      </c>
    </row>
    <row r="2619" spans="1:17" hidden="1" x14ac:dyDescent="0.3">
      <c r="A2619" t="s">
        <v>5441</v>
      </c>
      <c r="B2619" t="s">
        <v>5442</v>
      </c>
      <c r="C2619" t="s">
        <v>10301</v>
      </c>
      <c r="D2619" t="s">
        <v>4085</v>
      </c>
      <c r="E2619">
        <v>162.05003238199899</v>
      </c>
      <c r="F2619">
        <v>58.31</v>
      </c>
      <c r="G2619">
        <v>15.455756451769</v>
      </c>
      <c r="H2619">
        <v>11.007494801899799</v>
      </c>
      <c r="I2619">
        <v>-7.9212839649485502</v>
      </c>
      <c r="J2619">
        <v>2.7878766923546201</v>
      </c>
      <c r="K2619">
        <v>56.823075366060102</v>
      </c>
      <c r="L2619">
        <v>53.429939116678199</v>
      </c>
      <c r="M2619">
        <v>51.919843671754002</v>
      </c>
      <c r="N2619">
        <v>2.19249092322789</v>
      </c>
      <c r="O2619">
        <v>26.8221574344023</v>
      </c>
      <c r="P2619">
        <v>54.668435013262503</v>
      </c>
      <c r="Q2619">
        <v>7.6312785822647999E-2</v>
      </c>
    </row>
    <row r="2620" spans="1:17" hidden="1" x14ac:dyDescent="0.3">
      <c r="A2620" t="s">
        <v>5443</v>
      </c>
      <c r="B2620" t="s">
        <v>5444</v>
      </c>
      <c r="C2620" t="s">
        <v>10301</v>
      </c>
      <c r="D2620" t="s">
        <v>21</v>
      </c>
      <c r="E2620">
        <v>161.98159680000001</v>
      </c>
      <c r="F2620">
        <v>117.8</v>
      </c>
      <c r="G2620">
        <v>-1.2510708574678999</v>
      </c>
      <c r="H2620">
        <v>3.3577012204112102</v>
      </c>
      <c r="I2620">
        <v>-5.3580428328391401</v>
      </c>
      <c r="J2620">
        <v>-0.134147172227744</v>
      </c>
      <c r="K2620">
        <v>112.134342077203</v>
      </c>
      <c r="L2620">
        <v>107.85053712142501</v>
      </c>
      <c r="M2620">
        <v>62.477062221675297</v>
      </c>
      <c r="N2620">
        <v>0.471007751937984</v>
      </c>
      <c r="O2620">
        <v>27.292020373514401</v>
      </c>
      <c r="P2620">
        <v>36.658932714617102</v>
      </c>
      <c r="Q2620">
        <v>6.1389055702272002E-2</v>
      </c>
    </row>
    <row r="2621" spans="1:17" hidden="1" x14ac:dyDescent="0.3">
      <c r="A2621" t="s">
        <v>5445</v>
      </c>
      <c r="B2621" t="s">
        <v>5446</v>
      </c>
      <c r="C2621" t="s">
        <v>10301</v>
      </c>
      <c r="D2621" t="s">
        <v>224</v>
      </c>
      <c r="E2621">
        <v>161.56298000000001</v>
      </c>
      <c r="F2621">
        <v>54.38</v>
      </c>
      <c r="G2621">
        <v>195.195750295235</v>
      </c>
      <c r="H2621">
        <v>49.900578977574597</v>
      </c>
      <c r="I2621">
        <v>82.538553350760594</v>
      </c>
      <c r="J2621">
        <v>5.4323258284557703</v>
      </c>
      <c r="K2621">
        <v>39.137436723593297</v>
      </c>
      <c r="L2621">
        <v>30.120044532142199</v>
      </c>
      <c r="M2621">
        <v>99.7920574774637</v>
      </c>
      <c r="N2621">
        <v>3.0017032780324202</v>
      </c>
      <c r="O2621">
        <v>0</v>
      </c>
      <c r="P2621">
        <v>233.21078431372499</v>
      </c>
      <c r="Q2621">
        <v>3.9784144428224998E-2</v>
      </c>
    </row>
    <row r="2622" spans="1:17" hidden="1" x14ac:dyDescent="0.3">
      <c r="A2622" t="s">
        <v>5447</v>
      </c>
      <c r="B2622" t="s">
        <v>5448</v>
      </c>
      <c r="C2622" t="s">
        <v>10301</v>
      </c>
      <c r="D2622" t="s">
        <v>5449</v>
      </c>
      <c r="E2622">
        <v>161.50823</v>
      </c>
      <c r="F2622">
        <v>65</v>
      </c>
      <c r="G2622">
        <v>9.6484000420030007</v>
      </c>
      <c r="H2622">
        <v>0.21606749182097101</v>
      </c>
      <c r="I2622">
        <v>25.890405202612499</v>
      </c>
      <c r="J2622">
        <v>18.033547268233001</v>
      </c>
      <c r="K2622">
        <v>60.558342255895099</v>
      </c>
      <c r="M2622">
        <v>65.803238451046397</v>
      </c>
      <c r="N2622">
        <v>0.63189165574486605</v>
      </c>
      <c r="O2622">
        <v>26.769230769230699</v>
      </c>
      <c r="P2622">
        <v>64.556962025316395</v>
      </c>
    </row>
    <row r="2623" spans="1:17" hidden="1" x14ac:dyDescent="0.3">
      <c r="A2623" t="s">
        <v>5450</v>
      </c>
      <c r="B2623" t="s">
        <v>5451</v>
      </c>
      <c r="C2623" t="s">
        <v>10301</v>
      </c>
      <c r="D2623" t="s">
        <v>568</v>
      </c>
      <c r="E2623">
        <v>161.49518976499999</v>
      </c>
      <c r="F2623">
        <v>77.349999999999994</v>
      </c>
      <c r="G2623">
        <v>23.748929142531999</v>
      </c>
      <c r="H2623">
        <v>7.2174963548542301</v>
      </c>
      <c r="I2623">
        <v>23.433437942151699</v>
      </c>
      <c r="J2623">
        <v>-7.2914545758887899</v>
      </c>
      <c r="K2623">
        <v>77.352626321428801</v>
      </c>
      <c r="L2623">
        <v>67.6372865195152</v>
      </c>
      <c r="M2623">
        <v>47.627077618927899</v>
      </c>
      <c r="N2623">
        <v>0.679213483146067</v>
      </c>
      <c r="O2623">
        <v>20.232708468002599</v>
      </c>
      <c r="P2623">
        <v>86.835748792270493</v>
      </c>
      <c r="Q2623">
        <v>0.15853786672033299</v>
      </c>
    </row>
    <row r="2624" spans="1:17" hidden="1" x14ac:dyDescent="0.3">
      <c r="A2624" t="s">
        <v>5452</v>
      </c>
      <c r="B2624" t="s">
        <v>5453</v>
      </c>
      <c r="C2624" t="s">
        <v>10301</v>
      </c>
      <c r="D2624" t="s">
        <v>51</v>
      </c>
      <c r="E2624">
        <v>161.27475000000001</v>
      </c>
      <c r="F2624">
        <v>145.94999999999999</v>
      </c>
      <c r="G2624">
        <v>-7.4969454449266504</v>
      </c>
      <c r="H2624">
        <v>-7.67551556280557</v>
      </c>
      <c r="I2624">
        <v>-3.8441845245889699</v>
      </c>
      <c r="J2624">
        <v>-7.6533116523429898</v>
      </c>
      <c r="K2624">
        <v>147.35369878437299</v>
      </c>
      <c r="L2624">
        <v>132.40525259972</v>
      </c>
      <c r="M2624">
        <v>34.6537047019375</v>
      </c>
      <c r="N2624">
        <v>1.11301369863013</v>
      </c>
      <c r="O2624">
        <v>38.9516957862281</v>
      </c>
      <c r="P2624">
        <v>67.566016073478707</v>
      </c>
    </row>
    <row r="2625" spans="1:17" hidden="1" x14ac:dyDescent="0.3">
      <c r="A2625" t="s">
        <v>5454</v>
      </c>
      <c r="B2625" t="s">
        <v>5455</v>
      </c>
      <c r="C2625" t="s">
        <v>10301</v>
      </c>
      <c r="D2625" t="s">
        <v>21</v>
      </c>
      <c r="E2625">
        <v>161.08324999999999</v>
      </c>
      <c r="F2625">
        <v>114.65</v>
      </c>
      <c r="G2625">
        <v>81.526909900052502</v>
      </c>
      <c r="H2625">
        <v>-8.38788115420342</v>
      </c>
      <c r="I2625">
        <v>8.1006988943102893</v>
      </c>
      <c r="J2625">
        <v>0.54766550488610799</v>
      </c>
      <c r="K2625">
        <v>108.762535313732</v>
      </c>
      <c r="L2625">
        <v>94.401218976757903</v>
      </c>
      <c r="M2625">
        <v>57.1396926487052</v>
      </c>
      <c r="N2625">
        <v>0.67113359888039603</v>
      </c>
      <c r="O2625">
        <v>13.2926297426951</v>
      </c>
      <c r="P2625">
        <v>147.09051724137899</v>
      </c>
      <c r="Q2625">
        <v>8.4432138947274998E-2</v>
      </c>
    </row>
    <row r="2626" spans="1:17" hidden="1" x14ac:dyDescent="0.3">
      <c r="A2626" t="s">
        <v>5456</v>
      </c>
      <c r="B2626" t="s">
        <v>5457</v>
      </c>
      <c r="C2626" t="s">
        <v>10301</v>
      </c>
      <c r="D2626" t="s">
        <v>54</v>
      </c>
      <c r="E2626">
        <v>160.71853587999999</v>
      </c>
      <c r="F2626">
        <v>137.19999999999999</v>
      </c>
      <c r="G2626">
        <v>-73.037737524134499</v>
      </c>
      <c r="H2626">
        <v>0.92613688006056005</v>
      </c>
      <c r="I2626">
        <v>-53.540139143186003</v>
      </c>
      <c r="J2626">
        <v>-2.76572611959616</v>
      </c>
      <c r="K2626">
        <v>176.77064066057801</v>
      </c>
      <c r="L2626">
        <v>157.73925938359201</v>
      </c>
      <c r="M2626">
        <v>23.490363099354301</v>
      </c>
      <c r="N2626">
        <v>1.3125</v>
      </c>
      <c r="O2626">
        <v>102.368804664723</v>
      </c>
      <c r="P2626">
        <v>24.050632911392398</v>
      </c>
    </row>
    <row r="2627" spans="1:17" hidden="1" x14ac:dyDescent="0.3">
      <c r="A2627" t="s">
        <v>5458</v>
      </c>
      <c r="B2627" t="s">
        <v>5459</v>
      </c>
      <c r="C2627" t="s">
        <v>10301</v>
      </c>
      <c r="D2627" t="s">
        <v>21</v>
      </c>
      <c r="E2627">
        <v>160.0271568</v>
      </c>
      <c r="F2627">
        <v>124.76</v>
      </c>
      <c r="G2627">
        <v>110.629107600148</v>
      </c>
      <c r="H2627">
        <v>12.538481627218999</v>
      </c>
      <c r="I2627">
        <v>24.376612238437801</v>
      </c>
      <c r="J2627">
        <v>5.4611872675986799</v>
      </c>
      <c r="K2627">
        <v>113.55989774766201</v>
      </c>
      <c r="L2627">
        <v>99.812739374622396</v>
      </c>
      <c r="M2627">
        <v>69.518686842464206</v>
      </c>
      <c r="N2627">
        <v>2.2465192511073502</v>
      </c>
      <c r="O2627">
        <v>17.826226354600799</v>
      </c>
      <c r="P2627">
        <v>139.46257197696701</v>
      </c>
      <c r="Q2627">
        <v>0.119337586026684</v>
      </c>
    </row>
    <row r="2628" spans="1:17" hidden="1" x14ac:dyDescent="0.3">
      <c r="A2628" t="s">
        <v>5460</v>
      </c>
      <c r="B2628" t="s">
        <v>5461</v>
      </c>
      <c r="C2628" t="s">
        <v>10301</v>
      </c>
      <c r="D2628" t="s">
        <v>127</v>
      </c>
      <c r="E2628">
        <v>160.00371827999999</v>
      </c>
      <c r="F2628">
        <v>80.819999999999993</v>
      </c>
      <c r="G2628">
        <v>15.5072846586515</v>
      </c>
      <c r="H2628">
        <v>29.848759342616798</v>
      </c>
      <c r="I2628">
        <v>5.1161751509257796</v>
      </c>
      <c r="J2628">
        <v>28.316241093518499</v>
      </c>
      <c r="K2628">
        <v>63.665680159239898</v>
      </c>
      <c r="L2628">
        <v>62.323914399364099</v>
      </c>
      <c r="M2628">
        <v>81.413940662212298</v>
      </c>
      <c r="N2628">
        <v>3.2782745779698002</v>
      </c>
      <c r="O2628">
        <v>16.6171739668399</v>
      </c>
      <c r="P2628">
        <v>61.639999999999901</v>
      </c>
      <c r="Q2628">
        <v>0.129758770681077</v>
      </c>
    </row>
    <row r="2629" spans="1:17" hidden="1" x14ac:dyDescent="0.3">
      <c r="A2629" t="s">
        <v>5462</v>
      </c>
      <c r="B2629" t="s">
        <v>5463</v>
      </c>
      <c r="C2629" t="s">
        <v>10301</v>
      </c>
      <c r="D2629" t="s">
        <v>444</v>
      </c>
      <c r="E2629">
        <v>159.95035645999999</v>
      </c>
      <c r="F2629">
        <v>9.14</v>
      </c>
      <c r="G2629">
        <v>35.2965481901511</v>
      </c>
      <c r="H2629">
        <v>0.88969715743510203</v>
      </c>
      <c r="I2629">
        <v>-13.3961624710519</v>
      </c>
      <c r="J2629">
        <v>-2.2156711140956098</v>
      </c>
      <c r="K2629">
        <v>9.3382574799480906</v>
      </c>
      <c r="L2629">
        <v>8.5301426041280592</v>
      </c>
      <c r="M2629">
        <v>40.210805380848598</v>
      </c>
      <c r="N2629">
        <v>0.51118906780567797</v>
      </c>
      <c r="O2629">
        <v>77.242888402625795</v>
      </c>
      <c r="P2629">
        <v>86.530612244897895</v>
      </c>
      <c r="Q2629">
        <v>0.119819726173357</v>
      </c>
    </row>
    <row r="2630" spans="1:17" hidden="1" x14ac:dyDescent="0.3">
      <c r="A2630" t="s">
        <v>5464</v>
      </c>
      <c r="B2630" t="s">
        <v>5465</v>
      </c>
      <c r="C2630" t="s">
        <v>10301</v>
      </c>
      <c r="D2630" t="s">
        <v>568</v>
      </c>
      <c r="E2630">
        <v>159.61966079000001</v>
      </c>
      <c r="F2630">
        <v>149.30000000000001</v>
      </c>
      <c r="G2630">
        <v>-41.890655991434997</v>
      </c>
      <c r="H2630">
        <v>-3.2295781064325402</v>
      </c>
      <c r="I2630">
        <v>-25.648650830825499</v>
      </c>
      <c r="J2630">
        <v>-4.2555406528889499</v>
      </c>
      <c r="M2630">
        <v>25.971896273403601</v>
      </c>
      <c r="O2630">
        <v>53.683858004018703</v>
      </c>
      <c r="P2630">
        <v>2.0854700854700798</v>
      </c>
    </row>
    <row r="2631" spans="1:17" hidden="1" x14ac:dyDescent="0.3">
      <c r="A2631" t="s">
        <v>5466</v>
      </c>
      <c r="B2631" t="s">
        <v>5467</v>
      </c>
      <c r="C2631" t="s">
        <v>10301</v>
      </c>
      <c r="D2631" t="s">
        <v>408</v>
      </c>
      <c r="E2631">
        <v>159.6078411</v>
      </c>
      <c r="F2631">
        <v>15.9</v>
      </c>
      <c r="G2631">
        <v>245.409334558513</v>
      </c>
      <c r="H2631">
        <v>-8.4554300927200892</v>
      </c>
      <c r="I2631">
        <v>27.700144214314999</v>
      </c>
      <c r="J2631">
        <v>-10.0394629324779</v>
      </c>
      <c r="K2631">
        <v>16.7919731597751</v>
      </c>
      <c r="L2631">
        <v>13.109844209988999</v>
      </c>
      <c r="M2631">
        <v>33.902971811917901</v>
      </c>
      <c r="N2631">
        <v>0.35110028513485397</v>
      </c>
      <c r="O2631">
        <v>22.578616352201198</v>
      </c>
      <c r="P2631">
        <v>273.32707208264799</v>
      </c>
    </row>
    <row r="2632" spans="1:17" hidden="1" x14ac:dyDescent="0.3">
      <c r="A2632" t="s">
        <v>5468</v>
      </c>
      <c r="B2632" t="s">
        <v>5469</v>
      </c>
      <c r="C2632" t="s">
        <v>10301</v>
      </c>
      <c r="D2632" t="s">
        <v>46</v>
      </c>
      <c r="E2632">
        <v>159.42388</v>
      </c>
      <c r="F2632">
        <v>154</v>
      </c>
      <c r="G2632">
        <v>147.08226247586501</v>
      </c>
      <c r="H2632">
        <v>6.8620302247402201</v>
      </c>
      <c r="I2632">
        <v>81.913205411459202</v>
      </c>
      <c r="J2632">
        <v>-0.216516697201837</v>
      </c>
      <c r="K2632">
        <v>139.81085489242901</v>
      </c>
      <c r="L2632">
        <v>101.567340401175</v>
      </c>
      <c r="M2632">
        <v>63.010732057701702</v>
      </c>
      <c r="N2632">
        <v>1.9643454038997199</v>
      </c>
      <c r="O2632">
        <v>5.1298701298701399</v>
      </c>
      <c r="P2632">
        <v>185.18518518518499</v>
      </c>
      <c r="Q2632">
        <v>0.12970036410272601</v>
      </c>
    </row>
    <row r="2633" spans="1:17" hidden="1" x14ac:dyDescent="0.3">
      <c r="A2633" t="s">
        <v>5470</v>
      </c>
      <c r="B2633" t="s">
        <v>5471</v>
      </c>
      <c r="C2633" t="s">
        <v>10301</v>
      </c>
      <c r="D2633" t="s">
        <v>139</v>
      </c>
      <c r="E2633">
        <v>159.29373451199999</v>
      </c>
      <c r="F2633">
        <v>10.119999999999999</v>
      </c>
      <c r="G2633">
        <v>-12.9177375241345</v>
      </c>
      <c r="H2633">
        <v>-5.1604109356319698</v>
      </c>
      <c r="I2633">
        <v>-20.504561192353801</v>
      </c>
      <c r="J2633">
        <v>-4.2392035262759302</v>
      </c>
      <c r="K2633">
        <v>9.9266933781809001</v>
      </c>
      <c r="L2633">
        <v>10.756451851888</v>
      </c>
      <c r="M2633">
        <v>60.558469675217601</v>
      </c>
      <c r="N2633">
        <v>0.86264761571440995</v>
      </c>
      <c r="O2633">
        <v>48.715415019762801</v>
      </c>
      <c r="P2633">
        <v>24.938271604938201</v>
      </c>
      <c r="Q2633">
        <v>2.9747787912756E-2</v>
      </c>
    </row>
    <row r="2634" spans="1:17" hidden="1" x14ac:dyDescent="0.3">
      <c r="A2634" t="s">
        <v>5472</v>
      </c>
      <c r="B2634" t="s">
        <v>5473</v>
      </c>
      <c r="C2634" t="s">
        <v>10301</v>
      </c>
      <c r="D2634" t="s">
        <v>4866</v>
      </c>
      <c r="E2634">
        <v>159.14108815</v>
      </c>
      <c r="F2634">
        <v>111.14</v>
      </c>
      <c r="G2634">
        <v>180.376298536891</v>
      </c>
      <c r="H2634">
        <v>7.8328298653511803</v>
      </c>
      <c r="I2634">
        <v>18.923562583595899</v>
      </c>
      <c r="J2634">
        <v>-5.6960367829043097</v>
      </c>
      <c r="K2634">
        <v>109.051555432535</v>
      </c>
      <c r="L2634">
        <v>89.980288120459505</v>
      </c>
      <c r="M2634">
        <v>39.504547380470399</v>
      </c>
      <c r="N2634">
        <v>1.7811139308134001</v>
      </c>
      <c r="O2634">
        <v>14.7651610581248</v>
      </c>
      <c r="P2634">
        <v>215.738636363636</v>
      </c>
      <c r="Q2634">
        <v>0.14015255260532899</v>
      </c>
    </row>
    <row r="2635" spans="1:17" hidden="1" x14ac:dyDescent="0.3">
      <c r="A2635" t="s">
        <v>5474</v>
      </c>
      <c r="B2635" t="s">
        <v>5475</v>
      </c>
      <c r="C2635" t="s">
        <v>10301</v>
      </c>
      <c r="D2635" t="s">
        <v>944</v>
      </c>
      <c r="E2635">
        <v>159.12</v>
      </c>
      <c r="F2635">
        <v>624</v>
      </c>
      <c r="G2635">
        <v>45.199199637746403</v>
      </c>
      <c r="H2635">
        <v>6.16785431898301</v>
      </c>
      <c r="I2635">
        <v>-0.227259421928346</v>
      </c>
      <c r="J2635">
        <v>3.8471978140798002E-2</v>
      </c>
      <c r="K2635">
        <v>616.23692520359396</v>
      </c>
      <c r="L2635">
        <v>541.46351883408795</v>
      </c>
      <c r="M2635">
        <v>47.673552590425302</v>
      </c>
      <c r="N2635">
        <v>0.88993621890062802</v>
      </c>
      <c r="O2635">
        <v>20.032051282051199</v>
      </c>
      <c r="P2635">
        <v>91.030154599724497</v>
      </c>
      <c r="Q2635">
        <v>0.117131983417001</v>
      </c>
    </row>
    <row r="2636" spans="1:17" hidden="1" x14ac:dyDescent="0.3">
      <c r="A2636" t="s">
        <v>5476</v>
      </c>
      <c r="B2636" t="s">
        <v>5477</v>
      </c>
      <c r="C2636" t="s">
        <v>10301</v>
      </c>
      <c r="D2636" t="s">
        <v>2663</v>
      </c>
      <c r="E2636">
        <v>159.113573</v>
      </c>
      <c r="F2636">
        <v>145.44999999999999</v>
      </c>
      <c r="G2636">
        <v>71.001846720941899</v>
      </c>
      <c r="H2636">
        <v>35.6697047508613</v>
      </c>
      <c r="I2636">
        <v>69.909785738846907</v>
      </c>
      <c r="J2636">
        <v>24.144542983094802</v>
      </c>
      <c r="K2636">
        <v>106.18492831781801</v>
      </c>
      <c r="L2636">
        <v>88.316363175754702</v>
      </c>
      <c r="M2636">
        <v>78.328478425487305</v>
      </c>
      <c r="N2636">
        <v>3.4145974937259198</v>
      </c>
      <c r="O2636">
        <v>6.2220694396700003</v>
      </c>
      <c r="P2636">
        <v>195.93082400813799</v>
      </c>
      <c r="Q2636">
        <v>7.5305227236156E-2</v>
      </c>
    </row>
    <row r="2637" spans="1:17" hidden="1" x14ac:dyDescent="0.3">
      <c r="A2637" t="s">
        <v>5478</v>
      </c>
      <c r="B2637" t="s">
        <v>5479</v>
      </c>
      <c r="C2637" t="s">
        <v>10301</v>
      </c>
      <c r="D2637" t="s">
        <v>281</v>
      </c>
      <c r="E2637">
        <v>158.48883093000001</v>
      </c>
      <c r="F2637">
        <v>76.209999999999994</v>
      </c>
      <c r="G2637">
        <v>-35.429873446464597</v>
      </c>
      <c r="H2637">
        <v>20.464905337049199</v>
      </c>
      <c r="I2637">
        <v>-1.2264570012062299</v>
      </c>
      <c r="J2637">
        <v>3.57211171824166</v>
      </c>
      <c r="K2637">
        <v>67.097886260461493</v>
      </c>
      <c r="L2637">
        <v>68.850590862933402</v>
      </c>
      <c r="M2637">
        <v>58.554493394976802</v>
      </c>
      <c r="N2637">
        <v>2.8263125016142401</v>
      </c>
      <c r="O2637">
        <v>45.650177142107303</v>
      </c>
      <c r="P2637">
        <v>57.134020618556598</v>
      </c>
      <c r="Q2637">
        <v>5.170716781859E-2</v>
      </c>
    </row>
    <row r="2638" spans="1:17" hidden="1" x14ac:dyDescent="0.3">
      <c r="A2638" t="s">
        <v>5480</v>
      </c>
      <c r="B2638" t="s">
        <v>5481</v>
      </c>
      <c r="C2638" t="s">
        <v>10301</v>
      </c>
      <c r="D2638" t="s">
        <v>1175</v>
      </c>
      <c r="E2638">
        <v>158.47220859999999</v>
      </c>
      <c r="F2638">
        <v>86</v>
      </c>
      <c r="G2638">
        <v>-78.449805398739102</v>
      </c>
      <c r="H2638">
        <v>14.4781879487873</v>
      </c>
      <c r="I2638">
        <v>-54.722089979419103</v>
      </c>
      <c r="J2638">
        <v>-2.5905947710847901</v>
      </c>
      <c r="K2638">
        <v>88.536361418547997</v>
      </c>
      <c r="M2638">
        <v>45.379148684151303</v>
      </c>
      <c r="N2638">
        <v>0.640818937939859</v>
      </c>
      <c r="O2638">
        <v>112.790697674418</v>
      </c>
      <c r="P2638">
        <v>17.647058823529399</v>
      </c>
    </row>
    <row r="2639" spans="1:17" hidden="1" x14ac:dyDescent="0.3">
      <c r="A2639" t="s">
        <v>5482</v>
      </c>
      <c r="B2639" t="s">
        <v>5483</v>
      </c>
      <c r="C2639" t="s">
        <v>10301</v>
      </c>
      <c r="D2639" t="s">
        <v>127</v>
      </c>
      <c r="E2639">
        <v>158.47014949999999</v>
      </c>
      <c r="F2639">
        <v>343.85</v>
      </c>
      <c r="G2639">
        <v>144.22314098793501</v>
      </c>
      <c r="H2639">
        <v>16.712246674956599</v>
      </c>
      <c r="I2639">
        <v>-16.885932225689</v>
      </c>
      <c r="J2639">
        <v>10.3270214396785</v>
      </c>
      <c r="K2639">
        <v>295.64289245101702</v>
      </c>
      <c r="L2639">
        <v>266.32953549450502</v>
      </c>
      <c r="M2639">
        <v>80.619051151445603</v>
      </c>
      <c r="N2639">
        <v>1.8715041999011699</v>
      </c>
      <c r="O2639">
        <v>14.163152537443599</v>
      </c>
      <c r="P2639">
        <v>177.634234961647</v>
      </c>
      <c r="Q2639">
        <v>0.21098962630362</v>
      </c>
    </row>
    <row r="2640" spans="1:17" hidden="1" x14ac:dyDescent="0.3">
      <c r="A2640" t="s">
        <v>5484</v>
      </c>
      <c r="B2640" t="s">
        <v>5485</v>
      </c>
      <c r="C2640" t="s">
        <v>10301</v>
      </c>
      <c r="D2640" t="s">
        <v>408</v>
      </c>
      <c r="E2640">
        <v>158.3064</v>
      </c>
      <c r="F2640">
        <v>4.32</v>
      </c>
      <c r="G2640">
        <v>53.5948675178822</v>
      </c>
      <c r="H2640">
        <v>42.984479204331997</v>
      </c>
      <c r="I2640">
        <v>61.124267636474897</v>
      </c>
      <c r="J2640">
        <v>5.1223145928720202</v>
      </c>
      <c r="K2640">
        <v>3.5323149503031002</v>
      </c>
      <c r="L2640">
        <v>3.01421449425608</v>
      </c>
      <c r="M2640">
        <v>85.538968083606406</v>
      </c>
      <c r="N2640">
        <v>1.25001558217069</v>
      </c>
      <c r="O2640">
        <v>4.1666666666666501</v>
      </c>
      <c r="P2640">
        <v>151.16279069767401</v>
      </c>
      <c r="Q2640">
        <v>3.9325369348872999E-2</v>
      </c>
    </row>
    <row r="2641" spans="1:17" hidden="1" x14ac:dyDescent="0.3">
      <c r="A2641" t="s">
        <v>5486</v>
      </c>
      <c r="B2641" t="s">
        <v>5487</v>
      </c>
      <c r="C2641" t="s">
        <v>10301</v>
      </c>
      <c r="D2641" t="s">
        <v>303</v>
      </c>
      <c r="E2641">
        <v>157.74268545000001</v>
      </c>
      <c r="F2641">
        <v>164.5</v>
      </c>
      <c r="G2641">
        <v>68.805534420376304</v>
      </c>
      <c r="H2641">
        <v>-18.856970246735401</v>
      </c>
      <c r="I2641">
        <v>-6.8318827778016704</v>
      </c>
      <c r="J2641">
        <v>0.33216731286975398</v>
      </c>
      <c r="K2641">
        <v>186.761123304823</v>
      </c>
      <c r="L2641">
        <v>163.29557055599199</v>
      </c>
      <c r="M2641">
        <v>36.3201200837443</v>
      </c>
      <c r="N2641">
        <v>0.29847312968040601</v>
      </c>
      <c r="O2641">
        <v>60.3951367781155</v>
      </c>
      <c r="P2641">
        <v>121.99730094466901</v>
      </c>
      <c r="Q2641">
        <v>0.121694099320829</v>
      </c>
    </row>
    <row r="2642" spans="1:17" hidden="1" x14ac:dyDescent="0.3">
      <c r="A2642" t="s">
        <v>5488</v>
      </c>
      <c r="B2642" t="s">
        <v>5489</v>
      </c>
      <c r="C2642" t="s">
        <v>10301</v>
      </c>
      <c r="D2642" t="s">
        <v>21</v>
      </c>
      <c r="E2642">
        <v>157.68439295299899</v>
      </c>
      <c r="F2642">
        <v>107.21</v>
      </c>
      <c r="G2642">
        <v>-3.68830531092483</v>
      </c>
      <c r="H2642">
        <v>-5.2510650133550101</v>
      </c>
      <c r="I2642">
        <v>-26.924744221232501</v>
      </c>
      <c r="J2642">
        <v>-4.1328240184859704</v>
      </c>
      <c r="K2642">
        <v>114.947339296846</v>
      </c>
      <c r="L2642">
        <v>117.53927291642999</v>
      </c>
      <c r="M2642">
        <v>42.569851395985999</v>
      </c>
      <c r="N2642">
        <v>1.3662018335099499</v>
      </c>
      <c r="O2642">
        <v>45.322264714112499</v>
      </c>
      <c r="P2642">
        <v>46.261937244201903</v>
      </c>
      <c r="Q2642">
        <v>-0.119640014491827</v>
      </c>
    </row>
    <row r="2643" spans="1:17" hidden="1" x14ac:dyDescent="0.3">
      <c r="A2643" t="s">
        <v>5490</v>
      </c>
      <c r="B2643" t="s">
        <v>5491</v>
      </c>
      <c r="C2643" t="s">
        <v>10301</v>
      </c>
      <c r="D2643" t="s">
        <v>46</v>
      </c>
      <c r="E2643">
        <v>157.514038</v>
      </c>
      <c r="F2643">
        <v>1.55</v>
      </c>
      <c r="G2643">
        <v>6.2813966749996304</v>
      </c>
      <c r="H2643">
        <v>1.5445699072799</v>
      </c>
      <c r="I2643">
        <v>-4.7791806393871203</v>
      </c>
      <c r="J2643">
        <v>1.45962599307989</v>
      </c>
      <c r="K2643">
        <v>1.4627327117650899</v>
      </c>
      <c r="L2643">
        <v>1.29299854661469</v>
      </c>
      <c r="M2643">
        <v>59.965175989765299</v>
      </c>
      <c r="N2643">
        <v>0.41708718154050101</v>
      </c>
      <c r="O2643">
        <v>19.999999999999901</v>
      </c>
      <c r="P2643">
        <v>55</v>
      </c>
      <c r="Q2643">
        <v>0.15976971859460001</v>
      </c>
    </row>
    <row r="2644" spans="1:17" hidden="1" x14ac:dyDescent="0.3">
      <c r="A2644" t="s">
        <v>5492</v>
      </c>
      <c r="B2644" t="s">
        <v>5493</v>
      </c>
      <c r="C2644" t="s">
        <v>10301</v>
      </c>
      <c r="E2644">
        <v>157.495870752</v>
      </c>
      <c r="F2644">
        <v>10.56</v>
      </c>
      <c r="G2644">
        <v>-22.212031818428802</v>
      </c>
      <c r="H2644">
        <v>-5.7377123750023697</v>
      </c>
      <c r="I2644">
        <v>-28.5261260643124</v>
      </c>
      <c r="J2644">
        <v>-1.71710838842362</v>
      </c>
      <c r="K2644">
        <v>11.105939766490399</v>
      </c>
      <c r="L2644">
        <v>11.3553819550566</v>
      </c>
      <c r="M2644">
        <v>39.654991714659701</v>
      </c>
      <c r="N2644">
        <v>0.90162434353450704</v>
      </c>
      <c r="O2644">
        <v>65.814393939393895</v>
      </c>
      <c r="P2644">
        <v>21.2399540757749</v>
      </c>
      <c r="Q2644">
        <v>7.8164137066867007E-2</v>
      </c>
    </row>
    <row r="2645" spans="1:17" hidden="1" x14ac:dyDescent="0.3">
      <c r="A2645" t="s">
        <v>5494</v>
      </c>
      <c r="B2645" t="s">
        <v>5495</v>
      </c>
      <c r="C2645" t="s">
        <v>10301</v>
      </c>
      <c r="D2645" t="s">
        <v>5496</v>
      </c>
      <c r="E2645">
        <v>157.14860479999999</v>
      </c>
      <c r="F2645">
        <v>70.400000000000006</v>
      </c>
      <c r="G2645">
        <v>115.260155394691</v>
      </c>
      <c r="H2645">
        <v>-9.1942693453611799</v>
      </c>
      <c r="I2645">
        <v>63.885364893332799</v>
      </c>
      <c r="J2645">
        <v>1.2270416971885001</v>
      </c>
      <c r="K2645">
        <v>63.118296790546701</v>
      </c>
      <c r="L2645">
        <v>44.954725054722601</v>
      </c>
      <c r="M2645">
        <v>61.522040059943102</v>
      </c>
      <c r="N2645">
        <v>0.282500904180229</v>
      </c>
      <c r="O2645">
        <v>18.607954545454501</v>
      </c>
      <c r="P2645">
        <v>170.66512879661599</v>
      </c>
      <c r="Q2645">
        <v>0.124782926528536</v>
      </c>
    </row>
    <row r="2646" spans="1:17" hidden="1" x14ac:dyDescent="0.3">
      <c r="A2646" t="s">
        <v>5497</v>
      </c>
      <c r="B2646" t="s">
        <v>5498</v>
      </c>
      <c r="C2646" t="s">
        <v>10301</v>
      </c>
      <c r="D2646" t="s">
        <v>622</v>
      </c>
      <c r="E2646">
        <v>156.71427199999999</v>
      </c>
      <c r="F2646">
        <v>297.8</v>
      </c>
      <c r="G2646">
        <v>-13.642986948539701</v>
      </c>
      <c r="H2646">
        <v>2.81424502552444</v>
      </c>
      <c r="I2646">
        <v>-22.447267944049401</v>
      </c>
      <c r="J2646">
        <v>-4.6413430988656597</v>
      </c>
      <c r="K2646">
        <v>298.77570964974399</v>
      </c>
      <c r="L2646">
        <v>295.21521926378898</v>
      </c>
      <c r="M2646">
        <v>50.977163082059398</v>
      </c>
      <c r="N2646">
        <v>0.47490247547110298</v>
      </c>
      <c r="O2646">
        <v>19.879113498992599</v>
      </c>
      <c r="P2646">
        <v>18.4802068828327</v>
      </c>
      <c r="Q2646">
        <v>3.2009239658665999E-2</v>
      </c>
    </row>
    <row r="2647" spans="1:17" hidden="1" x14ac:dyDescent="0.3">
      <c r="A2647" t="s">
        <v>5499</v>
      </c>
      <c r="B2647" t="s">
        <v>5500</v>
      </c>
      <c r="C2647" t="s">
        <v>10301</v>
      </c>
      <c r="D2647" t="s">
        <v>2182</v>
      </c>
      <c r="E2647">
        <v>156.51650000000001</v>
      </c>
      <c r="F2647">
        <v>113.5</v>
      </c>
      <c r="G2647">
        <v>17.922288174548299</v>
      </c>
      <c r="H2647">
        <v>-9.4685019881449293</v>
      </c>
      <c r="I2647">
        <v>-24.388183336377399</v>
      </c>
      <c r="J2647">
        <v>0.90063501697578296</v>
      </c>
      <c r="K2647">
        <v>115.777325907779</v>
      </c>
      <c r="L2647">
        <v>114.293837081498</v>
      </c>
      <c r="M2647">
        <v>52.106692796154299</v>
      </c>
      <c r="N2647">
        <v>0.83116130995960802</v>
      </c>
      <c r="O2647">
        <v>50.2643171806167</v>
      </c>
      <c r="P2647">
        <v>58.796782091640402</v>
      </c>
      <c r="Q2647">
        <v>0.11156635478899</v>
      </c>
    </row>
    <row r="2648" spans="1:17" hidden="1" x14ac:dyDescent="0.3">
      <c r="A2648" t="s">
        <v>5501</v>
      </c>
      <c r="B2648" t="s">
        <v>5502</v>
      </c>
      <c r="C2648" t="s">
        <v>10301</v>
      </c>
      <c r="D2648" t="s">
        <v>5503</v>
      </c>
      <c r="E2648">
        <v>156.31200668</v>
      </c>
      <c r="F2648">
        <v>66.8</v>
      </c>
      <c r="G2648">
        <v>-64.298689905086903</v>
      </c>
      <c r="H2648">
        <v>-7.1032288348584602</v>
      </c>
      <c r="I2648">
        <v>-54.410408745865404</v>
      </c>
      <c r="J2648">
        <v>-4.5162731655480304</v>
      </c>
      <c r="K2648">
        <v>74.959053846723904</v>
      </c>
      <c r="M2648">
        <v>26.078621050773201</v>
      </c>
      <c r="N2648">
        <v>0.76559974135143805</v>
      </c>
      <c r="O2648">
        <v>127.54491017964</v>
      </c>
      <c r="P2648">
        <v>0.83018867924526896</v>
      </c>
    </row>
    <row r="2649" spans="1:17" hidden="1" x14ac:dyDescent="0.3">
      <c r="A2649" t="s">
        <v>5504</v>
      </c>
      <c r="B2649" t="s">
        <v>5505</v>
      </c>
      <c r="C2649" t="s">
        <v>10301</v>
      </c>
      <c r="D2649" t="s">
        <v>21</v>
      </c>
      <c r="E2649">
        <v>156.02742599999999</v>
      </c>
      <c r="F2649">
        <v>176.35</v>
      </c>
      <c r="G2649">
        <v>24.8323707478446</v>
      </c>
      <c r="H2649">
        <v>-7.5226815547083898</v>
      </c>
      <c r="I2649">
        <v>41.074375908454101</v>
      </c>
      <c r="J2649">
        <v>-4.1776862524865201</v>
      </c>
      <c r="K2649">
        <v>173.59731805164</v>
      </c>
      <c r="M2649">
        <v>34.604434939514</v>
      </c>
      <c r="N2649">
        <v>0.27071583514099701</v>
      </c>
      <c r="O2649">
        <v>31.840090728664499</v>
      </c>
      <c r="P2649">
        <v>80.871794871794805</v>
      </c>
    </row>
    <row r="2650" spans="1:17" hidden="1" x14ac:dyDescent="0.3">
      <c r="A2650" t="s">
        <v>5506</v>
      </c>
      <c r="B2650" t="s">
        <v>5507</v>
      </c>
      <c r="C2650" t="s">
        <v>10301</v>
      </c>
      <c r="D2650" t="s">
        <v>303</v>
      </c>
      <c r="E2650">
        <v>156.00765427499999</v>
      </c>
      <c r="F2650">
        <v>274.64999999999998</v>
      </c>
      <c r="G2650">
        <v>29.836426749271499</v>
      </c>
      <c r="H2650">
        <v>52.921182229678898</v>
      </c>
      <c r="I2650">
        <v>51.7577695704231</v>
      </c>
      <c r="J2650">
        <v>18.093594739724701</v>
      </c>
      <c r="K2650">
        <v>182.90838512744401</v>
      </c>
      <c r="L2650">
        <v>166.22496179958199</v>
      </c>
      <c r="M2650">
        <v>88.556566675697098</v>
      </c>
      <c r="N2650">
        <v>3.33311127701525</v>
      </c>
      <c r="O2650">
        <v>0</v>
      </c>
      <c r="P2650">
        <v>105.345794392523</v>
      </c>
      <c r="Q2650">
        <v>4.7747971444144999E-2</v>
      </c>
    </row>
    <row r="2651" spans="1:17" hidden="1" x14ac:dyDescent="0.3">
      <c r="A2651" t="s">
        <v>5508</v>
      </c>
      <c r="B2651" t="s">
        <v>5509</v>
      </c>
      <c r="C2651" t="s">
        <v>10301</v>
      </c>
      <c r="D2651" t="s">
        <v>5510</v>
      </c>
      <c r="E2651">
        <v>155.88489000000001</v>
      </c>
      <c r="F2651">
        <v>297.14999999999998</v>
      </c>
      <c r="G2651">
        <v>46.876380122924203</v>
      </c>
      <c r="H2651">
        <v>69.669297411723605</v>
      </c>
      <c r="I2651">
        <v>59.839419151626402</v>
      </c>
      <c r="J2651">
        <v>18.7364198031506</v>
      </c>
      <c r="K2651">
        <v>195.88852261980799</v>
      </c>
      <c r="L2651">
        <v>163.066994037287</v>
      </c>
      <c r="M2651">
        <v>91.622355831571497</v>
      </c>
      <c r="N2651">
        <v>2.2220800000000001</v>
      </c>
      <c r="O2651">
        <v>3.3653037186609502E-2</v>
      </c>
      <c r="P2651">
        <v>182.99999999999901</v>
      </c>
    </row>
    <row r="2652" spans="1:17" hidden="1" x14ac:dyDescent="0.3">
      <c r="A2652" t="s">
        <v>5511</v>
      </c>
      <c r="B2652" t="s">
        <v>5512</v>
      </c>
      <c r="C2652" t="s">
        <v>10301</v>
      </c>
      <c r="D2652" t="s">
        <v>359</v>
      </c>
      <c r="E2652">
        <v>155.77456906</v>
      </c>
      <c r="F2652">
        <v>42.02</v>
      </c>
      <c r="G2652">
        <v>-10.379275985673001</v>
      </c>
      <c r="H2652">
        <v>-0.61709412642204797</v>
      </c>
      <c r="I2652">
        <v>-12.688688782841901</v>
      </c>
      <c r="J2652">
        <v>1.2264365059242801</v>
      </c>
      <c r="K2652">
        <v>42.037924293242</v>
      </c>
      <c r="L2652">
        <v>42.0488763233759</v>
      </c>
      <c r="M2652">
        <v>55.208942956499399</v>
      </c>
      <c r="N2652">
        <v>0.68617337167946701</v>
      </c>
      <c r="O2652">
        <v>46.953831508805301</v>
      </c>
      <c r="P2652">
        <v>32.555205047318601</v>
      </c>
      <c r="Q2652">
        <v>0.14085133088045801</v>
      </c>
    </row>
    <row r="2653" spans="1:17" hidden="1" x14ac:dyDescent="0.3">
      <c r="A2653" t="s">
        <v>5513</v>
      </c>
      <c r="B2653" t="s">
        <v>5514</v>
      </c>
      <c r="C2653" t="s">
        <v>10301</v>
      </c>
      <c r="D2653" t="s">
        <v>248</v>
      </c>
      <c r="E2653">
        <v>155.59285</v>
      </c>
      <c r="F2653">
        <v>169.75</v>
      </c>
      <c r="G2653">
        <v>54.707329716317197</v>
      </c>
      <c r="H2653">
        <v>14.2429826056926</v>
      </c>
      <c r="I2653">
        <v>-26.715772403565101</v>
      </c>
      <c r="J2653">
        <v>-2.76572611959616</v>
      </c>
      <c r="K2653">
        <v>144.27738799387399</v>
      </c>
      <c r="L2653">
        <v>136.42922322014999</v>
      </c>
      <c r="M2653">
        <v>71.011674641356805</v>
      </c>
      <c r="N2653">
        <v>4.7236655644780296E-3</v>
      </c>
      <c r="O2653">
        <v>26.3917525773196</v>
      </c>
      <c r="P2653">
        <v>135.763888888888</v>
      </c>
    </row>
    <row r="2654" spans="1:17" hidden="1" x14ac:dyDescent="0.3">
      <c r="A2654" t="s">
        <v>5515</v>
      </c>
      <c r="B2654" t="s">
        <v>5516</v>
      </c>
      <c r="C2654" t="s">
        <v>10301</v>
      </c>
      <c r="D2654" t="s">
        <v>359</v>
      </c>
      <c r="E2654">
        <v>155.47769754999999</v>
      </c>
      <c r="F2654">
        <v>117.25</v>
      </c>
      <c r="G2654">
        <v>1578.77804122404</v>
      </c>
      <c r="H2654">
        <v>-12.177234603998199</v>
      </c>
      <c r="I2654">
        <v>-16.164165077764199</v>
      </c>
      <c r="J2654">
        <v>-8.6792300913525704</v>
      </c>
      <c r="K2654">
        <v>118.85667892767</v>
      </c>
      <c r="M2654">
        <v>65.364532119751203</v>
      </c>
      <c r="N2654">
        <v>0.807648183556405</v>
      </c>
      <c r="O2654">
        <v>62.8997867803837</v>
      </c>
      <c r="P2654">
        <v>1606.6957787481799</v>
      </c>
    </row>
    <row r="2655" spans="1:17" hidden="1" x14ac:dyDescent="0.3">
      <c r="A2655" t="s">
        <v>5517</v>
      </c>
      <c r="B2655" t="s">
        <v>5518</v>
      </c>
      <c r="C2655" t="s">
        <v>10301</v>
      </c>
      <c r="D2655" t="s">
        <v>1002</v>
      </c>
      <c r="E2655">
        <v>154.97511075</v>
      </c>
      <c r="F2655">
        <v>153.75</v>
      </c>
      <c r="G2655">
        <v>66.751799067407504</v>
      </c>
      <c r="H2655">
        <v>-7.7925762276190396</v>
      </c>
      <c r="I2655">
        <v>-9.0388832313488301</v>
      </c>
      <c r="J2655">
        <v>-8.7253838213076609</v>
      </c>
      <c r="K2655">
        <v>161.248292917724</v>
      </c>
      <c r="L2655">
        <v>132.09088092227799</v>
      </c>
      <c r="M2655">
        <v>35.208022777533003</v>
      </c>
      <c r="N2655">
        <v>0.47113113327850997</v>
      </c>
      <c r="O2655">
        <v>27.739837398373901</v>
      </c>
      <c r="P2655">
        <v>102.302631578947</v>
      </c>
      <c r="Q2655">
        <v>3.7100635182457001E-2</v>
      </c>
    </row>
    <row r="2656" spans="1:17" hidden="1" x14ac:dyDescent="0.3">
      <c r="A2656" t="s">
        <v>5519</v>
      </c>
      <c r="B2656" t="s">
        <v>5520</v>
      </c>
      <c r="C2656" t="s">
        <v>10301</v>
      </c>
      <c r="D2656" t="s">
        <v>622</v>
      </c>
      <c r="E2656">
        <v>154.85898671999999</v>
      </c>
      <c r="F2656">
        <v>215.4</v>
      </c>
      <c r="G2656">
        <v>-38.8726775820097</v>
      </c>
      <c r="H2656">
        <v>-2.7146893519793398</v>
      </c>
      <c r="I2656">
        <v>-26.955968351725598</v>
      </c>
      <c r="J2656">
        <v>-2.2698583510011199</v>
      </c>
      <c r="K2656">
        <v>219.804985217124</v>
      </c>
      <c r="L2656">
        <v>232.00542427583201</v>
      </c>
      <c r="M2656">
        <v>47.307976361125597</v>
      </c>
      <c r="N2656">
        <v>1.1254153678171199</v>
      </c>
      <c r="O2656">
        <v>48.560817084493898</v>
      </c>
      <c r="P2656">
        <v>6.6336633663366298</v>
      </c>
      <c r="Q2656">
        <v>-2.6459680630280001E-2</v>
      </c>
    </row>
    <row r="2657" spans="1:17" hidden="1" x14ac:dyDescent="0.3">
      <c r="A2657" t="s">
        <v>5521</v>
      </c>
      <c r="B2657" t="s">
        <v>5522</v>
      </c>
      <c r="C2657" t="s">
        <v>10301</v>
      </c>
      <c r="D2657" t="s">
        <v>622</v>
      </c>
      <c r="E2657">
        <v>153.73124999999999</v>
      </c>
      <c r="F2657">
        <v>227.75</v>
      </c>
      <c r="G2657">
        <v>5.5034692714131896</v>
      </c>
      <c r="H2657">
        <v>12.2003760894018</v>
      </c>
      <c r="I2657">
        <v>15.6656151343782</v>
      </c>
      <c r="J2657">
        <v>-6.65190152838783</v>
      </c>
      <c r="K2657">
        <v>215.45763262707399</v>
      </c>
      <c r="L2657">
        <v>191.895391388495</v>
      </c>
      <c r="M2657">
        <v>51.9494420730556</v>
      </c>
      <c r="N2657">
        <v>0.86652648028772605</v>
      </c>
      <c r="O2657">
        <v>16.267837541163502</v>
      </c>
      <c r="P2657">
        <v>53.833164471462297</v>
      </c>
      <c r="Q2657">
        <v>1.2340496279941E-2</v>
      </c>
    </row>
    <row r="2658" spans="1:17" hidden="1" x14ac:dyDescent="0.3">
      <c r="A2658" t="s">
        <v>5523</v>
      </c>
      <c r="B2658" t="s">
        <v>5524</v>
      </c>
      <c r="C2658" t="s">
        <v>10301</v>
      </c>
      <c r="D2658" t="s">
        <v>1002</v>
      </c>
      <c r="E2658">
        <v>153.05832040999999</v>
      </c>
      <c r="F2658">
        <v>23.62</v>
      </c>
      <c r="G2658">
        <v>44.8494659897746</v>
      </c>
      <c r="H2658">
        <v>8.7399584980173302</v>
      </c>
      <c r="I2658">
        <v>-5.0023478836969497E-2</v>
      </c>
      <c r="J2658">
        <v>10.761513030911599</v>
      </c>
      <c r="K2658">
        <v>22.593025666661202</v>
      </c>
      <c r="L2658">
        <v>20.559507985518401</v>
      </c>
      <c r="M2658">
        <v>52.880005567806499</v>
      </c>
      <c r="N2658">
        <v>0.78305259327556997</v>
      </c>
      <c r="O2658">
        <v>24.5131244707874</v>
      </c>
      <c r="P2658">
        <v>72.913616398242993</v>
      </c>
      <c r="Q2658">
        <v>0.16383319756421899</v>
      </c>
    </row>
    <row r="2659" spans="1:17" hidden="1" x14ac:dyDescent="0.3">
      <c r="A2659" t="s">
        <v>5525</v>
      </c>
      <c r="B2659" t="s">
        <v>5526</v>
      </c>
      <c r="C2659" t="s">
        <v>10301</v>
      </c>
      <c r="D2659" t="s">
        <v>51</v>
      </c>
      <c r="E2659">
        <v>153.05304000000001</v>
      </c>
      <c r="F2659">
        <v>89.25</v>
      </c>
      <c r="G2659">
        <v>-43.038992873635202</v>
      </c>
      <c r="H2659">
        <v>1.9515055052982999</v>
      </c>
      <c r="I2659">
        <v>-26.7969877130257</v>
      </c>
      <c r="J2659">
        <v>-3.0734184272884701</v>
      </c>
      <c r="K2659">
        <v>77.369224150491206</v>
      </c>
      <c r="M2659">
        <v>68.708841651687393</v>
      </c>
      <c r="N2659">
        <v>0.81023602484472002</v>
      </c>
      <c r="O2659">
        <v>28.291316526610601</v>
      </c>
      <c r="P2659">
        <v>69.034090909090907</v>
      </c>
    </row>
    <row r="2660" spans="1:17" hidden="1" x14ac:dyDescent="0.3">
      <c r="A2660" t="s">
        <v>5527</v>
      </c>
      <c r="B2660" t="s">
        <v>5528</v>
      </c>
      <c r="C2660" t="s">
        <v>10301</v>
      </c>
      <c r="D2660" t="s">
        <v>1175</v>
      </c>
      <c r="E2660">
        <v>152.89948230599899</v>
      </c>
      <c r="F2660">
        <v>0.82</v>
      </c>
      <c r="G2660">
        <v>67.320357713960604</v>
      </c>
      <c r="H2660">
        <v>8.4053463463695994</v>
      </c>
      <c r="I2660">
        <v>-23.503689352772302</v>
      </c>
      <c r="J2660">
        <v>0.64336478949474296</v>
      </c>
      <c r="K2660">
        <v>0.84496082447393805</v>
      </c>
      <c r="L2660">
        <v>0.76909890505943401</v>
      </c>
      <c r="M2660">
        <v>31.047017199000202</v>
      </c>
      <c r="N2660">
        <v>1.4299880568021801</v>
      </c>
      <c r="O2660">
        <v>46.341463414634099</v>
      </c>
      <c r="P2660">
        <v>100</v>
      </c>
      <c r="Q2660">
        <v>-3.3677838582779999E-3</v>
      </c>
    </row>
    <row r="2661" spans="1:17" hidden="1" x14ac:dyDescent="0.3">
      <c r="A2661" t="s">
        <v>5529</v>
      </c>
      <c r="B2661" t="s">
        <v>5530</v>
      </c>
      <c r="C2661" t="s">
        <v>10301</v>
      </c>
      <c r="D2661" t="s">
        <v>290</v>
      </c>
      <c r="E2661">
        <v>152.79512500000001</v>
      </c>
      <c r="F2661">
        <v>66.650000000000006</v>
      </c>
      <c r="G2661">
        <v>8.2694304366337406</v>
      </c>
      <c r="H2661">
        <v>20.8253482306114</v>
      </c>
      <c r="I2661">
        <v>3.41665237140846</v>
      </c>
      <c r="J2661">
        <v>3.03503050083259</v>
      </c>
      <c r="K2661">
        <v>58.125898047894196</v>
      </c>
      <c r="L2661">
        <v>54.342150312141499</v>
      </c>
      <c r="M2661">
        <v>63.532492698439498</v>
      </c>
      <c r="N2661">
        <v>1.7568679459918</v>
      </c>
      <c r="O2661">
        <v>10.8777194298574</v>
      </c>
      <c r="P2661">
        <v>51.065276518585698</v>
      </c>
      <c r="Q2661">
        <v>8.8902184770009995E-3</v>
      </c>
    </row>
    <row r="2662" spans="1:17" hidden="1" x14ac:dyDescent="0.3">
      <c r="A2662" t="s">
        <v>5531</v>
      </c>
      <c r="B2662" t="s">
        <v>5532</v>
      </c>
      <c r="C2662" t="s">
        <v>10301</v>
      </c>
      <c r="D2662" t="s">
        <v>622</v>
      </c>
      <c r="E2662">
        <v>152.643</v>
      </c>
      <c r="F2662">
        <v>58.76</v>
      </c>
      <c r="G2662">
        <v>45.944056950643301</v>
      </c>
      <c r="H2662">
        <v>2.4704958332058302</v>
      </c>
      <c r="I2662">
        <v>91.014850596116105</v>
      </c>
      <c r="J2662">
        <v>7.2755393549567797</v>
      </c>
      <c r="K2662">
        <v>47.109267070310501</v>
      </c>
      <c r="L2662">
        <v>35.556933411995999</v>
      </c>
      <c r="M2662">
        <v>88.399029594233795</v>
      </c>
      <c r="N2662">
        <v>2.8779440881010401</v>
      </c>
      <c r="O2662">
        <v>1.7018379850242099E-2</v>
      </c>
      <c r="P2662">
        <v>192.83747866300399</v>
      </c>
      <c r="Q2662">
        <v>0.23283728736513001</v>
      </c>
    </row>
    <row r="2663" spans="1:17" hidden="1" x14ac:dyDescent="0.3">
      <c r="A2663" t="s">
        <v>5533</v>
      </c>
      <c r="B2663" t="s">
        <v>5534</v>
      </c>
      <c r="C2663" t="s">
        <v>10301</v>
      </c>
      <c r="D2663" t="s">
        <v>622</v>
      </c>
      <c r="E2663">
        <v>152.55366549999999</v>
      </c>
      <c r="F2663">
        <v>168.5</v>
      </c>
      <c r="G2663">
        <v>191.513542096718</v>
      </c>
      <c r="H2663">
        <v>35.694896704665503</v>
      </c>
      <c r="I2663">
        <v>7.9975630910203801</v>
      </c>
      <c r="J2663">
        <v>-1.8626556801018801</v>
      </c>
      <c r="K2663">
        <v>144.17091462201299</v>
      </c>
      <c r="L2663">
        <v>115.337985437878</v>
      </c>
      <c r="M2663">
        <v>58.240024167977403</v>
      </c>
      <c r="N2663">
        <v>0.79103281285253402</v>
      </c>
      <c r="O2663">
        <v>11.454005934718101</v>
      </c>
      <c r="P2663">
        <v>227.566096423017</v>
      </c>
      <c r="Q2663">
        <v>0.175821729415225</v>
      </c>
    </row>
    <row r="2664" spans="1:17" hidden="1" x14ac:dyDescent="0.3">
      <c r="A2664" t="s">
        <v>5535</v>
      </c>
      <c r="B2664" t="s">
        <v>5536</v>
      </c>
      <c r="C2664" t="s">
        <v>10301</v>
      </c>
      <c r="D2664" t="s">
        <v>51</v>
      </c>
      <c r="E2664">
        <v>151.969001908</v>
      </c>
      <c r="F2664">
        <v>43.09</v>
      </c>
      <c r="G2664">
        <v>-9.3757842916723799</v>
      </c>
      <c r="H2664">
        <v>-22.274714403933601</v>
      </c>
      <c r="I2664">
        <v>-34.825366749114501</v>
      </c>
      <c r="J2664">
        <v>-3.5624426816434802</v>
      </c>
      <c r="K2664">
        <v>46.9954023915029</v>
      </c>
      <c r="L2664">
        <v>48.406844135125198</v>
      </c>
      <c r="M2664">
        <v>48.625548164368197</v>
      </c>
      <c r="N2664">
        <v>0.63106521890121003</v>
      </c>
      <c r="O2664">
        <v>83.870967741935402</v>
      </c>
      <c r="P2664">
        <v>30.5757575757575</v>
      </c>
      <c r="Q2664">
        <v>9.8035964319637001E-2</v>
      </c>
    </row>
    <row r="2665" spans="1:17" hidden="1" x14ac:dyDescent="0.3">
      <c r="A2665" t="s">
        <v>5537</v>
      </c>
      <c r="B2665" t="s">
        <v>5538</v>
      </c>
      <c r="C2665" t="s">
        <v>10301</v>
      </c>
      <c r="D2665" t="s">
        <v>303</v>
      </c>
      <c r="E2665">
        <v>151.81523328</v>
      </c>
      <c r="F2665">
        <v>230.6</v>
      </c>
      <c r="G2665">
        <v>41.7658533515092</v>
      </c>
      <c r="H2665">
        <v>26.568124655244102</v>
      </c>
      <c r="I2665">
        <v>13.650354592996599</v>
      </c>
      <c r="J2665">
        <v>9.4683164335953194</v>
      </c>
      <c r="K2665">
        <v>185.43920636298901</v>
      </c>
      <c r="L2665">
        <v>172.24689029454501</v>
      </c>
      <c r="M2665">
        <v>80.994712448754001</v>
      </c>
      <c r="N2665">
        <v>2.9133987029061998</v>
      </c>
      <c r="O2665">
        <v>1.90806591500434</v>
      </c>
      <c r="P2665">
        <v>81.289308176100604</v>
      </c>
      <c r="Q2665">
        <v>8.6113314561390999E-2</v>
      </c>
    </row>
    <row r="2666" spans="1:17" hidden="1" x14ac:dyDescent="0.3">
      <c r="A2666" t="s">
        <v>5539</v>
      </c>
      <c r="B2666" t="s">
        <v>5540</v>
      </c>
      <c r="C2666" t="s">
        <v>10301</v>
      </c>
      <c r="D2666" t="s">
        <v>263</v>
      </c>
      <c r="E2666">
        <v>151.67679999999999</v>
      </c>
      <c r="F2666">
        <v>152.9</v>
      </c>
      <c r="G2666">
        <v>-20.355303475594202</v>
      </c>
      <c r="H2666">
        <v>18.877639318734101</v>
      </c>
      <c r="I2666">
        <v>-15.963682285277701</v>
      </c>
      <c r="J2666">
        <v>12.0715183921373</v>
      </c>
      <c r="K2666">
        <v>134.35719624237899</v>
      </c>
      <c r="L2666">
        <v>139.12465766801199</v>
      </c>
      <c r="M2666">
        <v>78.559051216915407</v>
      </c>
      <c r="N2666">
        <v>2.82962527934817</v>
      </c>
      <c r="O2666">
        <v>26.880313930673601</v>
      </c>
      <c r="P2666">
        <v>39</v>
      </c>
      <c r="Q2666">
        <v>9.9994980730986005E-2</v>
      </c>
    </row>
    <row r="2667" spans="1:17" hidden="1" x14ac:dyDescent="0.3">
      <c r="A2667" t="s">
        <v>5541</v>
      </c>
      <c r="B2667" t="s">
        <v>5542</v>
      </c>
      <c r="C2667" t="s">
        <v>10301</v>
      </c>
      <c r="D2667" t="s">
        <v>21</v>
      </c>
      <c r="E2667">
        <v>151.48869136799999</v>
      </c>
      <c r="F2667">
        <v>41.39</v>
      </c>
      <c r="G2667">
        <v>63.525370708982898</v>
      </c>
      <c r="H2667">
        <v>-9.6746235662551801</v>
      </c>
      <c r="I2667">
        <v>-14.2645767975095</v>
      </c>
      <c r="J2667">
        <v>2.11969317025524</v>
      </c>
      <c r="K2667">
        <v>41.250309489499102</v>
      </c>
      <c r="L2667">
        <v>37.400754650344602</v>
      </c>
      <c r="M2667">
        <v>43.9072037180904</v>
      </c>
      <c r="N2667">
        <v>0.35528726617143203</v>
      </c>
      <c r="O2667">
        <v>30.345494080695801</v>
      </c>
      <c r="P2667">
        <v>94.959962317475203</v>
      </c>
      <c r="Q2667">
        <v>7.0147939457028005E-2</v>
      </c>
    </row>
    <row r="2668" spans="1:17" hidden="1" x14ac:dyDescent="0.3">
      <c r="A2668" t="s">
        <v>5543</v>
      </c>
      <c r="B2668" t="s">
        <v>5544</v>
      </c>
      <c r="C2668" t="s">
        <v>10301</v>
      </c>
      <c r="D2668" t="s">
        <v>186</v>
      </c>
      <c r="E2668">
        <v>151.43108738399999</v>
      </c>
      <c r="F2668">
        <v>145.24</v>
      </c>
      <c r="G2668">
        <v>136.63599653779599</v>
      </c>
      <c r="H2668">
        <v>64.213509029394402</v>
      </c>
      <c r="I2668">
        <v>69.557110162055096</v>
      </c>
      <c r="J2668">
        <v>13.761946359554701</v>
      </c>
      <c r="K2668">
        <v>98.1817121536873</v>
      </c>
      <c r="L2668">
        <v>80.5773620709694</v>
      </c>
      <c r="M2668">
        <v>92.527242989774905</v>
      </c>
      <c r="N2668">
        <v>2.0356370302474698</v>
      </c>
      <c r="O2668">
        <v>0</v>
      </c>
      <c r="P2668">
        <v>185.73676962423701</v>
      </c>
      <c r="Q2668">
        <v>0.17356981521430201</v>
      </c>
    </row>
    <row r="2669" spans="1:17" hidden="1" x14ac:dyDescent="0.3">
      <c r="A2669" t="s">
        <v>5545</v>
      </c>
      <c r="B2669" t="s">
        <v>5546</v>
      </c>
      <c r="C2669" t="s">
        <v>10301</v>
      </c>
      <c r="D2669" t="s">
        <v>408</v>
      </c>
      <c r="E2669">
        <v>151.14687122000001</v>
      </c>
      <c r="F2669">
        <v>151.1</v>
      </c>
      <c r="G2669">
        <v>14.9664232323666</v>
      </c>
      <c r="H2669">
        <v>10.816481570495901</v>
      </c>
      <c r="I2669">
        <v>9.8850077812858697</v>
      </c>
      <c r="J2669">
        <v>12.562192051282199</v>
      </c>
      <c r="K2669">
        <v>136.83184226964801</v>
      </c>
      <c r="L2669">
        <v>128.55979861537199</v>
      </c>
      <c r="M2669">
        <v>72.970815906376401</v>
      </c>
      <c r="N2669">
        <v>3.4646723602540002</v>
      </c>
      <c r="O2669">
        <v>20.979483785572398</v>
      </c>
      <c r="P2669">
        <v>54.026503567787898</v>
      </c>
      <c r="Q2669">
        <v>6.6491598857851997E-2</v>
      </c>
    </row>
    <row r="2670" spans="1:17" hidden="1" x14ac:dyDescent="0.3">
      <c r="A2670" t="s">
        <v>5547</v>
      </c>
      <c r="B2670" t="s">
        <v>5548</v>
      </c>
      <c r="C2670" t="s">
        <v>10301</v>
      </c>
      <c r="D2670" t="s">
        <v>303</v>
      </c>
      <c r="E2670">
        <v>150.26642924999999</v>
      </c>
      <c r="F2670">
        <v>421.05</v>
      </c>
      <c r="G2670">
        <v>573.83226247586504</v>
      </c>
      <c r="H2670">
        <v>36.901840361013299</v>
      </c>
      <c r="I2670">
        <v>375.08727341682101</v>
      </c>
      <c r="J2670">
        <v>5.4458607821670597</v>
      </c>
      <c r="K2670">
        <v>317.97806915829</v>
      </c>
      <c r="L2670">
        <v>179.73114428725501</v>
      </c>
      <c r="M2670">
        <v>70.244148951720305</v>
      </c>
      <c r="N2670">
        <v>0.80616979269496503</v>
      </c>
      <c r="O2670">
        <v>2.0306376914855702</v>
      </c>
      <c r="P2670">
        <v>829.06001765225005</v>
      </c>
      <c r="Q2670">
        <v>0.228766540953556</v>
      </c>
    </row>
    <row r="2671" spans="1:17" hidden="1" x14ac:dyDescent="0.3">
      <c r="A2671" t="s">
        <v>5549</v>
      </c>
      <c r="B2671" t="s">
        <v>5550</v>
      </c>
      <c r="C2671" t="s">
        <v>10301</v>
      </c>
      <c r="D2671" t="s">
        <v>755</v>
      </c>
      <c r="E2671">
        <v>150.245</v>
      </c>
      <c r="F2671">
        <v>151</v>
      </c>
      <c r="G2671">
        <v>-11.7638913702884</v>
      </c>
      <c r="H2671">
        <v>-1.3654830027729901</v>
      </c>
      <c r="I2671">
        <v>-5.5245900085162702</v>
      </c>
      <c r="J2671">
        <v>-2.76572611959616</v>
      </c>
      <c r="K2671">
        <v>147.21241858775201</v>
      </c>
      <c r="L2671">
        <v>140.27330236601699</v>
      </c>
      <c r="M2671">
        <v>70.029383963446804</v>
      </c>
      <c r="N2671">
        <v>0</v>
      </c>
      <c r="O2671">
        <v>5.1324503311258303</v>
      </c>
      <c r="P2671">
        <v>21.7741935483871</v>
      </c>
    </row>
    <row r="2672" spans="1:17" hidden="1" x14ac:dyDescent="0.3">
      <c r="A2672" t="s">
        <v>5551</v>
      </c>
      <c r="B2672" t="s">
        <v>5552</v>
      </c>
      <c r="C2672" t="s">
        <v>10301</v>
      </c>
      <c r="D2672" t="s">
        <v>497</v>
      </c>
      <c r="E2672">
        <v>149.71868699999999</v>
      </c>
      <c r="F2672">
        <v>15.69</v>
      </c>
      <c r="G2672">
        <v>-27.5338603648255</v>
      </c>
      <c r="H2672">
        <v>1.9841263383005501</v>
      </c>
      <c r="I2672">
        <v>-29.2269672558004</v>
      </c>
      <c r="J2672">
        <v>-1.6724785311717301</v>
      </c>
      <c r="K2672">
        <v>15.104962362395399</v>
      </c>
      <c r="L2672">
        <v>16.374025357471002</v>
      </c>
      <c r="M2672">
        <v>58.591740393969701</v>
      </c>
      <c r="N2672">
        <v>1.25995382348426</v>
      </c>
      <c r="O2672">
        <v>90.184831102613103</v>
      </c>
      <c r="P2672">
        <v>27.353896103895998</v>
      </c>
      <c r="Q2672">
        <v>-8.1111522213229998E-3</v>
      </c>
    </row>
    <row r="2673" spans="1:17" hidden="1" x14ac:dyDescent="0.3">
      <c r="A2673" t="s">
        <v>5553</v>
      </c>
      <c r="B2673" t="s">
        <v>5554</v>
      </c>
      <c r="C2673" t="s">
        <v>10301</v>
      </c>
      <c r="D2673" t="s">
        <v>224</v>
      </c>
      <c r="E2673">
        <v>149.56031999999999</v>
      </c>
      <c r="F2673">
        <v>145.6</v>
      </c>
      <c r="G2673">
        <v>56.971151364754299</v>
      </c>
      <c r="H2673">
        <v>2.3012441109373198</v>
      </c>
      <c r="I2673">
        <v>-32.631215533991899</v>
      </c>
      <c r="J2673">
        <v>1.5508206429937501</v>
      </c>
      <c r="K2673">
        <v>147.40661940841599</v>
      </c>
      <c r="L2673">
        <v>153.828252129688</v>
      </c>
      <c r="M2673">
        <v>60.209377853821998</v>
      </c>
      <c r="N2673">
        <v>0.45977011494252801</v>
      </c>
      <c r="O2673">
        <v>91.174450549450498</v>
      </c>
      <c r="P2673">
        <v>123.99999999999901</v>
      </c>
    </row>
    <row r="2674" spans="1:17" hidden="1" x14ac:dyDescent="0.3">
      <c r="A2674" t="s">
        <v>5555</v>
      </c>
      <c r="B2674" t="s">
        <v>5556</v>
      </c>
      <c r="C2674" t="s">
        <v>10301</v>
      </c>
      <c r="D2674" t="s">
        <v>2580</v>
      </c>
      <c r="E2674">
        <v>149.46623</v>
      </c>
      <c r="F2674">
        <v>37.9</v>
      </c>
      <c r="G2674">
        <v>12.7130602495203</v>
      </c>
      <c r="H2674">
        <v>5.6988633989898601</v>
      </c>
      <c r="I2674">
        <v>-26.507193037682299</v>
      </c>
      <c r="J2674">
        <v>0.486962052446824</v>
      </c>
      <c r="K2674">
        <v>37.829615218216603</v>
      </c>
      <c r="L2674">
        <v>38.9568194520036</v>
      </c>
      <c r="M2674">
        <v>55.590168065946003</v>
      </c>
      <c r="N2674">
        <v>0.92133806522560502</v>
      </c>
      <c r="O2674">
        <v>55.4089709762533</v>
      </c>
      <c r="P2674">
        <v>43.018867924528202</v>
      </c>
      <c r="Q2674">
        <v>9.4961750759293001E-2</v>
      </c>
    </row>
    <row r="2675" spans="1:17" hidden="1" x14ac:dyDescent="0.3">
      <c r="A2675" t="s">
        <v>5557</v>
      </c>
      <c r="B2675" t="s">
        <v>5558</v>
      </c>
      <c r="C2675" t="s">
        <v>10301</v>
      </c>
      <c r="D2675" t="s">
        <v>263</v>
      </c>
      <c r="E2675">
        <v>149.3766</v>
      </c>
      <c r="F2675">
        <v>133.85</v>
      </c>
      <c r="G2675">
        <v>-24.438804396960201</v>
      </c>
      <c r="H2675">
        <v>-2.48320787049787</v>
      </c>
      <c r="I2675">
        <v>-3.6886407943439501</v>
      </c>
      <c r="J2675">
        <v>1.7232518363156499</v>
      </c>
      <c r="K2675">
        <v>134.55134474238099</v>
      </c>
      <c r="L2675">
        <v>131.63040526640199</v>
      </c>
      <c r="M2675">
        <v>58.886205921809697</v>
      </c>
      <c r="N2675">
        <v>0.38869861657905702</v>
      </c>
      <c r="O2675">
        <v>23.234964512514001</v>
      </c>
      <c r="P2675">
        <v>43.770139634801197</v>
      </c>
      <c r="Q2675">
        <v>6.9711436656989006E-2</v>
      </c>
    </row>
    <row r="2676" spans="1:17" hidden="1" x14ac:dyDescent="0.3">
      <c r="A2676" t="s">
        <v>5559</v>
      </c>
      <c r="B2676" t="s">
        <v>5560</v>
      </c>
      <c r="C2676" t="s">
        <v>10301</v>
      </c>
      <c r="D2676" t="s">
        <v>127</v>
      </c>
      <c r="E2676">
        <v>149.331672</v>
      </c>
      <c r="F2676">
        <v>42.07</v>
      </c>
      <c r="G2676">
        <v>-40.143900678735001</v>
      </c>
      <c r="H2676">
        <v>-6.6276785380636101</v>
      </c>
      <c r="I2676">
        <v>-34.624450312242999</v>
      </c>
      <c r="J2676">
        <v>-4.9729751902281203</v>
      </c>
      <c r="K2676">
        <v>44.887921616045503</v>
      </c>
      <c r="L2676">
        <v>48.396446068942303</v>
      </c>
      <c r="M2676">
        <v>36.587174251629698</v>
      </c>
      <c r="N2676">
        <v>1.4742513156324299</v>
      </c>
      <c r="O2676">
        <v>56.405990016638903</v>
      </c>
      <c r="P2676">
        <v>1.9631604459525001</v>
      </c>
      <c r="Q2676">
        <v>-5.0150991706085002E-2</v>
      </c>
    </row>
    <row r="2677" spans="1:17" hidden="1" x14ac:dyDescent="0.3">
      <c r="A2677" t="s">
        <v>5561</v>
      </c>
      <c r="B2677" t="s">
        <v>5562</v>
      </c>
      <c r="C2677" t="s">
        <v>10301</v>
      </c>
      <c r="D2677" t="s">
        <v>201</v>
      </c>
      <c r="E2677">
        <v>149.064857461</v>
      </c>
      <c r="F2677">
        <v>63.31</v>
      </c>
      <c r="G2677">
        <v>-53.3915456465595</v>
      </c>
      <c r="H2677">
        <v>10.7160079622131</v>
      </c>
      <c r="I2677">
        <v>-27.5092872691352</v>
      </c>
      <c r="J2677">
        <v>-1.4134610756475401</v>
      </c>
      <c r="K2677">
        <v>58.3845199794698</v>
      </c>
      <c r="L2677">
        <v>63.5439332719885</v>
      </c>
      <c r="M2677">
        <v>73.548127437963998</v>
      </c>
      <c r="N2677">
        <v>1.4566533790402501</v>
      </c>
      <c r="O2677">
        <v>50.687095245616803</v>
      </c>
      <c r="P2677">
        <v>24.137254901960699</v>
      </c>
      <c r="Q2677">
        <v>-7.4905181750669998E-3</v>
      </c>
    </row>
    <row r="2678" spans="1:17" hidden="1" x14ac:dyDescent="0.3">
      <c r="A2678" t="s">
        <v>5563</v>
      </c>
      <c r="B2678" t="s">
        <v>5564</v>
      </c>
      <c r="C2678" t="s">
        <v>10301</v>
      </c>
      <c r="D2678" t="s">
        <v>408</v>
      </c>
      <c r="E2678">
        <v>148.85910250000001</v>
      </c>
      <c r="F2678">
        <v>101</v>
      </c>
      <c r="G2678">
        <v>12.9076947123406</v>
      </c>
      <c r="H2678">
        <v>-8.8667956567574109</v>
      </c>
      <c r="I2678">
        <v>-13.407586809915401</v>
      </c>
      <c r="J2678">
        <v>-3.2976410132131999</v>
      </c>
      <c r="K2678">
        <v>106.126716282928</v>
      </c>
      <c r="L2678">
        <v>99.775812511057694</v>
      </c>
      <c r="M2678">
        <v>39.119574691202097</v>
      </c>
      <c r="N2678">
        <v>1.5038113644211999</v>
      </c>
      <c r="O2678">
        <v>30.693069306930699</v>
      </c>
      <c r="P2678">
        <v>43.160878809354998</v>
      </c>
      <c r="Q2678">
        <v>0.112155132374852</v>
      </c>
    </row>
    <row r="2679" spans="1:17" hidden="1" x14ac:dyDescent="0.3">
      <c r="A2679" t="s">
        <v>5565</v>
      </c>
      <c r="B2679" t="s">
        <v>5566</v>
      </c>
      <c r="C2679" t="s">
        <v>10301</v>
      </c>
      <c r="D2679" t="s">
        <v>46</v>
      </c>
      <c r="E2679">
        <v>148.63575589000001</v>
      </c>
      <c r="F2679">
        <v>7.94</v>
      </c>
      <c r="G2679">
        <v>-1.8859914923885199</v>
      </c>
      <c r="H2679">
        <v>13.839255897617999</v>
      </c>
      <c r="I2679">
        <v>-7.8848826903224403</v>
      </c>
      <c r="J2679">
        <v>-3.51572611959616</v>
      </c>
      <c r="K2679">
        <v>7.4153247242008602</v>
      </c>
      <c r="L2679">
        <v>7.6596207643459699</v>
      </c>
      <c r="M2679">
        <v>33.956229501061799</v>
      </c>
      <c r="N2679">
        <v>1.4407755239319699</v>
      </c>
      <c r="O2679">
        <v>29.093198992443298</v>
      </c>
      <c r="P2679">
        <v>52.692307692307701</v>
      </c>
      <c r="Q2679">
        <v>-0.124575098710731</v>
      </c>
    </row>
    <row r="2680" spans="1:17" hidden="1" x14ac:dyDescent="0.3">
      <c r="A2680" t="s">
        <v>5567</v>
      </c>
      <c r="B2680" t="s">
        <v>5568</v>
      </c>
      <c r="C2680" t="s">
        <v>10301</v>
      </c>
      <c r="D2680" t="s">
        <v>72</v>
      </c>
      <c r="E2680">
        <v>148.3740766</v>
      </c>
      <c r="F2680">
        <v>2.78</v>
      </c>
      <c r="G2680">
        <v>-5.7471453840443303</v>
      </c>
      <c r="H2680">
        <v>11.211236573946501</v>
      </c>
      <c r="I2680">
        <v>-42.693102090572197</v>
      </c>
      <c r="J2680">
        <v>10.1807024518323</v>
      </c>
      <c r="K2680">
        <v>2.2955666683952298</v>
      </c>
      <c r="L2680">
        <v>2.6728218486025401</v>
      </c>
      <c r="M2680">
        <v>84.613872604971405</v>
      </c>
      <c r="N2680">
        <v>1.4908448973836701</v>
      </c>
      <c r="O2680">
        <v>162.949640287769</v>
      </c>
      <c r="P2680">
        <v>44.7916666666666</v>
      </c>
      <c r="Q2680">
        <v>-1.0355134653297E-2</v>
      </c>
    </row>
    <row r="2681" spans="1:17" hidden="1" x14ac:dyDescent="0.3">
      <c r="A2681" t="s">
        <v>5569</v>
      </c>
      <c r="B2681" t="s">
        <v>5570</v>
      </c>
      <c r="C2681" t="s">
        <v>10301</v>
      </c>
      <c r="D2681" t="s">
        <v>198</v>
      </c>
      <c r="E2681">
        <v>148.37048043999999</v>
      </c>
      <c r="F2681">
        <v>618.79999999999995</v>
      </c>
      <c r="G2681">
        <v>19.873043464640201</v>
      </c>
      <c r="H2681">
        <v>20.718960124835601</v>
      </c>
      <c r="I2681">
        <v>3.8474637533422902</v>
      </c>
      <c r="J2681">
        <v>9.2342738804038405</v>
      </c>
      <c r="K2681">
        <v>554.29823527228598</v>
      </c>
      <c r="L2681">
        <v>511.62780951349401</v>
      </c>
      <c r="M2681">
        <v>60.692622302643002</v>
      </c>
      <c r="N2681">
        <v>1.4032454457157699</v>
      </c>
      <c r="O2681">
        <v>12.6212023270846</v>
      </c>
      <c r="P2681">
        <v>60.373202021510899</v>
      </c>
      <c r="Q2681">
        <v>8.7527783906608994E-2</v>
      </c>
    </row>
    <row r="2682" spans="1:17" hidden="1" x14ac:dyDescent="0.3">
      <c r="A2682" t="s">
        <v>5571</v>
      </c>
      <c r="B2682" t="s">
        <v>5572</v>
      </c>
      <c r="C2682" t="s">
        <v>10301</v>
      </c>
      <c r="D2682" t="s">
        <v>622</v>
      </c>
      <c r="E2682">
        <v>148.36368163</v>
      </c>
      <c r="F2682">
        <v>51.53</v>
      </c>
      <c r="G2682">
        <v>38.576608194766798</v>
      </c>
      <c r="H2682">
        <v>23.960778550452599</v>
      </c>
      <c r="I2682">
        <v>17.472137310660401</v>
      </c>
      <c r="J2682">
        <v>-1.88647641267939</v>
      </c>
      <c r="K2682">
        <v>47.354676462098801</v>
      </c>
      <c r="L2682">
        <v>40.111482712104497</v>
      </c>
      <c r="M2682">
        <v>49.9257749785599</v>
      </c>
      <c r="N2682">
        <v>0.153857763234415</v>
      </c>
      <c r="O2682">
        <v>29.245099941781401</v>
      </c>
      <c r="P2682">
        <v>77.689655172413794</v>
      </c>
      <c r="Q2682">
        <v>-2.9756786968699998E-4</v>
      </c>
    </row>
    <row r="2683" spans="1:17" hidden="1" x14ac:dyDescent="0.3">
      <c r="A2683" t="s">
        <v>5573</v>
      </c>
      <c r="B2683" t="s">
        <v>5574</v>
      </c>
      <c r="C2683" t="s">
        <v>10301</v>
      </c>
      <c r="D2683" t="s">
        <v>571</v>
      </c>
      <c r="E2683">
        <v>147.83237099999999</v>
      </c>
      <c r="F2683">
        <v>165.15</v>
      </c>
      <c r="G2683">
        <v>-12.023000682029201</v>
      </c>
      <c r="H2683">
        <v>-23.129930809921898</v>
      </c>
      <c r="I2683">
        <v>4.2190044785802003</v>
      </c>
      <c r="J2683">
        <v>10.3997415063031</v>
      </c>
      <c r="O2683">
        <v>0</v>
      </c>
      <c r="P2683">
        <v>27.528957528957498</v>
      </c>
    </row>
    <row r="2684" spans="1:17" hidden="1" x14ac:dyDescent="0.3">
      <c r="A2684" t="s">
        <v>5575</v>
      </c>
      <c r="B2684" t="s">
        <v>5576</v>
      </c>
      <c r="C2684" t="s">
        <v>10301</v>
      </c>
      <c r="D2684" t="s">
        <v>127</v>
      </c>
      <c r="E2684">
        <v>146.82</v>
      </c>
      <c r="F2684">
        <v>48.94</v>
      </c>
      <c r="G2684">
        <v>86.261693548075399</v>
      </c>
      <c r="H2684">
        <v>14.889678531026201</v>
      </c>
      <c r="I2684">
        <v>4.8480771602844497</v>
      </c>
      <c r="J2684">
        <v>-7.3449824796744503</v>
      </c>
      <c r="K2684">
        <v>44.440579760335602</v>
      </c>
      <c r="L2684">
        <v>36.335081924029197</v>
      </c>
      <c r="M2684">
        <v>47.839206711209499</v>
      </c>
      <c r="N2684">
        <v>0.78659668168685803</v>
      </c>
      <c r="O2684">
        <v>27.809562729873299</v>
      </c>
      <c r="P2684">
        <v>122.961275626423</v>
      </c>
      <c r="Q2684">
        <v>0.11564953527147601</v>
      </c>
    </row>
    <row r="2685" spans="1:17" hidden="1" x14ac:dyDescent="0.3">
      <c r="A2685" t="s">
        <v>5577</v>
      </c>
      <c r="B2685" t="s">
        <v>5578</v>
      </c>
      <c r="C2685" t="s">
        <v>10301</v>
      </c>
      <c r="D2685" t="s">
        <v>1053</v>
      </c>
      <c r="E2685">
        <v>146.75684079999999</v>
      </c>
      <c r="F2685">
        <v>8</v>
      </c>
      <c r="G2685">
        <v>-56.168858600367699</v>
      </c>
      <c r="H2685">
        <v>23.962410282866699</v>
      </c>
      <c r="I2685">
        <v>-60.882081569874202</v>
      </c>
      <c r="J2685">
        <v>-2.76572611959616</v>
      </c>
      <c r="K2685">
        <v>7.9047787695907799</v>
      </c>
      <c r="L2685">
        <v>10.628823486773999</v>
      </c>
      <c r="M2685">
        <v>39.685550516869199</v>
      </c>
      <c r="N2685">
        <v>3.6465556474968901</v>
      </c>
      <c r="O2685">
        <v>178.125</v>
      </c>
      <c r="P2685">
        <v>27.7955271565495</v>
      </c>
      <c r="Q2685">
        <v>-3.9915587199545001E-2</v>
      </c>
    </row>
    <row r="2686" spans="1:17" hidden="1" x14ac:dyDescent="0.3">
      <c r="A2686" t="s">
        <v>5579</v>
      </c>
      <c r="B2686" t="s">
        <v>5580</v>
      </c>
      <c r="C2686" t="s">
        <v>10301</v>
      </c>
      <c r="D2686" t="s">
        <v>755</v>
      </c>
      <c r="E2686">
        <v>146.54588888499899</v>
      </c>
      <c r="F2686">
        <v>133.44999999999999</v>
      </c>
      <c r="G2686">
        <v>284.61327984559199</v>
      </c>
      <c r="H2686">
        <v>0.196935143803569</v>
      </c>
      <c r="I2686">
        <v>53.321794837266197</v>
      </c>
      <c r="J2686">
        <v>-5.6790290328990602</v>
      </c>
      <c r="K2686">
        <v>127.013692370404</v>
      </c>
      <c r="L2686">
        <v>88.9289421334975</v>
      </c>
      <c r="M2686">
        <v>42.597101509791401</v>
      </c>
      <c r="N2686">
        <v>0.93938794058069597</v>
      </c>
      <c r="O2686">
        <v>12.3267141251405</v>
      </c>
      <c r="P2686">
        <v>323.51634401777198</v>
      </c>
      <c r="Q2686">
        <v>0.12163341180720399</v>
      </c>
    </row>
    <row r="2687" spans="1:17" hidden="1" x14ac:dyDescent="0.3">
      <c r="A2687" t="s">
        <v>5581</v>
      </c>
      <c r="B2687" t="s">
        <v>5582</v>
      </c>
      <c r="C2687" t="s">
        <v>10301</v>
      </c>
      <c r="D2687" t="s">
        <v>354</v>
      </c>
      <c r="E2687">
        <v>146.38834879999999</v>
      </c>
      <c r="F2687">
        <v>145.12</v>
      </c>
      <c r="G2687">
        <v>2.23472884357844</v>
      </c>
      <c r="H2687">
        <v>7.9338299914175003</v>
      </c>
      <c r="I2687">
        <v>-1.8611277475583501</v>
      </c>
      <c r="J2687">
        <v>1.1257533208446899</v>
      </c>
      <c r="K2687">
        <v>119.821655890797</v>
      </c>
      <c r="L2687">
        <v>120.984762006452</v>
      </c>
      <c r="M2687">
        <v>82.042375679426698</v>
      </c>
      <c r="N2687">
        <v>3.51509474168359</v>
      </c>
      <c r="O2687">
        <v>17.730154355016499</v>
      </c>
      <c r="P2687">
        <v>54.3829787234042</v>
      </c>
      <c r="Q2687">
        <v>0.132964986192186</v>
      </c>
    </row>
    <row r="2688" spans="1:17" hidden="1" x14ac:dyDescent="0.3">
      <c r="A2688" t="s">
        <v>5583</v>
      </c>
      <c r="B2688" t="s">
        <v>5584</v>
      </c>
      <c r="C2688" t="s">
        <v>10301</v>
      </c>
      <c r="D2688" t="s">
        <v>408</v>
      </c>
      <c r="E2688">
        <v>146.35738051999999</v>
      </c>
      <c r="F2688">
        <v>211.9</v>
      </c>
      <c r="G2688">
        <v>118.620947758006</v>
      </c>
      <c r="H2688">
        <v>11.0911164538264</v>
      </c>
      <c r="I2688">
        <v>44.765758961687197</v>
      </c>
      <c r="J2688">
        <v>5.4071005331888404</v>
      </c>
      <c r="K2688">
        <v>201.84954330607201</v>
      </c>
      <c r="L2688">
        <v>172.57880739139699</v>
      </c>
      <c r="M2688">
        <v>78.262425674952198</v>
      </c>
      <c r="N2688">
        <v>0.57446532728451005</v>
      </c>
      <c r="O2688">
        <v>31.3119395941481</v>
      </c>
      <c r="P2688">
        <v>218.502931008567</v>
      </c>
      <c r="Q2688">
        <v>6.0404768181783003E-2</v>
      </c>
    </row>
    <row r="2689" spans="1:17" hidden="1" x14ac:dyDescent="0.3">
      <c r="A2689" t="s">
        <v>5585</v>
      </c>
      <c r="B2689" t="s">
        <v>5586</v>
      </c>
      <c r="C2689" t="s">
        <v>10301</v>
      </c>
      <c r="D2689" t="s">
        <v>54</v>
      </c>
      <c r="E2689">
        <v>146.25</v>
      </c>
      <c r="F2689">
        <v>243.75</v>
      </c>
      <c r="G2689">
        <v>299.264176250839</v>
      </c>
      <c r="H2689">
        <v>48.422396387485797</v>
      </c>
      <c r="I2689">
        <v>166.895696207903</v>
      </c>
      <c r="J2689">
        <v>18.7082255957786</v>
      </c>
      <c r="K2689">
        <v>176.346081966714</v>
      </c>
      <c r="L2689">
        <v>129.48623082633799</v>
      </c>
      <c r="M2689">
        <v>94.520946109937</v>
      </c>
      <c r="N2689">
        <v>1.5843753287282101</v>
      </c>
      <c r="O2689">
        <v>0</v>
      </c>
      <c r="P2689">
        <v>354.079731743666</v>
      </c>
      <c r="Q2689">
        <v>0.135319763614005</v>
      </c>
    </row>
    <row r="2690" spans="1:17" hidden="1" x14ac:dyDescent="0.3">
      <c r="A2690" t="s">
        <v>5587</v>
      </c>
      <c r="B2690" t="s">
        <v>5588</v>
      </c>
      <c r="C2690" t="s">
        <v>10301</v>
      </c>
      <c r="D2690" t="s">
        <v>127</v>
      </c>
      <c r="E2690">
        <v>146.095699475</v>
      </c>
      <c r="F2690">
        <v>3.67</v>
      </c>
      <c r="G2690">
        <v>31.389621783224701</v>
      </c>
      <c r="H2690">
        <v>-6.9773331968686296</v>
      </c>
      <c r="I2690">
        <v>-11.947471493959799</v>
      </c>
      <c r="J2690">
        <v>-5.9828842965398703</v>
      </c>
      <c r="K2690">
        <v>3.7893125395241101</v>
      </c>
      <c r="L2690">
        <v>3.4374245303104698</v>
      </c>
      <c r="M2690">
        <v>42.269792340462999</v>
      </c>
      <c r="N2690">
        <v>0.93707633417599001</v>
      </c>
      <c r="O2690">
        <v>44.141689373296998</v>
      </c>
      <c r="P2690">
        <v>90.155440414507694</v>
      </c>
      <c r="Q2690">
        <v>8.0452871343548005E-2</v>
      </c>
    </row>
    <row r="2691" spans="1:17" hidden="1" x14ac:dyDescent="0.3">
      <c r="A2691" t="s">
        <v>5589</v>
      </c>
      <c r="B2691" t="s">
        <v>5590</v>
      </c>
      <c r="C2691" t="s">
        <v>10301</v>
      </c>
      <c r="D2691" t="s">
        <v>40</v>
      </c>
      <c r="E2691">
        <v>145.54374999999999</v>
      </c>
      <c r="F2691">
        <v>550</v>
      </c>
      <c r="G2691">
        <v>69.781759240782705</v>
      </c>
      <c r="H2691">
        <v>28.237512850222799</v>
      </c>
      <c r="I2691">
        <v>9.6433367883443406</v>
      </c>
      <c r="J2691">
        <v>3.2364866777484802</v>
      </c>
      <c r="K2691">
        <v>466.16551427672402</v>
      </c>
      <c r="L2691">
        <v>406.08029750777598</v>
      </c>
      <c r="M2691">
        <v>64.204315598571398</v>
      </c>
      <c r="N2691">
        <v>2.5699641888913498</v>
      </c>
      <c r="O2691">
        <v>10.7272727272727</v>
      </c>
      <c r="P2691">
        <v>97.699496764917299</v>
      </c>
      <c r="Q2691">
        <v>0.11403659126714601</v>
      </c>
    </row>
    <row r="2692" spans="1:17" hidden="1" x14ac:dyDescent="0.3">
      <c r="A2692" t="s">
        <v>5591</v>
      </c>
      <c r="B2692" t="s">
        <v>5592</v>
      </c>
      <c r="C2692" t="s">
        <v>10301</v>
      </c>
      <c r="D2692" t="s">
        <v>308</v>
      </c>
      <c r="E2692">
        <v>145.50342499999999</v>
      </c>
      <c r="F2692">
        <v>64.599999999999994</v>
      </c>
      <c r="G2692">
        <v>-27.917737524134498</v>
      </c>
      <c r="M2692">
        <v>99.999992872253003</v>
      </c>
      <c r="N2692">
        <v>1</v>
      </c>
      <c r="O2692">
        <v>0</v>
      </c>
      <c r="P2692">
        <v>0</v>
      </c>
    </row>
    <row r="2693" spans="1:17" hidden="1" x14ac:dyDescent="0.3">
      <c r="A2693" t="s">
        <v>5593</v>
      </c>
      <c r="B2693" t="s">
        <v>5594</v>
      </c>
      <c r="C2693" t="s">
        <v>10301</v>
      </c>
      <c r="D2693" t="s">
        <v>72</v>
      </c>
      <c r="E2693">
        <v>145.41068319999999</v>
      </c>
      <c r="F2693">
        <v>562.70000000000005</v>
      </c>
      <c r="G2693">
        <v>13.1805573605194</v>
      </c>
      <c r="H2693">
        <v>19.6349252903067</v>
      </c>
      <c r="I2693">
        <v>9.3480336328186393</v>
      </c>
      <c r="J2693">
        <v>-2.7170406278727</v>
      </c>
      <c r="K2693">
        <v>474.775172040516</v>
      </c>
      <c r="L2693">
        <v>450.35532017835499</v>
      </c>
      <c r="M2693">
        <v>75.284747489704102</v>
      </c>
      <c r="N2693">
        <v>2.3818763774560501</v>
      </c>
      <c r="O2693">
        <v>22.001066287542098</v>
      </c>
      <c r="P2693">
        <v>60.3133903133903</v>
      </c>
      <c r="Q2693">
        <v>5.5770514552220998E-2</v>
      </c>
    </row>
    <row r="2694" spans="1:17" hidden="1" x14ac:dyDescent="0.3">
      <c r="A2694" t="s">
        <v>5595</v>
      </c>
      <c r="B2694" t="s">
        <v>5596</v>
      </c>
      <c r="C2694" t="s">
        <v>10301</v>
      </c>
      <c r="D2694" t="s">
        <v>263</v>
      </c>
      <c r="E2694">
        <v>145.16585029999999</v>
      </c>
      <c r="F2694">
        <v>401.95</v>
      </c>
      <c r="G2694">
        <v>-9.4707064352882497</v>
      </c>
      <c r="H2694">
        <v>8.2020538374910998</v>
      </c>
      <c r="I2694">
        <v>2.2233892006574201</v>
      </c>
      <c r="J2694">
        <v>0.20213287470139099</v>
      </c>
      <c r="K2694">
        <v>373.55181379306498</v>
      </c>
      <c r="L2694">
        <v>358.81597041935601</v>
      </c>
      <c r="M2694">
        <v>72.894448052208602</v>
      </c>
      <c r="N2694">
        <v>1.8033751766564099</v>
      </c>
      <c r="O2694">
        <v>10.6854086329145</v>
      </c>
      <c r="P2694">
        <v>42.788632326820597</v>
      </c>
      <c r="Q2694">
        <v>3.6346567038815003E-2</v>
      </c>
    </row>
    <row r="2695" spans="1:17" hidden="1" x14ac:dyDescent="0.3">
      <c r="A2695" t="s">
        <v>5597</v>
      </c>
      <c r="B2695" t="s">
        <v>5598</v>
      </c>
      <c r="C2695" t="s">
        <v>10301</v>
      </c>
      <c r="D2695" t="s">
        <v>400</v>
      </c>
      <c r="E2695">
        <v>145.01793599999999</v>
      </c>
      <c r="F2695">
        <v>148.05000000000001</v>
      </c>
      <c r="G2695">
        <v>18.957262475865399</v>
      </c>
      <c r="H2695">
        <v>56.683458796168701</v>
      </c>
      <c r="I2695">
        <v>35.1992676364749</v>
      </c>
      <c r="J2695">
        <v>23.567607213737102</v>
      </c>
      <c r="M2695">
        <v>81.450096742783103</v>
      </c>
      <c r="O2695">
        <v>7.3961499493414298</v>
      </c>
      <c r="P2695">
        <v>57.082228116710802</v>
      </c>
    </row>
    <row r="2696" spans="1:17" hidden="1" x14ac:dyDescent="0.3">
      <c r="A2696" t="s">
        <v>5599</v>
      </c>
      <c r="B2696" t="s">
        <v>5600</v>
      </c>
      <c r="C2696" t="s">
        <v>10301</v>
      </c>
      <c r="D2696" t="s">
        <v>497</v>
      </c>
      <c r="E2696">
        <v>144.95934632000001</v>
      </c>
      <c r="F2696">
        <v>143.6</v>
      </c>
      <c r="G2696">
        <v>10.8262238285224</v>
      </c>
      <c r="H2696">
        <v>20.367808647926498</v>
      </c>
      <c r="I2696">
        <v>29.108581361965101</v>
      </c>
      <c r="J2696">
        <v>0.47051983509638701</v>
      </c>
      <c r="K2696">
        <v>122.52218455316201</v>
      </c>
      <c r="L2696">
        <v>102.728291453098</v>
      </c>
      <c r="M2696">
        <v>76.222052711556003</v>
      </c>
      <c r="N2696">
        <v>3.8346039705536401</v>
      </c>
      <c r="O2696">
        <v>4.4568245125348103</v>
      </c>
      <c r="P2696">
        <v>72.388955582232796</v>
      </c>
    </row>
    <row r="2697" spans="1:17" hidden="1" x14ac:dyDescent="0.3">
      <c r="A2697" t="s">
        <v>5601</v>
      </c>
      <c r="B2697" t="s">
        <v>5602</v>
      </c>
      <c r="C2697" t="s">
        <v>10301</v>
      </c>
      <c r="D2697" t="s">
        <v>571</v>
      </c>
      <c r="E2697">
        <v>144.78910569000001</v>
      </c>
      <c r="F2697">
        <v>102.15</v>
      </c>
      <c r="G2697">
        <v>-64.745195780164195</v>
      </c>
      <c r="H2697">
        <v>-3.0060876021701199</v>
      </c>
      <c r="I2697">
        <v>-42.538676525961598</v>
      </c>
      <c r="J2697">
        <v>-7.4168889102938396</v>
      </c>
      <c r="K2697">
        <v>108.293538673472</v>
      </c>
      <c r="L2697">
        <v>113.70065762459799</v>
      </c>
      <c r="M2697">
        <v>43.084258656136399</v>
      </c>
      <c r="N2697">
        <v>0.87596236099230096</v>
      </c>
      <c r="O2697">
        <v>77.190406265296104</v>
      </c>
      <c r="P2697">
        <v>9.2513368983957207</v>
      </c>
    </row>
    <row r="2698" spans="1:17" hidden="1" x14ac:dyDescent="0.3">
      <c r="A2698" t="s">
        <v>5603</v>
      </c>
      <c r="B2698" t="s">
        <v>5604</v>
      </c>
      <c r="C2698" t="s">
        <v>10301</v>
      </c>
      <c r="D2698" t="s">
        <v>57</v>
      </c>
      <c r="E2698">
        <v>144.77396758</v>
      </c>
      <c r="F2698">
        <v>18.04</v>
      </c>
      <c r="G2698">
        <v>2.6177183369363402</v>
      </c>
      <c r="H2698">
        <v>24.6771562751603</v>
      </c>
      <c r="I2698">
        <v>-43.368273067803699</v>
      </c>
      <c r="J2698">
        <v>17.180904967795399</v>
      </c>
      <c r="K2698">
        <v>15.2188891511575</v>
      </c>
      <c r="L2698">
        <v>16.8447330930627</v>
      </c>
      <c r="M2698">
        <v>81.494231124135098</v>
      </c>
      <c r="N2698">
        <v>0.73019837944209198</v>
      </c>
      <c r="O2698">
        <v>72.394678492239393</v>
      </c>
      <c r="P2698">
        <v>47.025264873675603</v>
      </c>
      <c r="Q2698">
        <v>4.3360562292369002E-2</v>
      </c>
    </row>
    <row r="2699" spans="1:17" hidden="1" x14ac:dyDescent="0.3">
      <c r="A2699" t="s">
        <v>5605</v>
      </c>
      <c r="B2699" t="s">
        <v>5606</v>
      </c>
      <c r="C2699" t="s">
        <v>10301</v>
      </c>
      <c r="D2699" t="s">
        <v>689</v>
      </c>
      <c r="E2699">
        <v>144.53272076499999</v>
      </c>
      <c r="F2699">
        <v>3.05</v>
      </c>
      <c r="G2699">
        <v>13.9427275921445</v>
      </c>
      <c r="H2699">
        <v>-6.4639771012671003</v>
      </c>
      <c r="I2699">
        <v>-25.760239405778499</v>
      </c>
      <c r="J2699">
        <v>-0.44014472424732198</v>
      </c>
      <c r="K2699">
        <v>3.1449321968261699</v>
      </c>
      <c r="L2699">
        <v>3.0342930069712</v>
      </c>
      <c r="M2699">
        <v>39.555860364673201</v>
      </c>
      <c r="N2699">
        <v>0.16276406266898999</v>
      </c>
      <c r="O2699">
        <v>37.7049180327869</v>
      </c>
      <c r="P2699">
        <v>45.238095238095198</v>
      </c>
      <c r="Q2699">
        <v>4.0207648036420997E-2</v>
      </c>
    </row>
    <row r="2700" spans="1:17" hidden="1" x14ac:dyDescent="0.3">
      <c r="A2700" t="s">
        <v>5607</v>
      </c>
      <c r="B2700" t="s">
        <v>5608</v>
      </c>
      <c r="C2700" t="s">
        <v>10301</v>
      </c>
      <c r="D2700" t="s">
        <v>962</v>
      </c>
      <c r="E2700">
        <v>144.47579824799999</v>
      </c>
      <c r="F2700">
        <v>8.8800000000000008</v>
      </c>
      <c r="G2700">
        <v>-45.695515301912302</v>
      </c>
      <c r="H2700">
        <v>3.7667921295021198</v>
      </c>
      <c r="I2700">
        <v>-35.124008225593997</v>
      </c>
      <c r="J2700">
        <v>-3.5349568888269398</v>
      </c>
      <c r="K2700">
        <v>8.8828592277313003</v>
      </c>
      <c r="L2700">
        <v>9.5567269126962096</v>
      </c>
      <c r="M2700">
        <v>46.592751794431898</v>
      </c>
      <c r="N2700">
        <v>1.9259906788808001</v>
      </c>
      <c r="O2700">
        <v>78.490990990990895</v>
      </c>
      <c r="P2700">
        <v>12.4050632911392</v>
      </c>
      <c r="Q2700">
        <v>1.1997645064210001E-3</v>
      </c>
    </row>
    <row r="2701" spans="1:17" hidden="1" x14ac:dyDescent="0.3">
      <c r="A2701" t="s">
        <v>5609</v>
      </c>
      <c r="B2701" t="s">
        <v>5610</v>
      </c>
      <c r="C2701" t="s">
        <v>10301</v>
      </c>
      <c r="D2701" t="s">
        <v>622</v>
      </c>
      <c r="E2701">
        <v>144.41976</v>
      </c>
      <c r="F2701">
        <v>437</v>
      </c>
      <c r="G2701">
        <v>-31.736379540201401</v>
      </c>
      <c r="H2701">
        <v>-3.8239961787352601</v>
      </c>
      <c r="I2701">
        <v>-2.4393869067071599</v>
      </c>
      <c r="J2701">
        <v>-4.4750323423645799</v>
      </c>
      <c r="K2701">
        <v>456.05886922757298</v>
      </c>
      <c r="L2701">
        <v>431.24089040331501</v>
      </c>
      <c r="M2701">
        <v>36.136202249483297</v>
      </c>
      <c r="N2701">
        <v>0.25802706452967999</v>
      </c>
      <c r="O2701">
        <v>23.569794050343202</v>
      </c>
      <c r="P2701">
        <v>21.3888888888888</v>
      </c>
      <c r="Q2701">
        <v>-2.1928852695465E-2</v>
      </c>
    </row>
    <row r="2702" spans="1:17" hidden="1" x14ac:dyDescent="0.3">
      <c r="A2702" t="s">
        <v>5611</v>
      </c>
      <c r="B2702" t="s">
        <v>5612</v>
      </c>
      <c r="C2702" t="s">
        <v>10301</v>
      </c>
      <c r="D2702" t="s">
        <v>89</v>
      </c>
      <c r="E2702">
        <v>144.16591034000001</v>
      </c>
      <c r="F2702">
        <v>68.14</v>
      </c>
      <c r="G2702">
        <v>-1.45151629176634</v>
      </c>
      <c r="H2702">
        <v>1.09111645382644</v>
      </c>
      <c r="I2702">
        <v>-41.853004625027197</v>
      </c>
      <c r="J2702">
        <v>-0.80881409087086098</v>
      </c>
      <c r="K2702">
        <v>57.446903242330897</v>
      </c>
      <c r="L2702">
        <v>59.427971129385597</v>
      </c>
      <c r="M2702">
        <v>85.983248536835205</v>
      </c>
      <c r="N2702">
        <v>1.79152679075209</v>
      </c>
      <c r="O2702">
        <v>50.366891693572001</v>
      </c>
      <c r="P2702">
        <v>63.014354066985597</v>
      </c>
      <c r="Q2702">
        <v>7.6409162252650001E-2</v>
      </c>
    </row>
    <row r="2703" spans="1:17" hidden="1" x14ac:dyDescent="0.3">
      <c r="A2703" t="s">
        <v>5613</v>
      </c>
      <c r="B2703" t="s">
        <v>5614</v>
      </c>
      <c r="C2703" t="s">
        <v>10301</v>
      </c>
      <c r="D2703" t="s">
        <v>1449</v>
      </c>
      <c r="E2703">
        <v>143.97059999999999</v>
      </c>
      <c r="F2703">
        <v>346</v>
      </c>
      <c r="G2703">
        <v>33.764505466519601</v>
      </c>
      <c r="H2703">
        <v>13.9132910535213</v>
      </c>
      <c r="I2703">
        <v>12.2497690691396</v>
      </c>
      <c r="J2703">
        <v>5.0458051885253399</v>
      </c>
      <c r="K2703">
        <v>323.32926399298702</v>
      </c>
      <c r="L2703">
        <v>288.107038053363</v>
      </c>
      <c r="M2703">
        <v>75.535515387271701</v>
      </c>
      <c r="N2703">
        <v>1.2992189574750601</v>
      </c>
      <c r="O2703">
        <v>12.1965317919075</v>
      </c>
      <c r="P2703">
        <v>77.254098360655703</v>
      </c>
      <c r="Q2703">
        <v>7.4575610923136998E-2</v>
      </c>
    </row>
    <row r="2704" spans="1:17" hidden="1" x14ac:dyDescent="0.3">
      <c r="A2704" t="s">
        <v>5615</v>
      </c>
      <c r="B2704" t="s">
        <v>5616</v>
      </c>
      <c r="C2704" t="s">
        <v>10301</v>
      </c>
      <c r="E2704">
        <v>143.93706030999999</v>
      </c>
      <c r="F2704">
        <v>139.85</v>
      </c>
      <c r="G2704">
        <v>-28.024880381277399</v>
      </c>
      <c r="H2704">
        <v>18.888478352883201</v>
      </c>
      <c r="I2704">
        <v>-10.810243723063399</v>
      </c>
      <c r="J2704">
        <v>-6.4255379007045601</v>
      </c>
      <c r="K2704">
        <v>132.74242439199099</v>
      </c>
      <c r="L2704">
        <v>135.33114939875401</v>
      </c>
      <c r="M2704">
        <v>56.611046399747501</v>
      </c>
      <c r="N2704">
        <v>0.77604045532172194</v>
      </c>
      <c r="O2704">
        <v>20.593493028244499</v>
      </c>
      <c r="P2704">
        <v>28.243924805135201</v>
      </c>
      <c r="Q2704">
        <v>0.124084460120684</v>
      </c>
    </row>
    <row r="2705" spans="1:17" hidden="1" x14ac:dyDescent="0.3">
      <c r="A2705" t="s">
        <v>5617</v>
      </c>
      <c r="B2705" t="s">
        <v>5618</v>
      </c>
      <c r="C2705" t="s">
        <v>10301</v>
      </c>
      <c r="D2705" t="s">
        <v>139</v>
      </c>
      <c r="E2705">
        <v>143.85492042999999</v>
      </c>
      <c r="F2705">
        <v>559.1</v>
      </c>
      <c r="G2705">
        <v>-19.607005249822201</v>
      </c>
      <c r="H2705">
        <v>-4.2759429132328997</v>
      </c>
      <c r="I2705">
        <v>-37.480257610688398</v>
      </c>
      <c r="J2705">
        <v>-3.8038487750964598</v>
      </c>
      <c r="K2705">
        <v>585.18191389310402</v>
      </c>
      <c r="L2705">
        <v>558.63726818139696</v>
      </c>
      <c r="M2705">
        <v>38.427554683537501</v>
      </c>
      <c r="N2705">
        <v>0.351332135383849</v>
      </c>
      <c r="O2705">
        <v>43.087104274727203</v>
      </c>
      <c r="P2705">
        <v>32.488151658767698</v>
      </c>
      <c r="Q2705">
        <v>6.4956289255086994E-2</v>
      </c>
    </row>
    <row r="2706" spans="1:17" hidden="1" x14ac:dyDescent="0.3">
      <c r="A2706" t="s">
        <v>5619</v>
      </c>
      <c r="B2706" t="s">
        <v>5620</v>
      </c>
      <c r="C2706" t="s">
        <v>10301</v>
      </c>
      <c r="D2706" t="s">
        <v>2839</v>
      </c>
      <c r="E2706">
        <v>143.84307240000001</v>
      </c>
      <c r="F2706">
        <v>206.55</v>
      </c>
      <c r="G2706">
        <v>74.582262475865406</v>
      </c>
      <c r="H2706">
        <v>-6.2285393364175601</v>
      </c>
      <c r="I2706">
        <v>-5.3163090885507902</v>
      </c>
      <c r="J2706">
        <v>-1.01572611959616</v>
      </c>
      <c r="K2706">
        <v>196.25889578275499</v>
      </c>
      <c r="L2706">
        <v>169.693893245244</v>
      </c>
      <c r="M2706">
        <v>57.399673679521001</v>
      </c>
      <c r="N2706">
        <v>0.52567027182342196</v>
      </c>
      <c r="O2706">
        <v>33.139675623335698</v>
      </c>
      <c r="P2706">
        <v>111.846153846153</v>
      </c>
      <c r="Q2706">
        <v>0.10490836041557899</v>
      </c>
    </row>
    <row r="2707" spans="1:17" hidden="1" x14ac:dyDescent="0.3">
      <c r="A2707" t="s">
        <v>5621</v>
      </c>
      <c r="B2707" t="s">
        <v>5622</v>
      </c>
      <c r="C2707" t="s">
        <v>10301</v>
      </c>
      <c r="D2707" t="s">
        <v>921</v>
      </c>
      <c r="E2707">
        <v>143.72716765199999</v>
      </c>
      <c r="F2707">
        <v>11.86</v>
      </c>
      <c r="G2707">
        <v>114.12307880239599</v>
      </c>
      <c r="H2707">
        <v>62.427626584414597</v>
      </c>
      <c r="I2707">
        <v>27.853679401180798</v>
      </c>
      <c r="J2707">
        <v>11.412677636272299</v>
      </c>
      <c r="K2707">
        <v>9.1247345811734704</v>
      </c>
      <c r="L2707">
        <v>8.5460544277443695</v>
      </c>
      <c r="M2707">
        <v>66.429351525296596</v>
      </c>
      <c r="N2707">
        <v>1.4578397347280001</v>
      </c>
      <c r="O2707">
        <v>8.6846543001686491</v>
      </c>
      <c r="P2707">
        <v>157.82608695652101</v>
      </c>
      <c r="Q2707">
        <v>-8.3155007232861997E-2</v>
      </c>
    </row>
    <row r="2708" spans="1:17" hidden="1" x14ac:dyDescent="0.3">
      <c r="A2708" t="s">
        <v>5623</v>
      </c>
      <c r="B2708" t="s">
        <v>5624</v>
      </c>
      <c r="C2708" t="s">
        <v>10301</v>
      </c>
      <c r="D2708" t="s">
        <v>527</v>
      </c>
      <c r="E2708">
        <v>143.61274</v>
      </c>
      <c r="F2708">
        <v>148.25</v>
      </c>
      <c r="G2708">
        <v>93.251888016668005</v>
      </c>
      <c r="H2708">
        <v>28.478834014318799</v>
      </c>
      <c r="I2708">
        <v>4.4621446439171502</v>
      </c>
      <c r="J2708">
        <v>15.210464356594301</v>
      </c>
      <c r="K2708">
        <v>122.393569813241</v>
      </c>
      <c r="L2708">
        <v>111.008708714856</v>
      </c>
      <c r="M2708">
        <v>73.492881911797895</v>
      </c>
      <c r="N2708">
        <v>3.63541578571528</v>
      </c>
      <c r="O2708">
        <v>6.9139966273187001</v>
      </c>
      <c r="P2708">
        <v>129.666924864446</v>
      </c>
      <c r="Q2708">
        <v>8.1880374923890997E-2</v>
      </c>
    </row>
    <row r="2709" spans="1:17" hidden="1" x14ac:dyDescent="0.3">
      <c r="A2709" t="s">
        <v>5625</v>
      </c>
      <c r="B2709" t="s">
        <v>5626</v>
      </c>
      <c r="C2709" t="s">
        <v>10301</v>
      </c>
      <c r="D2709" t="s">
        <v>80</v>
      </c>
      <c r="E2709">
        <v>143.57463999999999</v>
      </c>
      <c r="F2709">
        <v>64.790000000000006</v>
      </c>
      <c r="G2709">
        <v>39.4982831477</v>
      </c>
      <c r="H2709">
        <v>5.4540182291612798</v>
      </c>
      <c r="I2709">
        <v>-7.5954110783844904</v>
      </c>
      <c r="J2709">
        <v>-4.6612485076558601</v>
      </c>
      <c r="K2709">
        <v>63.605166459340197</v>
      </c>
      <c r="L2709">
        <v>55.878867504593799</v>
      </c>
      <c r="M2709">
        <v>46.023846850123299</v>
      </c>
      <c r="N2709">
        <v>0.48447241228660198</v>
      </c>
      <c r="O2709">
        <v>18.8455008488964</v>
      </c>
      <c r="P2709">
        <v>85.9110473457675</v>
      </c>
      <c r="Q2709">
        <v>8.8487426994058996E-2</v>
      </c>
    </row>
    <row r="2710" spans="1:17" hidden="1" x14ac:dyDescent="0.3">
      <c r="A2710" t="s">
        <v>5627</v>
      </c>
      <c r="B2710" t="s">
        <v>5628</v>
      </c>
      <c r="C2710" t="s">
        <v>10301</v>
      </c>
      <c r="E2710">
        <v>143.327384</v>
      </c>
      <c r="F2710">
        <v>144.80000000000001</v>
      </c>
      <c r="G2710">
        <v>129.36209202132</v>
      </c>
      <c r="H2710">
        <v>-21.865737990979799</v>
      </c>
      <c r="I2710">
        <v>-49.556470244262897</v>
      </c>
      <c r="J2710">
        <v>-5.20926554943697</v>
      </c>
      <c r="K2710">
        <v>154.76202923485201</v>
      </c>
      <c r="L2710">
        <v>136.62468158828199</v>
      </c>
      <c r="M2710">
        <v>51.285842758063602</v>
      </c>
      <c r="N2710">
        <v>0.73993863923479497</v>
      </c>
      <c r="O2710">
        <v>60.980662983425297</v>
      </c>
      <c r="P2710">
        <v>157.10227272727201</v>
      </c>
      <c r="Q2710">
        <v>0.19005508294162901</v>
      </c>
    </row>
    <row r="2711" spans="1:17" hidden="1" x14ac:dyDescent="0.3">
      <c r="A2711" t="s">
        <v>5629</v>
      </c>
      <c r="B2711" t="s">
        <v>5630</v>
      </c>
      <c r="C2711" t="s">
        <v>10301</v>
      </c>
      <c r="D2711" t="s">
        <v>622</v>
      </c>
      <c r="E2711">
        <v>143.10510164999999</v>
      </c>
      <c r="F2711">
        <v>158.9</v>
      </c>
      <c r="G2711">
        <v>64.501734502990601</v>
      </c>
      <c r="H2711">
        <v>-13.234364608496699</v>
      </c>
      <c r="I2711">
        <v>16.263076010065902</v>
      </c>
      <c r="J2711">
        <v>-11.109099613572001</v>
      </c>
      <c r="K2711">
        <v>155.423439611037</v>
      </c>
      <c r="L2711">
        <v>129.610822152162</v>
      </c>
      <c r="M2711">
        <v>47.574820667026103</v>
      </c>
      <c r="N2711">
        <v>0.76186221587971303</v>
      </c>
      <c r="O2711">
        <v>15.7960981749528</v>
      </c>
      <c r="P2711">
        <v>110.88254810882501</v>
      </c>
      <c r="Q2711">
        <v>0.101064372365095</v>
      </c>
    </row>
    <row r="2712" spans="1:17" hidden="1" x14ac:dyDescent="0.3">
      <c r="A2712" t="s">
        <v>5631</v>
      </c>
      <c r="B2712" t="s">
        <v>5632</v>
      </c>
      <c r="C2712" t="s">
        <v>10301</v>
      </c>
      <c r="D2712" t="s">
        <v>354</v>
      </c>
      <c r="E2712">
        <v>143.02000000000001</v>
      </c>
      <c r="F2712">
        <v>357.55</v>
      </c>
      <c r="G2712">
        <v>127.11079314633599</v>
      </c>
      <c r="H2712">
        <v>11.7246675873775</v>
      </c>
      <c r="I2712">
        <v>141.90582792016201</v>
      </c>
      <c r="K2712">
        <v>303.99707069857902</v>
      </c>
      <c r="M2712">
        <v>38.186719726823704</v>
      </c>
      <c r="N2712">
        <v>0.267482517482517</v>
      </c>
      <c r="O2712">
        <v>6.2788421199832101</v>
      </c>
      <c r="P2712">
        <v>175.03846153846101</v>
      </c>
    </row>
    <row r="2713" spans="1:17" hidden="1" x14ac:dyDescent="0.3">
      <c r="A2713" t="s">
        <v>5633</v>
      </c>
      <c r="B2713" t="s">
        <v>5634</v>
      </c>
      <c r="C2713" t="s">
        <v>10301</v>
      </c>
      <c r="D2713" t="s">
        <v>733</v>
      </c>
      <c r="E2713">
        <v>142.89995898000001</v>
      </c>
      <c r="F2713">
        <v>87.48</v>
      </c>
      <c r="G2713">
        <v>-2.3002762949559199</v>
      </c>
      <c r="H2713">
        <v>-1.77878641107528</v>
      </c>
      <c r="I2713">
        <v>0.52126648218482896</v>
      </c>
      <c r="J2713">
        <v>-1.7957214006686099E-2</v>
      </c>
      <c r="K2713">
        <v>85.236644162838303</v>
      </c>
      <c r="L2713">
        <v>79.758924227130194</v>
      </c>
      <c r="M2713">
        <v>66.033807332126898</v>
      </c>
      <c r="N2713">
        <v>0.69995277736551598</v>
      </c>
      <c r="O2713">
        <v>1.73754000914494</v>
      </c>
      <c r="P2713">
        <v>50.567986230636798</v>
      </c>
      <c r="Q2713">
        <v>1.9804733760708002E-2</v>
      </c>
    </row>
    <row r="2714" spans="1:17" hidden="1" x14ac:dyDescent="0.3">
      <c r="A2714" t="s">
        <v>5635</v>
      </c>
      <c r="B2714" t="s">
        <v>5636</v>
      </c>
      <c r="C2714" t="s">
        <v>10301</v>
      </c>
      <c r="D2714" t="s">
        <v>27</v>
      </c>
      <c r="E2714">
        <v>142.044382176</v>
      </c>
      <c r="F2714">
        <v>2.3199999999999998</v>
      </c>
      <c r="G2714">
        <v>133.88001528485401</v>
      </c>
      <c r="H2714">
        <v>-3.8194147670495999</v>
      </c>
      <c r="I2714">
        <v>-16.981854812504601</v>
      </c>
      <c r="J2714">
        <v>-7.4070763305666398</v>
      </c>
      <c r="K2714">
        <v>2.3300811887910799</v>
      </c>
      <c r="L2714">
        <v>1.9266465263942401</v>
      </c>
      <c r="M2714">
        <v>48.595336602676397</v>
      </c>
      <c r="N2714">
        <v>0.71692156995992895</v>
      </c>
      <c r="O2714">
        <v>31.8965517241379</v>
      </c>
      <c r="P2714">
        <v>169.767441860465</v>
      </c>
      <c r="Q2714">
        <v>0.15023531930279099</v>
      </c>
    </row>
    <row r="2715" spans="1:17" hidden="1" x14ac:dyDescent="0.3">
      <c r="A2715" t="s">
        <v>5637</v>
      </c>
      <c r="B2715" t="s">
        <v>5638</v>
      </c>
      <c r="C2715" t="s">
        <v>10301</v>
      </c>
      <c r="D2715" t="s">
        <v>4521</v>
      </c>
      <c r="E2715">
        <v>141.55689056</v>
      </c>
      <c r="F2715">
        <v>74.44</v>
      </c>
      <c r="G2715">
        <v>-71.382459936225302</v>
      </c>
      <c r="H2715">
        <v>-14.558948189404401</v>
      </c>
      <c r="I2715">
        <v>-41.7790187485015</v>
      </c>
      <c r="J2715">
        <v>-4.1267112135689601</v>
      </c>
      <c r="K2715">
        <v>80.837369181455003</v>
      </c>
      <c r="M2715">
        <v>32.715794823021803</v>
      </c>
      <c r="N2715">
        <v>0.182683158896289</v>
      </c>
      <c r="O2715">
        <v>95.002686727565802</v>
      </c>
      <c r="P2715">
        <v>40.851466414380297</v>
      </c>
    </row>
    <row r="2716" spans="1:17" hidden="1" x14ac:dyDescent="0.3">
      <c r="A2716" t="s">
        <v>5639</v>
      </c>
      <c r="B2716" t="s">
        <v>5640</v>
      </c>
      <c r="C2716" t="s">
        <v>10301</v>
      </c>
      <c r="D2716" t="s">
        <v>3253</v>
      </c>
      <c r="E2716">
        <v>141.31176149999999</v>
      </c>
      <c r="F2716">
        <v>92.3</v>
      </c>
      <c r="G2716">
        <v>33.785135636341899</v>
      </c>
      <c r="H2716">
        <v>24.463519298288698</v>
      </c>
      <c r="I2716">
        <v>46.453443583022803</v>
      </c>
      <c r="J2716">
        <v>4.4903714413794402</v>
      </c>
      <c r="K2716">
        <v>79.250763967571899</v>
      </c>
      <c r="L2716">
        <v>65.627408735640401</v>
      </c>
      <c r="M2716">
        <v>64.3108548945048</v>
      </c>
      <c r="N2716">
        <v>0.51474609937015603</v>
      </c>
      <c r="O2716">
        <v>20.9209100758396</v>
      </c>
      <c r="P2716">
        <v>94.193141173995301</v>
      </c>
      <c r="Q2716">
        <v>0.14623344411898201</v>
      </c>
    </row>
    <row r="2717" spans="1:17" hidden="1" x14ac:dyDescent="0.3">
      <c r="A2717" t="s">
        <v>5641</v>
      </c>
      <c r="B2717" t="s">
        <v>5642</v>
      </c>
      <c r="C2717" t="s">
        <v>10301</v>
      </c>
      <c r="D2717" t="s">
        <v>397</v>
      </c>
      <c r="E2717">
        <v>141.22309043999999</v>
      </c>
      <c r="F2717">
        <v>5.36</v>
      </c>
      <c r="G2717">
        <v>11.3030416966446</v>
      </c>
      <c r="H2717">
        <v>9.8537486512412702</v>
      </c>
      <c r="I2717">
        <v>-52.1201768079695</v>
      </c>
      <c r="J2717">
        <v>14.167912324339699</v>
      </c>
      <c r="K2717">
        <v>5.0178263350264896</v>
      </c>
      <c r="L2717">
        <v>5.9994270600081299</v>
      </c>
      <c r="M2717">
        <v>80.2576093954615</v>
      </c>
      <c r="N2717">
        <v>0.48557850803177699</v>
      </c>
      <c r="O2717">
        <v>81.902985074626798</v>
      </c>
      <c r="P2717">
        <v>55.362318840579697</v>
      </c>
      <c r="Q2717">
        <v>-5.7970022169757003E-2</v>
      </c>
    </row>
    <row r="2718" spans="1:17" hidden="1" x14ac:dyDescent="0.3">
      <c r="A2718" t="s">
        <v>5643</v>
      </c>
      <c r="B2718" t="s">
        <v>5644</v>
      </c>
      <c r="C2718" t="s">
        <v>10301</v>
      </c>
      <c r="D2718" t="s">
        <v>2624</v>
      </c>
      <c r="E2718">
        <v>141.19217956</v>
      </c>
      <c r="F2718">
        <v>17.09</v>
      </c>
      <c r="G2718">
        <v>22.126160632142799</v>
      </c>
      <c r="H2718">
        <v>49.210054540849598</v>
      </c>
      <c r="I2718">
        <v>16.147753051583301</v>
      </c>
      <c r="J2718">
        <v>6.0861019753364696</v>
      </c>
      <c r="K2718">
        <v>12.8582418004913</v>
      </c>
      <c r="L2718">
        <v>12.1500356025625</v>
      </c>
      <c r="M2718">
        <v>81.599653247654899</v>
      </c>
      <c r="N2718">
        <v>3.3812974513903802</v>
      </c>
      <c r="O2718">
        <v>15.5061439438267</v>
      </c>
      <c r="P2718">
        <v>80.655391120507304</v>
      </c>
      <c r="Q2718">
        <v>0.17824899802279101</v>
      </c>
    </row>
    <row r="2719" spans="1:17" hidden="1" x14ac:dyDescent="0.3">
      <c r="A2719" t="s">
        <v>5645</v>
      </c>
      <c r="B2719" t="s">
        <v>5646</v>
      </c>
      <c r="C2719" t="s">
        <v>10301</v>
      </c>
      <c r="D2719" t="s">
        <v>733</v>
      </c>
      <c r="E2719">
        <v>141.05316456</v>
      </c>
      <c r="F2719">
        <v>77.64</v>
      </c>
      <c r="G2719">
        <v>41.8614008970331</v>
      </c>
      <c r="H2719">
        <v>3.8182547513872702</v>
      </c>
      <c r="I2719">
        <v>15.5403908545644</v>
      </c>
      <c r="J2719">
        <v>1.2015704894374599</v>
      </c>
      <c r="K2719">
        <v>74.641781652449396</v>
      </c>
      <c r="L2719">
        <v>65.179615758658997</v>
      </c>
      <c r="M2719">
        <v>44.340069516080298</v>
      </c>
      <c r="N2719">
        <v>1.1669849837084201</v>
      </c>
      <c r="O2719">
        <v>3.0396702730551102</v>
      </c>
      <c r="P2719">
        <v>77.462857142857104</v>
      </c>
      <c r="Q2719">
        <v>1.5864695888099999E-4</v>
      </c>
    </row>
    <row r="2720" spans="1:17" hidden="1" x14ac:dyDescent="0.3">
      <c r="A2720" t="s">
        <v>5647</v>
      </c>
      <c r="B2720" t="s">
        <v>5648</v>
      </c>
      <c r="C2720" t="s">
        <v>10301</v>
      </c>
      <c r="D2720" t="s">
        <v>313</v>
      </c>
      <c r="E2720">
        <v>140.86883859599999</v>
      </c>
      <c r="F2720">
        <v>57.56</v>
      </c>
      <c r="G2720">
        <v>155.40611358145</v>
      </c>
      <c r="H2720">
        <v>35.425670634174999</v>
      </c>
      <c r="I2720">
        <v>9.4012554362225202</v>
      </c>
      <c r="J2720">
        <v>-3.5796993263114398</v>
      </c>
      <c r="K2720">
        <v>51.988150711896999</v>
      </c>
      <c r="L2720">
        <v>42.057133966740302</v>
      </c>
      <c r="M2720">
        <v>43.747627048537097</v>
      </c>
      <c r="N2720">
        <v>0.29360702286610701</v>
      </c>
      <c r="O2720">
        <v>30.2119527449617</v>
      </c>
      <c r="P2720">
        <v>206.10224509025201</v>
      </c>
      <c r="Q2720">
        <v>0.12622253589318599</v>
      </c>
    </row>
    <row r="2721" spans="1:17" hidden="1" x14ac:dyDescent="0.3">
      <c r="A2721" t="s">
        <v>5649</v>
      </c>
      <c r="B2721" t="s">
        <v>5650</v>
      </c>
      <c r="C2721" t="s">
        <v>10301</v>
      </c>
      <c r="D2721" t="s">
        <v>5651</v>
      </c>
      <c r="E2721">
        <v>140.84105174999999</v>
      </c>
      <c r="F2721">
        <v>56.95</v>
      </c>
      <c r="G2721">
        <v>-31.0639960275359</v>
      </c>
      <c r="H2721">
        <v>8.7380289463765308</v>
      </c>
      <c r="I2721">
        <v>-16.679902505309801</v>
      </c>
      <c r="J2721">
        <v>6.3684318252183001</v>
      </c>
      <c r="K2721">
        <v>54.0867603971694</v>
      </c>
      <c r="M2721">
        <v>71.663973498909897</v>
      </c>
      <c r="N2721">
        <v>0.83911111111111103</v>
      </c>
      <c r="O2721">
        <v>31.431079894644299</v>
      </c>
      <c r="P2721">
        <v>25.8563535911602</v>
      </c>
    </row>
    <row r="2722" spans="1:17" hidden="1" x14ac:dyDescent="0.3">
      <c r="A2722" t="s">
        <v>5652</v>
      </c>
      <c r="B2722" t="s">
        <v>5653</v>
      </c>
      <c r="C2722" t="s">
        <v>10301</v>
      </c>
      <c r="D2722" t="s">
        <v>471</v>
      </c>
      <c r="E2722">
        <v>140.656809224</v>
      </c>
      <c r="F2722">
        <v>47.72</v>
      </c>
      <c r="G2722">
        <v>-39.301210133233901</v>
      </c>
      <c r="H2722">
        <v>-2.17070787049787</v>
      </c>
      <c r="I2722">
        <v>-17.460529994324599</v>
      </c>
      <c r="J2722">
        <v>1.10059104947328</v>
      </c>
      <c r="K2722">
        <v>47.503700471139503</v>
      </c>
      <c r="L2722">
        <v>47.101085473368002</v>
      </c>
      <c r="M2722">
        <v>54.4287674142508</v>
      </c>
      <c r="N2722">
        <v>1.0944862884530999</v>
      </c>
      <c r="O2722">
        <v>40.402347024308398</v>
      </c>
      <c r="P2722">
        <v>28.798920377867699</v>
      </c>
      <c r="Q2722">
        <v>-6.3664111802431006E-2</v>
      </c>
    </row>
    <row r="2723" spans="1:17" hidden="1" x14ac:dyDescent="0.3">
      <c r="A2723" t="s">
        <v>5654</v>
      </c>
      <c r="B2723" t="s">
        <v>5655</v>
      </c>
      <c r="C2723" t="s">
        <v>10301</v>
      </c>
      <c r="D2723" t="s">
        <v>139</v>
      </c>
      <c r="E2723">
        <v>140.62528993499899</v>
      </c>
      <c r="F2723">
        <v>190.45</v>
      </c>
      <c r="G2723">
        <v>124.26711417078</v>
      </c>
      <c r="H2723">
        <v>45.450845780768901</v>
      </c>
      <c r="I2723">
        <v>6.8739097155287601</v>
      </c>
      <c r="J2723">
        <v>13.851572458602799</v>
      </c>
      <c r="K2723">
        <v>152.786405489814</v>
      </c>
      <c r="L2723">
        <v>132.32009501726</v>
      </c>
      <c r="M2723">
        <v>72.821385969794505</v>
      </c>
      <c r="N2723">
        <v>1.7580150065226701</v>
      </c>
      <c r="O2723">
        <v>7.6923076923076801</v>
      </c>
      <c r="P2723">
        <v>157.36486486486399</v>
      </c>
      <c r="Q2723">
        <v>9.4379136440205E-2</v>
      </c>
    </row>
    <row r="2724" spans="1:17" hidden="1" x14ac:dyDescent="0.3">
      <c r="A2724" t="s">
        <v>5656</v>
      </c>
      <c r="B2724" t="s">
        <v>5657</v>
      </c>
      <c r="C2724" t="s">
        <v>10301</v>
      </c>
      <c r="D2724" t="s">
        <v>46</v>
      </c>
      <c r="E2724">
        <v>140.15771549999999</v>
      </c>
      <c r="F2724">
        <v>79.650000000000006</v>
      </c>
      <c r="G2724">
        <v>-56.6106650084675</v>
      </c>
      <c r="H2724">
        <v>-23.6016289231294</v>
      </c>
      <c r="I2724">
        <v>-40.368659847858098</v>
      </c>
      <c r="J2724">
        <v>1.13364494958621</v>
      </c>
      <c r="M2724">
        <v>24.4097704065783</v>
      </c>
      <c r="O2724">
        <v>54.551161330822303</v>
      </c>
      <c r="P2724">
        <v>3.37443218689164</v>
      </c>
    </row>
    <row r="2725" spans="1:17" hidden="1" x14ac:dyDescent="0.3">
      <c r="A2725" t="s">
        <v>5658</v>
      </c>
      <c r="B2725" t="s">
        <v>5659</v>
      </c>
      <c r="C2725" t="s">
        <v>10301</v>
      </c>
      <c r="E2725">
        <v>140.14878306</v>
      </c>
      <c r="F2725">
        <v>254.35</v>
      </c>
      <c r="G2725">
        <v>213.49165844901901</v>
      </c>
      <c r="H2725">
        <v>-1.23320787049787</v>
      </c>
      <c r="I2725">
        <v>30.379559454402798</v>
      </c>
      <c r="J2725">
        <v>-2.76572611959616</v>
      </c>
      <c r="K2725">
        <v>242.17211131227501</v>
      </c>
      <c r="L2725">
        <v>181.47871925453299</v>
      </c>
      <c r="M2725">
        <v>100</v>
      </c>
      <c r="N2725">
        <v>0</v>
      </c>
      <c r="O2725">
        <v>0</v>
      </c>
      <c r="P2725">
        <v>241.40939597315401</v>
      </c>
    </row>
    <row r="2726" spans="1:17" hidden="1" x14ac:dyDescent="0.3">
      <c r="A2726" t="s">
        <v>5660</v>
      </c>
      <c r="B2726" t="s">
        <v>5661</v>
      </c>
      <c r="C2726" t="s">
        <v>10301</v>
      </c>
      <c r="D2726" t="s">
        <v>622</v>
      </c>
      <c r="E2726">
        <v>139.84381875</v>
      </c>
      <c r="F2726">
        <v>259.14999999999998</v>
      </c>
      <c r="G2726">
        <v>115.75880220318</v>
      </c>
      <c r="H2726">
        <v>-15.643829632155899</v>
      </c>
      <c r="I2726">
        <v>32.657322495845499</v>
      </c>
      <c r="J2726">
        <v>7.3134075746978802</v>
      </c>
      <c r="K2726">
        <v>280.21792061722499</v>
      </c>
      <c r="L2726">
        <v>217.838391692664</v>
      </c>
      <c r="M2726">
        <v>44.561748344588501</v>
      </c>
      <c r="N2726">
        <v>0.17839826205644699</v>
      </c>
      <c r="O2726">
        <v>74.825390700366597</v>
      </c>
      <c r="P2726">
        <v>164.43877551020401</v>
      </c>
      <c r="Q2726">
        <v>8.8266977162430996E-2</v>
      </c>
    </row>
    <row r="2727" spans="1:17" hidden="1" x14ac:dyDescent="0.3">
      <c r="A2727" t="s">
        <v>5662</v>
      </c>
      <c r="B2727" t="s">
        <v>5663</v>
      </c>
      <c r="C2727" t="s">
        <v>10301</v>
      </c>
      <c r="D2727" t="s">
        <v>527</v>
      </c>
      <c r="E2727">
        <v>139.63487908499999</v>
      </c>
      <c r="F2727">
        <v>92.43</v>
      </c>
      <c r="G2727">
        <v>20.5641901867088</v>
      </c>
      <c r="H2727">
        <v>1.4743938061759601</v>
      </c>
      <c r="I2727">
        <v>2.57643080087542</v>
      </c>
      <c r="J2727">
        <v>-7.7043860755571698</v>
      </c>
      <c r="K2727">
        <v>91.780487702802304</v>
      </c>
      <c r="L2727">
        <v>84.088963332429103</v>
      </c>
      <c r="M2727">
        <v>50.905669264173902</v>
      </c>
      <c r="N2727">
        <v>0.88777905491504105</v>
      </c>
      <c r="O2727">
        <v>18.684409823650299</v>
      </c>
      <c r="P2727">
        <v>51.524590163934398</v>
      </c>
      <c r="Q2727">
        <v>2.1341901726304999E-2</v>
      </c>
    </row>
    <row r="2728" spans="1:17" hidden="1" x14ac:dyDescent="0.3">
      <c r="A2728" t="s">
        <v>5664</v>
      </c>
      <c r="B2728" t="s">
        <v>5665</v>
      </c>
      <c r="C2728" t="s">
        <v>10301</v>
      </c>
      <c r="D2728" t="s">
        <v>789</v>
      </c>
      <c r="E2728">
        <v>139.46799999999999</v>
      </c>
      <c r="F2728">
        <v>73.25</v>
      </c>
      <c r="G2728">
        <v>-31.026203132600099</v>
      </c>
      <c r="H2728">
        <v>-14.1983241495676</v>
      </c>
      <c r="I2728">
        <v>-14.784197971990601</v>
      </c>
      <c r="J2728">
        <v>-10.3583187121887</v>
      </c>
      <c r="M2728">
        <v>37.757832465018602</v>
      </c>
      <c r="O2728">
        <v>13.3105802047781</v>
      </c>
      <c r="P2728">
        <v>4.56816559600286</v>
      </c>
    </row>
    <row r="2729" spans="1:17" hidden="1" x14ac:dyDescent="0.3">
      <c r="A2729" t="s">
        <v>5666</v>
      </c>
      <c r="B2729" t="s">
        <v>5667</v>
      </c>
      <c r="C2729" t="s">
        <v>10301</v>
      </c>
      <c r="D2729" t="s">
        <v>46</v>
      </c>
      <c r="E2729">
        <v>139.45928813</v>
      </c>
      <c r="F2729">
        <v>6.67</v>
      </c>
      <c r="G2729">
        <v>40.943021969536296</v>
      </c>
      <c r="H2729">
        <v>-5.26198484891514</v>
      </c>
      <c r="I2729">
        <v>-31.795492842566901</v>
      </c>
      <c r="J2729">
        <v>-7.8866365036644499</v>
      </c>
      <c r="K2729">
        <v>6.08573502579444</v>
      </c>
      <c r="L2729">
        <v>4.6225673111301999</v>
      </c>
      <c r="M2729">
        <v>17.935387436570299</v>
      </c>
      <c r="N2729">
        <v>0.75687155348086199</v>
      </c>
      <c r="O2729">
        <v>44.677661169415202</v>
      </c>
      <c r="P2729">
        <v>80.270270270270203</v>
      </c>
      <c r="Q2729">
        <v>3.5730306262211999E-2</v>
      </c>
    </row>
    <row r="2730" spans="1:17" hidden="1" x14ac:dyDescent="0.3">
      <c r="A2730" t="s">
        <v>5668</v>
      </c>
      <c r="B2730" t="s">
        <v>5669</v>
      </c>
      <c r="C2730" t="s">
        <v>10301</v>
      </c>
      <c r="D2730" t="s">
        <v>955</v>
      </c>
      <c r="E2730">
        <v>139.41251750000001</v>
      </c>
      <c r="F2730">
        <v>68.260000000000005</v>
      </c>
      <c r="G2730">
        <v>48.692870496563998</v>
      </c>
      <c r="H2730">
        <v>-10.509523659971499</v>
      </c>
      <c r="I2730">
        <v>2.0719763516890701</v>
      </c>
      <c r="J2730">
        <v>2.6301772738614901</v>
      </c>
      <c r="K2730">
        <v>70.823552005013696</v>
      </c>
      <c r="L2730">
        <v>60.6568525159839</v>
      </c>
      <c r="M2730">
        <v>42.737632191334598</v>
      </c>
      <c r="N2730">
        <v>1.1138190140811399</v>
      </c>
      <c r="O2730">
        <v>27.453852915323701</v>
      </c>
      <c r="P2730">
        <v>82.757697456492593</v>
      </c>
      <c r="Q2730">
        <v>7.8094148176754002E-2</v>
      </c>
    </row>
    <row r="2731" spans="1:17" hidden="1" x14ac:dyDescent="0.3">
      <c r="A2731" t="s">
        <v>5670</v>
      </c>
      <c r="B2731" t="s">
        <v>5671</v>
      </c>
      <c r="C2731" t="s">
        <v>10301</v>
      </c>
      <c r="D2731" t="s">
        <v>21</v>
      </c>
      <c r="E2731">
        <v>139.12706007</v>
      </c>
      <c r="F2731">
        <v>217.65</v>
      </c>
      <c r="G2731">
        <v>27.5465481901511</v>
      </c>
      <c r="H2731">
        <v>3.6289111425645402</v>
      </c>
      <c r="I2731">
        <v>-8.1561128629305308</v>
      </c>
      <c r="J2731">
        <v>-4.9322799449177701</v>
      </c>
      <c r="K2731">
        <v>214.504722164638</v>
      </c>
      <c r="L2731">
        <v>195.767946112658</v>
      </c>
      <c r="M2731">
        <v>41.4091718408582</v>
      </c>
      <c r="N2731">
        <v>0.59971050382797597</v>
      </c>
      <c r="O2731">
        <v>19.457845164254501</v>
      </c>
      <c r="P2731">
        <v>71.919431279620795</v>
      </c>
      <c r="Q2731">
        <v>-1.2189108251235E-2</v>
      </c>
    </row>
    <row r="2732" spans="1:17" hidden="1" x14ac:dyDescent="0.3">
      <c r="A2732" t="s">
        <v>5672</v>
      </c>
      <c r="B2732" t="s">
        <v>5673</v>
      </c>
      <c r="C2732" t="s">
        <v>10301</v>
      </c>
      <c r="D2732" t="s">
        <v>622</v>
      </c>
      <c r="E2732">
        <v>138.70349999999999</v>
      </c>
      <c r="F2732">
        <v>1950</v>
      </c>
      <c r="G2732">
        <v>90.447324066011006</v>
      </c>
      <c r="H2732">
        <v>21.334873857534699</v>
      </c>
      <c r="I2732">
        <v>107.536228740403</v>
      </c>
      <c r="J2732">
        <v>-9.6908330447030995</v>
      </c>
      <c r="K2732">
        <v>1804.2808774359901</v>
      </c>
      <c r="L2732">
        <v>1284.29783106683</v>
      </c>
      <c r="M2732">
        <v>37.7653096958961</v>
      </c>
      <c r="N2732">
        <v>0.73491686460807604</v>
      </c>
      <c r="O2732">
        <v>18.338461538461502</v>
      </c>
      <c r="P2732">
        <v>163.90580592773</v>
      </c>
      <c r="Q2732">
        <v>6.1192742516121001E-2</v>
      </c>
    </row>
    <row r="2733" spans="1:17" hidden="1" x14ac:dyDescent="0.3">
      <c r="A2733" t="s">
        <v>5674</v>
      </c>
      <c r="B2733" t="s">
        <v>5675</v>
      </c>
      <c r="C2733" t="s">
        <v>10301</v>
      </c>
      <c r="E2733">
        <v>138.66951800000001</v>
      </c>
      <c r="F2733">
        <v>39.08</v>
      </c>
      <c r="G2733">
        <v>-13.4814271288197</v>
      </c>
      <c r="H2733">
        <v>16.459099821809801</v>
      </c>
      <c r="I2733">
        <v>-12.988863676656299</v>
      </c>
      <c r="J2733">
        <v>-5.4942029407882202</v>
      </c>
      <c r="K2733">
        <v>34.455085639426798</v>
      </c>
      <c r="L2733">
        <v>34.048822557564797</v>
      </c>
      <c r="M2733">
        <v>72.698715109539904</v>
      </c>
      <c r="N2733">
        <v>2.2998873504241999</v>
      </c>
      <c r="O2733">
        <v>33.751279426816701</v>
      </c>
      <c r="P2733">
        <v>56.195043964828102</v>
      </c>
      <c r="Q2733">
        <v>2.2429292895454998E-2</v>
      </c>
    </row>
    <row r="2734" spans="1:17" hidden="1" x14ac:dyDescent="0.3">
      <c r="A2734" t="s">
        <v>5676</v>
      </c>
      <c r="B2734" t="s">
        <v>5677</v>
      </c>
      <c r="C2734" t="s">
        <v>10301</v>
      </c>
      <c r="D2734" t="s">
        <v>1184</v>
      </c>
      <c r="E2734">
        <v>138.151332</v>
      </c>
      <c r="F2734">
        <v>106.92</v>
      </c>
      <c r="G2734">
        <v>-27.476215682894502</v>
      </c>
      <c r="H2734">
        <v>-9.8717463654956994</v>
      </c>
      <c r="I2734">
        <v>-26.784902669201902</v>
      </c>
      <c r="J2734">
        <v>-0.80456107105248298</v>
      </c>
      <c r="K2734">
        <v>113.04129170858</v>
      </c>
      <c r="L2734">
        <v>117.137984394193</v>
      </c>
      <c r="M2734">
        <v>51.549779939849003</v>
      </c>
      <c r="N2734">
        <v>0.39552893538046202</v>
      </c>
      <c r="O2734">
        <v>56.518892630003698</v>
      </c>
      <c r="P2734">
        <v>17.948152233866502</v>
      </c>
      <c r="Q2734">
        <v>-4.1002887235759997E-2</v>
      </c>
    </row>
    <row r="2735" spans="1:17" hidden="1" x14ac:dyDescent="0.3">
      <c r="A2735" t="s">
        <v>5678</v>
      </c>
      <c r="B2735" t="s">
        <v>5679</v>
      </c>
      <c r="C2735" t="s">
        <v>10301</v>
      </c>
      <c r="D2735" t="s">
        <v>359</v>
      </c>
      <c r="E2735">
        <v>138.14304421199901</v>
      </c>
      <c r="F2735">
        <v>80.22</v>
      </c>
      <c r="G2735">
        <v>-53.189165469243903</v>
      </c>
      <c r="H2735">
        <v>-12.1654019771908</v>
      </c>
      <c r="I2735">
        <v>-24.185877285699799</v>
      </c>
      <c r="J2735">
        <v>-5.7255065229855902</v>
      </c>
      <c r="K2735">
        <v>81.413735748992593</v>
      </c>
      <c r="L2735">
        <v>85.2498318939992</v>
      </c>
      <c r="M2735">
        <v>40.010353918876703</v>
      </c>
      <c r="N2735">
        <v>0.53492092510867495</v>
      </c>
      <c r="O2735">
        <v>69.697511039524201</v>
      </c>
      <c r="P2735">
        <v>27.8944944639867</v>
      </c>
      <c r="Q2735">
        <v>0.21638219644311199</v>
      </c>
    </row>
    <row r="2736" spans="1:17" hidden="1" x14ac:dyDescent="0.3">
      <c r="A2736" t="s">
        <v>5680</v>
      </c>
      <c r="B2736" t="s">
        <v>5681</v>
      </c>
      <c r="C2736" t="s">
        <v>10301</v>
      </c>
      <c r="D2736" t="s">
        <v>51</v>
      </c>
      <c r="E2736">
        <v>138.129115923</v>
      </c>
      <c r="F2736">
        <v>27.57</v>
      </c>
      <c r="G2736">
        <v>-14.4609474006777</v>
      </c>
      <c r="H2736">
        <v>13.0404763400284</v>
      </c>
      <c r="I2736">
        <v>-25.519482363525</v>
      </c>
      <c r="J2736">
        <v>3.6656464294234401</v>
      </c>
      <c r="K2736">
        <v>24.606816455377199</v>
      </c>
      <c r="L2736">
        <v>25.678774841208899</v>
      </c>
      <c r="M2736">
        <v>69.647606848295496</v>
      </c>
      <c r="N2736">
        <v>1.8691582532987301</v>
      </c>
      <c r="O2736">
        <v>49.4377947043888</v>
      </c>
      <c r="P2736">
        <v>45.105263157894697</v>
      </c>
      <c r="Q2736">
        <v>-9.6323251327145004E-2</v>
      </c>
    </row>
    <row r="2737" spans="1:17" hidden="1" x14ac:dyDescent="0.3">
      <c r="A2737" t="s">
        <v>5682</v>
      </c>
      <c r="B2737" t="s">
        <v>5683</v>
      </c>
      <c r="C2737" t="s">
        <v>10301</v>
      </c>
      <c r="D2737" t="s">
        <v>139</v>
      </c>
      <c r="E2737">
        <v>138.03331163999999</v>
      </c>
      <c r="F2737">
        <v>10.29</v>
      </c>
      <c r="G2737">
        <v>45.023438946453602</v>
      </c>
      <c r="H2737">
        <v>-5.7417741464221201</v>
      </c>
      <c r="I2737">
        <v>-8.7757323635250692</v>
      </c>
      <c r="J2737">
        <v>-4.7101705640406202</v>
      </c>
      <c r="K2737">
        <v>11.171278191035</v>
      </c>
      <c r="L2737">
        <v>9.6319534878598496</v>
      </c>
      <c r="M2737">
        <v>28.102293016737899</v>
      </c>
      <c r="N2737">
        <v>8.8327225299314999E-2</v>
      </c>
      <c r="O2737">
        <v>62.876579203109799</v>
      </c>
      <c r="P2737">
        <v>74.406779661016898</v>
      </c>
      <c r="Q2737">
        <v>7.7955480443599998E-2</v>
      </c>
    </row>
    <row r="2738" spans="1:17" hidden="1" x14ac:dyDescent="0.3">
      <c r="A2738" t="s">
        <v>5684</v>
      </c>
      <c r="B2738" t="s">
        <v>5685</v>
      </c>
      <c r="C2738" t="s">
        <v>10301</v>
      </c>
      <c r="D2738" t="s">
        <v>139</v>
      </c>
      <c r="E2738">
        <v>137.6896725</v>
      </c>
      <c r="F2738">
        <v>27.75</v>
      </c>
      <c r="G2738">
        <v>149.30503969864199</v>
      </c>
      <c r="H2738">
        <v>16.528855357455502</v>
      </c>
      <c r="I2738">
        <v>55.694593330081702</v>
      </c>
      <c r="J2738">
        <v>7.1760214532193602</v>
      </c>
      <c r="K2738">
        <v>22.8047997709984</v>
      </c>
      <c r="L2738">
        <v>17.484283402864101</v>
      </c>
      <c r="M2738">
        <v>66.098844330408198</v>
      </c>
      <c r="N2738">
        <v>0.55645977025628002</v>
      </c>
      <c r="O2738">
        <v>5.4774774774774597</v>
      </c>
      <c r="P2738">
        <v>197.746781115879</v>
      </c>
      <c r="Q2738">
        <v>0.116717536292018</v>
      </c>
    </row>
    <row r="2739" spans="1:17" hidden="1" x14ac:dyDescent="0.3">
      <c r="A2739" t="s">
        <v>5686</v>
      </c>
      <c r="B2739" t="s">
        <v>5687</v>
      </c>
      <c r="C2739" t="s">
        <v>10301</v>
      </c>
      <c r="D2739" t="s">
        <v>72</v>
      </c>
      <c r="E2739">
        <v>137.55700454399999</v>
      </c>
      <c r="F2739">
        <v>100.97</v>
      </c>
      <c r="G2739">
        <v>-4.6332442396412796</v>
      </c>
      <c r="H2739">
        <v>4.25719724677292</v>
      </c>
      <c r="I2739">
        <v>-10.147326129236401</v>
      </c>
      <c r="J2739">
        <v>-9.4166695158225799</v>
      </c>
      <c r="K2739">
        <v>96.433562456906103</v>
      </c>
      <c r="L2739">
        <v>89.141630134897099</v>
      </c>
      <c r="M2739">
        <v>56.606587674923603</v>
      </c>
      <c r="N2739">
        <v>0.40155222060173001</v>
      </c>
      <c r="O2739">
        <v>32.613647618104302</v>
      </c>
      <c r="P2739">
        <v>57.765625</v>
      </c>
      <c r="Q2739">
        <v>2.4468353657875998E-2</v>
      </c>
    </row>
    <row r="2740" spans="1:17" hidden="1" x14ac:dyDescent="0.3">
      <c r="A2740" t="s">
        <v>5688</v>
      </c>
      <c r="B2740" t="s">
        <v>5689</v>
      </c>
      <c r="C2740" t="s">
        <v>10301</v>
      </c>
      <c r="D2740" t="s">
        <v>568</v>
      </c>
      <c r="E2740">
        <v>137.21386799999999</v>
      </c>
      <c r="F2740">
        <v>68</v>
      </c>
      <c r="G2740">
        <v>-55.034564962505399</v>
      </c>
      <c r="H2740">
        <v>-4.10264832960834</v>
      </c>
      <c r="I2740">
        <v>-28.950671536274399</v>
      </c>
      <c r="J2740">
        <v>-3.0602769296108998</v>
      </c>
      <c r="K2740">
        <v>69.446377941763799</v>
      </c>
      <c r="M2740">
        <v>43.953661481117102</v>
      </c>
      <c r="N2740">
        <v>0.65500945179584102</v>
      </c>
      <c r="O2740">
        <v>68.014705882352899</v>
      </c>
      <c r="P2740">
        <v>15.254237288135499</v>
      </c>
    </row>
    <row r="2741" spans="1:17" hidden="1" x14ac:dyDescent="0.3">
      <c r="A2741" t="s">
        <v>5690</v>
      </c>
      <c r="B2741" t="s">
        <v>5691</v>
      </c>
      <c r="C2741" t="s">
        <v>10301</v>
      </c>
      <c r="D2741" t="s">
        <v>689</v>
      </c>
      <c r="E2741">
        <v>136.89500000000001</v>
      </c>
      <c r="F2741">
        <v>72.05</v>
      </c>
      <c r="G2741">
        <v>2.9870589874933402</v>
      </c>
      <c r="H2741">
        <v>0.78900802241013201</v>
      </c>
      <c r="I2741">
        <v>-19.5283989449293</v>
      </c>
      <c r="J2741">
        <v>-0.45210144093292298</v>
      </c>
      <c r="K2741">
        <v>71.2659023835498</v>
      </c>
      <c r="L2741">
        <v>69.899103612002904</v>
      </c>
      <c r="M2741">
        <v>53.243523086569603</v>
      </c>
      <c r="N2741">
        <v>3.25646688692688</v>
      </c>
      <c r="O2741">
        <v>23.178348369188001</v>
      </c>
      <c r="P2741">
        <v>35.943396226414997</v>
      </c>
      <c r="Q2741">
        <v>-8.7427904475260998E-2</v>
      </c>
    </row>
    <row r="2742" spans="1:17" hidden="1" x14ac:dyDescent="0.3">
      <c r="A2742" t="s">
        <v>5692</v>
      </c>
      <c r="B2742" t="s">
        <v>5693</v>
      </c>
      <c r="C2742" t="s">
        <v>10301</v>
      </c>
      <c r="D2742" t="s">
        <v>622</v>
      </c>
      <c r="E2742">
        <v>136.32675316800001</v>
      </c>
      <c r="F2742">
        <v>4.54</v>
      </c>
      <c r="G2742">
        <v>70.022893273638999</v>
      </c>
      <c r="H2742">
        <v>-9.4976706804152098</v>
      </c>
      <c r="I2742">
        <v>6.24634555855285</v>
      </c>
      <c r="J2742">
        <v>-11.0301889295135</v>
      </c>
      <c r="K2742">
        <v>4.5948018886769297</v>
      </c>
      <c r="L2742">
        <v>3.8566881958610701</v>
      </c>
      <c r="M2742">
        <v>17.858226369846001</v>
      </c>
      <c r="N2742">
        <v>0.32367645232773701</v>
      </c>
      <c r="O2742">
        <v>36.343612334801698</v>
      </c>
      <c r="P2742">
        <v>105.27176527176501</v>
      </c>
      <c r="Q2742">
        <v>-4.3402794524060997E-2</v>
      </c>
    </row>
    <row r="2743" spans="1:17" hidden="1" x14ac:dyDescent="0.3">
      <c r="A2743" t="s">
        <v>5694</v>
      </c>
      <c r="B2743" t="s">
        <v>5695</v>
      </c>
      <c r="C2743" t="s">
        <v>10301</v>
      </c>
      <c r="D2743" t="s">
        <v>622</v>
      </c>
      <c r="E2743">
        <v>136.3184195</v>
      </c>
      <c r="F2743">
        <v>46.73</v>
      </c>
      <c r="G2743">
        <v>32.006971579219297</v>
      </c>
      <c r="H2743">
        <v>-0.92057760788844001</v>
      </c>
      <c r="I2743">
        <v>-20.5130324025418</v>
      </c>
      <c r="J2743">
        <v>4.6193698197166402</v>
      </c>
      <c r="K2743">
        <v>46.032208473040903</v>
      </c>
      <c r="L2743">
        <v>44.850953041803301</v>
      </c>
      <c r="M2743">
        <v>57.241357100564997</v>
      </c>
      <c r="N2743">
        <v>0.33102520112410899</v>
      </c>
      <c r="O2743">
        <v>23.582281189813799</v>
      </c>
      <c r="P2743">
        <v>69.927272727272694</v>
      </c>
      <c r="Q2743">
        <v>6.4057434359291995E-2</v>
      </c>
    </row>
    <row r="2744" spans="1:17" hidden="1" x14ac:dyDescent="0.3">
      <c r="A2744" t="s">
        <v>5696</v>
      </c>
      <c r="B2744" t="s">
        <v>5697</v>
      </c>
      <c r="C2744" t="s">
        <v>10301</v>
      </c>
      <c r="D2744" t="s">
        <v>46</v>
      </c>
      <c r="E2744">
        <v>135.98284464</v>
      </c>
      <c r="F2744">
        <v>435.3</v>
      </c>
      <c r="G2744">
        <v>-1.3770398497159499</v>
      </c>
      <c r="H2744">
        <v>-3.4554300927200901</v>
      </c>
      <c r="I2744">
        <v>-30.689685851897099</v>
      </c>
      <c r="J2744">
        <v>-6.26391671066974</v>
      </c>
      <c r="K2744">
        <v>464.97970995008501</v>
      </c>
      <c r="L2744">
        <v>458.87012568282802</v>
      </c>
      <c r="M2744">
        <v>46.447939838988297</v>
      </c>
      <c r="N2744">
        <v>0.55089242977341801</v>
      </c>
      <c r="O2744">
        <v>47.002067539627802</v>
      </c>
      <c r="P2744">
        <v>50.103448275862</v>
      </c>
      <c r="Q2744">
        <v>0.200744642317632</v>
      </c>
    </row>
    <row r="2745" spans="1:17" hidden="1" x14ac:dyDescent="0.3">
      <c r="A2745" t="s">
        <v>5698</v>
      </c>
      <c r="B2745" t="s">
        <v>5699</v>
      </c>
      <c r="C2745" t="s">
        <v>10301</v>
      </c>
      <c r="D2745" t="s">
        <v>2182</v>
      </c>
      <c r="E2745">
        <v>135.95855399999999</v>
      </c>
      <c r="F2745">
        <v>147.9</v>
      </c>
      <c r="G2745">
        <v>168.17835857196101</v>
      </c>
      <c r="H2745">
        <v>-9.8724483768269895</v>
      </c>
      <c r="I2745">
        <v>49.787149732544798</v>
      </c>
      <c r="J2745">
        <v>-5.0999615729114698</v>
      </c>
      <c r="K2745">
        <v>147.261768679184</v>
      </c>
      <c r="L2745">
        <v>109.119730014799</v>
      </c>
      <c r="M2745">
        <v>37.026218346070799</v>
      </c>
      <c r="N2745">
        <v>0.54674019118828299</v>
      </c>
      <c r="O2745">
        <v>20.148749154834299</v>
      </c>
      <c r="P2745">
        <v>207.99666805497699</v>
      </c>
      <c r="Q2745">
        <v>0.188703632031858</v>
      </c>
    </row>
    <row r="2746" spans="1:17" hidden="1" x14ac:dyDescent="0.3">
      <c r="A2746" t="s">
        <v>5700</v>
      </c>
      <c r="B2746" t="s">
        <v>5701</v>
      </c>
      <c r="C2746" t="s">
        <v>10301</v>
      </c>
      <c r="D2746" t="s">
        <v>54</v>
      </c>
      <c r="E2746">
        <v>135.79918509999999</v>
      </c>
      <c r="F2746">
        <v>113</v>
      </c>
      <c r="G2746">
        <v>58.029275804810602</v>
      </c>
      <c r="H2746">
        <v>4.4315861369927596</v>
      </c>
      <c r="I2746">
        <v>23.281869451833799</v>
      </c>
      <c r="J2746">
        <v>1.29144308280124</v>
      </c>
      <c r="K2746">
        <v>107.949730087068</v>
      </c>
      <c r="L2746">
        <v>87.299912028557898</v>
      </c>
      <c r="M2746">
        <v>57.200394951147402</v>
      </c>
      <c r="N2746">
        <v>0.16844864770120599</v>
      </c>
      <c r="O2746">
        <v>29.601769911504402</v>
      </c>
      <c r="P2746">
        <v>156.81818181818099</v>
      </c>
      <c r="Q2746">
        <v>0.14961322293426299</v>
      </c>
    </row>
    <row r="2747" spans="1:17" hidden="1" x14ac:dyDescent="0.3">
      <c r="A2747" t="s">
        <v>5702</v>
      </c>
      <c r="B2747" t="s">
        <v>5703</v>
      </c>
      <c r="C2747" t="s">
        <v>10301</v>
      </c>
      <c r="D2747" t="s">
        <v>736</v>
      </c>
      <c r="E2747">
        <v>135.34060564500001</v>
      </c>
      <c r="F2747">
        <v>70.63</v>
      </c>
      <c r="G2747">
        <v>1144.6948750884701</v>
      </c>
      <c r="H2747">
        <v>-1.56423838287554</v>
      </c>
      <c r="I2747">
        <v>105.848135822492</v>
      </c>
      <c r="J2747">
        <v>-4.80278935343404</v>
      </c>
      <c r="K2747">
        <v>71.658202258068499</v>
      </c>
      <c r="L2747">
        <v>51.0596232469779</v>
      </c>
      <c r="M2747">
        <v>44.467833257122003</v>
      </c>
      <c r="N2747">
        <v>0.53279998584033195</v>
      </c>
      <c r="O2747">
        <v>25.923828401529001</v>
      </c>
      <c r="P2747">
        <v>1215.2700186219699</v>
      </c>
      <c r="Q2747">
        <v>0.35095507190459102</v>
      </c>
    </row>
    <row r="2748" spans="1:17" hidden="1" x14ac:dyDescent="0.3">
      <c r="A2748" t="s">
        <v>5704</v>
      </c>
      <c r="B2748" t="s">
        <v>5705</v>
      </c>
      <c r="C2748" t="s">
        <v>10301</v>
      </c>
      <c r="D2748" t="s">
        <v>1893</v>
      </c>
      <c r="E2748">
        <v>135.16229999999999</v>
      </c>
      <c r="F2748">
        <v>91</v>
      </c>
      <c r="G2748">
        <v>1009.58226247586</v>
      </c>
      <c r="H2748">
        <v>77.206792129502105</v>
      </c>
      <c r="I2748">
        <v>58.736252655201497</v>
      </c>
      <c r="J2748">
        <v>5.4453108725202597</v>
      </c>
      <c r="K2748">
        <v>66.262004641981093</v>
      </c>
      <c r="L2748">
        <v>49.704061093529603</v>
      </c>
      <c r="M2748">
        <v>98.465307200631202</v>
      </c>
      <c r="N2748">
        <v>0.94840895843829898</v>
      </c>
      <c r="O2748">
        <v>0</v>
      </c>
      <c r="P2748">
        <v>1238.23529411764</v>
      </c>
      <c r="Q2748">
        <v>0.23437820778639101</v>
      </c>
    </row>
    <row r="2749" spans="1:17" hidden="1" x14ac:dyDescent="0.3">
      <c r="A2749" t="s">
        <v>5706</v>
      </c>
      <c r="B2749" t="s">
        <v>5707</v>
      </c>
      <c r="C2749" t="s">
        <v>10301</v>
      </c>
      <c r="D2749" t="s">
        <v>139</v>
      </c>
      <c r="E2749">
        <v>134.858925</v>
      </c>
      <c r="F2749">
        <v>42.15</v>
      </c>
      <c r="K2749">
        <v>41.094271927697299</v>
      </c>
      <c r="L2749">
        <v>39.061986140059297</v>
      </c>
      <c r="M2749">
        <v>77.450142708280893</v>
      </c>
      <c r="N2749">
        <v>1</v>
      </c>
      <c r="Q2749">
        <v>5.6226245136147997E-2</v>
      </c>
    </row>
    <row r="2750" spans="1:17" hidden="1" x14ac:dyDescent="0.3">
      <c r="A2750" t="s">
        <v>5708</v>
      </c>
      <c r="B2750" t="s">
        <v>5709</v>
      </c>
      <c r="C2750" t="s">
        <v>10301</v>
      </c>
      <c r="D2750" t="s">
        <v>198</v>
      </c>
      <c r="E2750">
        <v>134.67331455499999</v>
      </c>
      <c r="F2750">
        <v>161.65</v>
      </c>
      <c r="G2750">
        <v>149.354989748592</v>
      </c>
      <c r="H2750">
        <v>4.3019705222997304</v>
      </c>
      <c r="I2750">
        <v>49.170038780753501</v>
      </c>
      <c r="J2750">
        <v>13.637363251496099</v>
      </c>
      <c r="K2750">
        <v>147.654696769466</v>
      </c>
      <c r="L2750">
        <v>120.52264170639</v>
      </c>
      <c r="M2750">
        <v>71.157954933597907</v>
      </c>
      <c r="N2750">
        <v>0.798641336815334</v>
      </c>
      <c r="O2750">
        <v>11.042375502629101</v>
      </c>
      <c r="P2750">
        <v>194.23006916636299</v>
      </c>
      <c r="Q2750">
        <v>0.21688172446885701</v>
      </c>
    </row>
    <row r="2751" spans="1:17" hidden="1" x14ac:dyDescent="0.3">
      <c r="A2751" t="s">
        <v>5710</v>
      </c>
      <c r="B2751" t="s">
        <v>5711</v>
      </c>
      <c r="C2751" t="s">
        <v>10301</v>
      </c>
      <c r="D2751" t="s">
        <v>72</v>
      </c>
      <c r="E2751">
        <v>134.51865000000001</v>
      </c>
      <c r="F2751">
        <v>1500</v>
      </c>
      <c r="G2751">
        <v>1.72789773947823</v>
      </c>
      <c r="H2751">
        <v>-0.79798858693577002</v>
      </c>
      <c r="I2751">
        <v>-8.9711791283316291</v>
      </c>
      <c r="J2751">
        <v>-2.09458517999885</v>
      </c>
      <c r="K2751">
        <v>1450.67619082237</v>
      </c>
      <c r="L2751">
        <v>1383.73773871157</v>
      </c>
      <c r="M2751">
        <v>56.491220122213399</v>
      </c>
      <c r="N2751">
        <v>2.8774289985052302</v>
      </c>
      <c r="O2751">
        <v>8.3299999999999894</v>
      </c>
      <c r="P2751">
        <v>36.363636363636303</v>
      </c>
      <c r="Q2751">
        <v>2.0293658554286002E-2</v>
      </c>
    </row>
    <row r="2752" spans="1:17" hidden="1" x14ac:dyDescent="0.3">
      <c r="A2752" t="s">
        <v>5712</v>
      </c>
      <c r="B2752" t="s">
        <v>5713</v>
      </c>
      <c r="C2752" t="s">
        <v>10301</v>
      </c>
      <c r="D2752" t="s">
        <v>127</v>
      </c>
      <c r="E2752">
        <v>134.45427875999999</v>
      </c>
      <c r="F2752">
        <v>9.42</v>
      </c>
      <c r="G2752">
        <v>-25.526433176308402</v>
      </c>
      <c r="H2752">
        <v>-0.37113890498063101</v>
      </c>
      <c r="I2752">
        <v>-26.426863585244501</v>
      </c>
      <c r="J2752">
        <v>-3.4026687947554</v>
      </c>
      <c r="K2752">
        <v>9.2926043861682697</v>
      </c>
      <c r="L2752">
        <v>10.491974654447899</v>
      </c>
      <c r="M2752">
        <v>59.590447297010101</v>
      </c>
      <c r="N2752">
        <v>1.2341657007609399</v>
      </c>
      <c r="O2752">
        <v>31.634819532908701</v>
      </c>
      <c r="P2752">
        <v>24.768211920529801</v>
      </c>
    </row>
    <row r="2753" spans="1:17" hidden="1" x14ac:dyDescent="0.3">
      <c r="A2753" t="s">
        <v>5714</v>
      </c>
      <c r="B2753" t="s">
        <v>5715</v>
      </c>
      <c r="C2753" t="s">
        <v>10301</v>
      </c>
      <c r="D2753" t="s">
        <v>335</v>
      </c>
      <c r="E2753">
        <v>134.3253</v>
      </c>
      <c r="F2753">
        <v>88.5</v>
      </c>
      <c r="G2753">
        <v>21.323409187501099</v>
      </c>
      <c r="H2753">
        <v>-18.214339945969499</v>
      </c>
      <c r="I2753">
        <v>37.5654143481106</v>
      </c>
      <c r="J2753">
        <v>-3.6666270204970601</v>
      </c>
      <c r="K2753">
        <v>97.914436717868696</v>
      </c>
      <c r="M2753">
        <v>34.476020670332801</v>
      </c>
      <c r="N2753">
        <v>0.23856041131105399</v>
      </c>
      <c r="O2753">
        <v>49.1525423728813</v>
      </c>
      <c r="P2753">
        <v>57.3333333333333</v>
      </c>
    </row>
    <row r="2754" spans="1:17" hidden="1" x14ac:dyDescent="0.3">
      <c r="A2754" t="s">
        <v>5716</v>
      </c>
      <c r="B2754" t="s">
        <v>5717</v>
      </c>
      <c r="C2754" t="s">
        <v>10301</v>
      </c>
      <c r="D2754" t="s">
        <v>955</v>
      </c>
      <c r="E2754">
        <v>134.30933999999999</v>
      </c>
      <c r="F2754">
        <v>226.11</v>
      </c>
      <c r="G2754">
        <v>-13.4606380556455</v>
      </c>
      <c r="H2754">
        <v>8.9076091668708806</v>
      </c>
      <c r="I2754">
        <v>2.2910015074426799</v>
      </c>
      <c r="J2754">
        <v>0.75592760783812196</v>
      </c>
      <c r="K2754">
        <v>215.55740602210199</v>
      </c>
      <c r="L2754">
        <v>197.06857499745101</v>
      </c>
      <c r="M2754">
        <v>57.405340231363198</v>
      </c>
      <c r="N2754">
        <v>0.355368454662361</v>
      </c>
      <c r="O2754">
        <v>36.725487594533597</v>
      </c>
      <c r="P2754">
        <v>48.074656188605097</v>
      </c>
      <c r="Q2754">
        <v>0.12724748993639001</v>
      </c>
    </row>
    <row r="2755" spans="1:17" hidden="1" x14ac:dyDescent="0.3">
      <c r="A2755" t="s">
        <v>5718</v>
      </c>
      <c r="B2755" t="s">
        <v>5719</v>
      </c>
      <c r="C2755" t="s">
        <v>10301</v>
      </c>
      <c r="D2755" t="s">
        <v>2663</v>
      </c>
      <c r="E2755">
        <v>134.30340000000001</v>
      </c>
      <c r="F2755">
        <v>94.5</v>
      </c>
      <c r="G2755">
        <v>-34.195631008216601</v>
      </c>
      <c r="H2755">
        <v>-3.7068920810241801</v>
      </c>
      <c r="I2755">
        <v>-24.978484657102999</v>
      </c>
      <c r="J2755">
        <v>-0.95253930640934903</v>
      </c>
      <c r="K2755">
        <v>95.264108864654006</v>
      </c>
      <c r="L2755">
        <v>96.901152857957001</v>
      </c>
      <c r="M2755">
        <v>54.450033504390703</v>
      </c>
      <c r="N2755">
        <v>0.38731316077287598</v>
      </c>
      <c r="O2755">
        <v>46.772486772486701</v>
      </c>
      <c r="P2755">
        <v>14.4067796610169</v>
      </c>
    </row>
    <row r="2756" spans="1:17" hidden="1" x14ac:dyDescent="0.3">
      <c r="A2756" t="s">
        <v>5720</v>
      </c>
      <c r="B2756" t="s">
        <v>5721</v>
      </c>
      <c r="C2756" t="s">
        <v>10301</v>
      </c>
      <c r="D2756" t="s">
        <v>397</v>
      </c>
      <c r="E2756">
        <v>134.18100000000001</v>
      </c>
      <c r="F2756">
        <v>745.45</v>
      </c>
      <c r="G2756">
        <v>-16.689745879849202</v>
      </c>
      <c r="H2756">
        <v>2.4615139554650298</v>
      </c>
      <c r="I2756">
        <v>2.7360549129694598</v>
      </c>
      <c r="J2756">
        <v>-3.1903836538427401</v>
      </c>
      <c r="K2756">
        <v>736.39745722409305</v>
      </c>
      <c r="L2756">
        <v>703.16476423764402</v>
      </c>
      <c r="M2756">
        <v>52.009752053581501</v>
      </c>
      <c r="N2756">
        <v>0.58738501971090595</v>
      </c>
      <c r="O2756">
        <v>13.072640686833401</v>
      </c>
      <c r="P2756">
        <v>29.6434782608695</v>
      </c>
      <c r="Q2756">
        <v>3.8111540286881997E-2</v>
      </c>
    </row>
    <row r="2757" spans="1:17" hidden="1" x14ac:dyDescent="0.3">
      <c r="A2757" t="s">
        <v>5722</v>
      </c>
      <c r="B2757" t="s">
        <v>5723</v>
      </c>
      <c r="C2757" t="s">
        <v>10301</v>
      </c>
      <c r="D2757" t="s">
        <v>101</v>
      </c>
      <c r="E2757">
        <v>134.13999999999999</v>
      </c>
      <c r="F2757">
        <v>28.24</v>
      </c>
      <c r="G2757">
        <v>48.582262475865399</v>
      </c>
      <c r="H2757">
        <v>10.803443524754</v>
      </c>
      <c r="I2757">
        <v>12.7295539800872</v>
      </c>
      <c r="J2757">
        <v>-0.21139901322942001</v>
      </c>
      <c r="K2757">
        <v>26.016746711603901</v>
      </c>
      <c r="L2757">
        <v>23.702043384889901</v>
      </c>
      <c r="M2757">
        <v>59.014955533466903</v>
      </c>
      <c r="N2757">
        <v>0.533378163573761</v>
      </c>
      <c r="O2757">
        <v>30.311614730878102</v>
      </c>
      <c r="P2757">
        <v>81.025641025640994</v>
      </c>
      <c r="Q2757">
        <v>9.2868052159695E-2</v>
      </c>
    </row>
    <row r="2758" spans="1:17" hidden="1" x14ac:dyDescent="0.3">
      <c r="A2758" t="s">
        <v>5724</v>
      </c>
      <c r="B2758" t="s">
        <v>5725</v>
      </c>
      <c r="C2758" t="s">
        <v>10301</v>
      </c>
      <c r="D2758" t="s">
        <v>139</v>
      </c>
      <c r="E2758">
        <v>133.87989582999899</v>
      </c>
      <c r="F2758">
        <v>34.57</v>
      </c>
      <c r="G2758">
        <v>-40.729843450994501</v>
      </c>
      <c r="H2758">
        <v>-13.3892859095173</v>
      </c>
      <c r="I2758">
        <v>-23.261410112885599</v>
      </c>
      <c r="J2758">
        <v>-5.6149654003707203</v>
      </c>
      <c r="K2758">
        <v>36.983788890896101</v>
      </c>
      <c r="L2758">
        <v>35.874561226289302</v>
      </c>
      <c r="M2758">
        <v>29.870257241212101</v>
      </c>
      <c r="N2758">
        <v>0.74495339668831795</v>
      </c>
      <c r="O2758">
        <v>47.237489152444297</v>
      </c>
      <c r="Q2758">
        <v>3.0100503740633E-2</v>
      </c>
    </row>
    <row r="2759" spans="1:17" hidden="1" x14ac:dyDescent="0.3">
      <c r="A2759" t="s">
        <v>5726</v>
      </c>
      <c r="B2759" t="s">
        <v>5727</v>
      </c>
      <c r="C2759" t="s">
        <v>10301</v>
      </c>
      <c r="D2759" t="s">
        <v>21</v>
      </c>
      <c r="E2759">
        <v>133.86376842999999</v>
      </c>
      <c r="F2759">
        <v>162.05000000000001</v>
      </c>
      <c r="G2759">
        <v>-63.612181968578902</v>
      </c>
      <c r="H2759">
        <v>-17.355159090010002</v>
      </c>
      <c r="I2759">
        <v>-47.3701768079695</v>
      </c>
      <c r="J2759">
        <v>-5.7284800699347604</v>
      </c>
      <c r="M2759">
        <v>32.9360166741859</v>
      </c>
      <c r="O2759">
        <v>63.282937365010802</v>
      </c>
      <c r="P2759">
        <v>2.5957581513137198</v>
      </c>
    </row>
    <row r="2760" spans="1:17" hidden="1" x14ac:dyDescent="0.3">
      <c r="A2760" t="s">
        <v>5728</v>
      </c>
      <c r="B2760" t="s">
        <v>5729</v>
      </c>
      <c r="C2760" t="s">
        <v>10301</v>
      </c>
      <c r="D2760" t="s">
        <v>303</v>
      </c>
      <c r="E2760">
        <v>133.85056</v>
      </c>
      <c r="F2760">
        <v>32.96</v>
      </c>
      <c r="G2760">
        <v>63.154726243981301</v>
      </c>
      <c r="H2760">
        <v>-7.6288718271374298</v>
      </c>
      <c r="I2760">
        <v>50.289869602076898</v>
      </c>
      <c r="J2760">
        <v>12.3676072137371</v>
      </c>
      <c r="K2760">
        <v>32.880693124597897</v>
      </c>
      <c r="L2760">
        <v>26.4879799717481</v>
      </c>
      <c r="M2760">
        <v>46.292923660953903</v>
      </c>
      <c r="N2760">
        <v>0.42680966941581799</v>
      </c>
      <c r="O2760">
        <v>28.2463592233009</v>
      </c>
      <c r="P2760">
        <v>124.217687074829</v>
      </c>
      <c r="Q2760">
        <v>0.116421811961453</v>
      </c>
    </row>
    <row r="2761" spans="1:17" hidden="1" x14ac:dyDescent="0.3">
      <c r="A2761" t="s">
        <v>5730</v>
      </c>
      <c r="B2761" t="s">
        <v>5731</v>
      </c>
      <c r="C2761" t="s">
        <v>10301</v>
      </c>
      <c r="D2761" t="s">
        <v>789</v>
      </c>
      <c r="E2761">
        <v>133.4473812</v>
      </c>
      <c r="F2761">
        <v>101</v>
      </c>
      <c r="G2761">
        <v>160.736163590469</v>
      </c>
      <c r="H2761">
        <v>6.2136006401404202</v>
      </c>
      <c r="I2761">
        <v>98.697106628351605</v>
      </c>
      <c r="J2761">
        <v>-7.5276308815009196</v>
      </c>
      <c r="K2761">
        <v>94.260213376027295</v>
      </c>
      <c r="L2761">
        <v>68.825586146579894</v>
      </c>
      <c r="M2761">
        <v>46.168556906992997</v>
      </c>
      <c r="N2761">
        <v>1.93537787513691</v>
      </c>
      <c r="O2761">
        <v>7.7326732673267298</v>
      </c>
      <c r="P2761">
        <v>196.97147897677101</v>
      </c>
      <c r="Q2761">
        <v>9.8168398270452997E-2</v>
      </c>
    </row>
    <row r="2762" spans="1:17" hidden="1" x14ac:dyDescent="0.3">
      <c r="A2762" t="s">
        <v>5732</v>
      </c>
      <c r="B2762" t="s">
        <v>5733</v>
      </c>
      <c r="C2762" t="s">
        <v>10301</v>
      </c>
      <c r="D2762" t="s">
        <v>127</v>
      </c>
      <c r="E2762">
        <v>133.36329610999999</v>
      </c>
      <c r="F2762">
        <v>6.82</v>
      </c>
      <c r="G2762">
        <v>-26.4296422860393</v>
      </c>
      <c r="H2762">
        <v>-2.9573458015323499</v>
      </c>
      <c r="I2762">
        <v>-38.734555892936797</v>
      </c>
      <c r="J2762">
        <v>0.40169469488346798</v>
      </c>
      <c r="K2762">
        <v>7.1100758315956396</v>
      </c>
      <c r="L2762">
        <v>7.6916029324426596</v>
      </c>
      <c r="M2762">
        <v>45.276521807109603</v>
      </c>
      <c r="N2762">
        <v>1.02460781945626</v>
      </c>
      <c r="O2762">
        <v>79.618768328445697</v>
      </c>
      <c r="P2762">
        <v>12.5412541254125</v>
      </c>
      <c r="Q2762">
        <v>2.9442374182988E-2</v>
      </c>
    </row>
    <row r="2763" spans="1:17" hidden="1" x14ac:dyDescent="0.3">
      <c r="A2763" t="s">
        <v>5734</v>
      </c>
      <c r="B2763" t="s">
        <v>5735</v>
      </c>
      <c r="C2763" t="s">
        <v>10301</v>
      </c>
      <c r="D2763" t="s">
        <v>46</v>
      </c>
      <c r="E2763">
        <v>133.12719849000001</v>
      </c>
      <c r="F2763">
        <v>137.15</v>
      </c>
      <c r="G2763">
        <v>7.8743416837862297</v>
      </c>
      <c r="H2763">
        <v>-14.784461440793001</v>
      </c>
      <c r="I2763">
        <v>-69.201282069316306</v>
      </c>
      <c r="J2763">
        <v>-5.3059765668233601</v>
      </c>
      <c r="K2763">
        <v>158.143181559575</v>
      </c>
      <c r="L2763">
        <v>174.34153762681501</v>
      </c>
      <c r="M2763">
        <v>37.569619018998502</v>
      </c>
      <c r="N2763">
        <v>1.72043010752688</v>
      </c>
      <c r="O2763">
        <v>150.82026977761501</v>
      </c>
      <c r="P2763">
        <v>74.048223350253807</v>
      </c>
      <c r="Q2763">
        <v>0.14119805249123901</v>
      </c>
    </row>
    <row r="2764" spans="1:17" hidden="1" x14ac:dyDescent="0.3">
      <c r="A2764" t="s">
        <v>5736</v>
      </c>
      <c r="B2764" t="s">
        <v>5737</v>
      </c>
      <c r="C2764" t="s">
        <v>10301</v>
      </c>
      <c r="D2764" t="s">
        <v>51</v>
      </c>
      <c r="E2764">
        <v>132.98699445999901</v>
      </c>
      <c r="F2764">
        <v>206.6</v>
      </c>
      <c r="G2764">
        <v>94.591686277696297</v>
      </c>
      <c r="H2764">
        <v>8.6393172176496797</v>
      </c>
      <c r="I2764">
        <v>106.050055390716</v>
      </c>
      <c r="J2764">
        <v>12.6473792935092</v>
      </c>
      <c r="K2764">
        <v>158.18086163204299</v>
      </c>
      <c r="L2764">
        <v>119.449528033931</v>
      </c>
      <c r="M2764">
        <v>83.512640174539897</v>
      </c>
      <c r="N2764">
        <v>0.366448669936912</v>
      </c>
      <c r="O2764">
        <v>0</v>
      </c>
      <c r="P2764">
        <v>177.31543624161</v>
      </c>
      <c r="Q2764">
        <v>3.4634879797693002E-2</v>
      </c>
    </row>
    <row r="2765" spans="1:17" hidden="1" x14ac:dyDescent="0.3">
      <c r="A2765" t="s">
        <v>5738</v>
      </c>
      <c r="B2765" t="s">
        <v>5739</v>
      </c>
      <c r="C2765" t="s">
        <v>10301</v>
      </c>
      <c r="D2765" t="s">
        <v>527</v>
      </c>
      <c r="E2765">
        <v>132.80000000000001</v>
      </c>
      <c r="F2765">
        <v>166</v>
      </c>
      <c r="G2765">
        <v>411.39350354149201</v>
      </c>
      <c r="H2765">
        <v>15.3354534923523</v>
      </c>
      <c r="I2765">
        <v>102.517816023571</v>
      </c>
      <c r="J2765">
        <v>-2.76572611959616</v>
      </c>
      <c r="K2765">
        <v>151.58673744035301</v>
      </c>
      <c r="L2765">
        <v>111.123036104935</v>
      </c>
      <c r="M2765">
        <v>54.158806088802699</v>
      </c>
      <c r="N2765">
        <v>0.59636790453522803</v>
      </c>
      <c r="O2765">
        <v>10.1807228915662</v>
      </c>
      <c r="P2765">
        <v>467.52136752136698</v>
      </c>
      <c r="Q2765">
        <v>0.16196644616297401</v>
      </c>
    </row>
    <row r="2766" spans="1:17" hidden="1" x14ac:dyDescent="0.3">
      <c r="A2766" t="s">
        <v>5740</v>
      </c>
      <c r="B2766" t="s">
        <v>5741</v>
      </c>
      <c r="C2766" t="s">
        <v>10301</v>
      </c>
      <c r="D2766" t="s">
        <v>219</v>
      </c>
      <c r="E2766">
        <v>132.28690967</v>
      </c>
      <c r="F2766">
        <v>427.3</v>
      </c>
      <c r="G2766">
        <v>30.195120940250199</v>
      </c>
      <c r="H2766">
        <v>11.8723171360483</v>
      </c>
      <c r="I2766">
        <v>8.6735142214629608</v>
      </c>
      <c r="J2766">
        <v>2.0765068901125598</v>
      </c>
      <c r="K2766">
        <v>404.17079146497701</v>
      </c>
      <c r="L2766">
        <v>351.65307116678702</v>
      </c>
      <c r="M2766">
        <v>56.559069961326998</v>
      </c>
      <c r="N2766">
        <v>0.33594803736818801</v>
      </c>
      <c r="O2766">
        <v>22.8644980107652</v>
      </c>
      <c r="P2766">
        <v>63.029378099961797</v>
      </c>
      <c r="Q2766">
        <v>1.7318344262939E-2</v>
      </c>
    </row>
    <row r="2767" spans="1:17" hidden="1" x14ac:dyDescent="0.3">
      <c r="A2767" t="s">
        <v>5742</v>
      </c>
      <c r="B2767" t="s">
        <v>5743</v>
      </c>
      <c r="C2767" t="s">
        <v>10301</v>
      </c>
      <c r="D2767" t="s">
        <v>1175</v>
      </c>
      <c r="E2767">
        <v>132.24380509700001</v>
      </c>
      <c r="F2767">
        <v>22.97</v>
      </c>
      <c r="G2767">
        <v>-26.772867422857601</v>
      </c>
      <c r="H2767">
        <v>1.80643970659464</v>
      </c>
      <c r="I2767">
        <v>-20.885218529532899</v>
      </c>
      <c r="J2767">
        <v>-2.63730146206191</v>
      </c>
      <c r="K2767">
        <v>23.280743822386601</v>
      </c>
      <c r="L2767">
        <v>23.092891899220099</v>
      </c>
      <c r="M2767">
        <v>40.726805301629703</v>
      </c>
      <c r="N2767">
        <v>1.06764370215028</v>
      </c>
      <c r="O2767">
        <v>54.4623421854592</v>
      </c>
      <c r="P2767">
        <v>23.494623655913902</v>
      </c>
      <c r="Q2767">
        <v>6.2349152845035997E-2</v>
      </c>
    </row>
    <row r="2768" spans="1:17" hidden="1" x14ac:dyDescent="0.3">
      <c r="A2768" t="s">
        <v>5744</v>
      </c>
      <c r="B2768" t="s">
        <v>5745</v>
      </c>
      <c r="C2768" t="s">
        <v>10301</v>
      </c>
      <c r="D2768" t="s">
        <v>263</v>
      </c>
      <c r="E2768">
        <v>132.13024575999901</v>
      </c>
      <c r="F2768">
        <v>122.8</v>
      </c>
      <c r="G2768">
        <v>60.860125658032999</v>
      </c>
      <c r="H2768">
        <v>0.99368288580465203</v>
      </c>
      <c r="I2768">
        <v>65.5248448370521</v>
      </c>
      <c r="J2768">
        <v>-4.6608874099187396</v>
      </c>
      <c r="K2768">
        <v>118.304595566229</v>
      </c>
      <c r="L2768">
        <v>91.973719832472497</v>
      </c>
      <c r="M2768">
        <v>49.342277079554101</v>
      </c>
      <c r="N2768">
        <v>0.43215434083601201</v>
      </c>
      <c r="O2768">
        <v>11.074918566775199</v>
      </c>
      <c r="P2768">
        <v>123.272727272727</v>
      </c>
    </row>
    <row r="2769" spans="1:17" hidden="1" x14ac:dyDescent="0.3">
      <c r="A2769" t="s">
        <v>5746</v>
      </c>
      <c r="B2769" t="s">
        <v>5747</v>
      </c>
      <c r="C2769" t="s">
        <v>10301</v>
      </c>
      <c r="D2769" t="s">
        <v>622</v>
      </c>
      <c r="E2769">
        <v>131.93433350000001</v>
      </c>
      <c r="F2769">
        <v>42.22</v>
      </c>
      <c r="G2769">
        <v>51.676917749518303</v>
      </c>
      <c r="H2769">
        <v>14.032162597184699</v>
      </c>
      <c r="I2769">
        <v>5.6020454142527099</v>
      </c>
      <c r="J2769">
        <v>11.657852388489299</v>
      </c>
      <c r="K2769">
        <v>37.730348294271501</v>
      </c>
      <c r="L2769">
        <v>33.953698976338799</v>
      </c>
      <c r="M2769">
        <v>56.187469487563298</v>
      </c>
      <c r="N2769">
        <v>2.2887969080103501</v>
      </c>
      <c r="O2769">
        <v>17.7167219327333</v>
      </c>
      <c r="P2769">
        <v>91.941787823716496</v>
      </c>
      <c r="Q2769">
        <v>6.7799710751680994E-2</v>
      </c>
    </row>
    <row r="2770" spans="1:17" hidden="1" x14ac:dyDescent="0.3">
      <c r="A2770" t="s">
        <v>5748</v>
      </c>
      <c r="B2770" t="s">
        <v>5749</v>
      </c>
      <c r="C2770" t="s">
        <v>10301</v>
      </c>
      <c r="E2770">
        <v>131.90924999999999</v>
      </c>
      <c r="F2770">
        <v>40.65</v>
      </c>
      <c r="G2770">
        <v>1597.4642658714499</v>
      </c>
      <c r="H2770">
        <v>47.6473891444274</v>
      </c>
      <c r="I2770">
        <v>245.028374340581</v>
      </c>
      <c r="J2770">
        <v>4.9265815727115196</v>
      </c>
      <c r="K2770">
        <v>30.865743432805999</v>
      </c>
      <c r="L2770">
        <v>20.238463745903399</v>
      </c>
      <c r="M2770">
        <v>97.869115269651303</v>
      </c>
      <c r="N2770">
        <v>1.27871051430655</v>
      </c>
      <c r="O2770">
        <v>0</v>
      </c>
      <c r="P2770">
        <v>1664.3229166666599</v>
      </c>
      <c r="Q2770">
        <v>0.213602408605959</v>
      </c>
    </row>
    <row r="2771" spans="1:17" hidden="1" x14ac:dyDescent="0.3">
      <c r="A2771" t="s">
        <v>5750</v>
      </c>
      <c r="B2771" t="s">
        <v>5751</v>
      </c>
      <c r="C2771" t="s">
        <v>10301</v>
      </c>
      <c r="D2771" t="s">
        <v>119</v>
      </c>
      <c r="E2771">
        <v>131.5919451</v>
      </c>
      <c r="F2771">
        <v>0.66</v>
      </c>
      <c r="G2771">
        <v>-33.632023238420203</v>
      </c>
      <c r="H2771">
        <v>-19.751726389016302</v>
      </c>
      <c r="I2771">
        <v>-38.3423990301917</v>
      </c>
      <c r="J2771">
        <v>-4.2582634330289997</v>
      </c>
      <c r="K2771">
        <v>0.96688106248906103</v>
      </c>
      <c r="L2771">
        <v>0.98929642639354398</v>
      </c>
      <c r="M2771">
        <v>7.4217860861509E-2</v>
      </c>
      <c r="N2771">
        <v>1.9268811187046599</v>
      </c>
      <c r="O2771">
        <v>89.393939393939306</v>
      </c>
      <c r="P2771">
        <v>19.999999999999901</v>
      </c>
      <c r="Q2771">
        <v>-0.10085674940107001</v>
      </c>
    </row>
    <row r="2772" spans="1:17" hidden="1" x14ac:dyDescent="0.3">
      <c r="A2772" t="s">
        <v>5752</v>
      </c>
      <c r="B2772" t="s">
        <v>5753</v>
      </c>
      <c r="C2772" t="s">
        <v>10301</v>
      </c>
      <c r="D2772" t="s">
        <v>308</v>
      </c>
      <c r="E2772">
        <v>131.42501845000001</v>
      </c>
      <c r="F2772">
        <v>116.95</v>
      </c>
      <c r="G2772">
        <v>63.960851483248497</v>
      </c>
      <c r="H2772">
        <v>2.3443783363986799</v>
      </c>
      <c r="I2772">
        <v>-16.594431550516902</v>
      </c>
      <c r="J2772">
        <v>1.71253474996905</v>
      </c>
      <c r="K2772">
        <v>119.209282501852</v>
      </c>
      <c r="L2772">
        <v>110.89739294520901</v>
      </c>
      <c r="M2772">
        <v>45.096650531581602</v>
      </c>
      <c r="N2772">
        <v>0.77680965147452996</v>
      </c>
      <c r="O2772">
        <v>27.8324070115433</v>
      </c>
      <c r="P2772">
        <v>105.17543859649101</v>
      </c>
      <c r="Q2772">
        <v>0.18597350804434301</v>
      </c>
    </row>
    <row r="2773" spans="1:17" hidden="1" x14ac:dyDescent="0.3">
      <c r="A2773" t="s">
        <v>5754</v>
      </c>
      <c r="B2773" t="s">
        <v>5755</v>
      </c>
      <c r="C2773" t="s">
        <v>10301</v>
      </c>
      <c r="D2773" t="s">
        <v>1893</v>
      </c>
      <c r="E2773">
        <v>131.32124999999999</v>
      </c>
      <c r="F2773">
        <v>12.97</v>
      </c>
      <c r="G2773">
        <v>95.702952131037804</v>
      </c>
      <c r="H2773">
        <v>-4.7887634260534302</v>
      </c>
      <c r="I2773">
        <v>7.8634381433873797</v>
      </c>
      <c r="J2773">
        <v>-3.29518036965215E-3</v>
      </c>
      <c r="K2773">
        <v>13.054544596700699</v>
      </c>
      <c r="L2773">
        <v>11.1830845014708</v>
      </c>
      <c r="M2773">
        <v>44.174294226782401</v>
      </c>
      <c r="N2773">
        <v>0.29288453752677901</v>
      </c>
      <c r="O2773">
        <v>32.228218966846498</v>
      </c>
      <c r="P2773">
        <v>127.543859649122</v>
      </c>
      <c r="Q2773">
        <v>-1.9228085099029998E-2</v>
      </c>
    </row>
    <row r="2774" spans="1:17" hidden="1" x14ac:dyDescent="0.3">
      <c r="A2774" t="s">
        <v>5756</v>
      </c>
      <c r="B2774" t="s">
        <v>5757</v>
      </c>
      <c r="C2774" t="s">
        <v>10301</v>
      </c>
      <c r="D2774" t="s">
        <v>51</v>
      </c>
      <c r="E2774">
        <v>131.13766000000001</v>
      </c>
      <c r="F2774">
        <v>30.37</v>
      </c>
      <c r="G2774">
        <v>1.42638513344635</v>
      </c>
      <c r="H2774">
        <v>7.7664335780499796</v>
      </c>
      <c r="I2774">
        <v>-20.747588650950199</v>
      </c>
      <c r="J2774">
        <v>1.2370107945331399</v>
      </c>
      <c r="K2774">
        <v>30.178387247026201</v>
      </c>
      <c r="L2774">
        <v>29.671097510465898</v>
      </c>
      <c r="M2774">
        <v>50.758200621343804</v>
      </c>
      <c r="N2774">
        <v>0.866015200247642</v>
      </c>
      <c r="O2774">
        <v>44.5176160684886</v>
      </c>
      <c r="P2774">
        <v>37.732426303854801</v>
      </c>
      <c r="Q2774">
        <v>-1.8245651888254E-2</v>
      </c>
    </row>
    <row r="2775" spans="1:17" hidden="1" x14ac:dyDescent="0.3">
      <c r="A2775" t="s">
        <v>5758</v>
      </c>
      <c r="B2775" t="s">
        <v>5759</v>
      </c>
      <c r="C2775" t="s">
        <v>10301</v>
      </c>
      <c r="D2775" t="s">
        <v>774</v>
      </c>
      <c r="E2775">
        <v>130.965175458</v>
      </c>
      <c r="F2775">
        <v>49.53</v>
      </c>
      <c r="G2775">
        <v>65.1816776805438</v>
      </c>
      <c r="H2775">
        <v>-0.31692298919841899</v>
      </c>
      <c r="I2775">
        <v>29.435378747586</v>
      </c>
      <c r="J2775">
        <v>-15.134623045455101</v>
      </c>
      <c r="K2775">
        <v>48.505684030107297</v>
      </c>
      <c r="L2775">
        <v>40.531739132747902</v>
      </c>
      <c r="M2775">
        <v>43.231050842149997</v>
      </c>
      <c r="N2775">
        <v>0.85517015249816997</v>
      </c>
      <c r="O2775">
        <v>21.1588935998384</v>
      </c>
      <c r="Q2775">
        <v>0.24396130123291199</v>
      </c>
    </row>
    <row r="2776" spans="1:17" hidden="1" x14ac:dyDescent="0.3">
      <c r="A2776" t="s">
        <v>5760</v>
      </c>
      <c r="B2776" t="s">
        <v>5761</v>
      </c>
      <c r="C2776" t="s">
        <v>10301</v>
      </c>
      <c r="D2776" t="s">
        <v>139</v>
      </c>
      <c r="E2776">
        <v>130.92616871999999</v>
      </c>
      <c r="F2776">
        <v>36.24</v>
      </c>
      <c r="G2776">
        <v>18.9218086671134</v>
      </c>
      <c r="H2776">
        <v>-11.756795221456899</v>
      </c>
      <c r="I2776">
        <v>1.29184868385649</v>
      </c>
      <c r="J2776">
        <v>-3.7978362113392801</v>
      </c>
      <c r="K2776">
        <v>36.195751901106703</v>
      </c>
      <c r="L2776">
        <v>32.521573512175699</v>
      </c>
      <c r="M2776">
        <v>54.122835260857599</v>
      </c>
      <c r="N2776">
        <v>0.34004761861150001</v>
      </c>
      <c r="O2776">
        <v>40.700883002207497</v>
      </c>
      <c r="P2776">
        <v>52.911392405063303</v>
      </c>
      <c r="Q2776">
        <v>8.8604649233177998E-2</v>
      </c>
    </row>
    <row r="2777" spans="1:17" hidden="1" x14ac:dyDescent="0.3">
      <c r="A2777" t="s">
        <v>5762</v>
      </c>
      <c r="B2777" t="s">
        <v>5763</v>
      </c>
      <c r="C2777" t="s">
        <v>10301</v>
      </c>
      <c r="D2777" t="s">
        <v>4186</v>
      </c>
      <c r="E2777">
        <v>130.52628000000001</v>
      </c>
      <c r="F2777">
        <v>1200</v>
      </c>
      <c r="G2777">
        <v>135.55794586591901</v>
      </c>
      <c r="H2777">
        <v>18.7667921295021</v>
      </c>
      <c r="I2777">
        <v>61.172665187789299</v>
      </c>
      <c r="J2777">
        <v>1.85502366244393</v>
      </c>
      <c r="K2777">
        <v>1040.1127580798</v>
      </c>
      <c r="L2777">
        <v>782.21315801699302</v>
      </c>
      <c r="M2777">
        <v>69.863598132868503</v>
      </c>
      <c r="N2777">
        <v>1.11163963963963</v>
      </c>
      <c r="O2777">
        <v>4.99583333333333</v>
      </c>
      <c r="P2777">
        <v>208.087291399229</v>
      </c>
      <c r="Q2777">
        <v>9.9986311398569006E-2</v>
      </c>
    </row>
    <row r="2778" spans="1:17" hidden="1" x14ac:dyDescent="0.3">
      <c r="A2778" t="s">
        <v>5764</v>
      </c>
      <c r="B2778" t="s">
        <v>5765</v>
      </c>
      <c r="C2778" t="s">
        <v>10301</v>
      </c>
      <c r="D2778" t="s">
        <v>622</v>
      </c>
      <c r="E2778">
        <v>130.33811215999901</v>
      </c>
      <c r="F2778">
        <v>60.31</v>
      </c>
      <c r="G2778">
        <v>-4.2049170113140404</v>
      </c>
      <c r="H2778">
        <v>-0.48731873674639298</v>
      </c>
      <c r="I2778">
        <v>-22.6704194945758</v>
      </c>
      <c r="J2778">
        <v>-1.1412391154921899</v>
      </c>
      <c r="K2778">
        <v>58.944754934827799</v>
      </c>
      <c r="L2778">
        <v>58.891326103860997</v>
      </c>
      <c r="M2778">
        <v>65.938801331368694</v>
      </c>
      <c r="N2778">
        <v>0.75683736984357997</v>
      </c>
      <c r="O2778">
        <v>52.5120212236776</v>
      </c>
      <c r="P2778">
        <v>28.319148936170201</v>
      </c>
      <c r="Q2778">
        <v>6.2610624677405996E-2</v>
      </c>
    </row>
    <row r="2779" spans="1:17" hidden="1" x14ac:dyDescent="0.3">
      <c r="A2779" t="s">
        <v>5766</v>
      </c>
      <c r="B2779" t="s">
        <v>5767</v>
      </c>
      <c r="C2779" t="s">
        <v>10301</v>
      </c>
      <c r="D2779" t="s">
        <v>400</v>
      </c>
      <c r="E2779">
        <v>130.136169</v>
      </c>
      <c r="F2779">
        <v>259.95</v>
      </c>
      <c r="G2779">
        <v>32.051493245096196</v>
      </c>
      <c r="H2779">
        <v>11.3516817729656</v>
      </c>
      <c r="I2779">
        <v>53.529224738476799</v>
      </c>
      <c r="J2779">
        <v>-7.8471360319239496</v>
      </c>
      <c r="K2779">
        <v>249.13303710457799</v>
      </c>
      <c r="L2779">
        <v>179.26454858995601</v>
      </c>
      <c r="M2779">
        <v>23.107751167601101</v>
      </c>
      <c r="N2779">
        <v>0.32939406854019898</v>
      </c>
      <c r="O2779">
        <v>23.773802654356601</v>
      </c>
      <c r="P2779">
        <v>172.48427672955901</v>
      </c>
      <c r="Q2779">
        <v>0.170922731061209</v>
      </c>
    </row>
    <row r="2780" spans="1:17" hidden="1" x14ac:dyDescent="0.3">
      <c r="A2780" t="s">
        <v>5768</v>
      </c>
      <c r="B2780" t="s">
        <v>5769</v>
      </c>
      <c r="C2780" t="s">
        <v>10301</v>
      </c>
      <c r="D2780" t="s">
        <v>1661</v>
      </c>
      <c r="E2780">
        <v>130.02585719999999</v>
      </c>
      <c r="F2780">
        <v>60.13</v>
      </c>
      <c r="G2780">
        <v>-6.85874819455936</v>
      </c>
      <c r="H2780">
        <v>-4.1110213753210303</v>
      </c>
      <c r="I2780">
        <v>2.92308600887822</v>
      </c>
      <c r="J2780">
        <v>-0.37589561112159797</v>
      </c>
      <c r="K2780">
        <v>59.823847917064398</v>
      </c>
      <c r="L2780">
        <v>57.113250150453801</v>
      </c>
      <c r="M2780">
        <v>57.650387217952897</v>
      </c>
      <c r="N2780">
        <v>1.1466089078285999</v>
      </c>
      <c r="O2780">
        <v>5.9205055712622396</v>
      </c>
      <c r="P2780">
        <v>25.558571726874</v>
      </c>
      <c r="Q2780">
        <v>-2.9836431339762999E-2</v>
      </c>
    </row>
    <row r="2781" spans="1:17" hidden="1" x14ac:dyDescent="0.3">
      <c r="A2781" t="s">
        <v>5770</v>
      </c>
      <c r="B2781" t="s">
        <v>5771</v>
      </c>
      <c r="C2781" t="s">
        <v>10301</v>
      </c>
      <c r="D2781" t="s">
        <v>955</v>
      </c>
      <c r="E2781">
        <v>129.435</v>
      </c>
      <c r="F2781">
        <v>86.29</v>
      </c>
      <c r="G2781">
        <v>27.728005621608599</v>
      </c>
      <c r="H2781">
        <v>14.4798817192314</v>
      </c>
      <c r="I2781">
        <v>-2.76496623958211</v>
      </c>
      <c r="J2781">
        <v>4.7829120126995601</v>
      </c>
      <c r="K2781">
        <v>76.484617992351701</v>
      </c>
      <c r="L2781">
        <v>73.940313635862907</v>
      </c>
      <c r="M2781">
        <v>74.091870972892295</v>
      </c>
      <c r="N2781">
        <v>1.0000767774222501</v>
      </c>
      <c r="O2781">
        <v>21.682697879244301</v>
      </c>
      <c r="P2781">
        <v>64.205518553758296</v>
      </c>
      <c r="Q2781">
        <v>1.4141533996756999E-2</v>
      </c>
    </row>
    <row r="2782" spans="1:17" hidden="1" x14ac:dyDescent="0.3">
      <c r="A2782" t="s">
        <v>5772</v>
      </c>
      <c r="B2782" t="s">
        <v>5773</v>
      </c>
      <c r="C2782" t="s">
        <v>10301</v>
      </c>
      <c r="D2782" t="s">
        <v>303</v>
      </c>
      <c r="E2782">
        <v>128.97952649999999</v>
      </c>
      <c r="F2782">
        <v>417.45</v>
      </c>
      <c r="G2782">
        <v>-31.173820954030202</v>
      </c>
      <c r="H2782">
        <v>10.772363160142801</v>
      </c>
      <c r="I2782">
        <v>-2.4099294581461899</v>
      </c>
      <c r="J2782">
        <v>0.97524395264325303</v>
      </c>
      <c r="K2782">
        <v>364.38908546202498</v>
      </c>
      <c r="L2782">
        <v>376.94527067399002</v>
      </c>
      <c r="M2782">
        <v>81.338565336453499</v>
      </c>
      <c r="N2782">
        <v>2.3099690628499499</v>
      </c>
      <c r="O2782">
        <v>9.9532878189004794</v>
      </c>
      <c r="P2782">
        <v>30.453124999999901</v>
      </c>
      <c r="Q2782">
        <v>6.8814276218378004E-2</v>
      </c>
    </row>
    <row r="2783" spans="1:17" hidden="1" x14ac:dyDescent="0.3">
      <c r="A2783" t="s">
        <v>5774</v>
      </c>
      <c r="B2783" t="s">
        <v>5775</v>
      </c>
      <c r="C2783" t="s">
        <v>10301</v>
      </c>
      <c r="D2783" t="s">
        <v>733</v>
      </c>
      <c r="E2783">
        <v>128.966509</v>
      </c>
      <c r="F2783">
        <v>90.73</v>
      </c>
      <c r="G2783">
        <v>-1.3329623538508699</v>
      </c>
      <c r="H2783">
        <v>-3.9753770824028898</v>
      </c>
      <c r="I2783">
        <v>0.948398718897976</v>
      </c>
      <c r="J2783">
        <v>-4.6217441173464504</v>
      </c>
      <c r="K2783">
        <v>88.018636684993595</v>
      </c>
      <c r="L2783">
        <v>82.100791600718907</v>
      </c>
      <c r="M2783">
        <v>61.719228691607398</v>
      </c>
      <c r="N2783">
        <v>0.56361163665692704</v>
      </c>
      <c r="O2783">
        <v>1.1793232668356499</v>
      </c>
      <c r="P2783">
        <v>30.630822263769101</v>
      </c>
      <c r="Q2783">
        <v>1.0011050249949E-2</v>
      </c>
    </row>
    <row r="2784" spans="1:17" hidden="1" x14ac:dyDescent="0.3">
      <c r="A2784" t="s">
        <v>5776</v>
      </c>
      <c r="B2784" t="s">
        <v>5777</v>
      </c>
      <c r="C2784" t="s">
        <v>10301</v>
      </c>
      <c r="D2784" t="s">
        <v>127</v>
      </c>
      <c r="E2784">
        <v>128.86739874</v>
      </c>
      <c r="F2784">
        <v>447.35</v>
      </c>
      <c r="G2784">
        <v>-20.135542607859399</v>
      </c>
      <c r="H2784">
        <v>-0.97765231494232196</v>
      </c>
      <c r="I2784">
        <v>-19.047095858710801</v>
      </c>
      <c r="J2784">
        <v>-1.52021444993729</v>
      </c>
      <c r="K2784">
        <v>457.21865536645498</v>
      </c>
      <c r="L2784">
        <v>467.22441990919901</v>
      </c>
      <c r="M2784">
        <v>46.134522174833499</v>
      </c>
      <c r="N2784">
        <v>0.45053514971622999</v>
      </c>
      <c r="O2784">
        <v>51.022689169553999</v>
      </c>
      <c r="P2784">
        <v>25.677763730860999</v>
      </c>
      <c r="Q2784">
        <v>8.8711715939009006E-2</v>
      </c>
    </row>
    <row r="2785" spans="1:17" hidden="1" x14ac:dyDescent="0.3">
      <c r="A2785" t="s">
        <v>5778</v>
      </c>
      <c r="B2785" t="s">
        <v>5779</v>
      </c>
      <c r="C2785" t="s">
        <v>10301</v>
      </c>
      <c r="D2785" t="s">
        <v>51</v>
      </c>
      <c r="E2785">
        <v>128.20773365100001</v>
      </c>
      <c r="F2785">
        <v>23.67</v>
      </c>
      <c r="G2785">
        <v>7.7269616162665899</v>
      </c>
      <c r="H2785">
        <v>16.589576939628699</v>
      </c>
      <c r="I2785">
        <v>21.301795726362499</v>
      </c>
      <c r="J2785">
        <v>-7.2402745596618496</v>
      </c>
      <c r="K2785">
        <v>22.638612075985801</v>
      </c>
      <c r="L2785">
        <v>20.083282565702799</v>
      </c>
      <c r="M2785">
        <v>50.879312099570797</v>
      </c>
      <c r="N2785">
        <v>1.1325864287044001</v>
      </c>
      <c r="O2785">
        <v>31.812420785804701</v>
      </c>
      <c r="P2785">
        <v>69.071428571428498</v>
      </c>
      <c r="Q2785">
        <v>8.4544860316651996E-2</v>
      </c>
    </row>
    <row r="2786" spans="1:17" hidden="1" x14ac:dyDescent="0.3">
      <c r="A2786" t="s">
        <v>5780</v>
      </c>
      <c r="B2786" t="s">
        <v>5781</v>
      </c>
      <c r="C2786" t="s">
        <v>10301</v>
      </c>
      <c r="E2786">
        <v>128.01324374999999</v>
      </c>
      <c r="F2786">
        <v>107.45</v>
      </c>
      <c r="G2786">
        <v>36.253385470517799</v>
      </c>
      <c r="H2786">
        <v>-35.576944766202601</v>
      </c>
      <c r="I2786">
        <v>52.4953906311273</v>
      </c>
      <c r="J2786">
        <v>-10.432111966268399</v>
      </c>
      <c r="M2786">
        <v>6.6183443411549501</v>
      </c>
      <c r="O2786">
        <v>68.403908794788194</v>
      </c>
      <c r="P2786">
        <v>72.361244786653799</v>
      </c>
    </row>
    <row r="2787" spans="1:17" hidden="1" x14ac:dyDescent="0.3">
      <c r="A2787" t="s">
        <v>5782</v>
      </c>
      <c r="B2787" t="s">
        <v>5783</v>
      </c>
      <c r="C2787" t="s">
        <v>10301</v>
      </c>
      <c r="D2787" t="s">
        <v>622</v>
      </c>
      <c r="E2787">
        <v>127.66643999999999</v>
      </c>
      <c r="F2787">
        <v>187.8</v>
      </c>
      <c r="G2787">
        <v>-40.973293079690102</v>
      </c>
      <c r="H2787">
        <v>-3.5404968059986399</v>
      </c>
      <c r="I2787">
        <v>-42.922300183404197</v>
      </c>
      <c r="J2787">
        <v>4.7357164655163499</v>
      </c>
      <c r="K2787">
        <v>175.90600882995301</v>
      </c>
      <c r="L2787">
        <v>190.13196646776299</v>
      </c>
      <c r="M2787">
        <v>71.391646040744703</v>
      </c>
      <c r="N2787">
        <v>2.6656992400069299</v>
      </c>
      <c r="O2787">
        <v>100.745473908413</v>
      </c>
      <c r="P2787">
        <v>21.948051948051901</v>
      </c>
      <c r="Q2787">
        <v>4.3248740214939997E-2</v>
      </c>
    </row>
    <row r="2788" spans="1:17" hidden="1" x14ac:dyDescent="0.3">
      <c r="A2788" t="s">
        <v>5784</v>
      </c>
      <c r="B2788" t="s">
        <v>5785</v>
      </c>
      <c r="C2788" t="s">
        <v>10301</v>
      </c>
      <c r="D2788" t="s">
        <v>46</v>
      </c>
      <c r="E2788">
        <v>127.65478</v>
      </c>
      <c r="F2788">
        <v>153.1</v>
      </c>
      <c r="G2788">
        <v>-6.1004237112765196</v>
      </c>
      <c r="H2788">
        <v>-4.6814837325668304</v>
      </c>
      <c r="I2788">
        <v>-16.2089991840027</v>
      </c>
      <c r="J2788">
        <v>-6.2744980494207203</v>
      </c>
      <c r="K2788">
        <v>162.05005602258601</v>
      </c>
      <c r="M2788">
        <v>43.841296498539101</v>
      </c>
      <c r="N2788">
        <v>0.70130788264404298</v>
      </c>
      <c r="O2788">
        <v>69.758327890267793</v>
      </c>
      <c r="P2788">
        <v>27.903091060985702</v>
      </c>
    </row>
    <row r="2789" spans="1:17" hidden="1" x14ac:dyDescent="0.3">
      <c r="A2789" t="s">
        <v>5786</v>
      </c>
      <c r="B2789" t="s">
        <v>5787</v>
      </c>
      <c r="C2789" t="s">
        <v>10301</v>
      </c>
      <c r="D2789" t="s">
        <v>444</v>
      </c>
      <c r="E2789">
        <v>127.625561855999</v>
      </c>
      <c r="F2789">
        <v>8.9700000000000006</v>
      </c>
      <c r="G2789">
        <v>90.862750280743498</v>
      </c>
      <c r="H2789">
        <v>-16.471303108593101</v>
      </c>
      <c r="I2789">
        <v>-13.642945478279101</v>
      </c>
      <c r="J2789">
        <v>-8.0848750557663802</v>
      </c>
      <c r="K2789">
        <v>9.9575029846728498</v>
      </c>
      <c r="L2789">
        <v>8.3251916578073093</v>
      </c>
      <c r="M2789">
        <v>26.195057588753201</v>
      </c>
      <c r="N2789">
        <v>0.244331597153087</v>
      </c>
      <c r="O2789">
        <v>72.240802675585201</v>
      </c>
      <c r="P2789">
        <v>136.052631578947</v>
      </c>
      <c r="Q2789">
        <v>0.14565525627987599</v>
      </c>
    </row>
    <row r="2790" spans="1:17" hidden="1" x14ac:dyDescent="0.3">
      <c r="A2790" t="s">
        <v>5788</v>
      </c>
      <c r="B2790" t="s">
        <v>5789</v>
      </c>
      <c r="C2790" t="s">
        <v>10301</v>
      </c>
      <c r="D2790" t="s">
        <v>1377</v>
      </c>
      <c r="E2790">
        <v>127.62</v>
      </c>
      <c r="F2790">
        <v>425.4</v>
      </c>
      <c r="G2790">
        <v>237.07582746943001</v>
      </c>
      <c r="H2790">
        <v>73.400412819157197</v>
      </c>
      <c r="I2790">
        <v>73.280789375605295</v>
      </c>
      <c r="J2790">
        <v>-3.2691642335450899</v>
      </c>
      <c r="K2790">
        <v>312.951680612926</v>
      </c>
      <c r="L2790">
        <v>242.706237193958</v>
      </c>
      <c r="M2790">
        <v>67.366551676304894</v>
      </c>
      <c r="N2790">
        <v>1.4784296190305799</v>
      </c>
      <c r="O2790">
        <v>9.5204513399153701</v>
      </c>
      <c r="P2790">
        <v>264.99356499356497</v>
      </c>
      <c r="Q2790">
        <v>0.20314275553168901</v>
      </c>
    </row>
    <row r="2791" spans="1:17" hidden="1" x14ac:dyDescent="0.3">
      <c r="A2791" t="s">
        <v>5790</v>
      </c>
      <c r="B2791" t="s">
        <v>5791</v>
      </c>
      <c r="C2791" t="s">
        <v>10301</v>
      </c>
      <c r="D2791" t="s">
        <v>397</v>
      </c>
      <c r="E2791">
        <v>127.31896880999901</v>
      </c>
      <c r="F2791">
        <v>60.39</v>
      </c>
      <c r="G2791">
        <v>-5.0489684498720901</v>
      </c>
      <c r="H2791">
        <v>9.9076120938514993</v>
      </c>
      <c r="I2791">
        <v>-21.136002228592499</v>
      </c>
      <c r="J2791">
        <v>4.9385405931348698</v>
      </c>
      <c r="K2791">
        <v>57.733696965318003</v>
      </c>
      <c r="L2791">
        <v>58.512637543687198</v>
      </c>
      <c r="M2791">
        <v>59.760576256192799</v>
      </c>
      <c r="N2791">
        <v>0.95944146416763598</v>
      </c>
      <c r="O2791">
        <v>31.478721642656001</v>
      </c>
      <c r="P2791">
        <v>29.870967741935399</v>
      </c>
      <c r="Q2791">
        <v>-7.7255384678917002E-2</v>
      </c>
    </row>
    <row r="2792" spans="1:17" hidden="1" x14ac:dyDescent="0.3">
      <c r="A2792" t="s">
        <v>5792</v>
      </c>
      <c r="B2792" t="s">
        <v>5793</v>
      </c>
      <c r="C2792" t="s">
        <v>10301</v>
      </c>
      <c r="D2792" t="s">
        <v>568</v>
      </c>
      <c r="E2792">
        <v>127.252100024</v>
      </c>
      <c r="F2792">
        <v>117.32</v>
      </c>
      <c r="G2792">
        <v>43.352335468566103</v>
      </c>
      <c r="H2792">
        <v>1.5685162674331601</v>
      </c>
      <c r="I2792">
        <v>-10.7118769418383</v>
      </c>
      <c r="J2792">
        <v>-8.4969514160388506</v>
      </c>
      <c r="K2792">
        <v>115.369367637267</v>
      </c>
      <c r="L2792">
        <v>103.894526738762</v>
      </c>
      <c r="M2792">
        <v>35.441896549968803</v>
      </c>
      <c r="N2792">
        <v>0.70849530658257298</v>
      </c>
      <c r="O2792">
        <v>42.175247187180297</v>
      </c>
      <c r="P2792">
        <v>76.288504883546196</v>
      </c>
      <c r="Q2792">
        <v>5.5321446754338997E-2</v>
      </c>
    </row>
    <row r="2793" spans="1:17" hidden="1" x14ac:dyDescent="0.3">
      <c r="A2793" t="s">
        <v>5794</v>
      </c>
      <c r="B2793" t="s">
        <v>5795</v>
      </c>
      <c r="C2793" t="s">
        <v>10301</v>
      </c>
      <c r="D2793" t="s">
        <v>263</v>
      </c>
      <c r="E2793">
        <v>127.171935</v>
      </c>
      <c r="F2793">
        <v>117.85</v>
      </c>
      <c r="G2793">
        <v>-60.900393196582598</v>
      </c>
      <c r="H2793">
        <v>-11.259997001764599</v>
      </c>
      <c r="I2793">
        <v>-39.308523275407097</v>
      </c>
      <c r="J2793">
        <v>-2.3385582426205098</v>
      </c>
      <c r="K2793">
        <v>131.35742557056199</v>
      </c>
      <c r="L2793">
        <v>146.10543998579899</v>
      </c>
      <c r="M2793">
        <v>23.7116937075557</v>
      </c>
      <c r="N2793">
        <v>1.4529623990915499</v>
      </c>
      <c r="O2793">
        <v>104.963937208315</v>
      </c>
      <c r="P2793">
        <v>2.1230502599653298</v>
      </c>
      <c r="Q2793">
        <v>0.101468519415311</v>
      </c>
    </row>
    <row r="2794" spans="1:17" hidden="1" x14ac:dyDescent="0.3">
      <c r="A2794" t="s">
        <v>5796</v>
      </c>
      <c r="B2794" t="s">
        <v>5797</v>
      </c>
      <c r="C2794" t="s">
        <v>10301</v>
      </c>
      <c r="D2794" t="s">
        <v>4014</v>
      </c>
      <c r="E2794">
        <v>127.14490545</v>
      </c>
      <c r="F2794">
        <v>34.75</v>
      </c>
      <c r="G2794">
        <v>105.77425978588499</v>
      </c>
      <c r="H2794">
        <v>-7.2013776317710798</v>
      </c>
      <c r="I2794">
        <v>-1.07738736034238</v>
      </c>
      <c r="J2794">
        <v>5.4124856594700503</v>
      </c>
      <c r="K2794">
        <v>35.329030878226803</v>
      </c>
      <c r="L2794">
        <v>32.342565747636399</v>
      </c>
      <c r="M2794">
        <v>63.735305171360501</v>
      </c>
      <c r="N2794">
        <v>1.9434398250174301</v>
      </c>
      <c r="O2794">
        <v>64.834532374100704</v>
      </c>
      <c r="P2794">
        <v>177.334397446129</v>
      </c>
      <c r="Q2794">
        <v>0.12414941876465101</v>
      </c>
    </row>
    <row r="2795" spans="1:17" hidden="1" x14ac:dyDescent="0.3">
      <c r="A2795" t="s">
        <v>5798</v>
      </c>
      <c r="B2795" t="s">
        <v>5799</v>
      </c>
      <c r="C2795" t="s">
        <v>10301</v>
      </c>
      <c r="D2795" t="s">
        <v>5800</v>
      </c>
      <c r="E2795">
        <v>127.143074</v>
      </c>
      <c r="F2795">
        <v>79</v>
      </c>
      <c r="G2795">
        <v>-9.1207450429315493</v>
      </c>
      <c r="H2795">
        <v>4.6798117481055002</v>
      </c>
      <c r="I2795">
        <v>34.4852297086303</v>
      </c>
      <c r="J2795">
        <v>1.6997677910939399</v>
      </c>
      <c r="K2795">
        <v>69.122652851917593</v>
      </c>
      <c r="M2795">
        <v>76.320724203958093</v>
      </c>
      <c r="N2795">
        <v>0.59705400981996704</v>
      </c>
      <c r="O2795">
        <v>5.9493670886076</v>
      </c>
      <c r="P2795">
        <v>102.564102564102</v>
      </c>
    </row>
    <row r="2796" spans="1:17" hidden="1" x14ac:dyDescent="0.3">
      <c r="A2796" t="s">
        <v>5801</v>
      </c>
      <c r="B2796" t="s">
        <v>5802</v>
      </c>
      <c r="C2796" t="s">
        <v>10301</v>
      </c>
      <c r="D2796" t="s">
        <v>4781</v>
      </c>
      <c r="E2796">
        <v>127.115358</v>
      </c>
      <c r="F2796">
        <v>64.599999999999994</v>
      </c>
      <c r="G2796">
        <v>-81.241436946099796</v>
      </c>
      <c r="H2796">
        <v>-2.2679005059208599</v>
      </c>
      <c r="I2796">
        <v>-37.610151074829801</v>
      </c>
      <c r="J2796">
        <v>2.1374996868554499</v>
      </c>
      <c r="K2796">
        <v>65.527392675130102</v>
      </c>
      <c r="L2796">
        <v>81.070574010386906</v>
      </c>
      <c r="M2796">
        <v>53.355596779705998</v>
      </c>
      <c r="N2796">
        <v>0.92509403546480296</v>
      </c>
      <c r="O2796">
        <v>125.619195046439</v>
      </c>
      <c r="P2796">
        <v>16.396396396396302</v>
      </c>
    </row>
    <row r="2797" spans="1:17" hidden="1" x14ac:dyDescent="0.3">
      <c r="A2797" t="s">
        <v>5803</v>
      </c>
      <c r="B2797" t="s">
        <v>5804</v>
      </c>
      <c r="C2797" t="s">
        <v>10301</v>
      </c>
      <c r="D2797" t="s">
        <v>408</v>
      </c>
      <c r="E2797">
        <v>126.78054349999999</v>
      </c>
      <c r="F2797">
        <v>97.67</v>
      </c>
      <c r="G2797">
        <v>653.44226247586505</v>
      </c>
      <c r="H2797">
        <v>4.9298356077629899</v>
      </c>
      <c r="I2797">
        <v>669.68426763647403</v>
      </c>
      <c r="J2797">
        <v>0.58877123490118699</v>
      </c>
      <c r="K2797">
        <v>90.910228285103003</v>
      </c>
      <c r="M2797">
        <v>50.012470578185003</v>
      </c>
      <c r="N2797">
        <v>1.1982213100735399</v>
      </c>
      <c r="O2797">
        <v>10.064502917989101</v>
      </c>
      <c r="P2797">
        <v>681.36</v>
      </c>
    </row>
    <row r="2798" spans="1:17" hidden="1" x14ac:dyDescent="0.3">
      <c r="A2798" t="s">
        <v>5805</v>
      </c>
      <c r="B2798" t="s">
        <v>5806</v>
      </c>
      <c r="C2798" t="s">
        <v>10301</v>
      </c>
      <c r="D2798" t="s">
        <v>51</v>
      </c>
      <c r="E2798">
        <v>126.77128812799999</v>
      </c>
      <c r="F2798">
        <v>7.36</v>
      </c>
      <c r="G2798">
        <v>78.198450814275901</v>
      </c>
      <c r="H2798">
        <v>13.873524477613699</v>
      </c>
      <c r="I2798">
        <v>13.9215372610483</v>
      </c>
      <c r="J2798">
        <v>-2.6228689767390199</v>
      </c>
      <c r="K2798">
        <v>6.6665985304940802</v>
      </c>
      <c r="L2798">
        <v>5.8508561266674697</v>
      </c>
      <c r="M2798">
        <v>63.160447102121999</v>
      </c>
      <c r="N2798">
        <v>0.39643519489377399</v>
      </c>
      <c r="O2798">
        <v>11.2771739130434</v>
      </c>
      <c r="P2798">
        <v>114.04373404373401</v>
      </c>
      <c r="Q2798">
        <v>4.121363709744E-3</v>
      </c>
    </row>
    <row r="2799" spans="1:17" hidden="1" x14ac:dyDescent="0.3">
      <c r="A2799" t="s">
        <v>5807</v>
      </c>
      <c r="B2799" t="s">
        <v>5808</v>
      </c>
      <c r="C2799" t="s">
        <v>10301</v>
      </c>
      <c r="D2799" t="s">
        <v>303</v>
      </c>
      <c r="E2799">
        <v>126.43792640999899</v>
      </c>
      <c r="F2799">
        <v>60.3</v>
      </c>
      <c r="G2799">
        <v>-14.3244016665048</v>
      </c>
      <c r="H2799">
        <v>5.7273925047366498</v>
      </c>
      <c r="I2799">
        <v>-14.4803745298693</v>
      </c>
      <c r="J2799">
        <v>-13.7154293373406</v>
      </c>
      <c r="K2799">
        <v>57.514738815140198</v>
      </c>
      <c r="L2799">
        <v>56.554255491977003</v>
      </c>
      <c r="M2799">
        <v>53.5939910732125</v>
      </c>
      <c r="N2799">
        <v>2.0054419680921498</v>
      </c>
      <c r="O2799">
        <v>19.071310116086199</v>
      </c>
      <c r="P2799">
        <v>35.110911942639397</v>
      </c>
      <c r="Q2799">
        <v>-2.1944384964400002E-2</v>
      </c>
    </row>
    <row r="2800" spans="1:17" hidden="1" x14ac:dyDescent="0.3">
      <c r="A2800" t="s">
        <v>5809</v>
      </c>
      <c r="B2800" t="s">
        <v>5810</v>
      </c>
      <c r="C2800" t="s">
        <v>10301</v>
      </c>
      <c r="D2800" t="s">
        <v>4585</v>
      </c>
      <c r="E2800">
        <v>126.24</v>
      </c>
      <c r="F2800">
        <v>300</v>
      </c>
      <c r="G2800">
        <v>116.28250667610899</v>
      </c>
      <c r="H2800">
        <v>10.3052536679636</v>
      </c>
      <c r="I2800">
        <v>93.592827335414299</v>
      </c>
      <c r="J2800">
        <v>-2.76572611959616</v>
      </c>
      <c r="K2800">
        <v>240.55791475074599</v>
      </c>
      <c r="M2800">
        <v>67.549774694587398</v>
      </c>
      <c r="N2800">
        <v>0.32706766917293201</v>
      </c>
      <c r="O2800">
        <v>9.9666666666666508</v>
      </c>
      <c r="P2800">
        <v>203.030303030303</v>
      </c>
    </row>
    <row r="2801" spans="1:17" hidden="1" x14ac:dyDescent="0.3">
      <c r="A2801" t="s">
        <v>5811</v>
      </c>
      <c r="B2801" t="s">
        <v>5812</v>
      </c>
      <c r="C2801" t="s">
        <v>10301</v>
      </c>
      <c r="D2801" t="s">
        <v>955</v>
      </c>
      <c r="E2801">
        <v>125.768</v>
      </c>
      <c r="F2801">
        <v>199</v>
      </c>
      <c r="G2801">
        <v>-20.262882236063099</v>
      </c>
      <c r="H2801">
        <v>6.2936738499322296</v>
      </c>
      <c r="I2801">
        <v>-5.2586200640598202</v>
      </c>
      <c r="J2801">
        <v>-2.7907198711582799</v>
      </c>
      <c r="K2801">
        <v>181.93814743204399</v>
      </c>
      <c r="L2801">
        <v>181.45816941951699</v>
      </c>
      <c r="M2801">
        <v>62.280384202645003</v>
      </c>
      <c r="N2801">
        <v>1.6925841147948499</v>
      </c>
      <c r="O2801">
        <v>16.582914572864301</v>
      </c>
      <c r="P2801">
        <v>38.146476917736798</v>
      </c>
      <c r="Q2801">
        <v>-5.6586762612228003E-2</v>
      </c>
    </row>
    <row r="2802" spans="1:17" hidden="1" x14ac:dyDescent="0.3">
      <c r="A2802" t="s">
        <v>5813</v>
      </c>
      <c r="B2802" t="s">
        <v>5814</v>
      </c>
      <c r="C2802" t="s">
        <v>10301</v>
      </c>
      <c r="D2802" t="s">
        <v>359</v>
      </c>
      <c r="E2802">
        <v>125.46841251199901</v>
      </c>
      <c r="F2802">
        <v>21.68</v>
      </c>
      <c r="G2802">
        <v>-36.978140208698299</v>
      </c>
      <c r="H2802">
        <v>-11.446686313361001</v>
      </c>
      <c r="I2802">
        <v>-29.398692515327699</v>
      </c>
      <c r="J2802">
        <v>-4.6861650770721699</v>
      </c>
      <c r="K2802">
        <v>23.0608560725309</v>
      </c>
      <c r="L2802">
        <v>23.552743790627201</v>
      </c>
      <c r="M2802">
        <v>43.770087613473599</v>
      </c>
      <c r="N2802">
        <v>0.82736129355967702</v>
      </c>
      <c r="O2802">
        <v>38.099630996309898</v>
      </c>
      <c r="P2802">
        <v>23.462414578587701</v>
      </c>
      <c r="Q2802">
        <v>2.970451833697E-2</v>
      </c>
    </row>
    <row r="2803" spans="1:17" hidden="1" x14ac:dyDescent="0.3">
      <c r="A2803" t="s">
        <v>5815</v>
      </c>
      <c r="B2803" t="s">
        <v>5816</v>
      </c>
      <c r="C2803" t="s">
        <v>10301</v>
      </c>
      <c r="D2803" t="s">
        <v>51</v>
      </c>
      <c r="E2803">
        <v>125.4290625</v>
      </c>
      <c r="F2803">
        <v>201.25</v>
      </c>
      <c r="G2803">
        <v>122.330956830503</v>
      </c>
      <c r="H2803">
        <v>14.510232362738201</v>
      </c>
      <c r="I2803">
        <v>3.0620099397816598</v>
      </c>
      <c r="J2803">
        <v>9.4762868857756093</v>
      </c>
      <c r="K2803">
        <v>185.87548103441</v>
      </c>
      <c r="L2803">
        <v>169.339294829138</v>
      </c>
      <c r="M2803">
        <v>77.319066449149403</v>
      </c>
      <c r="N2803">
        <v>1.9174346720111</v>
      </c>
      <c r="O2803">
        <v>52.645962732919202</v>
      </c>
      <c r="P2803">
        <v>155.555555555555</v>
      </c>
      <c r="Q2803">
        <v>4.2896353489099003E-2</v>
      </c>
    </row>
    <row r="2804" spans="1:17" hidden="1" x14ac:dyDescent="0.3">
      <c r="A2804" t="s">
        <v>5817</v>
      </c>
      <c r="B2804" t="s">
        <v>5818</v>
      </c>
      <c r="C2804" t="s">
        <v>10301</v>
      </c>
      <c r="E2804">
        <v>125.4275872</v>
      </c>
      <c r="F2804">
        <v>65.2</v>
      </c>
      <c r="G2804">
        <v>-46.213476872505403</v>
      </c>
      <c r="H2804">
        <v>-14.1805762915505</v>
      </c>
      <c r="I2804">
        <v>-29.971471711895902</v>
      </c>
      <c r="J2804">
        <v>-5.0404676262431396</v>
      </c>
      <c r="M2804">
        <v>28.169095288429801</v>
      </c>
      <c r="O2804">
        <v>26.840490797546</v>
      </c>
      <c r="P2804">
        <v>3.4920634920635001</v>
      </c>
    </row>
    <row r="2805" spans="1:17" hidden="1" x14ac:dyDescent="0.3">
      <c r="A2805" t="s">
        <v>5819</v>
      </c>
      <c r="B2805" t="s">
        <v>5820</v>
      </c>
      <c r="C2805" t="s">
        <v>10301</v>
      </c>
      <c r="D2805" t="s">
        <v>133</v>
      </c>
      <c r="E2805">
        <v>125.396</v>
      </c>
      <c r="F2805">
        <v>115</v>
      </c>
      <c r="G2805">
        <v>29.616509051207899</v>
      </c>
      <c r="H2805">
        <v>5.8925692696264704</v>
      </c>
      <c r="I2805">
        <v>-33.973029660822299</v>
      </c>
      <c r="J2805">
        <v>-3.6506818718085499</v>
      </c>
      <c r="K2805">
        <v>113.02750353043</v>
      </c>
      <c r="L2805">
        <v>114.42580441435901</v>
      </c>
      <c r="M2805">
        <v>56.769191947824098</v>
      </c>
      <c r="N2805">
        <v>0.68578391551583995</v>
      </c>
      <c r="O2805">
        <v>77.956521739130395</v>
      </c>
      <c r="P2805">
        <v>64.285714285714207</v>
      </c>
      <c r="Q2805">
        <v>0.26064778639915498</v>
      </c>
    </row>
    <row r="2806" spans="1:17" hidden="1" x14ac:dyDescent="0.3">
      <c r="A2806" t="s">
        <v>5821</v>
      </c>
      <c r="B2806" t="s">
        <v>5822</v>
      </c>
      <c r="C2806" t="s">
        <v>10301</v>
      </c>
      <c r="D2806" t="s">
        <v>263</v>
      </c>
      <c r="E2806">
        <v>125.156640959999</v>
      </c>
      <c r="F2806">
        <v>1622.4</v>
      </c>
      <c r="G2806">
        <v>86.133321252829603</v>
      </c>
      <c r="H2806">
        <v>-1.4921075468732701</v>
      </c>
      <c r="I2806">
        <v>-16.240438245878</v>
      </c>
      <c r="J2806">
        <v>-1.3841471722277401</v>
      </c>
      <c r="K2806">
        <v>1479.1521745913201</v>
      </c>
      <c r="L2806">
        <v>1349.7157975647201</v>
      </c>
      <c r="M2806">
        <v>69.249431009078606</v>
      </c>
      <c r="N2806">
        <v>1.22659509576674</v>
      </c>
      <c r="O2806">
        <v>16.2321252465483</v>
      </c>
      <c r="P2806">
        <v>123.163686382393</v>
      </c>
      <c r="Q2806">
        <v>9.1369567581259997E-2</v>
      </c>
    </row>
    <row r="2807" spans="1:17" hidden="1" x14ac:dyDescent="0.3">
      <c r="A2807" t="s">
        <v>5823</v>
      </c>
      <c r="B2807" t="s">
        <v>5824</v>
      </c>
      <c r="C2807" t="s">
        <v>10301</v>
      </c>
      <c r="D2807" t="s">
        <v>54</v>
      </c>
      <c r="E2807">
        <v>124.910489274</v>
      </c>
      <c r="F2807">
        <v>39.21</v>
      </c>
      <c r="G2807">
        <v>2.7822624758654402</v>
      </c>
      <c r="H2807">
        <v>18.6417921295021</v>
      </c>
      <c r="I2807">
        <v>-12.8851050014691</v>
      </c>
      <c r="J2807">
        <v>1.4167833861072501</v>
      </c>
      <c r="K2807">
        <v>37.102337023873297</v>
      </c>
      <c r="L2807">
        <v>36.139454248133603</v>
      </c>
      <c r="M2807">
        <v>59.132735290429302</v>
      </c>
      <c r="N2807">
        <v>0.76161945515438501</v>
      </c>
      <c r="O2807">
        <v>23.6929354756439</v>
      </c>
      <c r="P2807">
        <v>46.8539325842696</v>
      </c>
      <c r="Q2807">
        <v>7.1532378858397E-2</v>
      </c>
    </row>
    <row r="2808" spans="1:17" hidden="1" x14ac:dyDescent="0.3">
      <c r="A2808" t="s">
        <v>5825</v>
      </c>
      <c r="B2808" t="s">
        <v>5826</v>
      </c>
      <c r="C2808" t="s">
        <v>10301</v>
      </c>
      <c r="D2808" t="s">
        <v>1582</v>
      </c>
      <c r="E2808">
        <v>124.76309999999999</v>
      </c>
      <c r="F2808">
        <v>1155</v>
      </c>
      <c r="G2808">
        <v>-5.6955153019123399</v>
      </c>
      <c r="H2808">
        <v>8.8414189951737701</v>
      </c>
      <c r="I2808">
        <v>-12.873337153944201</v>
      </c>
      <c r="J2808">
        <v>5.69015623334501</v>
      </c>
      <c r="K2808">
        <v>1022.33455605017</v>
      </c>
      <c r="L2808">
        <v>971.27970182185095</v>
      </c>
      <c r="M2808">
        <v>85.520690106749299</v>
      </c>
      <c r="N2808">
        <v>0.61144578313252995</v>
      </c>
      <c r="O2808">
        <v>1.2943722943722999</v>
      </c>
      <c r="P2808">
        <v>36.994425335072897</v>
      </c>
      <c r="Q2808">
        <v>5.8041151028325001E-2</v>
      </c>
    </row>
    <row r="2809" spans="1:17" hidden="1" x14ac:dyDescent="0.3">
      <c r="A2809" t="s">
        <v>5827</v>
      </c>
      <c r="B2809" t="s">
        <v>5828</v>
      </c>
      <c r="C2809" t="s">
        <v>10301</v>
      </c>
      <c r="D2809" t="s">
        <v>408</v>
      </c>
      <c r="E2809">
        <v>124.7424</v>
      </c>
      <c r="F2809">
        <v>324.85000000000002</v>
      </c>
      <c r="G2809">
        <v>106.461771855374</v>
      </c>
      <c r="H2809">
        <v>13.918307281017199</v>
      </c>
      <c r="I2809">
        <v>5.3030216876092604</v>
      </c>
      <c r="J2809">
        <v>2.9625881193563601</v>
      </c>
      <c r="K2809">
        <v>302.77694346647201</v>
      </c>
      <c r="L2809">
        <v>266.03139524792402</v>
      </c>
      <c r="M2809">
        <v>63.577444866316398</v>
      </c>
      <c r="N2809">
        <v>1.00855358416355</v>
      </c>
      <c r="O2809">
        <v>16.669231953209099</v>
      </c>
      <c r="P2809">
        <v>144.80030143180099</v>
      </c>
      <c r="Q2809">
        <v>0.11889297527664</v>
      </c>
    </row>
    <row r="2810" spans="1:17" hidden="1" x14ac:dyDescent="0.3">
      <c r="A2810" t="s">
        <v>5829</v>
      </c>
      <c r="B2810" t="s">
        <v>5830</v>
      </c>
      <c r="C2810" t="s">
        <v>10301</v>
      </c>
      <c r="D2810" t="s">
        <v>359</v>
      </c>
      <c r="E2810">
        <v>124.50592</v>
      </c>
      <c r="F2810">
        <v>69.44</v>
      </c>
      <c r="G2810">
        <v>-66.439207200982693</v>
      </c>
      <c r="H2810">
        <v>-3.1969961713335202</v>
      </c>
      <c r="I2810">
        <v>-42.061697275805699</v>
      </c>
      <c r="J2810">
        <v>3.33918795939086</v>
      </c>
      <c r="K2810">
        <v>72.800660967474698</v>
      </c>
      <c r="L2810">
        <v>87.025297438981497</v>
      </c>
      <c r="M2810">
        <v>44.901654054846702</v>
      </c>
      <c r="N2810">
        <v>0.88574379916709201</v>
      </c>
      <c r="O2810">
        <v>142.65552995391701</v>
      </c>
      <c r="P2810">
        <v>18.075157286175799</v>
      </c>
      <c r="Q2810">
        <v>0.223729258745891</v>
      </c>
    </row>
    <row r="2811" spans="1:17" hidden="1" x14ac:dyDescent="0.3">
      <c r="A2811" t="s">
        <v>5831</v>
      </c>
      <c r="B2811" t="s">
        <v>5832</v>
      </c>
      <c r="C2811" t="s">
        <v>10301</v>
      </c>
      <c r="D2811" t="s">
        <v>1146</v>
      </c>
      <c r="E2811">
        <v>122.90702804999999</v>
      </c>
      <c r="F2811">
        <v>170.55</v>
      </c>
      <c r="G2811">
        <v>20.3221581733882</v>
      </c>
      <c r="H2811">
        <v>-8.5429904791935201</v>
      </c>
      <c r="I2811">
        <v>-21.437637125429799</v>
      </c>
      <c r="J2811">
        <v>-2.4421967078314499</v>
      </c>
      <c r="K2811">
        <v>168.09765465234901</v>
      </c>
      <c r="L2811">
        <v>134.62035415157601</v>
      </c>
      <c r="M2811">
        <v>28.164617747413502</v>
      </c>
      <c r="N2811">
        <v>0.32571428571428501</v>
      </c>
      <c r="O2811">
        <v>30.020521841102301</v>
      </c>
      <c r="P2811">
        <v>48.239895697522797</v>
      </c>
    </row>
    <row r="2812" spans="1:17" hidden="1" x14ac:dyDescent="0.3">
      <c r="A2812" t="s">
        <v>5833</v>
      </c>
      <c r="B2812" t="s">
        <v>5834</v>
      </c>
      <c r="C2812" t="s">
        <v>10301</v>
      </c>
      <c r="D2812" t="s">
        <v>4069</v>
      </c>
      <c r="E2812">
        <v>122.82078</v>
      </c>
      <c r="F2812">
        <v>65.150000000000006</v>
      </c>
      <c r="G2812">
        <v>46.280123438432298</v>
      </c>
      <c r="H2812">
        <v>91.518271419442897</v>
      </c>
      <c r="I2812">
        <v>84.559207395511095</v>
      </c>
      <c r="J2812">
        <v>-7.7533300280109003</v>
      </c>
      <c r="K2812">
        <v>47.743754216914603</v>
      </c>
      <c r="L2812">
        <v>36.356852198142498</v>
      </c>
      <c r="M2812">
        <v>59.9005235776539</v>
      </c>
      <c r="N2812">
        <v>8.9559877175025504E-2</v>
      </c>
      <c r="O2812">
        <v>19.723714504988401</v>
      </c>
      <c r="P2812">
        <v>159.561752988047</v>
      </c>
      <c r="Q2812">
        <v>0.12575996153881</v>
      </c>
    </row>
    <row r="2813" spans="1:17" hidden="1" x14ac:dyDescent="0.3">
      <c r="A2813" t="s">
        <v>5835</v>
      </c>
      <c r="B2813" t="s">
        <v>5836</v>
      </c>
      <c r="C2813" t="s">
        <v>10301</v>
      </c>
      <c r="D2813" t="s">
        <v>5510</v>
      </c>
      <c r="E2813">
        <v>122.77232505000001</v>
      </c>
      <c r="F2813">
        <v>69.900000000000006</v>
      </c>
      <c r="G2813">
        <v>-72.485540854824393</v>
      </c>
      <c r="H2813">
        <v>-11.273748411038399</v>
      </c>
      <c r="I2813">
        <v>-37.471910707474102</v>
      </c>
      <c r="J2813">
        <v>-4.8542685523068601</v>
      </c>
      <c r="K2813">
        <v>72.549696484468598</v>
      </c>
      <c r="M2813">
        <v>52.024288674461701</v>
      </c>
      <c r="N2813">
        <v>0.635460992907801</v>
      </c>
      <c r="O2813">
        <v>91.630901287553598</v>
      </c>
      <c r="P2813">
        <v>15.4990085922009</v>
      </c>
    </row>
    <row r="2814" spans="1:17" hidden="1" x14ac:dyDescent="0.3">
      <c r="A2814" t="s">
        <v>5837</v>
      </c>
      <c r="B2814" t="s">
        <v>5838</v>
      </c>
      <c r="C2814" t="s">
        <v>10301</v>
      </c>
      <c r="D2814" t="s">
        <v>263</v>
      </c>
      <c r="E2814">
        <v>122.7296</v>
      </c>
      <c r="F2814">
        <v>109.58</v>
      </c>
      <c r="G2814">
        <v>83.831054746396802</v>
      </c>
      <c r="H2814">
        <v>26.4435598062697</v>
      </c>
      <c r="I2814">
        <v>33.790881203446901</v>
      </c>
      <c r="J2814">
        <v>18.772735418865299</v>
      </c>
      <c r="K2814">
        <v>92.508718055302197</v>
      </c>
      <c r="L2814">
        <v>82.352269309738105</v>
      </c>
      <c r="M2814">
        <v>86.800191966671505</v>
      </c>
      <c r="N2814">
        <v>0.49820184706013598</v>
      </c>
      <c r="O2814">
        <v>15.8970615075743</v>
      </c>
      <c r="P2814">
        <v>122.452293950466</v>
      </c>
      <c r="Q2814">
        <v>7.9450121819186995E-2</v>
      </c>
    </row>
    <row r="2815" spans="1:17" hidden="1" x14ac:dyDescent="0.3">
      <c r="A2815" t="s">
        <v>5839</v>
      </c>
      <c r="B2815" t="s">
        <v>5840</v>
      </c>
      <c r="C2815" t="s">
        <v>10301</v>
      </c>
      <c r="D2815" t="s">
        <v>408</v>
      </c>
      <c r="E2815">
        <v>122.72604898399899</v>
      </c>
      <c r="F2815">
        <v>10.69</v>
      </c>
      <c r="G2815">
        <v>406.58226247586498</v>
      </c>
      <c r="H2815">
        <v>6.0265058309336199</v>
      </c>
      <c r="I2815">
        <v>219.28401995845601</v>
      </c>
      <c r="J2815">
        <v>5.26722959616077</v>
      </c>
      <c r="K2815">
        <v>9.1841625934841993</v>
      </c>
      <c r="L2815">
        <v>6.1616538154551099</v>
      </c>
      <c r="M2815">
        <v>73.806875447989398</v>
      </c>
      <c r="N2815">
        <v>0.29357735047540601</v>
      </c>
      <c r="O2815">
        <v>0</v>
      </c>
      <c r="P2815">
        <v>448.20512820512801</v>
      </c>
      <c r="Q2815">
        <v>0.130980810005426</v>
      </c>
    </row>
    <row r="2816" spans="1:17" hidden="1" x14ac:dyDescent="0.3">
      <c r="A2816" t="s">
        <v>5841</v>
      </c>
      <c r="B2816" t="s">
        <v>5842</v>
      </c>
      <c r="C2816" t="s">
        <v>10301</v>
      </c>
      <c r="D2816" t="s">
        <v>51</v>
      </c>
      <c r="E2816">
        <v>122.723806959999</v>
      </c>
      <c r="F2816">
        <v>106.85</v>
      </c>
      <c r="G2816">
        <v>-12.516506289660001</v>
      </c>
      <c r="H2816">
        <v>10.137674169884701</v>
      </c>
      <c r="I2816">
        <v>10.634249321456601</v>
      </c>
      <c r="J2816">
        <v>5.3870086585255903</v>
      </c>
      <c r="K2816">
        <v>101.906833556642</v>
      </c>
      <c r="L2816">
        <v>100.45383919385399</v>
      </c>
      <c r="M2816">
        <v>75.480698475258706</v>
      </c>
      <c r="N2816">
        <v>0.226780163183224</v>
      </c>
      <c r="O2816">
        <v>57.136172204024298</v>
      </c>
      <c r="P2816">
        <v>41.3359788359788</v>
      </c>
      <c r="Q2816">
        <v>0.122107437701248</v>
      </c>
    </row>
    <row r="2817" spans="1:17" hidden="1" x14ac:dyDescent="0.3">
      <c r="A2817" t="s">
        <v>5843</v>
      </c>
      <c r="B2817" t="s">
        <v>5844</v>
      </c>
      <c r="C2817" t="s">
        <v>10301</v>
      </c>
      <c r="D2817" t="s">
        <v>127</v>
      </c>
      <c r="E2817">
        <v>122.03255016999999</v>
      </c>
      <c r="F2817">
        <v>134.35</v>
      </c>
      <c r="G2817">
        <v>-15.6412875826336</v>
      </c>
      <c r="H2817">
        <v>-1.27066105401848</v>
      </c>
      <c r="I2817">
        <v>6.4341577463650399</v>
      </c>
      <c r="J2817">
        <v>-2.91537071368522</v>
      </c>
      <c r="K2817">
        <v>133.41930751926799</v>
      </c>
      <c r="L2817">
        <v>125.055650580795</v>
      </c>
      <c r="M2817">
        <v>49.212857114292099</v>
      </c>
      <c r="N2817">
        <v>0.46353673073386797</v>
      </c>
      <c r="O2817">
        <v>44.957201339784099</v>
      </c>
      <c r="P2817">
        <v>48.864265927977797</v>
      </c>
      <c r="Q2817">
        <v>8.4639992535309003E-2</v>
      </c>
    </row>
    <row r="2818" spans="1:17" hidden="1" x14ac:dyDescent="0.3">
      <c r="A2818" t="s">
        <v>5845</v>
      </c>
      <c r="B2818" t="s">
        <v>5846</v>
      </c>
      <c r="C2818" t="s">
        <v>10301</v>
      </c>
      <c r="D2818" t="s">
        <v>263</v>
      </c>
      <c r="E2818">
        <v>121.325886</v>
      </c>
      <c r="F2818">
        <v>8.14</v>
      </c>
      <c r="G2818">
        <v>188.81377998559299</v>
      </c>
      <c r="H2818">
        <v>14.0315896372902</v>
      </c>
      <c r="I2818">
        <v>101.413272872077</v>
      </c>
      <c r="J2818">
        <v>-1.9482874274980599</v>
      </c>
      <c r="K2818">
        <v>6.6888770266886501</v>
      </c>
      <c r="L2818">
        <v>5.1400739124685302</v>
      </c>
      <c r="M2818">
        <v>77.350813118349194</v>
      </c>
      <c r="N2818">
        <v>0.88341179903339895</v>
      </c>
      <c r="O2818">
        <v>0.245700245700231</v>
      </c>
      <c r="P2818">
        <v>232.24489795918299</v>
      </c>
      <c r="Q2818">
        <v>0.101421965217981</v>
      </c>
    </row>
    <row r="2819" spans="1:17" hidden="1" x14ac:dyDescent="0.3">
      <c r="A2819" t="s">
        <v>5847</v>
      </c>
      <c r="B2819" t="s">
        <v>5848</v>
      </c>
      <c r="C2819" t="s">
        <v>10301</v>
      </c>
      <c r="D2819" t="s">
        <v>1388</v>
      </c>
      <c r="E2819">
        <v>121.13940150000001</v>
      </c>
      <c r="F2819">
        <v>134.55000000000001</v>
      </c>
      <c r="G2819">
        <v>11.065838552717</v>
      </c>
      <c r="H2819">
        <v>5.7817175026364502</v>
      </c>
      <c r="I2819">
        <v>-17.2215379093305</v>
      </c>
      <c r="J2819">
        <v>17.033772627270999</v>
      </c>
      <c r="K2819">
        <v>126.13278945192</v>
      </c>
      <c r="L2819">
        <v>115.787221885186</v>
      </c>
      <c r="M2819">
        <v>58.907729148789798</v>
      </c>
      <c r="N2819">
        <v>1.15866214086742</v>
      </c>
      <c r="O2819">
        <v>14.2326272761055</v>
      </c>
      <c r="P2819">
        <v>62.794918330308498</v>
      </c>
      <c r="Q2819">
        <v>0.12916369088791599</v>
      </c>
    </row>
    <row r="2820" spans="1:17" hidden="1" x14ac:dyDescent="0.3">
      <c r="A2820" t="s">
        <v>5849</v>
      </c>
      <c r="B2820" t="s">
        <v>5850</v>
      </c>
      <c r="C2820" t="s">
        <v>10301</v>
      </c>
      <c r="D2820" t="s">
        <v>622</v>
      </c>
      <c r="E2820">
        <v>120.653781</v>
      </c>
      <c r="F2820">
        <v>3.61</v>
      </c>
      <c r="G2820">
        <v>185.995305954126</v>
      </c>
      <c r="H2820">
        <v>-3.4249886924156798</v>
      </c>
      <c r="I2820">
        <v>24.550682730814501</v>
      </c>
      <c r="J2820">
        <v>-3.5990594529295001</v>
      </c>
      <c r="K2820">
        <v>3.7384421741654501</v>
      </c>
      <c r="L2820">
        <v>3.10381043046345</v>
      </c>
      <c r="M2820">
        <v>41.923576399247601</v>
      </c>
      <c r="N2820">
        <v>0.491238269718827</v>
      </c>
      <c r="O2820">
        <v>28.254847645429301</v>
      </c>
      <c r="P2820">
        <v>213.91304347825999</v>
      </c>
    </row>
    <row r="2821" spans="1:17" hidden="1" x14ac:dyDescent="0.3">
      <c r="A2821" t="s">
        <v>5851</v>
      </c>
      <c r="B2821" t="s">
        <v>5852</v>
      </c>
      <c r="C2821" t="s">
        <v>10301</v>
      </c>
      <c r="D2821" t="s">
        <v>139</v>
      </c>
      <c r="E2821">
        <v>120.58036875000001</v>
      </c>
      <c r="F2821">
        <v>559.70000000000005</v>
      </c>
      <c r="G2821">
        <v>191.910833904436</v>
      </c>
      <c r="H2821">
        <v>-31.667460870071501</v>
      </c>
      <c r="I2821">
        <v>65.640915822757194</v>
      </c>
      <c r="J2821">
        <v>-10.511465559059801</v>
      </c>
      <c r="K2821">
        <v>765.735969808606</v>
      </c>
      <c r="L2821">
        <v>601.76580378173105</v>
      </c>
      <c r="M2821">
        <v>5.1003858447785003E-2</v>
      </c>
      <c r="N2821">
        <v>0.99009009009008997</v>
      </c>
      <c r="O2821">
        <v>102.46560657495</v>
      </c>
      <c r="P2821">
        <v>226.355685131195</v>
      </c>
    </row>
    <row r="2822" spans="1:17" hidden="1" x14ac:dyDescent="0.3">
      <c r="A2822" t="s">
        <v>5853</v>
      </c>
      <c r="B2822" t="s">
        <v>5854</v>
      </c>
      <c r="C2822" t="s">
        <v>10301</v>
      </c>
      <c r="D2822" t="s">
        <v>130</v>
      </c>
      <c r="E2822">
        <v>120.21923337</v>
      </c>
      <c r="F2822">
        <v>5.73</v>
      </c>
      <c r="G2822">
        <v>-10.978962013930399</v>
      </c>
      <c r="H2822">
        <v>3.0739082343710402</v>
      </c>
      <c r="I2822">
        <v>-32.0923990301917</v>
      </c>
      <c r="J2822">
        <v>-2.5858700044882399</v>
      </c>
      <c r="K2822">
        <v>5.7339900094214897</v>
      </c>
      <c r="L2822">
        <v>5.8674971856183902</v>
      </c>
      <c r="M2822">
        <v>47.430021125042302</v>
      </c>
      <c r="N2822">
        <v>0.871013084757705</v>
      </c>
      <c r="O2822">
        <v>83.246073298429295</v>
      </c>
      <c r="P2822">
        <v>36.428571428571402</v>
      </c>
      <c r="Q2822">
        <v>-9.0192422215236004E-2</v>
      </c>
    </row>
    <row r="2823" spans="1:17" hidden="1" x14ac:dyDescent="0.3">
      <c r="A2823" t="s">
        <v>5855</v>
      </c>
      <c r="B2823" t="s">
        <v>5856</v>
      </c>
      <c r="C2823" t="s">
        <v>10301</v>
      </c>
      <c r="D2823" t="s">
        <v>46</v>
      </c>
      <c r="E2823">
        <v>119.909079675</v>
      </c>
      <c r="F2823">
        <v>0.85</v>
      </c>
      <c r="G2823">
        <v>114.939405333008</v>
      </c>
      <c r="H2823">
        <v>9.7256962390911692</v>
      </c>
      <c r="I2823">
        <v>42.869722181929397</v>
      </c>
      <c r="J2823">
        <v>-1.51572611959616</v>
      </c>
      <c r="K2823">
        <v>0.75116133612161595</v>
      </c>
      <c r="L2823">
        <v>0.62882443235104302</v>
      </c>
      <c r="M2823">
        <v>72.549458664298996</v>
      </c>
      <c r="N2823">
        <v>0.53273217276018403</v>
      </c>
      <c r="O2823">
        <v>11.764705882352899</v>
      </c>
      <c r="P2823">
        <v>183.333333333333</v>
      </c>
      <c r="Q2823">
        <v>0.113152438762417</v>
      </c>
    </row>
    <row r="2824" spans="1:17" hidden="1" x14ac:dyDescent="0.3">
      <c r="A2824" t="s">
        <v>5857</v>
      </c>
      <c r="B2824" t="s">
        <v>5858</v>
      </c>
      <c r="C2824" t="s">
        <v>10301</v>
      </c>
      <c r="D2824" t="s">
        <v>46</v>
      </c>
      <c r="E2824">
        <v>119.81619999999999</v>
      </c>
      <c r="F2824">
        <v>64.400000000000006</v>
      </c>
      <c r="G2824">
        <v>-60.729422448495498</v>
      </c>
      <c r="H2824">
        <v>7.2548557899795796</v>
      </c>
      <c r="I2824">
        <v>-26.715310199936599</v>
      </c>
      <c r="J2824">
        <v>0.343517577882825</v>
      </c>
      <c r="K2824">
        <v>60.256648818908701</v>
      </c>
      <c r="L2824">
        <v>90.542810789291195</v>
      </c>
      <c r="M2824">
        <v>63.750406193768001</v>
      </c>
      <c r="N2824">
        <v>0.18177475176315699</v>
      </c>
      <c r="O2824">
        <v>84.782608695652101</v>
      </c>
      <c r="P2824">
        <v>138.51851851851799</v>
      </c>
    </row>
    <row r="2825" spans="1:17" hidden="1" x14ac:dyDescent="0.3">
      <c r="A2825" t="s">
        <v>5859</v>
      </c>
      <c r="B2825" t="s">
        <v>5860</v>
      </c>
      <c r="C2825" t="s">
        <v>10301</v>
      </c>
      <c r="D2825" t="s">
        <v>408</v>
      </c>
      <c r="E2825">
        <v>119.79558</v>
      </c>
      <c r="F2825">
        <v>173</v>
      </c>
      <c r="G2825">
        <v>-5.7425962811967004</v>
      </c>
      <c r="H2825">
        <v>-13.1776523149423</v>
      </c>
      <c r="I2825">
        <v>-31.023051710844399</v>
      </c>
      <c r="J2825">
        <v>-3.05168551336225</v>
      </c>
      <c r="K2825">
        <v>188.119239835835</v>
      </c>
      <c r="L2825">
        <v>172.309801275485</v>
      </c>
      <c r="M2825">
        <v>40.140824706283396</v>
      </c>
      <c r="N2825">
        <v>0.66142940720281895</v>
      </c>
      <c r="O2825">
        <v>38.150289017341002</v>
      </c>
      <c r="P2825">
        <v>52.422907488986702</v>
      </c>
      <c r="Q2825">
        <v>0.112604850946582</v>
      </c>
    </row>
    <row r="2826" spans="1:17" hidden="1" x14ac:dyDescent="0.3">
      <c r="A2826" t="s">
        <v>5861</v>
      </c>
      <c r="B2826" t="s">
        <v>5862</v>
      </c>
      <c r="C2826" t="s">
        <v>10301</v>
      </c>
      <c r="D2826" t="s">
        <v>5863</v>
      </c>
      <c r="E2826">
        <v>119.419713</v>
      </c>
      <c r="F2826">
        <v>119</v>
      </c>
      <c r="G2826">
        <v>161.151088386796</v>
      </c>
      <c r="H2826">
        <v>-13.4247898734006</v>
      </c>
      <c r="I2826">
        <v>130.19418633566099</v>
      </c>
      <c r="J2826">
        <v>0.653077299207249</v>
      </c>
      <c r="K2826">
        <v>111.709671668231</v>
      </c>
      <c r="L2826">
        <v>79.311625293494501</v>
      </c>
      <c r="M2826">
        <v>52.234187997255198</v>
      </c>
      <c r="N2826">
        <v>1.0105263157894699</v>
      </c>
      <c r="O2826">
        <v>18.823529411764699</v>
      </c>
      <c r="P2826">
        <v>712.28668941979504</v>
      </c>
    </row>
    <row r="2827" spans="1:17" hidden="1" x14ac:dyDescent="0.3">
      <c r="A2827" t="s">
        <v>5864</v>
      </c>
      <c r="B2827" t="s">
        <v>5865</v>
      </c>
      <c r="C2827" t="s">
        <v>10301</v>
      </c>
      <c r="D2827" t="s">
        <v>774</v>
      </c>
      <c r="E2827">
        <v>118.88806215</v>
      </c>
      <c r="F2827">
        <v>71.5</v>
      </c>
      <c r="G2827">
        <v>-58.868968813366799</v>
      </c>
      <c r="H2827">
        <v>-8.4590143221107699</v>
      </c>
      <c r="I2827">
        <v>-42.626963652757297</v>
      </c>
      <c r="J2827">
        <v>2.96956799805089</v>
      </c>
      <c r="M2827">
        <v>55.969610705510298</v>
      </c>
      <c r="O2827">
        <v>52.447552447552397</v>
      </c>
      <c r="P2827">
        <v>13.4920634920634</v>
      </c>
    </row>
    <row r="2828" spans="1:17" hidden="1" x14ac:dyDescent="0.3">
      <c r="A2828" t="s">
        <v>5866</v>
      </c>
      <c r="B2828" t="s">
        <v>5867</v>
      </c>
      <c r="C2828" t="s">
        <v>10301</v>
      </c>
      <c r="D2828" t="s">
        <v>198</v>
      </c>
      <c r="E2828">
        <v>118.61416995</v>
      </c>
      <c r="F2828">
        <v>109.95</v>
      </c>
      <c r="G2828">
        <v>-4.90364041068635</v>
      </c>
      <c r="H2828">
        <v>1.7107173631469901</v>
      </c>
      <c r="I2828">
        <v>-20.088893546365501</v>
      </c>
      <c r="J2828">
        <v>3.7108326044250899</v>
      </c>
      <c r="K2828">
        <v>108.201751954329</v>
      </c>
      <c r="L2828">
        <v>110.56591122032501</v>
      </c>
      <c r="M2828">
        <v>60.567188265009399</v>
      </c>
      <c r="N2828">
        <v>0.71033566178091601</v>
      </c>
      <c r="O2828">
        <v>54.342883128694801</v>
      </c>
      <c r="P2828">
        <v>36.992275105905698</v>
      </c>
      <c r="Q2828">
        <v>0.13440782340679699</v>
      </c>
    </row>
    <row r="2829" spans="1:17" hidden="1" x14ac:dyDescent="0.3">
      <c r="A2829" t="s">
        <v>5868</v>
      </c>
      <c r="B2829" t="s">
        <v>5869</v>
      </c>
      <c r="C2829" t="s">
        <v>10301</v>
      </c>
      <c r="D2829" t="s">
        <v>263</v>
      </c>
      <c r="E2829">
        <v>118.59</v>
      </c>
      <c r="F2829">
        <v>118</v>
      </c>
      <c r="G2829">
        <v>44.345036198493098</v>
      </c>
      <c r="H2829">
        <v>9.0401191794550009</v>
      </c>
      <c r="I2829">
        <v>-0.82556796709481794</v>
      </c>
      <c r="J2829">
        <v>-0.134147172227747</v>
      </c>
      <c r="K2829">
        <v>110.689450681331</v>
      </c>
      <c r="L2829">
        <v>107.851538288745</v>
      </c>
      <c r="M2829">
        <v>64.908069764297807</v>
      </c>
      <c r="N2829">
        <v>0.64619047619047598</v>
      </c>
      <c r="O2829">
        <v>29.703389830508399</v>
      </c>
      <c r="P2829">
        <v>81.538461538461505</v>
      </c>
    </row>
    <row r="2830" spans="1:17" hidden="1" x14ac:dyDescent="0.3">
      <c r="A2830" t="s">
        <v>5870</v>
      </c>
      <c r="B2830" t="s">
        <v>5871</v>
      </c>
      <c r="C2830" t="s">
        <v>10301</v>
      </c>
      <c r="D2830" t="s">
        <v>622</v>
      </c>
      <c r="E2830">
        <v>118.21599999999999</v>
      </c>
      <c r="F2830">
        <v>70</v>
      </c>
      <c r="G2830">
        <v>-40.198439278520503</v>
      </c>
      <c r="H2830">
        <v>-5.8222489663882699</v>
      </c>
      <c r="I2830">
        <v>-14.4535101413028</v>
      </c>
      <c r="J2830">
        <v>-8.0038213576913897</v>
      </c>
      <c r="K2830">
        <v>70.410822009143004</v>
      </c>
      <c r="M2830">
        <v>35.586148510865897</v>
      </c>
      <c r="N2830">
        <v>0.870202507232401</v>
      </c>
      <c r="O2830">
        <v>38.457142857142799</v>
      </c>
      <c r="P2830">
        <v>51.351351351351298</v>
      </c>
    </row>
    <row r="2831" spans="1:17" hidden="1" x14ac:dyDescent="0.3">
      <c r="A2831" t="s">
        <v>5872</v>
      </c>
      <c r="B2831" t="s">
        <v>5873</v>
      </c>
      <c r="C2831" t="s">
        <v>10301</v>
      </c>
      <c r="D2831" t="s">
        <v>5800</v>
      </c>
      <c r="E2831">
        <v>117.78</v>
      </c>
      <c r="F2831">
        <v>78</v>
      </c>
      <c r="G2831">
        <v>-29.927787775390801</v>
      </c>
      <c r="H2831">
        <v>-4.4100209321356401</v>
      </c>
      <c r="I2831">
        <v>-46.837827126617299</v>
      </c>
      <c r="J2831">
        <v>-7.1407261195961604</v>
      </c>
      <c r="K2831">
        <v>81.307413687423605</v>
      </c>
      <c r="L2831">
        <v>92.052896011346604</v>
      </c>
      <c r="M2831">
        <v>53.764455792373198</v>
      </c>
      <c r="N2831">
        <v>1.0077709611451899</v>
      </c>
      <c r="O2831">
        <v>88.461538461538396</v>
      </c>
      <c r="P2831">
        <v>8.3333333333333197</v>
      </c>
      <c r="Q2831">
        <v>6.9199119805039996E-2</v>
      </c>
    </row>
    <row r="2832" spans="1:17" hidden="1" x14ac:dyDescent="0.3">
      <c r="A2832" t="s">
        <v>5874</v>
      </c>
      <c r="B2832" t="s">
        <v>5875</v>
      </c>
      <c r="C2832" t="s">
        <v>10301</v>
      </c>
      <c r="D2832" t="s">
        <v>303</v>
      </c>
      <c r="E2832">
        <v>117.42465919199999</v>
      </c>
      <c r="F2832">
        <v>115.32</v>
      </c>
      <c r="G2832">
        <v>-19.686860001844501</v>
      </c>
      <c r="H2832">
        <v>-8.9308822891025308</v>
      </c>
      <c r="I2832">
        <v>-17.766937575251401</v>
      </c>
      <c r="J2832">
        <v>-2.0637640086354101</v>
      </c>
      <c r="K2832">
        <v>127.064832702262</v>
      </c>
      <c r="L2832">
        <v>123.423322218773</v>
      </c>
      <c r="M2832">
        <v>26.700989415301098</v>
      </c>
      <c r="N2832">
        <v>0.50558802911030798</v>
      </c>
      <c r="O2832">
        <v>43.080124869927097</v>
      </c>
      <c r="P2832">
        <v>20.690737833594898</v>
      </c>
      <c r="Q2832">
        <v>4.9896748079447002E-2</v>
      </c>
    </row>
    <row r="2833" spans="1:17" hidden="1" x14ac:dyDescent="0.3">
      <c r="A2833" t="s">
        <v>5876</v>
      </c>
      <c r="B2833" t="s">
        <v>5877</v>
      </c>
      <c r="C2833" t="s">
        <v>10301</v>
      </c>
      <c r="D2833" t="s">
        <v>180</v>
      </c>
      <c r="E2833">
        <v>117.32082725999901</v>
      </c>
      <c r="F2833">
        <v>51.1</v>
      </c>
      <c r="G2833">
        <v>0.635721595362298</v>
      </c>
      <c r="H2833">
        <v>7.2573581672379603</v>
      </c>
      <c r="I2833">
        <v>-26.932780456393999</v>
      </c>
      <c r="J2833">
        <v>-3.2464953503653899</v>
      </c>
      <c r="K2833">
        <v>50.176814033593899</v>
      </c>
      <c r="L2833">
        <v>47.186264083085199</v>
      </c>
      <c r="M2833">
        <v>48.751334304590699</v>
      </c>
      <c r="N2833">
        <v>0.77555321390937804</v>
      </c>
      <c r="O2833">
        <v>35.616438356164302</v>
      </c>
      <c r="P2833">
        <v>52.3099850968703</v>
      </c>
      <c r="Q2833">
        <v>-1.1055236448151999E-2</v>
      </c>
    </row>
    <row r="2834" spans="1:17" hidden="1" x14ac:dyDescent="0.3">
      <c r="A2834" t="s">
        <v>5878</v>
      </c>
      <c r="B2834" t="s">
        <v>5879</v>
      </c>
      <c r="C2834" t="s">
        <v>10301</v>
      </c>
      <c r="D2834" t="s">
        <v>290</v>
      </c>
      <c r="E2834">
        <v>117.304634155</v>
      </c>
      <c r="F2834">
        <v>35.11</v>
      </c>
      <c r="G2834">
        <v>-42.699290922192802</v>
      </c>
      <c r="H2834">
        <v>-7.9928080809134396</v>
      </c>
      <c r="I2834">
        <v>-56.427896014193799</v>
      </c>
      <c r="J2834">
        <v>-9.2794391997649406</v>
      </c>
      <c r="K2834">
        <v>37.769187801376198</v>
      </c>
      <c r="L2834">
        <v>42.648272129727097</v>
      </c>
      <c r="M2834">
        <v>43.1171708189706</v>
      </c>
      <c r="N2834">
        <v>2.50747178520262</v>
      </c>
      <c r="O2834">
        <v>107.633152947878</v>
      </c>
      <c r="P2834">
        <v>4.5251562965168102</v>
      </c>
      <c r="Q2834">
        <v>-7.9599455360037999E-2</v>
      </c>
    </row>
    <row r="2835" spans="1:17" hidden="1" x14ac:dyDescent="0.3">
      <c r="A2835" t="s">
        <v>5880</v>
      </c>
      <c r="B2835" t="s">
        <v>5881</v>
      </c>
      <c r="C2835" t="s">
        <v>10301</v>
      </c>
      <c r="D2835" t="s">
        <v>51</v>
      </c>
      <c r="E2835">
        <v>117.252</v>
      </c>
      <c r="F2835">
        <v>977.1</v>
      </c>
      <c r="G2835">
        <v>-5.6885656452253697</v>
      </c>
      <c r="H2835">
        <v>-2.9476130555281799</v>
      </c>
      <c r="I2835">
        <v>-1.3188315277446201</v>
      </c>
      <c r="J2835">
        <v>-2.7444495238514799</v>
      </c>
      <c r="K2835">
        <v>959.75084871353795</v>
      </c>
      <c r="L2835">
        <v>911.15013883622601</v>
      </c>
      <c r="M2835">
        <v>56.799440523422703</v>
      </c>
      <c r="N2835">
        <v>1.00266197338026</v>
      </c>
      <c r="O2835">
        <v>33.353802067342102</v>
      </c>
      <c r="P2835">
        <v>37.813822284908298</v>
      </c>
      <c r="Q2835">
        <v>3.1585422741613002E-2</v>
      </c>
    </row>
    <row r="2836" spans="1:17" hidden="1" x14ac:dyDescent="0.3">
      <c r="A2836" t="s">
        <v>5882</v>
      </c>
      <c r="B2836" t="s">
        <v>5883</v>
      </c>
      <c r="C2836" t="s">
        <v>10301</v>
      </c>
      <c r="D2836" t="s">
        <v>571</v>
      </c>
      <c r="E2836">
        <v>117.1716</v>
      </c>
      <c r="F2836">
        <v>101.5</v>
      </c>
      <c r="G2836">
        <v>-9.0652785077411195</v>
      </c>
      <c r="H2836">
        <v>0.31679212950212299</v>
      </c>
      <c r="I2836">
        <v>-22.287797533053901</v>
      </c>
      <c r="J2836">
        <v>-0.18996854383859499</v>
      </c>
      <c r="K2836">
        <v>101.74789316582201</v>
      </c>
      <c r="L2836">
        <v>102.511889408496</v>
      </c>
      <c r="M2836">
        <v>57.555832381963498</v>
      </c>
      <c r="N2836">
        <v>0.56320812686917798</v>
      </c>
      <c r="O2836">
        <v>31.477832512315199</v>
      </c>
      <c r="P2836">
        <v>24.539877300613401</v>
      </c>
      <c r="Q2836">
        <v>-6.4802249136923007E-2</v>
      </c>
    </row>
    <row r="2837" spans="1:17" hidden="1" x14ac:dyDescent="0.3">
      <c r="A2837" t="s">
        <v>5884</v>
      </c>
      <c r="B2837" t="s">
        <v>5885</v>
      </c>
      <c r="C2837" t="s">
        <v>10301</v>
      </c>
      <c r="D2837" t="s">
        <v>497</v>
      </c>
      <c r="E2837">
        <v>117.149235</v>
      </c>
      <c r="F2837">
        <v>62.65</v>
      </c>
      <c r="G2837">
        <v>26.392607303451602</v>
      </c>
      <c r="H2837">
        <v>15.369108731818701</v>
      </c>
      <c r="I2837">
        <v>6.53181480628625</v>
      </c>
      <c r="J2837">
        <v>2.8286794748094102</v>
      </c>
      <c r="K2837">
        <v>53.540566514906303</v>
      </c>
      <c r="L2837">
        <v>52.261377990895397</v>
      </c>
      <c r="M2837">
        <v>82.083233211061099</v>
      </c>
      <c r="N2837">
        <v>1.2782726045883901</v>
      </c>
      <c r="O2837">
        <v>5.0279329608938497</v>
      </c>
      <c r="P2837">
        <v>69.095816464237501</v>
      </c>
    </row>
    <row r="2838" spans="1:17" hidden="1" x14ac:dyDescent="0.3">
      <c r="A2838" t="s">
        <v>5886</v>
      </c>
      <c r="B2838" t="s">
        <v>5887</v>
      </c>
      <c r="C2838" t="s">
        <v>10301</v>
      </c>
      <c r="D2838" t="s">
        <v>1797</v>
      </c>
      <c r="E2838">
        <v>117.0535</v>
      </c>
      <c r="F2838">
        <v>39.950000000000003</v>
      </c>
      <c r="G2838">
        <v>-1.09234069873772</v>
      </c>
      <c r="H2838">
        <v>-9.0182955897961197</v>
      </c>
      <c r="I2838">
        <v>15.1496644618717</v>
      </c>
      <c r="J2838">
        <v>7.3128079118174201</v>
      </c>
      <c r="O2838">
        <v>10.6382978723404</v>
      </c>
      <c r="P2838">
        <v>40.175438596491198</v>
      </c>
    </row>
    <row r="2839" spans="1:17" hidden="1" x14ac:dyDescent="0.3">
      <c r="A2839" t="s">
        <v>5888</v>
      </c>
      <c r="B2839" t="s">
        <v>5889</v>
      </c>
      <c r="C2839" t="s">
        <v>10301</v>
      </c>
      <c r="D2839" t="s">
        <v>408</v>
      </c>
      <c r="E2839">
        <v>116.99541157500001</v>
      </c>
      <c r="F2839">
        <v>5.25</v>
      </c>
      <c r="G2839">
        <v>-45.110166546216497</v>
      </c>
      <c r="H2839">
        <v>-2.8998745371645498</v>
      </c>
      <c r="I2839">
        <v>-49.838276533136302</v>
      </c>
      <c r="J2839">
        <v>-0.650341504211564</v>
      </c>
      <c r="K2839">
        <v>5.3892158630510796</v>
      </c>
      <c r="L2839">
        <v>5.3052083985782099</v>
      </c>
      <c r="M2839">
        <v>44.792935861875598</v>
      </c>
      <c r="N2839">
        <v>1.07132088103268</v>
      </c>
      <c r="O2839">
        <v>80.571428571428498</v>
      </c>
      <c r="P2839">
        <v>32.911392405063197</v>
      </c>
      <c r="Q2839">
        <v>6.8644962422865996E-2</v>
      </c>
    </row>
    <row r="2840" spans="1:17" hidden="1" x14ac:dyDescent="0.3">
      <c r="A2840" t="s">
        <v>5890</v>
      </c>
      <c r="B2840" t="s">
        <v>5891</v>
      </c>
      <c r="C2840" t="s">
        <v>10301</v>
      </c>
      <c r="D2840" t="s">
        <v>527</v>
      </c>
      <c r="E2840">
        <v>116.955902745</v>
      </c>
      <c r="F2840">
        <v>130.05000000000001</v>
      </c>
      <c r="G2840">
        <v>93.821392910648001</v>
      </c>
      <c r="H2840">
        <v>-0.72163853317692905</v>
      </c>
      <c r="I2840">
        <v>-2.9382741695451098</v>
      </c>
      <c r="J2840">
        <v>-4.6706343306722902</v>
      </c>
      <c r="K2840">
        <v>125.544076065341</v>
      </c>
      <c r="L2840">
        <v>107.124057209597</v>
      </c>
      <c r="M2840">
        <v>52.960065081688498</v>
      </c>
      <c r="N2840">
        <v>1.0177610688937</v>
      </c>
      <c r="O2840">
        <v>26.912725874663501</v>
      </c>
      <c r="P2840">
        <v>135.171790235081</v>
      </c>
      <c r="Q2840">
        <v>8.8065249818938998E-2</v>
      </c>
    </row>
    <row r="2841" spans="1:17" hidden="1" x14ac:dyDescent="0.3">
      <c r="A2841" t="s">
        <v>5892</v>
      </c>
      <c r="B2841" t="s">
        <v>5893</v>
      </c>
      <c r="C2841" t="s">
        <v>10301</v>
      </c>
      <c r="D2841" t="s">
        <v>622</v>
      </c>
      <c r="E2841">
        <v>116.9194</v>
      </c>
      <c r="F2841">
        <v>50.18</v>
      </c>
      <c r="G2841">
        <v>-27.657997264394201</v>
      </c>
      <c r="H2841">
        <v>-4.6148503825751597</v>
      </c>
      <c r="I2841">
        <v>-24.2541295760686</v>
      </c>
      <c r="J2841">
        <v>-6.3801839509214604</v>
      </c>
      <c r="K2841">
        <v>49.872067086983797</v>
      </c>
      <c r="L2841">
        <v>50.464310807665697</v>
      </c>
      <c r="M2841">
        <v>57.002512902650999</v>
      </c>
      <c r="N2841">
        <v>1.2205542127601099</v>
      </c>
      <c r="O2841">
        <v>36.707851733758403</v>
      </c>
      <c r="P2841">
        <v>22.0924574209245</v>
      </c>
      <c r="Q2841">
        <v>7.8706175297249999E-3</v>
      </c>
    </row>
    <row r="2842" spans="1:17" hidden="1" x14ac:dyDescent="0.3">
      <c r="A2842" t="s">
        <v>5894</v>
      </c>
      <c r="B2842" t="s">
        <v>5895</v>
      </c>
      <c r="C2842" t="s">
        <v>10301</v>
      </c>
      <c r="E2842">
        <v>116.88593280000001</v>
      </c>
      <c r="F2842">
        <v>2.73</v>
      </c>
      <c r="G2842">
        <v>4.0209534452109299</v>
      </c>
      <c r="H2842">
        <v>6.2471070901320402</v>
      </c>
      <c r="I2842">
        <v>-33.001380778510601</v>
      </c>
      <c r="J2842">
        <v>-0.90005447780513004</v>
      </c>
      <c r="K2842">
        <v>2.6846750929442802</v>
      </c>
      <c r="L2842">
        <v>2.73480477536086</v>
      </c>
      <c r="M2842">
        <v>49.514831001995198</v>
      </c>
      <c r="N2842">
        <v>0.93566045345915805</v>
      </c>
      <c r="O2842">
        <v>59.3406593406593</v>
      </c>
      <c r="P2842">
        <v>34.463833380242001</v>
      </c>
      <c r="Q2842">
        <v>4.7994844142682999E-2</v>
      </c>
    </row>
    <row r="2843" spans="1:17" hidden="1" x14ac:dyDescent="0.3">
      <c r="A2843" t="s">
        <v>5896</v>
      </c>
      <c r="B2843" t="s">
        <v>5897</v>
      </c>
      <c r="C2843" t="s">
        <v>10301</v>
      </c>
      <c r="D2843" t="s">
        <v>139</v>
      </c>
      <c r="E2843">
        <v>116.732</v>
      </c>
      <c r="F2843">
        <v>41.69</v>
      </c>
      <c r="G2843">
        <v>8.5917582191529203</v>
      </c>
      <c r="H2843">
        <v>-3.61416025145025</v>
      </c>
      <c r="I2843">
        <v>-8.4571138936067705</v>
      </c>
      <c r="J2843">
        <v>1.03174223483421</v>
      </c>
      <c r="K2843">
        <v>41.094542014052401</v>
      </c>
      <c r="L2843">
        <v>39.027515701228403</v>
      </c>
      <c r="M2843">
        <v>57.167631649601397</v>
      </c>
      <c r="N2843">
        <v>0.149082304490638</v>
      </c>
      <c r="O2843">
        <v>63.348524826097297</v>
      </c>
      <c r="P2843">
        <v>48.574483250178098</v>
      </c>
      <c r="Q2843">
        <v>8.2363007276400002E-2</v>
      </c>
    </row>
    <row r="2844" spans="1:17" hidden="1" x14ac:dyDescent="0.3">
      <c r="A2844" t="s">
        <v>5898</v>
      </c>
      <c r="B2844" t="s">
        <v>5899</v>
      </c>
      <c r="C2844" t="s">
        <v>10301</v>
      </c>
      <c r="D2844" t="s">
        <v>359</v>
      </c>
      <c r="E2844">
        <v>116.08626805799901</v>
      </c>
      <c r="F2844">
        <v>49.78</v>
      </c>
      <c r="G2844">
        <v>122.736844550387</v>
      </c>
      <c r="H2844">
        <v>-6.8025858609284802</v>
      </c>
      <c r="I2844">
        <v>22.177453976889002</v>
      </c>
      <c r="J2844">
        <v>-2.58298500284489</v>
      </c>
      <c r="K2844">
        <v>49.754509559041303</v>
      </c>
      <c r="L2844">
        <v>39.658191376545801</v>
      </c>
      <c r="M2844">
        <v>44.298140248138203</v>
      </c>
      <c r="N2844">
        <v>0.47568253196979998</v>
      </c>
      <c r="O2844">
        <v>22.940940136601</v>
      </c>
      <c r="P2844">
        <v>204.27872860635699</v>
      </c>
      <c r="Q2844">
        <v>0.13527928875158099</v>
      </c>
    </row>
    <row r="2845" spans="1:17" hidden="1" x14ac:dyDescent="0.3">
      <c r="A2845" t="s">
        <v>5900</v>
      </c>
      <c r="B2845" t="s">
        <v>5901</v>
      </c>
      <c r="C2845" t="s">
        <v>10301</v>
      </c>
      <c r="D2845" t="s">
        <v>622</v>
      </c>
      <c r="E2845">
        <v>116.0325</v>
      </c>
      <c r="F2845">
        <v>67.5</v>
      </c>
      <c r="G2845">
        <v>-42.203451809848801</v>
      </c>
      <c r="H2845">
        <v>-3.9617792990692902</v>
      </c>
      <c r="I2845">
        <v>-25.961446649239299</v>
      </c>
      <c r="J2845">
        <v>0.635944343577725</v>
      </c>
      <c r="M2845">
        <v>54.6086904789586</v>
      </c>
      <c r="O2845">
        <v>23.5555555555555</v>
      </c>
      <c r="P2845">
        <v>10.655737704918</v>
      </c>
    </row>
    <row r="2846" spans="1:17" hidden="1" x14ac:dyDescent="0.3">
      <c r="A2846" t="s">
        <v>5902</v>
      </c>
      <c r="B2846" t="s">
        <v>5903</v>
      </c>
      <c r="C2846" t="s">
        <v>10301</v>
      </c>
      <c r="D2846" t="s">
        <v>5449</v>
      </c>
      <c r="E2846">
        <v>115.989</v>
      </c>
      <c r="F2846">
        <v>184</v>
      </c>
      <c r="G2846">
        <v>-9.2845976143988995</v>
      </c>
      <c r="H2846">
        <v>1.42838908767703</v>
      </c>
      <c r="I2846">
        <v>24.620563932771201</v>
      </c>
      <c r="J2846">
        <v>-4.3282261195961604</v>
      </c>
      <c r="K2846">
        <v>180.664078831681</v>
      </c>
      <c r="L2846">
        <v>151.955480067672</v>
      </c>
      <c r="M2846">
        <v>42.819959610819403</v>
      </c>
      <c r="N2846">
        <v>0.49175257731958699</v>
      </c>
      <c r="O2846">
        <v>32.798913043478201</v>
      </c>
      <c r="P2846">
        <v>74.6559088751779</v>
      </c>
    </row>
    <row r="2847" spans="1:17" hidden="1" x14ac:dyDescent="0.3">
      <c r="A2847" t="s">
        <v>5904</v>
      </c>
      <c r="B2847" t="s">
        <v>5905</v>
      </c>
      <c r="C2847" t="s">
        <v>10301</v>
      </c>
      <c r="D2847" t="s">
        <v>1763</v>
      </c>
      <c r="E2847">
        <v>115.86811388</v>
      </c>
      <c r="F2847">
        <v>7.12</v>
      </c>
      <c r="G2847">
        <v>-65.734331410597406</v>
      </c>
      <c r="H2847">
        <v>-1.9305579402328701</v>
      </c>
      <c r="I2847">
        <v>-33.861524713251796</v>
      </c>
      <c r="J2847">
        <v>-1.4854985235791001</v>
      </c>
      <c r="K2847">
        <v>7.4396081846520197</v>
      </c>
      <c r="L2847">
        <v>8.9569923489657803</v>
      </c>
      <c r="M2847">
        <v>43.473808097769897</v>
      </c>
      <c r="N2847">
        <v>0.55396209245437</v>
      </c>
      <c r="O2847">
        <v>66.432584269662897</v>
      </c>
      <c r="P2847">
        <v>2.4460431654676098</v>
      </c>
      <c r="Q2847">
        <v>1.4337245855213E-2</v>
      </c>
    </row>
    <row r="2848" spans="1:17" hidden="1" x14ac:dyDescent="0.3">
      <c r="A2848" t="s">
        <v>5906</v>
      </c>
      <c r="B2848" t="s">
        <v>5907</v>
      </c>
      <c r="C2848" t="s">
        <v>10301</v>
      </c>
      <c r="D2848" t="s">
        <v>219</v>
      </c>
      <c r="E2848">
        <v>115.6285884</v>
      </c>
      <c r="F2848">
        <v>994.8</v>
      </c>
      <c r="G2848">
        <v>-19.563527743064899</v>
      </c>
      <c r="H2848">
        <v>5.7186637872561397</v>
      </c>
      <c r="I2848">
        <v>-5.6202952633118404</v>
      </c>
      <c r="J2848">
        <v>-4.7461221988120004</v>
      </c>
      <c r="K2848">
        <v>954.95090570616696</v>
      </c>
      <c r="L2848">
        <v>929.64956574444705</v>
      </c>
      <c r="M2848">
        <v>56.905928376118297</v>
      </c>
      <c r="N2848">
        <v>1.94859289586754</v>
      </c>
      <c r="O2848">
        <v>12.685967028548401</v>
      </c>
      <c r="P2848">
        <v>33.431694722017298</v>
      </c>
      <c r="Q2848">
        <v>-2.9430636471076001E-2</v>
      </c>
    </row>
    <row r="2849" spans="1:17" hidden="1" x14ac:dyDescent="0.3">
      <c r="A2849" t="s">
        <v>5908</v>
      </c>
      <c r="B2849" t="s">
        <v>5909</v>
      </c>
      <c r="C2849" t="s">
        <v>10301</v>
      </c>
      <c r="D2849" t="s">
        <v>408</v>
      </c>
      <c r="E2849">
        <v>115.444168</v>
      </c>
      <c r="F2849">
        <v>140</v>
      </c>
      <c r="G2849">
        <v>-2.1571657356112401E-2</v>
      </c>
      <c r="H2849">
        <v>-9.9791885778933693</v>
      </c>
      <c r="I2849">
        <v>-33.024046970266603</v>
      </c>
      <c r="J2849">
        <v>1.03822413643895</v>
      </c>
      <c r="K2849">
        <v>152.79214373987401</v>
      </c>
      <c r="L2849">
        <v>152.787151229095</v>
      </c>
      <c r="M2849">
        <v>39.330648830610102</v>
      </c>
      <c r="N2849">
        <v>0.98175710465855304</v>
      </c>
      <c r="O2849">
        <v>54.142857142857103</v>
      </c>
      <c r="P2849">
        <v>41.631101940297697</v>
      </c>
      <c r="Q2849">
        <v>6.4545199199323999E-2</v>
      </c>
    </row>
    <row r="2850" spans="1:17" hidden="1" x14ac:dyDescent="0.3">
      <c r="A2850" t="s">
        <v>5910</v>
      </c>
      <c r="B2850" t="s">
        <v>5911</v>
      </c>
      <c r="C2850" t="s">
        <v>10301</v>
      </c>
      <c r="D2850" t="s">
        <v>2182</v>
      </c>
      <c r="E2850">
        <v>115.1512</v>
      </c>
      <c r="F2850">
        <v>84.67</v>
      </c>
      <c r="G2850">
        <v>-29.262766763900601</v>
      </c>
      <c r="H2850">
        <v>-14.0178869595247</v>
      </c>
      <c r="I2850">
        <v>-12.6464925974431</v>
      </c>
      <c r="J2850">
        <v>-4.8006098405264002</v>
      </c>
      <c r="K2850">
        <v>82.584798954991697</v>
      </c>
      <c r="M2850">
        <v>41.822526383567997</v>
      </c>
      <c r="N2850">
        <v>0.250169282856263</v>
      </c>
      <c r="O2850">
        <v>45.565135230896402</v>
      </c>
      <c r="P2850">
        <v>34.396825396825399</v>
      </c>
    </row>
    <row r="2851" spans="1:17" hidden="1" x14ac:dyDescent="0.3">
      <c r="A2851" t="s">
        <v>5912</v>
      </c>
      <c r="B2851" t="s">
        <v>5913</v>
      </c>
      <c r="C2851" t="s">
        <v>10301</v>
      </c>
      <c r="D2851" t="s">
        <v>1582</v>
      </c>
      <c r="E2851">
        <v>114.90528072399999</v>
      </c>
      <c r="F2851">
        <v>78.52</v>
      </c>
      <c r="G2851">
        <v>-1.3746271292916901</v>
      </c>
      <c r="H2851">
        <v>8.9703009014319406</v>
      </c>
      <c r="I2851">
        <v>-17.639804219812401</v>
      </c>
      <c r="J2851">
        <v>-3.4864240586529398</v>
      </c>
      <c r="K2851">
        <v>82.646675833137607</v>
      </c>
      <c r="L2851">
        <v>83.825462859953603</v>
      </c>
      <c r="M2851">
        <v>50.610993719924302</v>
      </c>
      <c r="N2851">
        <v>0.55119617224880302</v>
      </c>
      <c r="O2851">
        <v>89.442180336220005</v>
      </c>
      <c r="P2851">
        <v>30.8666666666666</v>
      </c>
      <c r="Q2851">
        <v>4.4468132282314998E-2</v>
      </c>
    </row>
    <row r="2852" spans="1:17" hidden="1" x14ac:dyDescent="0.3">
      <c r="A2852" t="s">
        <v>5914</v>
      </c>
      <c r="B2852" t="s">
        <v>5915</v>
      </c>
      <c r="C2852" t="s">
        <v>10301</v>
      </c>
      <c r="D2852" t="s">
        <v>2182</v>
      </c>
      <c r="E2852">
        <v>114.6886884</v>
      </c>
      <c r="F2852">
        <v>50.31</v>
      </c>
      <c r="G2852">
        <v>343.149678206202</v>
      </c>
      <c r="H2852">
        <v>47.080007852188601</v>
      </c>
      <c r="I2852">
        <v>153.53249114728101</v>
      </c>
      <c r="J2852">
        <v>18.766102437340098</v>
      </c>
      <c r="K2852">
        <v>36.694878511706001</v>
      </c>
      <c r="L2852">
        <v>27.513292058211398</v>
      </c>
      <c r="M2852">
        <v>86.363476942582196</v>
      </c>
      <c r="N2852">
        <v>1.2828825503966701</v>
      </c>
      <c r="O2852">
        <v>0</v>
      </c>
      <c r="P2852">
        <v>403.1</v>
      </c>
      <c r="Q2852">
        <v>0.16256725371243899</v>
      </c>
    </row>
    <row r="2853" spans="1:17" hidden="1" x14ac:dyDescent="0.3">
      <c r="A2853" t="s">
        <v>5916</v>
      </c>
      <c r="B2853" t="s">
        <v>5917</v>
      </c>
      <c r="C2853" t="s">
        <v>10301</v>
      </c>
      <c r="D2853" t="s">
        <v>955</v>
      </c>
      <c r="E2853">
        <v>114.45950000000001</v>
      </c>
      <c r="F2853">
        <v>309.35000000000002</v>
      </c>
      <c r="G2853">
        <v>-1.2387858451828599</v>
      </c>
      <c r="H2853">
        <v>43.310171124935898</v>
      </c>
      <c r="I2853">
        <v>20.6665136257797</v>
      </c>
      <c r="J2853">
        <v>16.014761685281801</v>
      </c>
      <c r="K2853">
        <v>241.009664435838</v>
      </c>
      <c r="L2853">
        <v>236.34983913535399</v>
      </c>
      <c r="M2853">
        <v>77.482288243811695</v>
      </c>
      <c r="N2853">
        <v>5.1404425320749301</v>
      </c>
      <c r="O2853">
        <v>8.2915791175044404</v>
      </c>
      <c r="P2853">
        <v>47.943567670970801</v>
      </c>
      <c r="Q2853">
        <v>2.4870062598238998E-2</v>
      </c>
    </row>
    <row r="2854" spans="1:17" hidden="1" x14ac:dyDescent="0.3">
      <c r="A2854" t="s">
        <v>5918</v>
      </c>
      <c r="B2854" t="s">
        <v>5919</v>
      </c>
      <c r="C2854" t="s">
        <v>10301</v>
      </c>
      <c r="D2854" t="s">
        <v>527</v>
      </c>
      <c r="E2854">
        <v>114.45328357</v>
      </c>
      <c r="F2854">
        <v>21.65</v>
      </c>
      <c r="G2854">
        <v>-21.004157277220902</v>
      </c>
      <c r="H2854">
        <v>14.3187225264569</v>
      </c>
      <c r="I2854">
        <v>-67.174190739681194</v>
      </c>
      <c r="J2854">
        <v>12.7862042773586</v>
      </c>
      <c r="K2854">
        <v>19.059261635669898</v>
      </c>
      <c r="L2854">
        <v>22.9323431014448</v>
      </c>
      <c r="M2854">
        <v>88.486381819318396</v>
      </c>
      <c r="N2854">
        <v>0.89901713663293104</v>
      </c>
      <c r="O2854">
        <v>142.72517321016099</v>
      </c>
      <c r="P2854">
        <v>31.6109422492401</v>
      </c>
      <c r="Q2854">
        <v>7.1174004688662001E-2</v>
      </c>
    </row>
    <row r="2855" spans="1:17" hidden="1" x14ac:dyDescent="0.3">
      <c r="A2855" t="s">
        <v>5920</v>
      </c>
      <c r="B2855" t="s">
        <v>5921</v>
      </c>
      <c r="C2855" t="s">
        <v>10301</v>
      </c>
      <c r="D2855" t="s">
        <v>622</v>
      </c>
      <c r="E2855">
        <v>113.98916199999999</v>
      </c>
      <c r="F2855">
        <v>194</v>
      </c>
      <c r="G2855">
        <v>89.815146875416502</v>
      </c>
      <c r="H2855">
        <v>-0.55858410298359595</v>
      </c>
      <c r="I2855">
        <v>-15.3978167307707</v>
      </c>
      <c r="J2855">
        <v>-4.7859281397981803</v>
      </c>
      <c r="K2855">
        <v>211.625753880757</v>
      </c>
      <c r="L2855">
        <v>177.53745630578101</v>
      </c>
      <c r="M2855">
        <v>29.826475568686501</v>
      </c>
      <c r="N2855">
        <v>0.50594149908592301</v>
      </c>
      <c r="O2855">
        <v>44.845360824742201</v>
      </c>
      <c r="P2855">
        <v>198.461538461538</v>
      </c>
    </row>
    <row r="2856" spans="1:17" hidden="1" x14ac:dyDescent="0.3">
      <c r="A2856" t="s">
        <v>5922</v>
      </c>
      <c r="B2856" t="s">
        <v>5923</v>
      </c>
      <c r="C2856" t="s">
        <v>10301</v>
      </c>
      <c r="D2856" t="s">
        <v>397</v>
      </c>
      <c r="E2856">
        <v>113.79644710999899</v>
      </c>
      <c r="M2856">
        <v>50</v>
      </c>
    </row>
    <row r="2857" spans="1:17" hidden="1" x14ac:dyDescent="0.3">
      <c r="A2857" t="s">
        <v>5924</v>
      </c>
      <c r="B2857" t="s">
        <v>5925</v>
      </c>
      <c r="C2857" t="s">
        <v>10301</v>
      </c>
      <c r="D2857" t="s">
        <v>281</v>
      </c>
      <c r="E2857">
        <v>113.724993611999</v>
      </c>
      <c r="F2857">
        <v>60.68</v>
      </c>
      <c r="G2857">
        <v>-20.5004955344018</v>
      </c>
      <c r="H2857">
        <v>-8.9347004078113006</v>
      </c>
      <c r="I2857">
        <v>1.0495137817470901</v>
      </c>
      <c r="J2857">
        <v>0.28376563177861103</v>
      </c>
      <c r="K2857">
        <v>63.695581069762298</v>
      </c>
      <c r="L2857">
        <v>63.1581480784969</v>
      </c>
      <c r="M2857">
        <v>40.120753573134699</v>
      </c>
      <c r="N2857">
        <v>0.54194781494011701</v>
      </c>
      <c r="O2857">
        <v>77.8839815425181</v>
      </c>
      <c r="P2857">
        <v>37.909090909090899</v>
      </c>
      <c r="Q2857">
        <v>-1.2423721661351E-2</v>
      </c>
    </row>
    <row r="2858" spans="1:17" hidden="1" x14ac:dyDescent="0.3">
      <c r="A2858" t="s">
        <v>5926</v>
      </c>
      <c r="B2858" t="s">
        <v>5927</v>
      </c>
      <c r="C2858" t="s">
        <v>10301</v>
      </c>
      <c r="D2858" t="s">
        <v>1538</v>
      </c>
      <c r="E2858">
        <v>113.6747496</v>
      </c>
      <c r="F2858">
        <v>119.64</v>
      </c>
      <c r="G2858">
        <v>-6.2705590798030801</v>
      </c>
      <c r="H2858">
        <v>6.2952012204112204</v>
      </c>
      <c r="I2858">
        <v>-3.8433754459946399</v>
      </c>
      <c r="J2858">
        <v>7.0339293966761502</v>
      </c>
      <c r="K2858">
        <v>114.409449883363</v>
      </c>
      <c r="L2858">
        <v>110.63347798159</v>
      </c>
      <c r="M2858">
        <v>63.415123525493897</v>
      </c>
      <c r="N2858">
        <v>0.53777451989585101</v>
      </c>
      <c r="O2858">
        <v>15.9729187562688</v>
      </c>
      <c r="P2858">
        <v>28.852988691437801</v>
      </c>
      <c r="Q2858">
        <v>6.2688877418299997E-4</v>
      </c>
    </row>
    <row r="2859" spans="1:17" hidden="1" x14ac:dyDescent="0.3">
      <c r="A2859" t="s">
        <v>5928</v>
      </c>
      <c r="B2859" t="s">
        <v>5929</v>
      </c>
      <c r="C2859" t="s">
        <v>10301</v>
      </c>
      <c r="D2859" t="s">
        <v>127</v>
      </c>
      <c r="E2859">
        <v>113.36867543</v>
      </c>
      <c r="F2859">
        <v>8.41</v>
      </c>
      <c r="G2859">
        <v>-16.5270090473133</v>
      </c>
      <c r="H2859">
        <v>1.5909256339950599</v>
      </c>
      <c r="I2859">
        <v>-50.064010751803401</v>
      </c>
      <c r="J2859">
        <v>11.174529925923</v>
      </c>
      <c r="K2859">
        <v>7.6404882150083004</v>
      </c>
      <c r="L2859">
        <v>8.2365799126867092</v>
      </c>
      <c r="M2859">
        <v>81.208288534007195</v>
      </c>
      <c r="N2859">
        <v>1.1558994038288399</v>
      </c>
      <c r="O2859">
        <v>108.08561236623</v>
      </c>
      <c r="P2859">
        <v>45</v>
      </c>
      <c r="Q2859">
        <v>-9.2927523733979996E-3</v>
      </c>
    </row>
    <row r="2860" spans="1:17" hidden="1" x14ac:dyDescent="0.3">
      <c r="A2860" t="s">
        <v>5930</v>
      </c>
      <c r="B2860" t="s">
        <v>5931</v>
      </c>
      <c r="C2860" t="s">
        <v>10301</v>
      </c>
      <c r="E2860">
        <v>113.214375</v>
      </c>
      <c r="F2860">
        <v>225</v>
      </c>
      <c r="G2860">
        <v>44.562139823508197</v>
      </c>
      <c r="H2860">
        <v>-13.1379697752597</v>
      </c>
      <c r="I2860">
        <v>35.191108367545397</v>
      </c>
      <c r="J2860">
        <v>-2.0854540107526298</v>
      </c>
      <c r="K2860">
        <v>211.66218752229699</v>
      </c>
      <c r="L2860">
        <v>169.421819427895</v>
      </c>
      <c r="M2860">
        <v>56.375390395639499</v>
      </c>
      <c r="N2860">
        <v>0.21481037688996901</v>
      </c>
      <c r="O2860">
        <v>17.622222222222199</v>
      </c>
      <c r="P2860">
        <v>111.864406779661</v>
      </c>
      <c r="Q2860">
        <v>0.174445811966949</v>
      </c>
    </row>
    <row r="2861" spans="1:17" hidden="1" x14ac:dyDescent="0.3">
      <c r="A2861" t="s">
        <v>5932</v>
      </c>
      <c r="B2861" t="s">
        <v>5933</v>
      </c>
      <c r="C2861" t="s">
        <v>10301</v>
      </c>
      <c r="D2861" t="s">
        <v>571</v>
      </c>
      <c r="E2861">
        <v>113.1326</v>
      </c>
      <c r="F2861">
        <v>2800</v>
      </c>
      <c r="G2861">
        <v>44.496055579313698</v>
      </c>
      <c r="H2861">
        <v>-0.60274139819465899</v>
      </c>
      <c r="I2861">
        <v>-13.2003424185657</v>
      </c>
      <c r="J2861">
        <v>-2.3347308296290699</v>
      </c>
      <c r="K2861">
        <v>2829.5623696185598</v>
      </c>
      <c r="L2861">
        <v>2624.6986155145401</v>
      </c>
      <c r="M2861">
        <v>48.8132870086907</v>
      </c>
      <c r="N2861">
        <v>1.57657089898053</v>
      </c>
      <c r="O2861">
        <v>19.285714285714199</v>
      </c>
      <c r="P2861">
        <v>72.551919640105993</v>
      </c>
      <c r="Q2861">
        <v>0.14429749406043499</v>
      </c>
    </row>
    <row r="2862" spans="1:17" hidden="1" x14ac:dyDescent="0.3">
      <c r="A2862" t="s">
        <v>5934</v>
      </c>
      <c r="B2862" t="s">
        <v>5935</v>
      </c>
      <c r="C2862" t="s">
        <v>10301</v>
      </c>
      <c r="D2862" t="s">
        <v>46</v>
      </c>
      <c r="E2862">
        <v>112.89360000000001</v>
      </c>
      <c r="F2862">
        <v>276.7</v>
      </c>
      <c r="G2862">
        <v>4.5062873622018804</v>
      </c>
      <c r="H2862">
        <v>5.5445278356740202</v>
      </c>
      <c r="I2862">
        <v>20.748292522811301</v>
      </c>
      <c r="J2862">
        <v>0.17276630602894899</v>
      </c>
      <c r="K2862">
        <v>276.57784263876999</v>
      </c>
      <c r="M2862">
        <v>50.607091575529601</v>
      </c>
      <c r="N2862">
        <v>0.29211618257261401</v>
      </c>
      <c r="O2862">
        <v>37.838814600650501</v>
      </c>
      <c r="P2862">
        <v>48.763440860214999</v>
      </c>
    </row>
    <row r="2863" spans="1:17" hidden="1" x14ac:dyDescent="0.3">
      <c r="A2863" t="s">
        <v>5936</v>
      </c>
      <c r="B2863" t="s">
        <v>5937</v>
      </c>
      <c r="C2863" t="s">
        <v>10301</v>
      </c>
      <c r="D2863" t="s">
        <v>5938</v>
      </c>
      <c r="E2863">
        <v>112.67303784000001</v>
      </c>
      <c r="F2863">
        <v>365.55</v>
      </c>
      <c r="G2863">
        <v>-35.955473373191097</v>
      </c>
      <c r="H2863">
        <v>-9.4720212819399592</v>
      </c>
      <c r="I2863">
        <v>-42.0869259671801</v>
      </c>
      <c r="J2863">
        <v>-3.8141132163703499</v>
      </c>
      <c r="K2863">
        <v>393.14510005879498</v>
      </c>
      <c r="L2863">
        <v>375.57692393545102</v>
      </c>
      <c r="M2863">
        <v>32.1845191761129</v>
      </c>
      <c r="N2863">
        <v>0.63773584905660297</v>
      </c>
      <c r="O2863">
        <v>79.934345506770597</v>
      </c>
      <c r="P2863">
        <v>76.594202898550705</v>
      </c>
    </row>
    <row r="2864" spans="1:17" hidden="1" x14ac:dyDescent="0.3">
      <c r="A2864" t="s">
        <v>5939</v>
      </c>
      <c r="B2864" t="s">
        <v>5940</v>
      </c>
      <c r="C2864" t="s">
        <v>10301</v>
      </c>
      <c r="D2864" t="s">
        <v>622</v>
      </c>
      <c r="E2864">
        <v>112.59086499999999</v>
      </c>
      <c r="F2864">
        <v>215.65</v>
      </c>
      <c r="G2864">
        <v>-24.289674093091701</v>
      </c>
      <c r="H2864">
        <v>-5.7314777666916399</v>
      </c>
      <c r="I2864">
        <v>-8.2960583462671398</v>
      </c>
      <c r="J2864">
        <v>-4.9627495072644896</v>
      </c>
      <c r="K2864">
        <v>213.46942757473099</v>
      </c>
      <c r="L2864">
        <v>212.05678758726799</v>
      </c>
      <c r="M2864">
        <v>59.630020937514701</v>
      </c>
      <c r="N2864">
        <v>1.3069353729804001</v>
      </c>
      <c r="O2864">
        <v>13.586830512404299</v>
      </c>
      <c r="P2864">
        <v>16.441684665226699</v>
      </c>
      <c r="Q2864">
        <v>-9.9248470369979996E-2</v>
      </c>
    </row>
    <row r="2865" spans="1:17" hidden="1" x14ac:dyDescent="0.3">
      <c r="A2865" t="s">
        <v>5941</v>
      </c>
      <c r="B2865" t="s">
        <v>5942</v>
      </c>
      <c r="C2865" t="s">
        <v>10301</v>
      </c>
      <c r="D2865" t="s">
        <v>1399</v>
      </c>
      <c r="E2865">
        <v>112.574</v>
      </c>
      <c r="F2865">
        <v>165.55</v>
      </c>
      <c r="G2865">
        <v>-22.806626413023402</v>
      </c>
      <c r="H2865">
        <v>-3.5431493909656999</v>
      </c>
      <c r="I2865">
        <v>-6.5646212524139402</v>
      </c>
      <c r="J2865">
        <v>-3.80245597741607</v>
      </c>
      <c r="M2865">
        <v>41.0289488238638</v>
      </c>
      <c r="O2865">
        <v>53.427967381455701</v>
      </c>
      <c r="P2865">
        <v>16.625572384642499</v>
      </c>
    </row>
    <row r="2866" spans="1:17" hidden="1" x14ac:dyDescent="0.3">
      <c r="A2866" t="s">
        <v>5943</v>
      </c>
      <c r="B2866" t="s">
        <v>5944</v>
      </c>
      <c r="C2866" t="s">
        <v>10301</v>
      </c>
      <c r="D2866" t="s">
        <v>527</v>
      </c>
      <c r="E2866">
        <v>112.5705</v>
      </c>
      <c r="F2866">
        <v>107.21</v>
      </c>
      <c r="G2866">
        <v>414.91770551384002</v>
      </c>
      <c r="H2866">
        <v>42.963160656738097</v>
      </c>
      <c r="I2866">
        <v>96.2971095375418</v>
      </c>
      <c r="J2866">
        <v>7.6348505460407301</v>
      </c>
      <c r="K2866">
        <v>80.575543728495703</v>
      </c>
      <c r="L2866">
        <v>54.642279499873098</v>
      </c>
      <c r="M2866">
        <v>91.113893351592196</v>
      </c>
      <c r="N2866">
        <v>1.0327085696162801</v>
      </c>
      <c r="O2866">
        <v>0</v>
      </c>
      <c r="P2866">
        <v>505.70621468926498</v>
      </c>
      <c r="Q2866">
        <v>0.11465854963561301</v>
      </c>
    </row>
    <row r="2867" spans="1:17" hidden="1" x14ac:dyDescent="0.3">
      <c r="A2867" t="s">
        <v>5945</v>
      </c>
      <c r="B2867" t="s">
        <v>5946</v>
      </c>
      <c r="C2867" t="s">
        <v>10301</v>
      </c>
      <c r="D2867" t="s">
        <v>119</v>
      </c>
      <c r="E2867">
        <v>112.555725</v>
      </c>
      <c r="F2867">
        <v>7.31</v>
      </c>
      <c r="G2867">
        <v>-70.808362524134495</v>
      </c>
      <c r="H2867">
        <v>-0.40218293974994301</v>
      </c>
      <c r="I2867">
        <v>-49.197099884892502</v>
      </c>
      <c r="J2867">
        <v>1.23427388040383</v>
      </c>
      <c r="K2867">
        <v>7.5120940838468302</v>
      </c>
      <c r="L2867">
        <v>9.4372198451718408</v>
      </c>
      <c r="M2867">
        <v>63.964713368050099</v>
      </c>
      <c r="N2867">
        <v>0.78186398835876103</v>
      </c>
      <c r="O2867">
        <v>89.466484268125797</v>
      </c>
      <c r="P2867">
        <v>7.4999999999999902</v>
      </c>
      <c r="Q2867">
        <v>-6.6761820356475002E-2</v>
      </c>
    </row>
    <row r="2868" spans="1:17" hidden="1" x14ac:dyDescent="0.3">
      <c r="A2868" t="s">
        <v>5947</v>
      </c>
      <c r="B2868" t="s">
        <v>5948</v>
      </c>
      <c r="C2868" t="s">
        <v>10301</v>
      </c>
      <c r="D2868" t="s">
        <v>2182</v>
      </c>
      <c r="E2868">
        <v>112.4744965</v>
      </c>
      <c r="F2868">
        <v>36.130000000000003</v>
      </c>
      <c r="G2868">
        <v>98.318956276742099</v>
      </c>
      <c r="H2868">
        <v>8.6858204695830903</v>
      </c>
      <c r="I2868">
        <v>24.561070049747901</v>
      </c>
      <c r="J2868">
        <v>6.4531810208664497</v>
      </c>
      <c r="K2868">
        <v>30.257901171841201</v>
      </c>
      <c r="L2868">
        <v>26.210166855333199</v>
      </c>
      <c r="M2868">
        <v>74.941380275102503</v>
      </c>
      <c r="N2868">
        <v>1.43781368036688</v>
      </c>
      <c r="O2868">
        <v>2.2695820647661198</v>
      </c>
      <c r="P2868">
        <v>130.86261980830599</v>
      </c>
      <c r="Q2868">
        <v>0.14174973330395099</v>
      </c>
    </row>
    <row r="2869" spans="1:17" hidden="1" x14ac:dyDescent="0.3">
      <c r="A2869" t="s">
        <v>5949</v>
      </c>
      <c r="B2869" t="s">
        <v>5950</v>
      </c>
      <c r="C2869" t="s">
        <v>10301</v>
      </c>
      <c r="E2869">
        <v>112.34791064700001</v>
      </c>
      <c r="F2869">
        <v>89.67</v>
      </c>
      <c r="G2869">
        <v>561.85149324509598</v>
      </c>
      <c r="H2869">
        <v>12.3438493572504</v>
      </c>
      <c r="I2869">
        <v>204.84385817653799</v>
      </c>
      <c r="J2869">
        <v>-3.2974604786865598</v>
      </c>
      <c r="K2869">
        <v>75.6775804619421</v>
      </c>
      <c r="L2869">
        <v>49.873476928424303</v>
      </c>
      <c r="M2869">
        <v>71.550259614911894</v>
      </c>
      <c r="N2869">
        <v>0.78039310319043698</v>
      </c>
      <c r="O2869">
        <v>1.4832162373145901</v>
      </c>
      <c r="P2869">
        <v>720.40256175663296</v>
      </c>
      <c r="Q2869">
        <v>0.21703091899207599</v>
      </c>
    </row>
    <row r="2870" spans="1:17" hidden="1" x14ac:dyDescent="0.3">
      <c r="A2870" t="s">
        <v>5951</v>
      </c>
      <c r="B2870" t="s">
        <v>5952</v>
      </c>
      <c r="C2870" t="s">
        <v>10301</v>
      </c>
      <c r="D2870" t="s">
        <v>4866</v>
      </c>
      <c r="E2870">
        <v>112.31690639999999</v>
      </c>
      <c r="F2870">
        <v>41.38</v>
      </c>
      <c r="G2870">
        <v>5.5661334436073799</v>
      </c>
      <c r="H2870">
        <v>12.7857366491232</v>
      </c>
      <c r="I2870">
        <v>-2.3494443846611199</v>
      </c>
      <c r="J2870">
        <v>9.0739340874651493</v>
      </c>
      <c r="K2870">
        <v>37.846741298178202</v>
      </c>
      <c r="L2870">
        <v>36.355153252874402</v>
      </c>
      <c r="M2870">
        <v>64.672784166709306</v>
      </c>
      <c r="N2870">
        <v>2.1651095497082098</v>
      </c>
      <c r="O2870">
        <v>23.006283228612801</v>
      </c>
      <c r="P2870">
        <v>57.638095238095197</v>
      </c>
      <c r="Q2870">
        <v>1.5038617153608E-2</v>
      </c>
    </row>
    <row r="2871" spans="1:17" hidden="1" x14ac:dyDescent="0.3">
      <c r="A2871" t="s">
        <v>5953</v>
      </c>
      <c r="B2871" t="s">
        <v>5954</v>
      </c>
      <c r="C2871" t="s">
        <v>10301</v>
      </c>
      <c r="D2871" t="s">
        <v>622</v>
      </c>
      <c r="E2871">
        <v>111.830004</v>
      </c>
      <c r="F2871">
        <v>111.54</v>
      </c>
      <c r="G2871">
        <v>1414.8208516874799</v>
      </c>
      <c r="H2871">
        <v>38.6849088132278</v>
      </c>
      <c r="I2871">
        <v>220.09107310940701</v>
      </c>
      <c r="J2871">
        <v>5.4686365090657398</v>
      </c>
      <c r="K2871">
        <v>81.462687857701297</v>
      </c>
      <c r="L2871">
        <v>45.138051249352799</v>
      </c>
      <c r="M2871">
        <v>100</v>
      </c>
      <c r="N2871">
        <v>2.1114655172413701</v>
      </c>
      <c r="O2871">
        <v>0</v>
      </c>
      <c r="P2871">
        <v>1442.7385892116099</v>
      </c>
    </row>
    <row r="2872" spans="1:17" hidden="1" x14ac:dyDescent="0.3">
      <c r="A2872" t="s">
        <v>5955</v>
      </c>
      <c r="B2872" t="s">
        <v>5956</v>
      </c>
      <c r="C2872" t="s">
        <v>10301</v>
      </c>
      <c r="D2872" t="s">
        <v>571</v>
      </c>
      <c r="E2872">
        <v>111.58969999999999</v>
      </c>
      <c r="F2872">
        <v>80.05</v>
      </c>
      <c r="G2872">
        <v>15.028691047294</v>
      </c>
      <c r="H2872">
        <v>-1.23320787049787</v>
      </c>
      <c r="I2872">
        <v>21.7409343031416</v>
      </c>
      <c r="J2872">
        <v>-5.2197138496575102</v>
      </c>
      <c r="K2872">
        <v>77.552237860715906</v>
      </c>
      <c r="L2872">
        <v>69.185138868155505</v>
      </c>
      <c r="M2872">
        <v>57.873051874879202</v>
      </c>
      <c r="N2872">
        <v>0.69861982434127901</v>
      </c>
      <c r="O2872">
        <v>9.3066833229231705</v>
      </c>
      <c r="P2872">
        <v>60.099999999999902</v>
      </c>
    </row>
    <row r="2873" spans="1:17" hidden="1" x14ac:dyDescent="0.3">
      <c r="A2873" t="s">
        <v>5957</v>
      </c>
      <c r="B2873" t="s">
        <v>5958</v>
      </c>
      <c r="C2873" t="s">
        <v>10301</v>
      </c>
      <c r="D2873" t="s">
        <v>72</v>
      </c>
      <c r="E2873">
        <v>111.53048563999999</v>
      </c>
      <c r="F2873">
        <v>3.92</v>
      </c>
      <c r="G2873">
        <v>-3.6250545973052501</v>
      </c>
      <c r="H2873">
        <v>-4.8476657018231801</v>
      </c>
      <c r="I2873">
        <v>2.5843573225736001</v>
      </c>
      <c r="J2873">
        <v>14.536326666327501</v>
      </c>
      <c r="K2873">
        <v>3.4792007090135799</v>
      </c>
      <c r="L2873">
        <v>3.34896773492307</v>
      </c>
      <c r="M2873">
        <v>68.99756453242</v>
      </c>
      <c r="N2873">
        <v>0.78008116248939996</v>
      </c>
      <c r="O2873">
        <v>19.8979591836734</v>
      </c>
      <c r="P2873">
        <v>64.387096774193495</v>
      </c>
      <c r="Q2873">
        <v>-1.3344586475184E-2</v>
      </c>
    </row>
    <row r="2874" spans="1:17" hidden="1" x14ac:dyDescent="0.3">
      <c r="A2874" t="s">
        <v>5959</v>
      </c>
      <c r="B2874" t="s">
        <v>5960</v>
      </c>
      <c r="C2874" t="s">
        <v>10301</v>
      </c>
      <c r="D2874" t="s">
        <v>263</v>
      </c>
      <c r="E2874">
        <v>111.39774</v>
      </c>
      <c r="F2874">
        <v>136.05000000000001</v>
      </c>
      <c r="G2874">
        <v>99.4765462799771</v>
      </c>
      <c r="H2874">
        <v>-13.4346281416405</v>
      </c>
      <c r="I2874">
        <v>35.8039424332229</v>
      </c>
      <c r="J2874">
        <v>-4.7123735601152603</v>
      </c>
      <c r="K2874">
        <v>134.10546361882101</v>
      </c>
      <c r="L2874">
        <v>108.820124464698</v>
      </c>
      <c r="M2874">
        <v>39.390683528666798</v>
      </c>
      <c r="N2874">
        <v>0.40768691378491101</v>
      </c>
      <c r="O2874">
        <v>22.0874678427048</v>
      </c>
      <c r="P2874">
        <v>132.12762327247901</v>
      </c>
      <c r="Q2874">
        <v>0.15383903128125601</v>
      </c>
    </row>
    <row r="2875" spans="1:17" hidden="1" x14ac:dyDescent="0.3">
      <c r="A2875" t="s">
        <v>5961</v>
      </c>
      <c r="B2875" t="s">
        <v>5962</v>
      </c>
      <c r="C2875" t="s">
        <v>10301</v>
      </c>
      <c r="D2875" t="s">
        <v>224</v>
      </c>
      <c r="E2875">
        <v>111.30636</v>
      </c>
      <c r="F2875">
        <v>78.44</v>
      </c>
      <c r="G2875">
        <v>79.540606829211001</v>
      </c>
      <c r="H2875">
        <v>11.2667921295021</v>
      </c>
      <c r="I2875">
        <v>28.146014517045302</v>
      </c>
      <c r="J2875">
        <v>-21.866849715101701</v>
      </c>
      <c r="K2875">
        <v>69.536163235180496</v>
      </c>
      <c r="L2875">
        <v>61.1057673151928</v>
      </c>
      <c r="M2875">
        <v>55.168906435456798</v>
      </c>
      <c r="N2875">
        <v>1.1855589246007601</v>
      </c>
      <c r="O2875">
        <v>33.732789393166698</v>
      </c>
      <c r="P2875">
        <v>123.539469934454</v>
      </c>
      <c r="Q2875">
        <v>0.15729990166277399</v>
      </c>
    </row>
    <row r="2876" spans="1:17" hidden="1" x14ac:dyDescent="0.3">
      <c r="A2876" t="s">
        <v>5963</v>
      </c>
      <c r="B2876" t="s">
        <v>5964</v>
      </c>
      <c r="C2876" t="s">
        <v>10301</v>
      </c>
      <c r="D2876" t="s">
        <v>622</v>
      </c>
      <c r="E2876">
        <v>111.21256080000001</v>
      </c>
      <c r="F2876">
        <v>10.3</v>
      </c>
      <c r="G2876">
        <v>16.948647848579899</v>
      </c>
      <c r="H2876">
        <v>3.4415888774696102</v>
      </c>
      <c r="I2876">
        <v>-18.631468587553901</v>
      </c>
      <c r="J2876">
        <v>2.86850580485533E-2</v>
      </c>
      <c r="K2876">
        <v>9.9795497923720902</v>
      </c>
      <c r="L2876">
        <v>9.6291644294220902</v>
      </c>
      <c r="M2876">
        <v>68.433102593492194</v>
      </c>
      <c r="N2876">
        <v>0.84656563398858198</v>
      </c>
      <c r="O2876">
        <v>24.271844660194098</v>
      </c>
      <c r="P2876">
        <v>47.988505747126403</v>
      </c>
      <c r="Q2876">
        <v>6.4358869459665999E-2</v>
      </c>
    </row>
    <row r="2877" spans="1:17" hidden="1" x14ac:dyDescent="0.3">
      <c r="A2877" t="s">
        <v>5965</v>
      </c>
      <c r="B2877" t="s">
        <v>5966</v>
      </c>
      <c r="C2877" t="s">
        <v>10301</v>
      </c>
      <c r="D2877" t="s">
        <v>51</v>
      </c>
      <c r="E2877">
        <v>111.16</v>
      </c>
      <c r="F2877">
        <v>138.94999999999999</v>
      </c>
      <c r="G2877">
        <v>-8.4422431131285496</v>
      </c>
      <c r="H2877">
        <v>-12.4912723866268</v>
      </c>
      <c r="I2877">
        <v>-6.1307266666014097</v>
      </c>
      <c r="J2877">
        <v>-1.8486314754288899</v>
      </c>
      <c r="K2877">
        <v>145.37734286960199</v>
      </c>
      <c r="L2877">
        <v>135.64159412461601</v>
      </c>
      <c r="M2877">
        <v>41.741555183363197</v>
      </c>
      <c r="N2877">
        <v>0.67193133627316803</v>
      </c>
      <c r="O2877">
        <v>32.4217344368477</v>
      </c>
      <c r="P2877">
        <v>30.838041431261701</v>
      </c>
      <c r="Q2877">
        <v>-8.9098184139329004E-2</v>
      </c>
    </row>
    <row r="2878" spans="1:17" hidden="1" x14ac:dyDescent="0.3">
      <c r="A2878" t="s">
        <v>5967</v>
      </c>
      <c r="B2878" t="s">
        <v>5968</v>
      </c>
      <c r="C2878" t="s">
        <v>10301</v>
      </c>
      <c r="D2878" t="s">
        <v>46</v>
      </c>
      <c r="E2878">
        <v>111.07464742499999</v>
      </c>
      <c r="F2878">
        <v>5.25</v>
      </c>
      <c r="G2878">
        <v>0.131042963670324</v>
      </c>
      <c r="H2878">
        <v>14.497129208153799</v>
      </c>
      <c r="I2878">
        <v>-17.0811377689304</v>
      </c>
      <c r="J2878">
        <v>-8.2703132755594595</v>
      </c>
      <c r="K2878">
        <v>5.0012359030096603</v>
      </c>
      <c r="L2878">
        <v>4.8507769459092298</v>
      </c>
      <c r="M2878">
        <v>48.3770588359314</v>
      </c>
      <c r="N2878">
        <v>1.2371096449949699</v>
      </c>
      <c r="O2878">
        <v>35.238095238095198</v>
      </c>
      <c r="P2878">
        <v>81.034482758620598</v>
      </c>
      <c r="Q2878">
        <v>2.6181165658340999E-2</v>
      </c>
    </row>
    <row r="2879" spans="1:17" hidden="1" x14ac:dyDescent="0.3">
      <c r="A2879" t="s">
        <v>5969</v>
      </c>
      <c r="B2879" t="s">
        <v>5970</v>
      </c>
      <c r="C2879" t="s">
        <v>10301</v>
      </c>
      <c r="D2879" t="s">
        <v>733</v>
      </c>
      <c r="E2879">
        <v>110.88097019999999</v>
      </c>
      <c r="F2879">
        <v>77.180000000000007</v>
      </c>
      <c r="G2879">
        <v>40.2670521904002</v>
      </c>
      <c r="H2879">
        <v>3.3424879882936902</v>
      </c>
      <c r="I2879">
        <v>15.3068276891238</v>
      </c>
      <c r="J2879">
        <v>0.75577925674790303</v>
      </c>
      <c r="K2879">
        <v>74.406332529344994</v>
      </c>
      <c r="L2879">
        <v>64.976410215289704</v>
      </c>
      <c r="M2879">
        <v>46.511713315869002</v>
      </c>
      <c r="N2879">
        <v>1.0831466536571801</v>
      </c>
      <c r="O2879">
        <v>3.6537963202902102</v>
      </c>
      <c r="P2879">
        <v>75.808656036446493</v>
      </c>
      <c r="Q2879">
        <v>1.7417697266181999E-2</v>
      </c>
    </row>
    <row r="2880" spans="1:17" hidden="1" x14ac:dyDescent="0.3">
      <c r="A2880" t="s">
        <v>5971</v>
      </c>
      <c r="B2880" t="s">
        <v>5972</v>
      </c>
      <c r="C2880" t="s">
        <v>10301</v>
      </c>
      <c r="D2880" t="s">
        <v>54</v>
      </c>
      <c r="E2880">
        <v>110.78864487</v>
      </c>
      <c r="F2880">
        <v>212.7</v>
      </c>
      <c r="G2880">
        <v>199.061509209147</v>
      </c>
      <c r="H2880">
        <v>-3.42597895483522</v>
      </c>
      <c r="I2880">
        <v>7.6845369967442902</v>
      </c>
      <c r="J2880">
        <v>0.93892385485452101</v>
      </c>
      <c r="K2880">
        <v>202.000128295293</v>
      </c>
      <c r="L2880">
        <v>170.18269093804099</v>
      </c>
      <c r="M2880">
        <v>68.592816659679599</v>
      </c>
      <c r="N2880">
        <v>0.39238913020592497</v>
      </c>
      <c r="O2880">
        <v>15.1857075693464</v>
      </c>
      <c r="P2880">
        <v>240.265557510798</v>
      </c>
      <c r="Q2880">
        <v>0.14168975741273401</v>
      </c>
    </row>
    <row r="2881" spans="1:17" hidden="1" x14ac:dyDescent="0.3">
      <c r="A2881" t="s">
        <v>5973</v>
      </c>
      <c r="B2881" t="s">
        <v>5974</v>
      </c>
      <c r="C2881" t="s">
        <v>10301</v>
      </c>
      <c r="D2881" t="s">
        <v>527</v>
      </c>
      <c r="E2881">
        <v>110.77884</v>
      </c>
      <c r="F2881">
        <v>23.49</v>
      </c>
      <c r="G2881">
        <v>-1.6274149434894101</v>
      </c>
      <c r="H2881">
        <v>-15.503280863198601</v>
      </c>
      <c r="I2881">
        <v>-28.170577724349801</v>
      </c>
      <c r="J2881">
        <v>11.1527995836045</v>
      </c>
      <c r="K2881">
        <v>27.451050129687498</v>
      </c>
      <c r="L2881">
        <v>29.8604177288498</v>
      </c>
      <c r="M2881">
        <v>55.512132235285698</v>
      </c>
      <c r="N2881">
        <v>0.25774738865344299</v>
      </c>
      <c r="O2881">
        <v>78.799489144316695</v>
      </c>
      <c r="P2881">
        <v>39.406528189910901</v>
      </c>
      <c r="Q2881">
        <v>2.4857189183636001E-2</v>
      </c>
    </row>
    <row r="2882" spans="1:17" hidden="1" x14ac:dyDescent="0.3">
      <c r="A2882" t="s">
        <v>5975</v>
      </c>
      <c r="B2882" t="s">
        <v>5976</v>
      </c>
      <c r="C2882" t="s">
        <v>10301</v>
      </c>
      <c r="D2882" t="s">
        <v>622</v>
      </c>
      <c r="E2882">
        <v>110.759649</v>
      </c>
      <c r="F2882">
        <v>33.53</v>
      </c>
      <c r="G2882">
        <v>25.537640050236099</v>
      </c>
      <c r="H2882">
        <v>-1.93414244993713</v>
      </c>
      <c r="I2882">
        <v>35.708883021090301</v>
      </c>
      <c r="J2882">
        <v>-5.6228689767390199</v>
      </c>
      <c r="K2882">
        <v>34.087417746970203</v>
      </c>
      <c r="L2882">
        <v>30.071110365933698</v>
      </c>
      <c r="M2882">
        <v>40.429560771038901</v>
      </c>
      <c r="N2882">
        <v>1.7566880102049101</v>
      </c>
      <c r="O2882">
        <v>25.8574410975246</v>
      </c>
      <c r="P2882">
        <v>84.230769230769198</v>
      </c>
      <c r="Q2882">
        <v>0.112603813345432</v>
      </c>
    </row>
    <row r="2883" spans="1:17" hidden="1" x14ac:dyDescent="0.3">
      <c r="A2883" t="s">
        <v>5977</v>
      </c>
      <c r="B2883" t="s">
        <v>3128</v>
      </c>
      <c r="C2883" t="s">
        <v>10301</v>
      </c>
      <c r="D2883" t="s">
        <v>4085</v>
      </c>
      <c r="E2883">
        <v>110.422</v>
      </c>
      <c r="F2883">
        <v>849.4</v>
      </c>
      <c r="G2883">
        <v>23.760833904436801</v>
      </c>
      <c r="H2883">
        <v>-0.77384391290070198</v>
      </c>
      <c r="I2883">
        <v>1.1263924704722701</v>
      </c>
      <c r="J2883">
        <v>0.64742938207099998</v>
      </c>
      <c r="K2883">
        <v>843.42245236584995</v>
      </c>
      <c r="L2883">
        <v>775.57685079575799</v>
      </c>
      <c r="M2883">
        <v>46.240822741291197</v>
      </c>
      <c r="N2883">
        <v>1.03402992693743</v>
      </c>
      <c r="O2883">
        <v>40.7758417706616</v>
      </c>
      <c r="P2883">
        <v>53.598553345388702</v>
      </c>
      <c r="Q2883">
        <v>6.6041692976517005E-2</v>
      </c>
    </row>
    <row r="2884" spans="1:17" hidden="1" x14ac:dyDescent="0.3">
      <c r="A2884" t="s">
        <v>5978</v>
      </c>
      <c r="B2884" t="s">
        <v>5979</v>
      </c>
      <c r="C2884" t="s">
        <v>10301</v>
      </c>
      <c r="D2884" t="s">
        <v>46</v>
      </c>
      <c r="E2884">
        <v>110.1</v>
      </c>
      <c r="F2884">
        <v>44.04</v>
      </c>
      <c r="G2884">
        <v>53.093359886469599</v>
      </c>
      <c r="H2884">
        <v>-4.4661086842211999</v>
      </c>
      <c r="I2884">
        <v>-54.016659307751297</v>
      </c>
      <c r="J2884">
        <v>1.9961786423085901</v>
      </c>
      <c r="K2884">
        <v>48.4024079250052</v>
      </c>
      <c r="L2884">
        <v>47.613589151789299</v>
      </c>
      <c r="M2884">
        <v>45.632057226089202</v>
      </c>
      <c r="N2884">
        <v>0.96551724137931005</v>
      </c>
      <c r="O2884">
        <v>110.762942779291</v>
      </c>
      <c r="P2884">
        <v>108.424041646947</v>
      </c>
      <c r="Q2884">
        <v>0.17878546082035399</v>
      </c>
    </row>
    <row r="2885" spans="1:17" hidden="1" x14ac:dyDescent="0.3">
      <c r="A2885" t="s">
        <v>5980</v>
      </c>
      <c r="B2885" t="s">
        <v>5981</v>
      </c>
      <c r="C2885" t="s">
        <v>10301</v>
      </c>
      <c r="D2885" t="s">
        <v>397</v>
      </c>
      <c r="E2885">
        <v>110.0864448</v>
      </c>
      <c r="F2885">
        <v>178.8</v>
      </c>
      <c r="G2885">
        <v>-28.3077096689813</v>
      </c>
      <c r="H2885">
        <v>32.861280318478499</v>
      </c>
      <c r="I2885">
        <v>61.9165006461836</v>
      </c>
      <c r="J2885">
        <v>22.7316946615387</v>
      </c>
      <c r="K2885">
        <v>133.628286557905</v>
      </c>
      <c r="L2885">
        <v>138.688061008668</v>
      </c>
      <c r="M2885">
        <v>87.032072287276904</v>
      </c>
      <c r="N2885">
        <v>1.0494875549048299</v>
      </c>
      <c r="O2885">
        <v>31.208053691275101</v>
      </c>
      <c r="P2885">
        <v>141.62162162162099</v>
      </c>
      <c r="Q2885">
        <v>0.13845250999494799</v>
      </c>
    </row>
    <row r="2886" spans="1:17" hidden="1" x14ac:dyDescent="0.3">
      <c r="A2886" t="s">
        <v>5982</v>
      </c>
      <c r="B2886" t="s">
        <v>5983</v>
      </c>
      <c r="C2886" t="s">
        <v>10301</v>
      </c>
      <c r="D2886" t="s">
        <v>51</v>
      </c>
      <c r="E2886">
        <v>110.0759832</v>
      </c>
      <c r="F2886">
        <v>67.64</v>
      </c>
      <c r="G2886">
        <v>18.489188882791801</v>
      </c>
      <c r="H2886">
        <v>5.70158193420255</v>
      </c>
      <c r="I2886">
        <v>-16.6089719980999</v>
      </c>
      <c r="J2886">
        <v>0.77594054707049898</v>
      </c>
      <c r="K2886">
        <v>64.699685225351303</v>
      </c>
      <c r="L2886">
        <v>61.870396858705298</v>
      </c>
      <c r="M2886">
        <v>70.422129232115097</v>
      </c>
      <c r="N2886">
        <v>1.03241149222455</v>
      </c>
      <c r="O2886">
        <v>16.794795978710798</v>
      </c>
      <c r="P2886">
        <v>50.144284128745802</v>
      </c>
      <c r="Q2886">
        <v>-9.8627631580450008E-3</v>
      </c>
    </row>
    <row r="2887" spans="1:17" hidden="1" x14ac:dyDescent="0.3">
      <c r="A2887" t="s">
        <v>5984</v>
      </c>
      <c r="B2887" t="s">
        <v>5985</v>
      </c>
      <c r="C2887" t="s">
        <v>10301</v>
      </c>
      <c r="D2887" t="s">
        <v>491</v>
      </c>
      <c r="E2887">
        <v>110.0348193</v>
      </c>
      <c r="F2887">
        <v>39.369999999999997</v>
      </c>
      <c r="G2887">
        <v>18.221831889376901</v>
      </c>
      <c r="H2887">
        <v>-8.2920313999096305</v>
      </c>
      <c r="I2887">
        <v>7.8083344043049596</v>
      </c>
      <c r="J2887">
        <v>-5.0659981947878503</v>
      </c>
      <c r="K2887">
        <v>40.0307862842837</v>
      </c>
      <c r="L2887">
        <v>35.8662291396287</v>
      </c>
      <c r="M2887">
        <v>43.049084106992098</v>
      </c>
      <c r="N2887">
        <v>0.24516732376516101</v>
      </c>
      <c r="O2887">
        <v>33.121666243332399</v>
      </c>
      <c r="P2887">
        <v>56.106264869151403</v>
      </c>
      <c r="Q2887">
        <v>1.9537123530242E-2</v>
      </c>
    </row>
    <row r="2888" spans="1:17" hidden="1" x14ac:dyDescent="0.3">
      <c r="A2888" t="s">
        <v>5986</v>
      </c>
      <c r="B2888" t="s">
        <v>5987</v>
      </c>
      <c r="C2888" t="s">
        <v>10301</v>
      </c>
      <c r="D2888" t="s">
        <v>21</v>
      </c>
      <c r="E2888">
        <v>109.9000065</v>
      </c>
      <c r="F2888">
        <v>22.5</v>
      </c>
      <c r="G2888">
        <v>-113.852890806226</v>
      </c>
      <c r="H2888">
        <v>-20.401381469051199</v>
      </c>
      <c r="I2888">
        <v>-82.283178477176193</v>
      </c>
      <c r="J2888">
        <v>-6.0124793663494103</v>
      </c>
      <c r="K2888">
        <v>27.200010921648101</v>
      </c>
      <c r="L2888">
        <v>73.655341677720799</v>
      </c>
      <c r="M2888">
        <v>34.4892269927416</v>
      </c>
      <c r="N2888">
        <v>0.324311245532031</v>
      </c>
      <c r="O2888">
        <v>966.444444444444</v>
      </c>
      <c r="P2888">
        <v>63.043478260869499</v>
      </c>
    </row>
    <row r="2889" spans="1:17" hidden="1" x14ac:dyDescent="0.3">
      <c r="A2889" t="s">
        <v>5988</v>
      </c>
      <c r="B2889" t="s">
        <v>5989</v>
      </c>
      <c r="C2889" t="s">
        <v>10301</v>
      </c>
      <c r="D2889" t="s">
        <v>21</v>
      </c>
      <c r="E2889">
        <v>109.64903750000001</v>
      </c>
      <c r="F2889">
        <v>146.15</v>
      </c>
      <c r="G2889">
        <v>-13.1101962829719</v>
      </c>
      <c r="H2889">
        <v>-31.6158035194101</v>
      </c>
      <c r="I2889">
        <v>-48.201248107281799</v>
      </c>
      <c r="J2889">
        <v>-16.117733589250701</v>
      </c>
      <c r="K2889">
        <v>211.711103926107</v>
      </c>
      <c r="L2889">
        <v>233.2447316144</v>
      </c>
      <c r="M2889">
        <v>26.317188527848401</v>
      </c>
      <c r="N2889">
        <v>1.2829663962919999</v>
      </c>
      <c r="O2889">
        <v>249.64078002052599</v>
      </c>
      <c r="P2889">
        <v>18.0533117932148</v>
      </c>
      <c r="Q2889">
        <v>0.15682122879430199</v>
      </c>
    </row>
    <row r="2890" spans="1:17" hidden="1" x14ac:dyDescent="0.3">
      <c r="A2890" t="s">
        <v>5990</v>
      </c>
      <c r="B2890" t="s">
        <v>5991</v>
      </c>
      <c r="C2890" t="s">
        <v>10301</v>
      </c>
      <c r="D2890" t="s">
        <v>622</v>
      </c>
      <c r="E2890">
        <v>109.574712429</v>
      </c>
      <c r="F2890">
        <v>1.47</v>
      </c>
      <c r="G2890">
        <v>-111.66388853716001</v>
      </c>
      <c r="H2890">
        <v>6.4590998218097999</v>
      </c>
      <c r="I2890">
        <v>-11.675732363525</v>
      </c>
      <c r="J2890">
        <v>16.8923935385234</v>
      </c>
      <c r="K2890">
        <v>1.34506559645274</v>
      </c>
      <c r="L2890">
        <v>2.3166162352106099</v>
      </c>
      <c r="M2890">
        <v>79.908618558746696</v>
      </c>
      <c r="N2890">
        <v>1.05352028565926</v>
      </c>
      <c r="O2890">
        <v>626.08500221155998</v>
      </c>
      <c r="P2890">
        <v>42.0104438642297</v>
      </c>
      <c r="Q2890">
        <v>7.3780366369159994E-2</v>
      </c>
    </row>
    <row r="2891" spans="1:17" hidden="1" x14ac:dyDescent="0.3">
      <c r="A2891" t="s">
        <v>5992</v>
      </c>
      <c r="B2891" t="s">
        <v>5993</v>
      </c>
      <c r="C2891" t="s">
        <v>10301</v>
      </c>
      <c r="D2891" t="s">
        <v>139</v>
      </c>
      <c r="E2891">
        <v>109.45476600000001</v>
      </c>
      <c r="F2891">
        <v>15.1</v>
      </c>
      <c r="G2891">
        <v>-23.779806489651801</v>
      </c>
      <c r="H2891">
        <v>-8.5071266123065197</v>
      </c>
      <c r="I2891">
        <v>-37.4012611387341</v>
      </c>
      <c r="J2891">
        <v>-0.37788241482048102</v>
      </c>
      <c r="K2891">
        <v>15.0906653011538</v>
      </c>
      <c r="L2891">
        <v>15.9969196421966</v>
      </c>
      <c r="M2891">
        <v>67.784078189687406</v>
      </c>
      <c r="N2891">
        <v>1.37361800254112</v>
      </c>
      <c r="O2891">
        <v>53.311258278145601</v>
      </c>
      <c r="P2891">
        <v>19.367588932806299</v>
      </c>
      <c r="Q2891">
        <v>-4.5541212355430002E-2</v>
      </c>
    </row>
    <row r="2892" spans="1:17" hidden="1" x14ac:dyDescent="0.3">
      <c r="A2892" t="s">
        <v>5994</v>
      </c>
      <c r="B2892" t="s">
        <v>5995</v>
      </c>
      <c r="C2892" t="s">
        <v>10301</v>
      </c>
      <c r="D2892" t="s">
        <v>89</v>
      </c>
      <c r="E2892">
        <v>109.412852145</v>
      </c>
      <c r="F2892">
        <v>20.39</v>
      </c>
      <c r="G2892">
        <v>27.1392966963977</v>
      </c>
      <c r="H2892">
        <v>31.477072503333801</v>
      </c>
      <c r="I2892">
        <v>-2.9290656968583901</v>
      </c>
      <c r="J2892">
        <v>10.2915987211681</v>
      </c>
      <c r="K2892">
        <v>17.627351083517699</v>
      </c>
      <c r="L2892">
        <v>16.613543576171001</v>
      </c>
      <c r="M2892">
        <v>57.621346441737401</v>
      </c>
      <c r="N2892">
        <v>3.1234855105448101</v>
      </c>
      <c r="O2892">
        <v>44.433545855811602</v>
      </c>
      <c r="P2892">
        <v>75.775862068965495</v>
      </c>
      <c r="Q2892">
        <v>-2.4308300876242001E-2</v>
      </c>
    </row>
    <row r="2893" spans="1:17" hidden="1" x14ac:dyDescent="0.3">
      <c r="A2893" t="s">
        <v>5996</v>
      </c>
      <c r="B2893" t="s">
        <v>5997</v>
      </c>
      <c r="C2893" t="s">
        <v>10301</v>
      </c>
      <c r="D2893" t="s">
        <v>527</v>
      </c>
      <c r="E2893">
        <v>109.199136834999</v>
      </c>
      <c r="F2893">
        <v>152.99</v>
      </c>
      <c r="G2893">
        <v>134.27592143044899</v>
      </c>
      <c r="H2893">
        <v>20.893912116821799</v>
      </c>
      <c r="I2893">
        <v>50.218447530654799</v>
      </c>
      <c r="J2893">
        <v>-2.3748466407688098</v>
      </c>
      <c r="K2893">
        <v>135.84213564834101</v>
      </c>
      <c r="L2893">
        <v>101.40665393991399</v>
      </c>
      <c r="M2893">
        <v>53.429934562748201</v>
      </c>
      <c r="N2893">
        <v>0.33974149284125299</v>
      </c>
      <c r="O2893">
        <v>21.589646382116399</v>
      </c>
      <c r="P2893">
        <v>223.10454065469901</v>
      </c>
      <c r="Q2893">
        <v>0.106424046672513</v>
      </c>
    </row>
    <row r="2894" spans="1:17" hidden="1" x14ac:dyDescent="0.3">
      <c r="A2894" t="s">
        <v>5998</v>
      </c>
      <c r="B2894" t="s">
        <v>5999</v>
      </c>
      <c r="C2894" t="s">
        <v>10301</v>
      </c>
      <c r="D2894" t="s">
        <v>1561</v>
      </c>
      <c r="E2894">
        <v>108.9936</v>
      </c>
      <c r="F2894">
        <v>180</v>
      </c>
      <c r="G2894">
        <v>-1.7347722244500201</v>
      </c>
      <c r="H2894">
        <v>23.877086247149101</v>
      </c>
      <c r="I2894">
        <v>4.45329989453945</v>
      </c>
      <c r="J2894">
        <v>-2.5005522834146601</v>
      </c>
      <c r="K2894">
        <v>148.885391543043</v>
      </c>
      <c r="L2894">
        <v>141.547708253568</v>
      </c>
      <c r="M2894">
        <v>76.320918617359695</v>
      </c>
      <c r="N2894">
        <v>1.03268206039076</v>
      </c>
      <c r="O2894">
        <v>11.1111111111111</v>
      </c>
      <c r="P2894">
        <v>71.428571428571402</v>
      </c>
    </row>
    <row r="2895" spans="1:17" hidden="1" x14ac:dyDescent="0.3">
      <c r="A2895" t="s">
        <v>6000</v>
      </c>
      <c r="B2895" t="s">
        <v>6001</v>
      </c>
      <c r="C2895" t="s">
        <v>10301</v>
      </c>
      <c r="D2895" t="s">
        <v>568</v>
      </c>
      <c r="E2895">
        <v>108.86069999999999</v>
      </c>
      <c r="F2895">
        <v>176.15</v>
      </c>
      <c r="G2895">
        <v>24.0667318460121</v>
      </c>
      <c r="H2895">
        <v>17.7738843280836</v>
      </c>
      <c r="I2895">
        <v>101.839419151626</v>
      </c>
      <c r="J2895">
        <v>13.762051658181599</v>
      </c>
      <c r="K2895">
        <v>136.251592690916</v>
      </c>
      <c r="L2895">
        <v>99.673725263701002</v>
      </c>
      <c r="M2895">
        <v>78.239169355505098</v>
      </c>
      <c r="N2895">
        <v>0.438397017707362</v>
      </c>
      <c r="O2895">
        <v>3.60488220266816</v>
      </c>
      <c r="P2895">
        <v>195.305951383067</v>
      </c>
    </row>
    <row r="2896" spans="1:17" hidden="1" x14ac:dyDescent="0.3">
      <c r="A2896" t="s">
        <v>6002</v>
      </c>
      <c r="B2896" t="s">
        <v>6003</v>
      </c>
      <c r="C2896" t="s">
        <v>10301</v>
      </c>
      <c r="D2896" t="s">
        <v>789</v>
      </c>
      <c r="E2896">
        <v>108.47569</v>
      </c>
      <c r="F2896">
        <v>61</v>
      </c>
      <c r="G2896">
        <v>-46.038542893261997</v>
      </c>
      <c r="H2896">
        <v>-3.9763500151362701</v>
      </c>
      <c r="I2896">
        <v>-8.3734461653878807</v>
      </c>
      <c r="J2896">
        <v>-2.76572611959616</v>
      </c>
      <c r="K2896">
        <v>59.442151769442397</v>
      </c>
      <c r="L2896">
        <v>59.9112644996111</v>
      </c>
      <c r="M2896">
        <v>57.285444696682603</v>
      </c>
      <c r="N2896">
        <v>1.32790419161676</v>
      </c>
      <c r="O2896">
        <v>58.934426229508198</v>
      </c>
      <c r="P2896">
        <v>31.1827956989247</v>
      </c>
      <c r="Q2896">
        <v>8.3695655667052005E-2</v>
      </c>
    </row>
    <row r="2897" spans="1:17" hidden="1" x14ac:dyDescent="0.3">
      <c r="A2897" t="s">
        <v>6004</v>
      </c>
      <c r="B2897" t="s">
        <v>6005</v>
      </c>
      <c r="C2897" t="s">
        <v>10301</v>
      </c>
      <c r="D2897" t="s">
        <v>408</v>
      </c>
      <c r="E2897">
        <v>108.2238</v>
      </c>
      <c r="F2897">
        <v>45.52</v>
      </c>
      <c r="G2897">
        <v>122.46730097971501</v>
      </c>
      <c r="H2897">
        <v>-0.27765231494231801</v>
      </c>
      <c r="I2897">
        <v>-12.113177682860099</v>
      </c>
      <c r="J2897">
        <v>-7.0430122552893799</v>
      </c>
      <c r="K2897">
        <v>45.791741799979199</v>
      </c>
      <c r="L2897">
        <v>38.946596179413298</v>
      </c>
      <c r="M2897">
        <v>49.433221529631197</v>
      </c>
      <c r="N2897">
        <v>0.61666980005934502</v>
      </c>
      <c r="O2897">
        <v>19.178383128295199</v>
      </c>
      <c r="P2897">
        <v>169.34911242603499</v>
      </c>
      <c r="Q2897">
        <v>8.3034509152079994E-2</v>
      </c>
    </row>
    <row r="2898" spans="1:17" hidden="1" x14ac:dyDescent="0.3">
      <c r="A2898" t="s">
        <v>6006</v>
      </c>
      <c r="B2898" t="s">
        <v>6007</v>
      </c>
      <c r="C2898" t="s">
        <v>10301</v>
      </c>
      <c r="D2898" t="s">
        <v>3630</v>
      </c>
      <c r="E2898">
        <v>108.024160788</v>
      </c>
      <c r="F2898">
        <v>49.32</v>
      </c>
      <c r="G2898">
        <v>33.100871682525501</v>
      </c>
      <c r="H2898">
        <v>-0.69005759892274499</v>
      </c>
      <c r="I2898">
        <v>8.5876180388158296</v>
      </c>
      <c r="J2898">
        <v>-2.76572611959616</v>
      </c>
      <c r="K2898">
        <v>48.460816081387001</v>
      </c>
      <c r="L2898">
        <v>42.904927357616501</v>
      </c>
      <c r="M2898">
        <v>50.391246625842598</v>
      </c>
      <c r="N2898">
        <v>0.46526608727388802</v>
      </c>
      <c r="O2898">
        <v>16.768045417680401</v>
      </c>
      <c r="P2898">
        <v>111.673819742489</v>
      </c>
      <c r="Q2898">
        <v>0.159992726698551</v>
      </c>
    </row>
    <row r="2899" spans="1:17" hidden="1" x14ac:dyDescent="0.3">
      <c r="A2899" t="s">
        <v>6008</v>
      </c>
      <c r="B2899" t="s">
        <v>6009</v>
      </c>
      <c r="C2899" t="s">
        <v>10301</v>
      </c>
      <c r="D2899" t="s">
        <v>2161</v>
      </c>
      <c r="E2899">
        <v>107.95692649999999</v>
      </c>
      <c r="F2899">
        <v>177.95</v>
      </c>
      <c r="G2899">
        <v>1609.87523122586</v>
      </c>
      <c r="H2899">
        <v>50.0192841118198</v>
      </c>
      <c r="I2899">
        <v>34.8575350936554</v>
      </c>
      <c r="J2899">
        <v>5.4177828698644497</v>
      </c>
      <c r="K2899">
        <v>134.25629990163301</v>
      </c>
      <c r="L2899">
        <v>99.385397481347198</v>
      </c>
      <c r="M2899">
        <v>98.7365234748343</v>
      </c>
      <c r="N2899">
        <v>0.53684585845256005</v>
      </c>
      <c r="O2899">
        <v>0</v>
      </c>
      <c r="P2899">
        <v>1637.79296875</v>
      </c>
      <c r="Q2899">
        <v>0.30433167764345997</v>
      </c>
    </row>
    <row r="2900" spans="1:17" hidden="1" x14ac:dyDescent="0.3">
      <c r="A2900" t="s">
        <v>6010</v>
      </c>
      <c r="B2900" t="s">
        <v>6011</v>
      </c>
      <c r="C2900" t="s">
        <v>10301</v>
      </c>
      <c r="D2900" t="s">
        <v>263</v>
      </c>
      <c r="E2900">
        <v>107.8621677</v>
      </c>
      <c r="F2900">
        <v>18.760000000000002</v>
      </c>
      <c r="G2900">
        <v>-81.192955456886693</v>
      </c>
      <c r="H2900">
        <v>-8.6826405295999791</v>
      </c>
      <c r="I2900">
        <v>-15.223290204142</v>
      </c>
      <c r="J2900">
        <v>-5.71451039274669</v>
      </c>
      <c r="K2900">
        <v>18.941613539086202</v>
      </c>
      <c r="L2900">
        <v>21.1612275307414</v>
      </c>
      <c r="M2900">
        <v>31.2017992219516</v>
      </c>
      <c r="N2900">
        <v>1.2870223838438599</v>
      </c>
      <c r="O2900">
        <v>142.53731343283499</v>
      </c>
      <c r="P2900">
        <v>44.307692307692299</v>
      </c>
      <c r="Q2900">
        <v>0.14092178167524699</v>
      </c>
    </row>
    <row r="2901" spans="1:17" hidden="1" x14ac:dyDescent="0.3">
      <c r="A2901" t="s">
        <v>6012</v>
      </c>
      <c r="B2901" t="s">
        <v>6013</v>
      </c>
      <c r="C2901" t="s">
        <v>10301</v>
      </c>
      <c r="D2901" t="s">
        <v>955</v>
      </c>
      <c r="E2901">
        <v>107.27488092</v>
      </c>
      <c r="F2901">
        <v>134.6</v>
      </c>
      <c r="G2901">
        <v>-56.2075617116678</v>
      </c>
      <c r="H2901">
        <v>0.23295754303595201</v>
      </c>
      <c r="I2901">
        <v>-28.666173313262899</v>
      </c>
      <c r="J2901">
        <v>-1.29956070606234</v>
      </c>
      <c r="K2901">
        <v>135.04962210856499</v>
      </c>
      <c r="L2901">
        <v>144.504590078435</v>
      </c>
      <c r="M2901">
        <v>51.801266195545097</v>
      </c>
      <c r="N2901">
        <v>2.3253469111938698</v>
      </c>
      <c r="O2901">
        <v>111.552748885586</v>
      </c>
      <c r="P2901">
        <v>11.2396694214875</v>
      </c>
      <c r="Q2901">
        <v>1.278674722817E-2</v>
      </c>
    </row>
    <row r="2902" spans="1:17" hidden="1" x14ac:dyDescent="0.3">
      <c r="A2902" t="s">
        <v>6014</v>
      </c>
      <c r="B2902" t="s">
        <v>6015</v>
      </c>
      <c r="C2902" t="s">
        <v>10301</v>
      </c>
      <c r="D2902" t="s">
        <v>224</v>
      </c>
      <c r="E2902">
        <v>107.144338238</v>
      </c>
      <c r="F2902">
        <v>25.06</v>
      </c>
      <c r="G2902">
        <v>-3.0436186923117901</v>
      </c>
      <c r="H2902">
        <v>2.0017294525914902</v>
      </c>
      <c r="I2902">
        <v>-9.9711869089796092</v>
      </c>
      <c r="J2902">
        <v>8.1860339847063006</v>
      </c>
      <c r="K2902">
        <v>23.9491360788906</v>
      </c>
      <c r="L2902">
        <v>22.918651684398</v>
      </c>
      <c r="M2902">
        <v>61.403695342951799</v>
      </c>
      <c r="N2902">
        <v>0.97008034904816998</v>
      </c>
      <c r="O2902">
        <v>20.909816440542699</v>
      </c>
      <c r="P2902">
        <v>45.867287543655401</v>
      </c>
      <c r="Q2902">
        <v>0.104177620502059</v>
      </c>
    </row>
    <row r="2903" spans="1:17" hidden="1" x14ac:dyDescent="0.3">
      <c r="A2903" t="s">
        <v>6016</v>
      </c>
      <c r="B2903" t="s">
        <v>6017</v>
      </c>
      <c r="C2903" t="s">
        <v>10301</v>
      </c>
      <c r="D2903" t="s">
        <v>417</v>
      </c>
      <c r="E2903">
        <v>107.1231609</v>
      </c>
      <c r="F2903">
        <v>98.04</v>
      </c>
      <c r="G2903">
        <v>96.687073472429006</v>
      </c>
      <c r="H2903">
        <v>-2.6429441788143002</v>
      </c>
      <c r="I2903">
        <v>-6.2110163566403598</v>
      </c>
      <c r="J2903">
        <v>-5.3511555213398401</v>
      </c>
      <c r="K2903">
        <v>98.691767639792602</v>
      </c>
      <c r="L2903">
        <v>85.542261086597094</v>
      </c>
      <c r="M2903">
        <v>50.536968345344697</v>
      </c>
      <c r="N2903">
        <v>0.88485238012104905</v>
      </c>
      <c r="O2903">
        <v>36.525907792737598</v>
      </c>
      <c r="P2903">
        <v>130.68235294117599</v>
      </c>
      <c r="Q2903">
        <v>7.0846588133763003E-2</v>
      </c>
    </row>
    <row r="2904" spans="1:17" hidden="1" x14ac:dyDescent="0.3">
      <c r="A2904" t="s">
        <v>6018</v>
      </c>
      <c r="B2904" t="s">
        <v>6019</v>
      </c>
      <c r="C2904" t="s">
        <v>10301</v>
      </c>
      <c r="D2904" t="s">
        <v>408</v>
      </c>
      <c r="E2904">
        <v>107.085279</v>
      </c>
      <c r="F2904">
        <v>107</v>
      </c>
      <c r="G2904">
        <v>-56.512999452729801</v>
      </c>
      <c r="H2904">
        <v>-5.0067927761582398</v>
      </c>
      <c r="I2904">
        <v>-16.775510634035001</v>
      </c>
      <c r="J2904">
        <v>-0.95514116137889604</v>
      </c>
      <c r="K2904">
        <v>116.30632352882</v>
      </c>
      <c r="L2904">
        <v>123.35933119171</v>
      </c>
      <c r="M2904">
        <v>36.661754090519203</v>
      </c>
      <c r="N2904">
        <v>0.92122437702441295</v>
      </c>
      <c r="O2904">
        <v>65.869158878504606</v>
      </c>
      <c r="P2904">
        <v>16.557734204793</v>
      </c>
      <c r="Q2904">
        <v>7.7232012159356003E-2</v>
      </c>
    </row>
    <row r="2905" spans="1:17" hidden="1" x14ac:dyDescent="0.3">
      <c r="A2905" t="s">
        <v>6020</v>
      </c>
      <c r="B2905" t="s">
        <v>6021</v>
      </c>
      <c r="C2905" t="s">
        <v>10301</v>
      </c>
      <c r="D2905" t="s">
        <v>622</v>
      </c>
      <c r="E2905">
        <v>106.95628325499899</v>
      </c>
      <c r="F2905">
        <v>135.55000000000001</v>
      </c>
      <c r="G2905">
        <v>97.9612826391715</v>
      </c>
      <c r="H2905">
        <v>24.616539384164799</v>
      </c>
      <c r="I2905">
        <v>42.814807868979997</v>
      </c>
      <c r="J2905">
        <v>36.414996771970102</v>
      </c>
      <c r="K2905">
        <v>107.771210893515</v>
      </c>
      <c r="L2905">
        <v>90.534813029301105</v>
      </c>
      <c r="M2905">
        <v>69.415911020678607</v>
      </c>
      <c r="N2905">
        <v>1.99692625233309</v>
      </c>
      <c r="O2905">
        <v>10.4389524160826</v>
      </c>
      <c r="P2905">
        <v>144.23423423423401</v>
      </c>
      <c r="Q2905">
        <v>5.2206840463924001E-2</v>
      </c>
    </row>
    <row r="2906" spans="1:17" hidden="1" x14ac:dyDescent="0.3">
      <c r="A2906" t="s">
        <v>6022</v>
      </c>
      <c r="B2906" t="s">
        <v>6023</v>
      </c>
      <c r="C2906" t="s">
        <v>10301</v>
      </c>
      <c r="D2906" t="s">
        <v>689</v>
      </c>
      <c r="E2906">
        <v>106.90349999999999</v>
      </c>
      <c r="F2906">
        <v>22.99</v>
      </c>
      <c r="G2906">
        <v>-50.640426599764801</v>
      </c>
      <c r="H2906">
        <v>-11.078996719845399</v>
      </c>
      <c r="I2906">
        <v>-35.926144225139502</v>
      </c>
      <c r="J2906">
        <v>-3.41932089083799</v>
      </c>
      <c r="K2906">
        <v>23.933089002009101</v>
      </c>
      <c r="L2906">
        <v>25.731069628251898</v>
      </c>
      <c r="M2906">
        <v>37.766116231887203</v>
      </c>
      <c r="N2906">
        <v>1.1446713469573999</v>
      </c>
      <c r="O2906">
        <v>77.903436276641997</v>
      </c>
      <c r="P2906">
        <v>20.999999999999901</v>
      </c>
      <c r="Q2906">
        <v>-0.106287843766292</v>
      </c>
    </row>
    <row r="2907" spans="1:17" hidden="1" x14ac:dyDescent="0.3">
      <c r="A2907" t="s">
        <v>6024</v>
      </c>
      <c r="B2907" t="s">
        <v>6025</v>
      </c>
      <c r="C2907" t="s">
        <v>10301</v>
      </c>
      <c r="D2907" t="s">
        <v>527</v>
      </c>
      <c r="E2907">
        <v>106.89422260000001</v>
      </c>
      <c r="F2907">
        <v>42.73</v>
      </c>
      <c r="G2907">
        <v>63.182441366741998</v>
      </c>
      <c r="H2907">
        <v>-2.4218383614539398</v>
      </c>
      <c r="I2907">
        <v>14.669625412938499</v>
      </c>
      <c r="J2907">
        <v>-1.5213522779228801</v>
      </c>
      <c r="K2907">
        <v>39.155260640524197</v>
      </c>
      <c r="L2907">
        <v>34.177624399701799</v>
      </c>
      <c r="M2907">
        <v>83.787837761414295</v>
      </c>
      <c r="N2907">
        <v>1.0340179523378901</v>
      </c>
      <c r="O2907">
        <v>9.7355487947577899</v>
      </c>
      <c r="P2907">
        <v>136.731301939058</v>
      </c>
      <c r="Q2907">
        <v>8.2316808536878006E-2</v>
      </c>
    </row>
    <row r="2908" spans="1:17" hidden="1" x14ac:dyDescent="0.3">
      <c r="A2908" t="s">
        <v>6026</v>
      </c>
      <c r="B2908" t="s">
        <v>6027</v>
      </c>
      <c r="C2908" t="s">
        <v>10301</v>
      </c>
      <c r="D2908" t="s">
        <v>527</v>
      </c>
      <c r="E2908">
        <v>106.86</v>
      </c>
      <c r="F2908">
        <v>445.25</v>
      </c>
      <c r="G2908">
        <v>383.86387167126702</v>
      </c>
      <c r="H2908">
        <v>71.571599262667405</v>
      </c>
      <c r="I2908">
        <v>50.646542517991499</v>
      </c>
      <c r="J2908">
        <v>-0.47083225843724702</v>
      </c>
      <c r="K2908">
        <v>326.92319969618001</v>
      </c>
      <c r="L2908">
        <v>237.08381510842</v>
      </c>
      <c r="M2908">
        <v>71.188348885653397</v>
      </c>
      <c r="N2908">
        <v>2.8764034224726398</v>
      </c>
      <c r="O2908">
        <v>7.8832116788321196</v>
      </c>
      <c r="P2908">
        <v>533.35704125177801</v>
      </c>
      <c r="Q2908">
        <v>0.19232606887761999</v>
      </c>
    </row>
    <row r="2909" spans="1:17" hidden="1" x14ac:dyDescent="0.3">
      <c r="A2909" t="s">
        <v>6028</v>
      </c>
      <c r="B2909" t="s">
        <v>6029</v>
      </c>
      <c r="C2909" t="s">
        <v>10301</v>
      </c>
      <c r="D2909" t="s">
        <v>755</v>
      </c>
      <c r="E2909">
        <v>106.767577644</v>
      </c>
      <c r="F2909">
        <v>84.77</v>
      </c>
      <c r="G2909">
        <v>44.905911813276198</v>
      </c>
      <c r="H2909">
        <v>31.212715590400599</v>
      </c>
      <c r="I2909">
        <v>18.1405004082972</v>
      </c>
      <c r="J2909">
        <v>20.6103482780366</v>
      </c>
      <c r="K2909">
        <v>69.828246861613593</v>
      </c>
      <c r="L2909">
        <v>64.617006163160397</v>
      </c>
      <c r="M2909">
        <v>73.781340797376203</v>
      </c>
      <c r="N2909">
        <v>4.2793738739623004</v>
      </c>
      <c r="O2909">
        <v>14.899138846289899</v>
      </c>
      <c r="P2909">
        <v>84.282608695652101</v>
      </c>
      <c r="Q2909">
        <v>2.8799156048993999E-2</v>
      </c>
    </row>
    <row r="2910" spans="1:17" hidden="1" x14ac:dyDescent="0.3">
      <c r="A2910" t="s">
        <v>6030</v>
      </c>
      <c r="B2910" t="s">
        <v>6031</v>
      </c>
      <c r="C2910" t="s">
        <v>10301</v>
      </c>
      <c r="D2910" t="s">
        <v>21</v>
      </c>
      <c r="E2910">
        <v>106.4233242</v>
      </c>
      <c r="F2910">
        <v>87</v>
      </c>
      <c r="G2910">
        <v>-72.0231021241988</v>
      </c>
      <c r="H2910">
        <v>-7.7853023925171998</v>
      </c>
      <c r="I2910">
        <v>-62.467587567144903</v>
      </c>
      <c r="J2910">
        <v>-7.1718353383633398</v>
      </c>
      <c r="K2910">
        <v>102.55585373693</v>
      </c>
      <c r="L2910">
        <v>129.776890067756</v>
      </c>
      <c r="M2910">
        <v>17.526467779095899</v>
      </c>
      <c r="N2910">
        <v>0.59403247786514202</v>
      </c>
      <c r="O2910">
        <v>164.36781609195401</v>
      </c>
      <c r="P2910">
        <v>3.3745247148289002</v>
      </c>
      <c r="Q2910">
        <v>-1.2923713082229999E-3</v>
      </c>
    </row>
    <row r="2911" spans="1:17" hidden="1" x14ac:dyDescent="0.3">
      <c r="A2911" t="s">
        <v>6032</v>
      </c>
      <c r="B2911" t="s">
        <v>6033</v>
      </c>
      <c r="C2911" t="s">
        <v>10301</v>
      </c>
      <c r="D2911" t="s">
        <v>571</v>
      </c>
      <c r="E2911">
        <v>106.3024109</v>
      </c>
      <c r="F2911">
        <v>11.3</v>
      </c>
      <c r="G2911">
        <v>-33.357068068067598</v>
      </c>
      <c r="H2911">
        <v>-15.8778597010793</v>
      </c>
      <c r="I2911">
        <v>-0.235890154452084</v>
      </c>
      <c r="J2911">
        <v>-6.5683151163599103</v>
      </c>
      <c r="K2911">
        <v>12.6464199218773</v>
      </c>
      <c r="L2911">
        <v>11.609049378412699</v>
      </c>
      <c r="M2911">
        <v>11.578862375494801</v>
      </c>
      <c r="N2911">
        <v>1.1097942236549001</v>
      </c>
      <c r="O2911">
        <v>42.920353982300803</v>
      </c>
      <c r="P2911">
        <v>32.318501170960197</v>
      </c>
      <c r="Q2911">
        <v>-9.9090632045681998E-2</v>
      </c>
    </row>
    <row r="2912" spans="1:17" hidden="1" x14ac:dyDescent="0.3">
      <c r="A2912" t="s">
        <v>6034</v>
      </c>
      <c r="B2912" t="s">
        <v>6035</v>
      </c>
      <c r="C2912" t="s">
        <v>10301</v>
      </c>
      <c r="D2912" t="s">
        <v>471</v>
      </c>
      <c r="E2912">
        <v>106.24185</v>
      </c>
      <c r="F2912">
        <v>64.349999999999994</v>
      </c>
      <c r="G2912">
        <v>175.19107076602</v>
      </c>
      <c r="H2912">
        <v>44.660626930739902</v>
      </c>
      <c r="I2912">
        <v>52.482430901781001</v>
      </c>
      <c r="J2912">
        <v>2.4350977732977501</v>
      </c>
      <c r="K2912">
        <v>46.163007878663599</v>
      </c>
      <c r="L2912">
        <v>38.0092235760983</v>
      </c>
      <c r="M2912">
        <v>86.446973661779793</v>
      </c>
      <c r="N2912">
        <v>2.4456461784954402</v>
      </c>
      <c r="O2912">
        <v>0</v>
      </c>
      <c r="P2912">
        <v>231.53013910355401</v>
      </c>
      <c r="Q2912">
        <v>0.26223892853330899</v>
      </c>
    </row>
    <row r="2913" spans="1:17" hidden="1" x14ac:dyDescent="0.3">
      <c r="A2913" t="s">
        <v>6036</v>
      </c>
      <c r="B2913" t="s">
        <v>6037</v>
      </c>
      <c r="C2913" t="s">
        <v>10301</v>
      </c>
      <c r="D2913" t="s">
        <v>359</v>
      </c>
      <c r="E2913">
        <v>106.11</v>
      </c>
      <c r="F2913">
        <v>196.5</v>
      </c>
      <c r="G2913">
        <v>35.900520083201798</v>
      </c>
      <c r="H2913">
        <v>-2.5022434034927898</v>
      </c>
      <c r="I2913">
        <v>60.692688689106497</v>
      </c>
      <c r="J2913">
        <v>-1.8839833810069599</v>
      </c>
      <c r="K2913">
        <v>188.53085390377501</v>
      </c>
      <c r="M2913">
        <v>51.363835267276102</v>
      </c>
      <c r="N2913">
        <v>0.51585845347313197</v>
      </c>
      <c r="O2913">
        <v>19.618320610687</v>
      </c>
      <c r="P2913">
        <v>74.202127659574401</v>
      </c>
    </row>
    <row r="2914" spans="1:17" hidden="1" x14ac:dyDescent="0.3">
      <c r="A2914" t="s">
        <v>6038</v>
      </c>
      <c r="B2914" t="s">
        <v>6039</v>
      </c>
      <c r="C2914" t="s">
        <v>10301</v>
      </c>
      <c r="D2914" t="s">
        <v>6040</v>
      </c>
      <c r="E2914">
        <v>106.056769</v>
      </c>
      <c r="F2914">
        <v>89.05</v>
      </c>
      <c r="G2914">
        <v>-75.841714132321698</v>
      </c>
      <c r="H2914">
        <v>1.1477445104545001</v>
      </c>
      <c r="I2914">
        <v>-30.9413715294362</v>
      </c>
      <c r="J2914">
        <v>4.5330886027993298</v>
      </c>
      <c r="K2914">
        <v>84.473011000672699</v>
      </c>
      <c r="M2914">
        <v>72.795257847252401</v>
      </c>
      <c r="N2914">
        <v>1.0678185745140301</v>
      </c>
      <c r="O2914">
        <v>107.74845592363801</v>
      </c>
      <c r="P2914">
        <v>17.171052631578899</v>
      </c>
    </row>
    <row r="2915" spans="1:17" hidden="1" x14ac:dyDescent="0.3">
      <c r="A2915" t="s">
        <v>6041</v>
      </c>
      <c r="B2915" t="s">
        <v>6042</v>
      </c>
      <c r="C2915" t="s">
        <v>10301</v>
      </c>
      <c r="D2915" t="s">
        <v>127</v>
      </c>
      <c r="E2915">
        <v>105.98014134</v>
      </c>
      <c r="F2915">
        <v>185.7</v>
      </c>
      <c r="G2915">
        <v>102.76549228953</v>
      </c>
      <c r="H2915">
        <v>13.325706379964799</v>
      </c>
      <c r="I2915">
        <v>8.9870356676639993</v>
      </c>
      <c r="J2915">
        <v>7.4419890139349798</v>
      </c>
      <c r="K2915">
        <v>165.14946243393501</v>
      </c>
      <c r="L2915">
        <v>140.45194716049201</v>
      </c>
      <c r="M2915">
        <v>88.526460733297199</v>
      </c>
      <c r="N2915">
        <v>0.56908212560386395</v>
      </c>
      <c r="O2915">
        <v>15.751211631663899</v>
      </c>
      <c r="P2915">
        <v>158.88749477206099</v>
      </c>
      <c r="Q2915">
        <v>7.8883643441232998E-2</v>
      </c>
    </row>
    <row r="2916" spans="1:17" hidden="1" x14ac:dyDescent="0.3">
      <c r="A2916" t="s">
        <v>6043</v>
      </c>
      <c r="B2916" t="s">
        <v>6044</v>
      </c>
      <c r="C2916" t="s">
        <v>10301</v>
      </c>
      <c r="D2916" t="s">
        <v>733</v>
      </c>
      <c r="E2916">
        <v>105.953940543</v>
      </c>
      <c r="F2916">
        <v>86.22</v>
      </c>
      <c r="G2916">
        <v>-10.818728967839499</v>
      </c>
      <c r="H2916">
        <v>-5.8324339622612698</v>
      </c>
      <c r="I2916">
        <v>7.4620319034363698</v>
      </c>
      <c r="J2916">
        <v>0.64990187656874998</v>
      </c>
      <c r="K2916">
        <v>86.277390407163495</v>
      </c>
      <c r="L2916">
        <v>81.905388459494006</v>
      </c>
      <c r="M2916">
        <v>58.050219930369003</v>
      </c>
      <c r="N2916">
        <v>1.15320014399681</v>
      </c>
      <c r="O2916">
        <v>12.2245418696358</v>
      </c>
      <c r="P2916">
        <v>26.775474194971299</v>
      </c>
    </row>
    <row r="2917" spans="1:17" hidden="1" x14ac:dyDescent="0.3">
      <c r="A2917" t="s">
        <v>6045</v>
      </c>
      <c r="B2917" t="s">
        <v>6046</v>
      </c>
      <c r="C2917" t="s">
        <v>10301</v>
      </c>
      <c r="D2917" t="s">
        <v>622</v>
      </c>
      <c r="E2917">
        <v>105.80840000000001</v>
      </c>
      <c r="F2917">
        <v>0.83</v>
      </c>
      <c r="G2917">
        <v>-7.6278824516707804</v>
      </c>
      <c r="H2917">
        <v>6.3617288383628701</v>
      </c>
      <c r="I2917">
        <v>-14.0286735399956</v>
      </c>
      <c r="J2917">
        <v>3.48427388040382</v>
      </c>
      <c r="K2917">
        <v>0.79001219897336805</v>
      </c>
      <c r="L2917">
        <v>0.81851201753901603</v>
      </c>
      <c r="M2917">
        <v>58.8698011871031</v>
      </c>
      <c r="N2917">
        <v>0.82962540618624803</v>
      </c>
      <c r="O2917">
        <v>90.361445783132496</v>
      </c>
      <c r="P2917">
        <v>53.703703703703603</v>
      </c>
    </row>
    <row r="2918" spans="1:17" hidden="1" x14ac:dyDescent="0.3">
      <c r="A2918" t="s">
        <v>6047</v>
      </c>
      <c r="B2918" t="s">
        <v>6048</v>
      </c>
      <c r="C2918" t="s">
        <v>10301</v>
      </c>
      <c r="D2918" t="s">
        <v>263</v>
      </c>
      <c r="E2918">
        <v>105.7040064</v>
      </c>
      <c r="F2918">
        <v>108</v>
      </c>
      <c r="G2918">
        <v>30.905791887630102</v>
      </c>
      <c r="H2918">
        <v>12.5812251191928</v>
      </c>
      <c r="I2918">
        <v>-22.011971466887399</v>
      </c>
      <c r="J2918">
        <v>13.812943362980301</v>
      </c>
      <c r="K2918">
        <v>98.780201467330201</v>
      </c>
      <c r="L2918">
        <v>94.534395370757906</v>
      </c>
      <c r="M2918">
        <v>67.704217067468406</v>
      </c>
      <c r="N2918">
        <v>2.94545749250344</v>
      </c>
      <c r="O2918">
        <v>14.7222222222222</v>
      </c>
      <c r="P2918">
        <v>63.265306122448898</v>
      </c>
    </row>
    <row r="2919" spans="1:17" hidden="1" x14ac:dyDescent="0.3">
      <c r="A2919" t="s">
        <v>6049</v>
      </c>
      <c r="B2919" t="s">
        <v>6050</v>
      </c>
      <c r="C2919" t="s">
        <v>10301</v>
      </c>
      <c r="D2919" t="s">
        <v>124</v>
      </c>
      <c r="E2919">
        <v>105.64812993</v>
      </c>
      <c r="F2919">
        <v>2</v>
      </c>
      <c r="K2919">
        <v>2.1140989605141698</v>
      </c>
      <c r="L2919">
        <v>3.1857726977597598</v>
      </c>
      <c r="M2919">
        <v>71.039956020089093</v>
      </c>
      <c r="Q2919">
        <v>-6.9211309357390005E-2</v>
      </c>
    </row>
    <row r="2920" spans="1:17" hidden="1" x14ac:dyDescent="0.3">
      <c r="A2920" t="s">
        <v>6051</v>
      </c>
      <c r="B2920" t="s">
        <v>6052</v>
      </c>
      <c r="C2920" t="s">
        <v>10301</v>
      </c>
      <c r="D2920" t="s">
        <v>224</v>
      </c>
      <c r="E2920">
        <v>105.44700216</v>
      </c>
      <c r="F2920">
        <v>104.01</v>
      </c>
      <c r="G2920">
        <v>97.945454658275807</v>
      </c>
      <c r="H2920">
        <v>-17.184723022012999</v>
      </c>
      <c r="I2920">
        <v>3.1255921397862001</v>
      </c>
      <c r="J2920">
        <v>0.377867692383206</v>
      </c>
      <c r="K2920">
        <v>107.947417990948</v>
      </c>
      <c r="L2920">
        <v>88.642831114064904</v>
      </c>
      <c r="M2920">
        <v>46.669157026619096</v>
      </c>
      <c r="N2920">
        <v>0.23941252262148599</v>
      </c>
      <c r="O2920">
        <v>33.083357369483601</v>
      </c>
      <c r="P2920">
        <v>161.66037735849</v>
      </c>
      <c r="Q2920">
        <v>0.123939744346949</v>
      </c>
    </row>
    <row r="2921" spans="1:17" hidden="1" x14ac:dyDescent="0.3">
      <c r="A2921" t="s">
        <v>6053</v>
      </c>
      <c r="B2921" t="s">
        <v>6054</v>
      </c>
      <c r="C2921" t="s">
        <v>10301</v>
      </c>
      <c r="D2921" t="s">
        <v>359</v>
      </c>
      <c r="E2921">
        <v>104.98348725</v>
      </c>
      <c r="F2921">
        <v>24.95</v>
      </c>
      <c r="G2921">
        <v>-12.9407789987889</v>
      </c>
      <c r="H2921">
        <v>13.6167921295021</v>
      </c>
      <c r="I2921">
        <v>14.9740138293683</v>
      </c>
      <c r="J2921">
        <v>-4.9377874483866302</v>
      </c>
      <c r="K2921">
        <v>20.736808858724999</v>
      </c>
      <c r="L2921">
        <v>19.546885648213401</v>
      </c>
      <c r="M2921">
        <v>79.460417075187095</v>
      </c>
      <c r="N2921">
        <v>1.8537015800883101</v>
      </c>
      <c r="O2921">
        <v>3.2064128256513</v>
      </c>
      <c r="P2921">
        <v>61.279896574014202</v>
      </c>
      <c r="Q2921">
        <v>4.3881796176426E-2</v>
      </c>
    </row>
    <row r="2922" spans="1:17" hidden="1" x14ac:dyDescent="0.3">
      <c r="A2922" t="s">
        <v>6055</v>
      </c>
      <c r="B2922" t="s">
        <v>6056</v>
      </c>
      <c r="C2922" t="s">
        <v>10301</v>
      </c>
      <c r="D2922" t="s">
        <v>303</v>
      </c>
      <c r="E2922">
        <v>104.963498145</v>
      </c>
      <c r="F2922">
        <v>51.15</v>
      </c>
      <c r="G2922">
        <v>-28.3266160288074</v>
      </c>
      <c r="H2922">
        <v>4.4994038753429697</v>
      </c>
      <c r="I2922">
        <v>-6.3204285530204203</v>
      </c>
      <c r="J2922">
        <v>8.2168112252386702</v>
      </c>
      <c r="K2922">
        <v>49.854257400290798</v>
      </c>
      <c r="L2922">
        <v>50.532090410111998</v>
      </c>
      <c r="M2922">
        <v>55.3669193807292</v>
      </c>
      <c r="N2922">
        <v>0.50318724979019003</v>
      </c>
      <c r="O2922">
        <v>29.6187683284457</v>
      </c>
      <c r="P2922">
        <v>45.726495726495699</v>
      </c>
      <c r="Q2922">
        <v>1.9485358218074001E-2</v>
      </c>
    </row>
    <row r="2923" spans="1:17" hidden="1" x14ac:dyDescent="0.3">
      <c r="A2923" t="s">
        <v>6057</v>
      </c>
      <c r="B2923" t="s">
        <v>6058</v>
      </c>
      <c r="C2923" t="s">
        <v>10301</v>
      </c>
      <c r="D2923" t="s">
        <v>548</v>
      </c>
      <c r="E2923">
        <v>104.80043352</v>
      </c>
      <c r="F2923">
        <v>62.42</v>
      </c>
      <c r="G2923">
        <v>108.970308016662</v>
      </c>
      <c r="H2923">
        <v>30.3001254628354</v>
      </c>
      <c r="I2923">
        <v>46.549869664358297</v>
      </c>
      <c r="J2923">
        <v>18.0795168367125</v>
      </c>
      <c r="K2923">
        <v>47.798560864856398</v>
      </c>
      <c r="L2923">
        <v>40.791679503946703</v>
      </c>
      <c r="M2923">
        <v>85.649443849003504</v>
      </c>
      <c r="N2923">
        <v>2.8728803728881198</v>
      </c>
      <c r="O2923">
        <v>4.2934956744633102</v>
      </c>
      <c r="P2923">
        <v>157.295960428689</v>
      </c>
      <c r="Q2923">
        <v>0.115133510285092</v>
      </c>
    </row>
    <row r="2924" spans="1:17" hidden="1" x14ac:dyDescent="0.3">
      <c r="A2924" t="s">
        <v>6059</v>
      </c>
      <c r="B2924" t="s">
        <v>6060</v>
      </c>
      <c r="C2924" t="s">
        <v>10301</v>
      </c>
      <c r="D2924" t="s">
        <v>622</v>
      </c>
      <c r="E2924">
        <v>104.63885879999999</v>
      </c>
      <c r="F2924">
        <v>161</v>
      </c>
      <c r="G2924">
        <v>323.94866719099298</v>
      </c>
      <c r="H2924">
        <v>-8.7404542473094597</v>
      </c>
      <c r="I2924">
        <v>39.427036289689298</v>
      </c>
      <c r="J2924">
        <v>-6.18582297189639</v>
      </c>
      <c r="K2924">
        <v>167.58890818237001</v>
      </c>
      <c r="L2924">
        <v>139.388136985834</v>
      </c>
      <c r="M2924">
        <v>38.726088226361703</v>
      </c>
      <c r="N2924">
        <v>0.90087413037324204</v>
      </c>
      <c r="O2924">
        <v>55.310559006211101</v>
      </c>
      <c r="P2924">
        <v>395.38461538461502</v>
      </c>
      <c r="Q2924">
        <v>0.151394166944194</v>
      </c>
    </row>
    <row r="2925" spans="1:17" hidden="1" x14ac:dyDescent="0.3">
      <c r="A2925" t="s">
        <v>6061</v>
      </c>
      <c r="B2925" t="s">
        <v>6062</v>
      </c>
      <c r="C2925" t="s">
        <v>10301</v>
      </c>
      <c r="D2925" t="s">
        <v>568</v>
      </c>
      <c r="E2925">
        <v>104.510519988</v>
      </c>
      <c r="F2925">
        <v>10.59</v>
      </c>
      <c r="G2925">
        <v>-31.6450102514072</v>
      </c>
      <c r="H2925">
        <v>-0.138680507313799</v>
      </c>
      <c r="I2925">
        <v>-8.8601983829425492</v>
      </c>
      <c r="J2925">
        <v>-0.13946349333354399</v>
      </c>
      <c r="K2925">
        <v>10.1235959889037</v>
      </c>
      <c r="L2925">
        <v>11.2221859538614</v>
      </c>
      <c r="M2925">
        <v>71.166747019807602</v>
      </c>
      <c r="N2925">
        <v>0.69703680893960795</v>
      </c>
      <c r="O2925">
        <v>47.780925401322001</v>
      </c>
      <c r="P2925">
        <v>58.0597014925373</v>
      </c>
      <c r="Q2925">
        <v>-0.105972952233833</v>
      </c>
    </row>
    <row r="2926" spans="1:17" hidden="1" x14ac:dyDescent="0.3">
      <c r="A2926" t="s">
        <v>6063</v>
      </c>
      <c r="B2926" t="s">
        <v>6064</v>
      </c>
      <c r="C2926" t="s">
        <v>10301</v>
      </c>
      <c r="D2926" t="s">
        <v>263</v>
      </c>
      <c r="E2926">
        <v>104.300608</v>
      </c>
      <c r="F2926">
        <v>169.6</v>
      </c>
      <c r="G2926">
        <v>3.3516123210666802</v>
      </c>
      <c r="H2926">
        <v>6.1881757773008701</v>
      </c>
      <c r="I2926">
        <v>-8.2610982171835996</v>
      </c>
      <c r="J2926">
        <v>1.82704791592128</v>
      </c>
      <c r="K2926">
        <v>162.51120964655701</v>
      </c>
      <c r="L2926">
        <v>156.90970469827801</v>
      </c>
      <c r="M2926">
        <v>61.1228084678838</v>
      </c>
      <c r="N2926">
        <v>1.17034041118975</v>
      </c>
      <c r="O2926">
        <v>22.641509433962199</v>
      </c>
      <c r="P2926">
        <v>49.4273127753303</v>
      </c>
      <c r="Q2926">
        <v>2.4634578278819E-2</v>
      </c>
    </row>
    <row r="2927" spans="1:17" hidden="1" x14ac:dyDescent="0.3">
      <c r="A2927" t="s">
        <v>6065</v>
      </c>
      <c r="B2927" t="s">
        <v>6066</v>
      </c>
      <c r="C2927" t="s">
        <v>10301</v>
      </c>
      <c r="D2927" t="s">
        <v>689</v>
      </c>
      <c r="E2927">
        <v>103.5733056</v>
      </c>
      <c r="F2927">
        <v>96</v>
      </c>
      <c r="G2927">
        <v>1.30557651544006</v>
      </c>
      <c r="H2927">
        <v>-5.1825008982891898</v>
      </c>
      <c r="I2927">
        <v>-36.381614716466203</v>
      </c>
      <c r="J2927">
        <v>4.6146292712247101</v>
      </c>
      <c r="K2927">
        <v>98.536947894205099</v>
      </c>
      <c r="L2927">
        <v>98.4375163612644</v>
      </c>
      <c r="M2927">
        <v>47.028484334011502</v>
      </c>
      <c r="N2927">
        <v>0.309234437086092</v>
      </c>
      <c r="O2927">
        <v>99.2291666666666</v>
      </c>
      <c r="P2927">
        <v>40.1255291198365</v>
      </c>
      <c r="Q2927">
        <v>3.2886044837177997E-2</v>
      </c>
    </row>
    <row r="2928" spans="1:17" hidden="1" x14ac:dyDescent="0.3">
      <c r="A2928" t="s">
        <v>6067</v>
      </c>
      <c r="B2928" t="s">
        <v>6068</v>
      </c>
      <c r="C2928" t="s">
        <v>10301</v>
      </c>
      <c r="D2928" t="s">
        <v>397</v>
      </c>
      <c r="E2928">
        <v>103.47901125</v>
      </c>
      <c r="F2928">
        <v>28.5</v>
      </c>
      <c r="G2928">
        <v>60.699072535428598</v>
      </c>
      <c r="H2928">
        <v>-14.263418428935401</v>
      </c>
      <c r="I2928">
        <v>36.916551265254903</v>
      </c>
      <c r="J2928">
        <v>-5.39640599660334</v>
      </c>
      <c r="K2928">
        <v>29.591866044789999</v>
      </c>
      <c r="L2928">
        <v>24.441311796534102</v>
      </c>
      <c r="M2928">
        <v>31.671893284125201</v>
      </c>
      <c r="N2928">
        <v>0.252553590779099</v>
      </c>
      <c r="O2928">
        <v>28.105263157894701</v>
      </c>
      <c r="P2928">
        <v>111.111111111111</v>
      </c>
      <c r="Q2928">
        <v>9.2185617836408995E-2</v>
      </c>
    </row>
    <row r="2929" spans="1:17" hidden="1" x14ac:dyDescent="0.3">
      <c r="A2929" t="s">
        <v>6069</v>
      </c>
      <c r="B2929" t="s">
        <v>6070</v>
      </c>
      <c r="C2929" t="s">
        <v>10301</v>
      </c>
      <c r="D2929" t="s">
        <v>622</v>
      </c>
      <c r="E2929">
        <v>103.16525</v>
      </c>
      <c r="F2929">
        <v>175.75</v>
      </c>
      <c r="G2929">
        <v>-9.6869941672559907</v>
      </c>
      <c r="H2929">
        <v>13.5409856778892</v>
      </c>
      <c r="I2929">
        <v>-11.3045159157809</v>
      </c>
      <c r="J2929">
        <v>6.3753781748823597</v>
      </c>
      <c r="K2929">
        <v>166.16279093924101</v>
      </c>
      <c r="L2929">
        <v>163.74483098553799</v>
      </c>
      <c r="M2929">
        <v>61.779738133800002</v>
      </c>
      <c r="N2929">
        <v>0.48891393556478002</v>
      </c>
      <c r="O2929">
        <v>22.048364153627301</v>
      </c>
      <c r="P2929">
        <v>31.647940074906298</v>
      </c>
      <c r="Q2929">
        <v>6.8775904608613006E-2</v>
      </c>
    </row>
    <row r="2930" spans="1:17" hidden="1" x14ac:dyDescent="0.3">
      <c r="A2930" t="s">
        <v>6071</v>
      </c>
      <c r="B2930" t="s">
        <v>6072</v>
      </c>
      <c r="C2930" t="s">
        <v>10301</v>
      </c>
      <c r="D2930" t="s">
        <v>1175</v>
      </c>
      <c r="E2930">
        <v>102.98359967499999</v>
      </c>
      <c r="F2930">
        <v>17.93</v>
      </c>
      <c r="G2930">
        <v>-9.9572112083450808</v>
      </c>
      <c r="H2930">
        <v>-6.0314630504324303</v>
      </c>
      <c r="I2930">
        <v>-27.890685634553002</v>
      </c>
      <c r="J2930">
        <v>0.42576324210595301</v>
      </c>
      <c r="K2930">
        <v>17.816940809146999</v>
      </c>
      <c r="L2930">
        <v>17.942437554996399</v>
      </c>
      <c r="M2930">
        <v>63.565797618859399</v>
      </c>
      <c r="N2930">
        <v>1.4850657200717601</v>
      </c>
      <c r="O2930">
        <v>40.825432236475102</v>
      </c>
      <c r="P2930">
        <v>40.078124999999901</v>
      </c>
      <c r="Q2930">
        <v>4.1495305061461998E-2</v>
      </c>
    </row>
    <row r="2931" spans="1:17" hidden="1" x14ac:dyDescent="0.3">
      <c r="A2931" t="s">
        <v>6073</v>
      </c>
      <c r="B2931" t="s">
        <v>6074</v>
      </c>
      <c r="C2931" t="s">
        <v>10301</v>
      </c>
      <c r="D2931" t="s">
        <v>46</v>
      </c>
      <c r="E2931">
        <v>102.97225756799899</v>
      </c>
      <c r="F2931">
        <v>14.88</v>
      </c>
      <c r="G2931">
        <v>-11.9395613744852</v>
      </c>
      <c r="H2931">
        <v>37.859456222166202</v>
      </c>
      <c r="I2931">
        <v>0.45689762893914898</v>
      </c>
      <c r="J2931">
        <v>7.15036846469064</v>
      </c>
      <c r="K2931">
        <v>11.709457798508</v>
      </c>
      <c r="L2931">
        <v>11.3690950139557</v>
      </c>
      <c r="M2931">
        <v>85.380703776470597</v>
      </c>
      <c r="N2931">
        <v>1.5962544139879999</v>
      </c>
      <c r="O2931">
        <v>13.8440860215053</v>
      </c>
      <c r="P2931">
        <v>92.746113989637294</v>
      </c>
      <c r="Q2931">
        <v>1.781395908616E-3</v>
      </c>
    </row>
    <row r="2932" spans="1:17" hidden="1" x14ac:dyDescent="0.3">
      <c r="A2932" t="s">
        <v>6075</v>
      </c>
      <c r="B2932" t="s">
        <v>6076</v>
      </c>
      <c r="C2932" t="s">
        <v>10301</v>
      </c>
      <c r="E2932">
        <v>102.96194054999999</v>
      </c>
      <c r="F2932">
        <v>301.85000000000002</v>
      </c>
      <c r="G2932">
        <v>771.51611229708101</v>
      </c>
      <c r="H2932">
        <v>4.9736886812262604</v>
      </c>
      <c r="I2932">
        <v>73.168113319267306</v>
      </c>
      <c r="J2932">
        <v>-4.8636282174982703</v>
      </c>
      <c r="K2932">
        <v>288.89622935263299</v>
      </c>
      <c r="L2932">
        <v>195.45364803324699</v>
      </c>
      <c r="M2932">
        <v>32.217054766701899</v>
      </c>
      <c r="N2932">
        <v>1.4057545507927101</v>
      </c>
      <c r="O2932">
        <v>15.4878250786814</v>
      </c>
      <c r="P2932">
        <v>799.43384982121495</v>
      </c>
      <c r="Q2932">
        <v>0.339707487658862</v>
      </c>
    </row>
    <row r="2933" spans="1:17" hidden="1" x14ac:dyDescent="0.3">
      <c r="A2933" t="s">
        <v>6077</v>
      </c>
      <c r="B2933" t="s">
        <v>6078</v>
      </c>
      <c r="C2933" t="s">
        <v>10301</v>
      </c>
      <c r="D2933" t="s">
        <v>1388</v>
      </c>
      <c r="E2933">
        <v>102.95</v>
      </c>
      <c r="F2933">
        <v>102.95</v>
      </c>
      <c r="G2933">
        <v>24.6007809943839</v>
      </c>
      <c r="H2933">
        <v>1.57291457848171</v>
      </c>
      <c r="I2933">
        <v>-10.3469922060447</v>
      </c>
      <c r="J2933">
        <v>-2.0056501119954002</v>
      </c>
      <c r="K2933">
        <v>99.284818693112797</v>
      </c>
      <c r="L2933">
        <v>91.633742756908902</v>
      </c>
      <c r="M2933">
        <v>61.542545870618099</v>
      </c>
      <c r="N2933">
        <v>0.57578889350905504</v>
      </c>
      <c r="O2933">
        <v>27.440505099562799</v>
      </c>
      <c r="P2933">
        <v>53.085501858736002</v>
      </c>
      <c r="Q2933">
        <v>3.6877512624669997E-2</v>
      </c>
    </row>
    <row r="2934" spans="1:17" hidden="1" x14ac:dyDescent="0.3">
      <c r="A2934" t="s">
        <v>6079</v>
      </c>
      <c r="B2934" t="s">
        <v>6080</v>
      </c>
      <c r="C2934" t="s">
        <v>10301</v>
      </c>
      <c r="D2934" t="s">
        <v>444</v>
      </c>
      <c r="E2934">
        <v>102.84</v>
      </c>
      <c r="F2934">
        <v>171.4</v>
      </c>
      <c r="G2934">
        <v>-0.38797561937265701</v>
      </c>
      <c r="H2934">
        <v>0.51097817601375395</v>
      </c>
      <c r="I2934">
        <v>-2.2249022230397402</v>
      </c>
      <c r="J2934">
        <v>-0.87344082119733302</v>
      </c>
      <c r="K2934">
        <v>171.24419659629899</v>
      </c>
      <c r="L2934">
        <v>160.293839065584</v>
      </c>
      <c r="M2934">
        <v>50.095421954150403</v>
      </c>
      <c r="N2934">
        <v>0.16411407581245799</v>
      </c>
      <c r="O2934">
        <v>35.910151691948599</v>
      </c>
      <c r="P2934">
        <v>30.839694656488501</v>
      </c>
      <c r="Q2934">
        <v>-6.1298867549202003E-2</v>
      </c>
    </row>
    <row r="2935" spans="1:17" hidden="1" x14ac:dyDescent="0.3">
      <c r="A2935" t="s">
        <v>6081</v>
      </c>
      <c r="B2935" t="s">
        <v>6082</v>
      </c>
      <c r="C2935" t="s">
        <v>10301</v>
      </c>
      <c r="D2935" t="s">
        <v>955</v>
      </c>
      <c r="E2935">
        <v>102.4942325</v>
      </c>
      <c r="F2935">
        <v>202.25</v>
      </c>
      <c r="G2935">
        <v>-24.173187639548701</v>
      </c>
      <c r="H2935">
        <v>-6.6373432088437303</v>
      </c>
      <c r="I2935">
        <v>-37.713399213040503</v>
      </c>
      <c r="J2935">
        <v>11.188420498009201</v>
      </c>
      <c r="K2935">
        <v>226.56018680008799</v>
      </c>
      <c r="L2935">
        <v>242.479440188365</v>
      </c>
      <c r="M2935">
        <v>43.4368182258278</v>
      </c>
      <c r="N2935">
        <v>2.6273254940370498</v>
      </c>
      <c r="O2935">
        <v>74.239802224968997</v>
      </c>
      <c r="P2935">
        <v>14.8169173999432</v>
      </c>
      <c r="Q2935">
        <v>4.2262788467747003E-2</v>
      </c>
    </row>
    <row r="2936" spans="1:17" hidden="1" x14ac:dyDescent="0.3">
      <c r="A2936" t="s">
        <v>6083</v>
      </c>
      <c r="B2936" t="s">
        <v>6084</v>
      </c>
      <c r="C2936" t="s">
        <v>10301</v>
      </c>
      <c r="D2936" t="s">
        <v>527</v>
      </c>
      <c r="E2936">
        <v>102.097956</v>
      </c>
      <c r="F2936">
        <v>149.94999999999999</v>
      </c>
      <c r="G2936">
        <v>99.313661172637595</v>
      </c>
      <c r="H2936">
        <v>-1.23320787049787</v>
      </c>
      <c r="I2936">
        <v>37.084188271395497</v>
      </c>
      <c r="J2936">
        <v>-2.3823172663371799</v>
      </c>
      <c r="K2936">
        <v>139.977307277969</v>
      </c>
      <c r="L2936">
        <v>113.49121744370601</v>
      </c>
      <c r="M2936">
        <v>59.096893167660902</v>
      </c>
      <c r="N2936">
        <v>0.39856598385756498</v>
      </c>
      <c r="O2936">
        <v>13.437812604201399</v>
      </c>
      <c r="P2936">
        <v>157.20411663807801</v>
      </c>
      <c r="Q2936">
        <v>0.12999075682394501</v>
      </c>
    </row>
    <row r="2937" spans="1:17" hidden="1" x14ac:dyDescent="0.3">
      <c r="A2937" t="s">
        <v>6085</v>
      </c>
      <c r="B2937" t="s">
        <v>6086</v>
      </c>
      <c r="C2937" t="s">
        <v>10301</v>
      </c>
      <c r="D2937" t="s">
        <v>1388</v>
      </c>
      <c r="E2937">
        <v>102.03824125</v>
      </c>
      <c r="F2937">
        <v>23.75</v>
      </c>
      <c r="G2937">
        <v>452.570067353914</v>
      </c>
      <c r="H2937">
        <v>14.1514075141175</v>
      </c>
      <c r="I2937">
        <v>222.83130988999599</v>
      </c>
      <c r="J2937">
        <v>0.81649226624758597</v>
      </c>
      <c r="K2937">
        <v>21.048079498943601</v>
      </c>
      <c r="M2937">
        <v>71.221859432965701</v>
      </c>
      <c r="N2937">
        <v>1.14390181276639</v>
      </c>
      <c r="O2937">
        <v>3.4526315789473698</v>
      </c>
      <c r="P2937">
        <v>479.26829268292602</v>
      </c>
    </row>
    <row r="2938" spans="1:17" hidden="1" x14ac:dyDescent="0.3">
      <c r="A2938" t="s">
        <v>6087</v>
      </c>
      <c r="B2938" t="s">
        <v>6088</v>
      </c>
      <c r="C2938" t="s">
        <v>10301</v>
      </c>
      <c r="D2938" t="s">
        <v>127</v>
      </c>
      <c r="E2938">
        <v>101.95287851000001</v>
      </c>
      <c r="F2938">
        <v>41.3</v>
      </c>
      <c r="G2938">
        <v>-73.575632260976604</v>
      </c>
      <c r="H2938">
        <v>-1.4765168729309599</v>
      </c>
      <c r="I2938">
        <v>-27.131208310300899</v>
      </c>
      <c r="J2938">
        <v>-3.0090351220292599</v>
      </c>
      <c r="K2938">
        <v>41.467974887308102</v>
      </c>
      <c r="L2938">
        <v>46.654075421038399</v>
      </c>
      <c r="M2938">
        <v>50.106868550367203</v>
      </c>
      <c r="N2938">
        <v>1.26795443288756</v>
      </c>
      <c r="O2938">
        <v>93.704600484261505</v>
      </c>
      <c r="P2938">
        <v>26.881720430107499</v>
      </c>
    </row>
    <row r="2939" spans="1:17" hidden="1" x14ac:dyDescent="0.3">
      <c r="A2939" t="s">
        <v>6089</v>
      </c>
      <c r="B2939" t="s">
        <v>6090</v>
      </c>
      <c r="C2939" t="s">
        <v>10301</v>
      </c>
      <c r="D2939" t="s">
        <v>4014</v>
      </c>
      <c r="E2939">
        <v>101.8665864</v>
      </c>
      <c r="F2939">
        <v>77.27</v>
      </c>
      <c r="G2939">
        <v>-51.169624691397097</v>
      </c>
      <c r="H2939">
        <v>-13.600213933877299</v>
      </c>
      <c r="I2939">
        <v>-25.715113829761499</v>
      </c>
      <c r="J2939">
        <v>-2.53018568515493</v>
      </c>
      <c r="K2939">
        <v>81.213565850061201</v>
      </c>
      <c r="L2939">
        <v>85.037423335123293</v>
      </c>
      <c r="M2939">
        <v>45.087396383099602</v>
      </c>
      <c r="N2939">
        <v>0.60936776932289405</v>
      </c>
      <c r="O2939">
        <v>50.951210042707302</v>
      </c>
      <c r="P2939">
        <v>14.0180020658108</v>
      </c>
      <c r="Q2939">
        <v>7.9984326979073997E-2</v>
      </c>
    </row>
    <row r="2940" spans="1:17" hidden="1" x14ac:dyDescent="0.3">
      <c r="A2940" t="s">
        <v>6091</v>
      </c>
      <c r="B2940" t="s">
        <v>6092</v>
      </c>
      <c r="C2940" t="s">
        <v>10301</v>
      </c>
      <c r="D2940" t="s">
        <v>113</v>
      </c>
      <c r="E2940">
        <v>101.72925322499999</v>
      </c>
      <c r="F2940">
        <v>5.5</v>
      </c>
      <c r="G2940">
        <v>-8.3525201328302003</v>
      </c>
      <c r="H2940">
        <v>-11.198843609329399</v>
      </c>
      <c r="I2940">
        <v>-18.455393380474199</v>
      </c>
      <c r="J2940">
        <v>-5.5486574739560801</v>
      </c>
      <c r="K2940">
        <v>5.4239359350081804</v>
      </c>
      <c r="L2940">
        <v>5.5759986752966801</v>
      </c>
      <c r="M2940">
        <v>47.887425104037902</v>
      </c>
      <c r="N2940">
        <v>0.71757929991430702</v>
      </c>
      <c r="O2940">
        <v>24.545454545454501</v>
      </c>
      <c r="P2940">
        <v>34.146341463414601</v>
      </c>
      <c r="Q2940">
        <v>-2.9348977013354999E-2</v>
      </c>
    </row>
    <row r="2941" spans="1:17" hidden="1" x14ac:dyDescent="0.3">
      <c r="A2941" t="s">
        <v>6093</v>
      </c>
      <c r="B2941" t="s">
        <v>6094</v>
      </c>
      <c r="C2941" t="s">
        <v>10301</v>
      </c>
      <c r="D2941" t="s">
        <v>444</v>
      </c>
      <c r="E2941">
        <v>101.4066</v>
      </c>
      <c r="F2941">
        <v>187.79</v>
      </c>
      <c r="G2941">
        <v>-18.578581774498399</v>
      </c>
      <c r="H2941">
        <v>-6.1165860909358898</v>
      </c>
      <c r="I2941">
        <v>-22.059888889413799</v>
      </c>
      <c r="J2941">
        <v>-1.5873477412177801</v>
      </c>
      <c r="K2941">
        <v>194.59748059269899</v>
      </c>
      <c r="L2941">
        <v>190.04686251378899</v>
      </c>
      <c r="M2941">
        <v>43.589010549198797</v>
      </c>
      <c r="N2941">
        <v>0.45504007519999001</v>
      </c>
      <c r="O2941">
        <v>24.820277970072901</v>
      </c>
      <c r="P2941">
        <v>21.941558441558399</v>
      </c>
      <c r="Q2941">
        <v>3.2605849091494998E-2</v>
      </c>
    </row>
    <row r="2942" spans="1:17" hidden="1" x14ac:dyDescent="0.3">
      <c r="A2942" t="s">
        <v>6095</v>
      </c>
      <c r="B2942" t="s">
        <v>6096</v>
      </c>
      <c r="C2942" t="s">
        <v>10301</v>
      </c>
      <c r="D2942" t="s">
        <v>290</v>
      </c>
      <c r="E2942">
        <v>101.24397396000001</v>
      </c>
      <c r="F2942">
        <v>160.1</v>
      </c>
      <c r="G2942">
        <v>-12.1549031062025</v>
      </c>
      <c r="H2942">
        <v>19.109564111618301</v>
      </c>
      <c r="I2942">
        <v>-34.107902906160703</v>
      </c>
      <c r="J2942">
        <v>-8.3488889374856807</v>
      </c>
      <c r="K2942">
        <v>150.99920782494999</v>
      </c>
      <c r="L2942">
        <v>163.715558209069</v>
      </c>
      <c r="M2942">
        <v>49.338469424889603</v>
      </c>
      <c r="N2942">
        <v>2.0488600911927</v>
      </c>
      <c r="O2942">
        <v>71.143035602748199</v>
      </c>
      <c r="P2942">
        <v>52.476190476190403</v>
      </c>
    </row>
    <row r="2943" spans="1:17" hidden="1" x14ac:dyDescent="0.3">
      <c r="A2943" t="s">
        <v>6097</v>
      </c>
      <c r="B2943" t="s">
        <v>6098</v>
      </c>
      <c r="C2943" t="s">
        <v>10301</v>
      </c>
      <c r="D2943" t="s">
        <v>408</v>
      </c>
      <c r="E2943">
        <v>101.199664</v>
      </c>
      <c r="F2943">
        <v>39.31</v>
      </c>
      <c r="G2943">
        <v>34.856589598018601</v>
      </c>
      <c r="H2943">
        <v>-35.479109509842097</v>
      </c>
      <c r="I2943">
        <v>-39.334915285865797</v>
      </c>
      <c r="J2943">
        <v>-10.473963579329199</v>
      </c>
      <c r="K2943">
        <v>41.597850708754599</v>
      </c>
      <c r="L2943">
        <v>38.782372678521199</v>
      </c>
      <c r="M2943">
        <v>37.542784068775902</v>
      </c>
      <c r="N2943">
        <v>0.37715269733704099</v>
      </c>
      <c r="O2943">
        <v>94.556092597303405</v>
      </c>
      <c r="P2943">
        <v>78.600636074511499</v>
      </c>
      <c r="Q2943">
        <v>8.7689332787282998E-2</v>
      </c>
    </row>
    <row r="2944" spans="1:17" hidden="1" x14ac:dyDescent="0.3">
      <c r="A2944" t="s">
        <v>6099</v>
      </c>
      <c r="B2944" t="s">
        <v>6100</v>
      </c>
      <c r="C2944" t="s">
        <v>10301</v>
      </c>
      <c r="D2944" t="s">
        <v>471</v>
      </c>
      <c r="E2944">
        <v>101.05855623799999</v>
      </c>
      <c r="F2944">
        <v>17.87</v>
      </c>
      <c r="G2944">
        <v>-25.216588098847101</v>
      </c>
      <c r="H2944">
        <v>0.99031465729615198</v>
      </c>
      <c r="I2944">
        <v>-8.97458293823769</v>
      </c>
      <c r="J2944">
        <v>4.3464749840212402</v>
      </c>
      <c r="K2944">
        <v>17.766084337541798</v>
      </c>
      <c r="L2944">
        <v>17.939231150838999</v>
      </c>
      <c r="M2944">
        <v>61.931336227639697</v>
      </c>
      <c r="N2944">
        <v>0.445884901827868</v>
      </c>
      <c r="O2944">
        <v>34.0235030777839</v>
      </c>
      <c r="P2944">
        <v>24.0972222222222</v>
      </c>
      <c r="Q2944">
        <v>5.6522313256962997E-2</v>
      </c>
    </row>
    <row r="2945" spans="1:17" hidden="1" x14ac:dyDescent="0.3">
      <c r="A2945" t="s">
        <v>6101</v>
      </c>
      <c r="B2945" t="s">
        <v>6102</v>
      </c>
      <c r="C2945" t="s">
        <v>10301</v>
      </c>
      <c r="D2945" t="s">
        <v>571</v>
      </c>
      <c r="E2945">
        <v>101.0352</v>
      </c>
      <c r="F2945">
        <v>93</v>
      </c>
      <c r="G2945">
        <v>-69.647060832405202</v>
      </c>
      <c r="H2945">
        <v>-2.6279532483765502</v>
      </c>
      <c r="I2945">
        <v>-16.9710480458061</v>
      </c>
      <c r="J2945">
        <v>-1.4886578242047099</v>
      </c>
      <c r="K2945">
        <v>92.379290854359297</v>
      </c>
      <c r="M2945">
        <v>52.032486624008399</v>
      </c>
      <c r="N2945">
        <v>0.66503972758229202</v>
      </c>
      <c r="O2945">
        <v>71.612903225806406</v>
      </c>
      <c r="P2945">
        <v>43.076923076923002</v>
      </c>
    </row>
    <row r="2946" spans="1:17" hidden="1" x14ac:dyDescent="0.3">
      <c r="A2946" t="s">
        <v>6103</v>
      </c>
      <c r="B2946" t="s">
        <v>6104</v>
      </c>
      <c r="C2946" t="s">
        <v>10301</v>
      </c>
      <c r="D2946" t="s">
        <v>51</v>
      </c>
      <c r="E2946">
        <v>101.003196</v>
      </c>
      <c r="F2946">
        <v>317.8</v>
      </c>
      <c r="G2946">
        <v>23.776773215722201</v>
      </c>
      <c r="H2946">
        <v>20.358940439207601</v>
      </c>
      <c r="I2946">
        <v>29.474611851442699</v>
      </c>
      <c r="J2946">
        <v>-13.3152648279796</v>
      </c>
      <c r="K2946">
        <v>297.34618208476002</v>
      </c>
      <c r="L2946">
        <v>237.67714361974399</v>
      </c>
      <c r="M2946">
        <v>40.757013258203699</v>
      </c>
      <c r="N2946">
        <v>0.95013790730598402</v>
      </c>
      <c r="O2946">
        <v>25.235997482693499</v>
      </c>
      <c r="P2946">
        <v>83.381419503750706</v>
      </c>
      <c r="Q2946">
        <v>8.0743349154845004E-2</v>
      </c>
    </row>
    <row r="2947" spans="1:17" hidden="1" x14ac:dyDescent="0.3">
      <c r="A2947" t="s">
        <v>6105</v>
      </c>
      <c r="B2947" t="s">
        <v>6106</v>
      </c>
      <c r="C2947" t="s">
        <v>10301</v>
      </c>
      <c r="D2947" t="s">
        <v>4574</v>
      </c>
      <c r="E2947">
        <v>100.94584999999999</v>
      </c>
      <c r="F2947">
        <v>140.30000000000001</v>
      </c>
      <c r="G2947">
        <v>-18.351161967711199</v>
      </c>
      <c r="H2947">
        <v>13.781430356185499</v>
      </c>
      <c r="I2947">
        <v>-41.961446649239299</v>
      </c>
      <c r="J2947">
        <v>-4.48123719893856</v>
      </c>
      <c r="K2947">
        <v>134.49393590690201</v>
      </c>
      <c r="L2947">
        <v>149.78249882920801</v>
      </c>
      <c r="M2947">
        <v>62.237674072112902</v>
      </c>
      <c r="N2947">
        <v>1.26823529411764</v>
      </c>
      <c r="O2947">
        <v>85.994297933000595</v>
      </c>
      <c r="P2947">
        <v>38.090551181102299</v>
      </c>
      <c r="Q2947">
        <v>0.11370301824752201</v>
      </c>
    </row>
    <row r="2948" spans="1:17" hidden="1" x14ac:dyDescent="0.3">
      <c r="A2948" t="s">
        <v>6107</v>
      </c>
      <c r="B2948" t="s">
        <v>6108</v>
      </c>
      <c r="C2948" t="s">
        <v>10301</v>
      </c>
      <c r="D2948" t="s">
        <v>21</v>
      </c>
      <c r="E2948">
        <v>100.924637125</v>
      </c>
      <c r="F2948">
        <v>102.56</v>
      </c>
      <c r="G2948">
        <v>-8.2444586443212593</v>
      </c>
      <c r="H2948">
        <v>-1.79767608202491</v>
      </c>
      <c r="I2948">
        <v>-18.524052072880099</v>
      </c>
      <c r="J2948">
        <v>-2.4660557569950301</v>
      </c>
      <c r="K2948">
        <v>100.691977338961</v>
      </c>
      <c r="L2948">
        <v>99.110214961702596</v>
      </c>
      <c r="M2948">
        <v>46.5041028716835</v>
      </c>
      <c r="N2948">
        <v>1.0552656332011601</v>
      </c>
      <c r="O2948">
        <v>41.721918876754998</v>
      </c>
      <c r="P2948">
        <v>43.742116327960701</v>
      </c>
    </row>
    <row r="2949" spans="1:17" hidden="1" x14ac:dyDescent="0.3">
      <c r="A2949" t="s">
        <v>6109</v>
      </c>
      <c r="B2949" t="s">
        <v>6110</v>
      </c>
      <c r="C2949" t="s">
        <v>10301</v>
      </c>
      <c r="D2949" t="s">
        <v>198</v>
      </c>
      <c r="E2949">
        <v>100.8982</v>
      </c>
      <c r="F2949">
        <v>66.819999999999993</v>
      </c>
      <c r="G2949">
        <v>99.361174040491207</v>
      </c>
      <c r="H2949">
        <v>-4.3949725763802299</v>
      </c>
      <c r="I2949">
        <v>-2.7241589084459901</v>
      </c>
      <c r="J2949">
        <v>-1.62918795341586</v>
      </c>
      <c r="K2949">
        <v>68.154916361967693</v>
      </c>
      <c r="L2949">
        <v>57.676390481177798</v>
      </c>
      <c r="M2949">
        <v>47.814658794504503</v>
      </c>
      <c r="N2949">
        <v>0.47149069515992897</v>
      </c>
      <c r="O2949">
        <v>25.561209218796701</v>
      </c>
      <c r="P2949">
        <v>138.642857142857</v>
      </c>
      <c r="Q2949">
        <v>8.6804186672801001E-2</v>
      </c>
    </row>
    <row r="2950" spans="1:17" hidden="1" x14ac:dyDescent="0.3">
      <c r="A2950" t="s">
        <v>6111</v>
      </c>
      <c r="B2950" t="s">
        <v>6112</v>
      </c>
      <c r="C2950" t="s">
        <v>10301</v>
      </c>
      <c r="D2950" t="s">
        <v>263</v>
      </c>
      <c r="E2950">
        <v>100.61158464</v>
      </c>
      <c r="F2950">
        <v>92.72</v>
      </c>
      <c r="G2950">
        <v>-13.660189773056301</v>
      </c>
      <c r="H2950">
        <v>-7.1050566099936701</v>
      </c>
      <c r="I2950">
        <v>-12.456898762668899</v>
      </c>
      <c r="J2950">
        <v>-1.2246496323440399</v>
      </c>
      <c r="K2950">
        <v>92.932611465532105</v>
      </c>
      <c r="L2950">
        <v>93.943524916258994</v>
      </c>
      <c r="M2950">
        <v>61.523798356830703</v>
      </c>
      <c r="N2950">
        <v>1.0358576963719599</v>
      </c>
      <c r="O2950">
        <v>43.172993960310599</v>
      </c>
      <c r="P2950">
        <v>19.561573178594401</v>
      </c>
      <c r="Q2950">
        <v>5.3487434248195999E-2</v>
      </c>
    </row>
    <row r="2951" spans="1:17" hidden="1" x14ac:dyDescent="0.3">
      <c r="A2951" t="s">
        <v>6113</v>
      </c>
      <c r="B2951" t="s">
        <v>6114</v>
      </c>
      <c r="C2951" t="s">
        <v>10301</v>
      </c>
      <c r="D2951" t="s">
        <v>1388</v>
      </c>
      <c r="E2951">
        <v>100.547775</v>
      </c>
      <c r="F2951">
        <v>203.25</v>
      </c>
      <c r="G2951">
        <v>-49.548738102503499</v>
      </c>
      <c r="H2951">
        <v>-17.832398153898598</v>
      </c>
      <c r="I2951">
        <v>-33.306732941893998</v>
      </c>
      <c r="J2951">
        <v>-11.4131762304609</v>
      </c>
      <c r="M2951">
        <v>36.049383729954101</v>
      </c>
      <c r="O2951">
        <v>27.601476014760099</v>
      </c>
      <c r="P2951">
        <v>14.830508474576201</v>
      </c>
    </row>
    <row r="2952" spans="1:17" hidden="1" x14ac:dyDescent="0.3">
      <c r="A2952" t="s">
        <v>6115</v>
      </c>
      <c r="B2952" t="s">
        <v>6116</v>
      </c>
      <c r="C2952" t="s">
        <v>10301</v>
      </c>
      <c r="D2952" t="s">
        <v>408</v>
      </c>
      <c r="E2952">
        <v>100.34610549999999</v>
      </c>
      <c r="F2952">
        <v>143.94999999999999</v>
      </c>
      <c r="G2952">
        <v>-12.7577375241345</v>
      </c>
      <c r="H2952">
        <v>-6.7981319851690296</v>
      </c>
      <c r="I2952">
        <v>-11.2921898251708</v>
      </c>
      <c r="J2952">
        <v>-5.4082852294709998</v>
      </c>
      <c r="K2952">
        <v>140.70176956856301</v>
      </c>
      <c r="L2952">
        <v>133.53964421901</v>
      </c>
      <c r="M2952">
        <v>56.615780849365201</v>
      </c>
      <c r="N2952">
        <v>0.14485970827694999</v>
      </c>
      <c r="O2952">
        <v>25.668634942688399</v>
      </c>
      <c r="P2952">
        <v>43.949999999999903</v>
      </c>
      <c r="Q2952">
        <v>8.7963211623980006E-3</v>
      </c>
    </row>
    <row r="2953" spans="1:17" hidden="1" x14ac:dyDescent="0.3">
      <c r="A2953" t="s">
        <v>6117</v>
      </c>
      <c r="B2953" t="s">
        <v>6118</v>
      </c>
      <c r="C2953" t="s">
        <v>10301</v>
      </c>
      <c r="D2953" t="s">
        <v>124</v>
      </c>
      <c r="E2953">
        <v>100.31586435</v>
      </c>
      <c r="F2953">
        <v>102.05</v>
      </c>
      <c r="G2953">
        <v>264.129899817394</v>
      </c>
      <c r="H2953">
        <v>39.682285087248601</v>
      </c>
      <c r="I2953">
        <v>150.394118689376</v>
      </c>
      <c r="J2953">
        <v>5.4549336965206399</v>
      </c>
      <c r="K2953">
        <v>73.887462515436496</v>
      </c>
      <c r="L2953">
        <v>41.688489628514297</v>
      </c>
      <c r="M2953">
        <v>88.579246190461006</v>
      </c>
      <c r="N2953">
        <v>0.58374076379309303</v>
      </c>
      <c r="O2953">
        <v>0</v>
      </c>
      <c r="P2953">
        <v>306.573705179282</v>
      </c>
      <c r="Q2953">
        <v>0.27051334608194799</v>
      </c>
    </row>
    <row r="2954" spans="1:17" hidden="1" x14ac:dyDescent="0.3">
      <c r="A2954" t="s">
        <v>6119</v>
      </c>
      <c r="B2954" t="s">
        <v>6120</v>
      </c>
      <c r="C2954" t="s">
        <v>10301</v>
      </c>
      <c r="D2954" t="s">
        <v>622</v>
      </c>
      <c r="E2954">
        <v>100.29750300000001</v>
      </c>
      <c r="F2954">
        <v>49.9</v>
      </c>
      <c r="G2954">
        <v>68.152989391386001</v>
      </c>
      <c r="H2954">
        <v>-2.22330688039886</v>
      </c>
      <c r="I2954">
        <v>13.386924278078901</v>
      </c>
      <c r="J2954">
        <v>-2.6455819465885502</v>
      </c>
      <c r="K2954">
        <v>50.260050908405397</v>
      </c>
      <c r="L2954">
        <v>42.997612720908101</v>
      </c>
      <c r="M2954">
        <v>49.716041601388703</v>
      </c>
      <c r="N2954">
        <v>0.12300696634665299</v>
      </c>
      <c r="O2954">
        <v>38.276553106212397</v>
      </c>
      <c r="P2954">
        <v>117.05089169204</v>
      </c>
      <c r="Q2954">
        <v>9.1890616310684001E-2</v>
      </c>
    </row>
    <row r="2955" spans="1:17" hidden="1" x14ac:dyDescent="0.3">
      <c r="A2955" t="s">
        <v>6121</v>
      </c>
      <c r="B2955" t="s">
        <v>6122</v>
      </c>
      <c r="C2955" t="s">
        <v>10301</v>
      </c>
      <c r="D2955" t="s">
        <v>101</v>
      </c>
      <c r="E2955">
        <v>100.264909387999</v>
      </c>
      <c r="F2955">
        <v>86.66</v>
      </c>
      <c r="G2955">
        <v>80.901539584299101</v>
      </c>
      <c r="H2955">
        <v>-6.6856706425482599</v>
      </c>
      <c r="I2955">
        <v>-6.7604781262369196</v>
      </c>
      <c r="J2955">
        <v>1.64920114163091</v>
      </c>
      <c r="K2955">
        <v>80.176722030966801</v>
      </c>
      <c r="L2955">
        <v>71.464991378842697</v>
      </c>
      <c r="M2955">
        <v>60.913835058542098</v>
      </c>
      <c r="N2955">
        <v>0.33033727752530201</v>
      </c>
      <c r="O2955">
        <v>21.278559889222201</v>
      </c>
      <c r="Q2955">
        <v>0.11579159603878</v>
      </c>
    </row>
    <row r="2956" spans="1:17" hidden="1" x14ac:dyDescent="0.3">
      <c r="A2956" t="s">
        <v>6123</v>
      </c>
      <c r="B2956" t="s">
        <v>6124</v>
      </c>
      <c r="C2956" t="s">
        <v>10301</v>
      </c>
      <c r="E2956">
        <v>100.2645</v>
      </c>
      <c r="F2956">
        <v>74.27</v>
      </c>
      <c r="G2956">
        <v>-35.196139521637598</v>
      </c>
      <c r="H2956">
        <v>2.6767780648045099</v>
      </c>
      <c r="I2956">
        <v>-23.667674536768299</v>
      </c>
      <c r="J2956">
        <v>1.54035887263875</v>
      </c>
      <c r="K2956">
        <v>74.657101876758503</v>
      </c>
      <c r="L2956">
        <v>81.195051291835696</v>
      </c>
      <c r="M2956">
        <v>55.973669020276503</v>
      </c>
      <c r="N2956">
        <v>0.93864497318130302</v>
      </c>
      <c r="O2956">
        <v>57.331358556617701</v>
      </c>
      <c r="P2956">
        <v>17.8888888888888</v>
      </c>
      <c r="Q2956">
        <v>-0.119170309641029</v>
      </c>
    </row>
    <row r="2957" spans="1:17" hidden="1" x14ac:dyDescent="0.3">
      <c r="A2957" t="s">
        <v>6125</v>
      </c>
      <c r="B2957" t="s">
        <v>6126</v>
      </c>
      <c r="C2957" t="s">
        <v>10301</v>
      </c>
      <c r="D2957" t="s">
        <v>1002</v>
      </c>
      <c r="E2957">
        <v>99.977786440000003</v>
      </c>
      <c r="F2957">
        <v>24.22</v>
      </c>
      <c r="G2957">
        <v>-36.175313281710302</v>
      </c>
      <c r="H2957">
        <v>-2.7982158961800501</v>
      </c>
      <c r="I2957">
        <v>-40.440438245877999</v>
      </c>
      <c r="J2957">
        <v>-0.76988412375417103</v>
      </c>
      <c r="K2957">
        <v>27.201429553748898</v>
      </c>
      <c r="L2957">
        <v>28.3696909017102</v>
      </c>
      <c r="M2957">
        <v>41.221121504821298</v>
      </c>
      <c r="N2957">
        <v>0.27149885933277301</v>
      </c>
      <c r="O2957">
        <v>58.959537572254298</v>
      </c>
      <c r="P2957">
        <v>5.9956236323851</v>
      </c>
      <c r="Q2957">
        <v>-7.3502040421009997E-3</v>
      </c>
    </row>
    <row r="2958" spans="1:17" hidden="1" x14ac:dyDescent="0.3">
      <c r="A2958" t="s">
        <v>6127</v>
      </c>
      <c r="B2958" t="s">
        <v>6128</v>
      </c>
      <c r="C2958" t="s">
        <v>10301</v>
      </c>
      <c r="D2958" t="s">
        <v>1175</v>
      </c>
      <c r="E2958">
        <v>99.966970000000003</v>
      </c>
      <c r="F2958">
        <v>69.099999999999994</v>
      </c>
      <c r="G2958">
        <v>60.365641222459402</v>
      </c>
      <c r="H2958">
        <v>-3.16687053810548</v>
      </c>
      <c r="I2958">
        <v>-10.3560842696834</v>
      </c>
      <c r="J2958">
        <v>-3.65017690418959</v>
      </c>
      <c r="K2958">
        <v>67.430652797281795</v>
      </c>
      <c r="L2958">
        <v>59.085791183523902</v>
      </c>
      <c r="M2958">
        <v>52.128896188196897</v>
      </c>
      <c r="N2958">
        <v>0.58271055082025902</v>
      </c>
      <c r="O2958">
        <v>11.360347322720701</v>
      </c>
      <c r="P2958">
        <v>91.412742382271404</v>
      </c>
      <c r="Q2958">
        <v>6.2954875749038006E-2</v>
      </c>
    </row>
    <row r="2959" spans="1:17" hidden="1" x14ac:dyDescent="0.3">
      <c r="A2959" t="s">
        <v>6129</v>
      </c>
      <c r="B2959" t="s">
        <v>6130</v>
      </c>
      <c r="C2959" t="s">
        <v>10301</v>
      </c>
      <c r="D2959" t="s">
        <v>5863</v>
      </c>
      <c r="E2959">
        <v>99.372060000000005</v>
      </c>
      <c r="F2959">
        <v>40.049999999999997</v>
      </c>
      <c r="G2959">
        <v>663.58423876045003</v>
      </c>
      <c r="H2959">
        <v>-6.12515752616161</v>
      </c>
      <c r="I2959">
        <v>699.05301257574604</v>
      </c>
      <c r="J2959">
        <v>-1.6548955212624199</v>
      </c>
      <c r="K2959">
        <v>34.6770103964881</v>
      </c>
      <c r="L2959">
        <v>19.117200941499899</v>
      </c>
      <c r="M2959">
        <v>53.792807920382899</v>
      </c>
      <c r="N2959">
        <v>0.234406215316315</v>
      </c>
      <c r="O2959">
        <v>11.1111111111111</v>
      </c>
      <c r="P2959">
        <v>1054.17867435158</v>
      </c>
      <c r="Q2959">
        <v>0.127062517047626</v>
      </c>
    </row>
    <row r="2960" spans="1:17" hidden="1" x14ac:dyDescent="0.3">
      <c r="A2960" t="s">
        <v>6131</v>
      </c>
      <c r="B2960" t="s">
        <v>6132</v>
      </c>
      <c r="C2960" t="s">
        <v>10301</v>
      </c>
      <c r="D2960" t="s">
        <v>397</v>
      </c>
      <c r="E2960">
        <v>99.34</v>
      </c>
      <c r="F2960">
        <v>10</v>
      </c>
      <c r="G2960">
        <v>70.303606349383202</v>
      </c>
      <c r="H2960">
        <v>2.56299592570593</v>
      </c>
      <c r="I2960">
        <v>28.9712437264889</v>
      </c>
      <c r="J2960">
        <v>-3.2446533226612901</v>
      </c>
      <c r="K2960">
        <v>10.6728761280374</v>
      </c>
      <c r="L2960">
        <v>9.0059107559007892</v>
      </c>
      <c r="M2960">
        <v>36.714192898005301</v>
      </c>
      <c r="N2960">
        <v>0.90145756420054701</v>
      </c>
      <c r="O2960">
        <v>26</v>
      </c>
      <c r="P2960">
        <v>115.05376344086</v>
      </c>
      <c r="Q2960">
        <v>6.3619796699149994E-2</v>
      </c>
    </row>
    <row r="2961" spans="1:17" hidden="1" x14ac:dyDescent="0.3">
      <c r="A2961" t="s">
        <v>6133</v>
      </c>
      <c r="B2961" t="s">
        <v>6134</v>
      </c>
      <c r="C2961" t="s">
        <v>10301</v>
      </c>
      <c r="D2961" t="s">
        <v>1589</v>
      </c>
      <c r="E2961">
        <v>99.186525959999997</v>
      </c>
      <c r="F2961">
        <v>5.19</v>
      </c>
      <c r="G2961">
        <v>36.844167237770201</v>
      </c>
      <c r="H2961">
        <v>5.5709158408423303</v>
      </c>
      <c r="I2961">
        <v>-18.162218850011499</v>
      </c>
      <c r="J2961">
        <v>-7.3697776849737</v>
      </c>
      <c r="K2961">
        <v>5.1551686462499804</v>
      </c>
      <c r="L2961">
        <v>4.7800018236274298</v>
      </c>
      <c r="M2961">
        <v>46.256229038511698</v>
      </c>
      <c r="N2961">
        <v>1.2687428574422299</v>
      </c>
      <c r="O2961">
        <v>24.2774566473988</v>
      </c>
      <c r="P2961">
        <v>78.965517241379303</v>
      </c>
      <c r="Q2961">
        <v>5.5585713955479003E-2</v>
      </c>
    </row>
    <row r="2962" spans="1:17" hidden="1" x14ac:dyDescent="0.3">
      <c r="A2962" t="s">
        <v>6135</v>
      </c>
      <c r="B2962" t="s">
        <v>6136</v>
      </c>
      <c r="C2962" t="s">
        <v>10301</v>
      </c>
      <c r="D2962" t="s">
        <v>80</v>
      </c>
      <c r="E2962">
        <v>99.058454249999997</v>
      </c>
      <c r="F2962">
        <v>48.65</v>
      </c>
      <c r="G2962">
        <v>-11.7802345401288</v>
      </c>
      <c r="H2962">
        <v>-6.4425101960792599</v>
      </c>
      <c r="I2962">
        <v>4.9629633928882502</v>
      </c>
      <c r="J2962">
        <v>-1.8546546202893699</v>
      </c>
      <c r="K2962">
        <v>51.216228590957698</v>
      </c>
      <c r="L2962">
        <v>50.734484343022899</v>
      </c>
      <c r="M2962">
        <v>39.216196790656198</v>
      </c>
      <c r="N2962">
        <v>0.49417163836622302</v>
      </c>
      <c r="O2962">
        <v>130.215827338129</v>
      </c>
      <c r="P2962">
        <v>33.985128063894201</v>
      </c>
      <c r="Q2962">
        <v>3.9637789423458997E-2</v>
      </c>
    </row>
    <row r="2963" spans="1:17" hidden="1" x14ac:dyDescent="0.3">
      <c r="A2963" t="s">
        <v>6137</v>
      </c>
      <c r="B2963" t="s">
        <v>6138</v>
      </c>
      <c r="C2963" t="s">
        <v>10301</v>
      </c>
      <c r="D2963" t="s">
        <v>21</v>
      </c>
      <c r="E2963">
        <v>98.995999699999999</v>
      </c>
      <c r="F2963">
        <v>7.82</v>
      </c>
      <c r="G2963">
        <v>346.02165641525897</v>
      </c>
      <c r="H2963">
        <v>50.611452323676801</v>
      </c>
      <c r="I2963">
        <v>172.68790400011099</v>
      </c>
      <c r="J2963">
        <v>5.2453236041607303</v>
      </c>
      <c r="K2963">
        <v>5.3982205425156602</v>
      </c>
      <c r="L2963">
        <v>3.4661536859791102</v>
      </c>
      <c r="M2963">
        <v>99.999412877852293</v>
      </c>
      <c r="N2963">
        <v>2.02953152623116</v>
      </c>
      <c r="O2963">
        <v>0</v>
      </c>
      <c r="P2963">
        <v>388.75</v>
      </c>
      <c r="Q2963">
        <v>0.11274171521501899</v>
      </c>
    </row>
    <row r="2964" spans="1:17" hidden="1" x14ac:dyDescent="0.3">
      <c r="A2964" t="s">
        <v>6139</v>
      </c>
      <c r="B2964" t="s">
        <v>6140</v>
      </c>
      <c r="C2964" t="s">
        <v>10301</v>
      </c>
      <c r="D2964" t="s">
        <v>46</v>
      </c>
      <c r="E2964">
        <v>98.973659400000003</v>
      </c>
      <c r="F2964">
        <v>19.25</v>
      </c>
      <c r="G2964">
        <v>33.575551066469401</v>
      </c>
      <c r="H2964">
        <v>-9.3006645705890207</v>
      </c>
      <c r="I2964">
        <v>13.8131854982741</v>
      </c>
      <c r="J2964">
        <v>-0.119415687026178</v>
      </c>
      <c r="K2964">
        <v>20.118521811891501</v>
      </c>
      <c r="L2964">
        <v>17.422699987521</v>
      </c>
      <c r="M2964">
        <v>43.622631223274702</v>
      </c>
      <c r="N2964">
        <v>0.59855699938312501</v>
      </c>
      <c r="O2964">
        <v>28.259740259740202</v>
      </c>
      <c r="P2964">
        <v>89.096267190569705</v>
      </c>
      <c r="Q2964">
        <v>0.12629021085113301</v>
      </c>
    </row>
    <row r="2965" spans="1:17" hidden="1" x14ac:dyDescent="0.3">
      <c r="A2965" t="s">
        <v>6141</v>
      </c>
      <c r="B2965" t="s">
        <v>6142</v>
      </c>
      <c r="C2965" t="s">
        <v>10301</v>
      </c>
      <c r="D2965" t="s">
        <v>471</v>
      </c>
      <c r="E2965">
        <v>98.906516800000006</v>
      </c>
      <c r="F2965">
        <v>42.16</v>
      </c>
      <c r="G2965">
        <v>47.748929142531999</v>
      </c>
      <c r="H2965">
        <v>26.5966858130543</v>
      </c>
      <c r="I2965">
        <v>11.5991214376445</v>
      </c>
      <c r="J2965">
        <v>-2.8146258750973798</v>
      </c>
      <c r="K2965">
        <v>34.538380916903201</v>
      </c>
      <c r="L2965">
        <v>29.4498087189817</v>
      </c>
      <c r="M2965">
        <v>80.936260321582296</v>
      </c>
      <c r="N2965">
        <v>1.03363737564716</v>
      </c>
      <c r="O2965">
        <v>1.2808349146110101</v>
      </c>
      <c r="P2965">
        <v>108.712871287128</v>
      </c>
      <c r="Q2965">
        <v>7.6053613459575994E-2</v>
      </c>
    </row>
    <row r="2966" spans="1:17" hidden="1" x14ac:dyDescent="0.3">
      <c r="A2966" t="s">
        <v>6143</v>
      </c>
      <c r="B2966" t="s">
        <v>6144</v>
      </c>
      <c r="C2966" t="s">
        <v>10301</v>
      </c>
      <c r="D2966" t="s">
        <v>2929</v>
      </c>
      <c r="E2966">
        <v>98.772196249999993</v>
      </c>
      <c r="F2966">
        <v>6.5</v>
      </c>
      <c r="G2966">
        <v>53.6465082859213</v>
      </c>
      <c r="H2966">
        <v>7.2774304273744601</v>
      </c>
      <c r="I2966">
        <v>32.129577370988201</v>
      </c>
      <c r="J2966">
        <v>-10.297106872734201</v>
      </c>
      <c r="K2966">
        <v>6.4350542775817496</v>
      </c>
      <c r="L2966">
        <v>5.2433360508128697</v>
      </c>
      <c r="M2966">
        <v>38.898888313093899</v>
      </c>
      <c r="N2966">
        <v>0.974131264792367</v>
      </c>
      <c r="O2966">
        <v>28.4615384615384</v>
      </c>
      <c r="P2966">
        <v>116.666666666666</v>
      </c>
      <c r="Q2966">
        <v>7.5107452267174996E-2</v>
      </c>
    </row>
    <row r="2967" spans="1:17" hidden="1" x14ac:dyDescent="0.3">
      <c r="A2967" t="s">
        <v>6145</v>
      </c>
      <c r="B2967" t="s">
        <v>6146</v>
      </c>
      <c r="C2967" t="s">
        <v>10301</v>
      </c>
      <c r="D2967" t="s">
        <v>51</v>
      </c>
      <c r="E2967">
        <v>98.329766039999996</v>
      </c>
      <c r="F2967">
        <v>166.65</v>
      </c>
      <c r="G2967">
        <v>21.745486544118702</v>
      </c>
      <c r="H2967">
        <v>26.039519402229299</v>
      </c>
      <c r="I2967">
        <v>10.8159986177318</v>
      </c>
      <c r="J2967">
        <v>-4.37382617915544</v>
      </c>
      <c r="K2967">
        <v>145.60929879095499</v>
      </c>
      <c r="L2967">
        <v>133.02674372063601</v>
      </c>
      <c r="M2967">
        <v>61.233944367442597</v>
      </c>
      <c r="N2967">
        <v>1.14744842405059</v>
      </c>
      <c r="O2967">
        <v>5.9105910591058901</v>
      </c>
      <c r="P2967">
        <v>69.964303926567993</v>
      </c>
      <c r="Q2967">
        <v>-4.1908639910945997E-2</v>
      </c>
    </row>
    <row r="2968" spans="1:17" hidden="1" x14ac:dyDescent="0.3">
      <c r="A2968" t="s">
        <v>6147</v>
      </c>
      <c r="B2968" t="s">
        <v>6148</v>
      </c>
      <c r="C2968" t="s">
        <v>10301</v>
      </c>
      <c r="D2968" t="s">
        <v>689</v>
      </c>
      <c r="E2968">
        <v>98.234229999999997</v>
      </c>
      <c r="F2968">
        <v>44.47</v>
      </c>
      <c r="G2968">
        <v>647.08226247586504</v>
      </c>
      <c r="H2968">
        <v>1.2104011520585101</v>
      </c>
      <c r="I2968">
        <v>6.6899849641299696</v>
      </c>
      <c r="J2968">
        <v>3.57573729503798</v>
      </c>
      <c r="K2968">
        <v>42.089993826353002</v>
      </c>
      <c r="L2968">
        <v>33.990535465341601</v>
      </c>
      <c r="M2968">
        <v>73.824749825426295</v>
      </c>
      <c r="N2968">
        <v>0.50845100528269604</v>
      </c>
      <c r="O2968">
        <v>12.8401169327636</v>
      </c>
      <c r="P2968">
        <v>694.10714285714198</v>
      </c>
      <c r="Q2968">
        <v>0.173787079792843</v>
      </c>
    </row>
    <row r="2969" spans="1:17" hidden="1" x14ac:dyDescent="0.3">
      <c r="A2969" t="s">
        <v>6149</v>
      </c>
      <c r="B2969" t="s">
        <v>6150</v>
      </c>
      <c r="C2969" t="s">
        <v>10301</v>
      </c>
      <c r="D2969" t="s">
        <v>303</v>
      </c>
      <c r="E2969">
        <v>97.813778127999996</v>
      </c>
      <c r="F2969">
        <v>90.91</v>
      </c>
      <c r="G2969">
        <v>110.253601223573</v>
      </c>
      <c r="H2969">
        <v>124.41236174975499</v>
      </c>
      <c r="I2969">
        <v>90.931800509218405</v>
      </c>
      <c r="J2969">
        <v>14.680577741255</v>
      </c>
      <c r="K2969">
        <v>56.430924220209398</v>
      </c>
      <c r="L2969">
        <v>45.790350987705899</v>
      </c>
      <c r="M2969">
        <v>86.315382307036799</v>
      </c>
      <c r="N2969">
        <v>1.9554536021072899</v>
      </c>
      <c r="O2969">
        <v>0</v>
      </c>
      <c r="P2969">
        <v>150.37179840264301</v>
      </c>
      <c r="Q2969">
        <v>5.3884889047094001E-2</v>
      </c>
    </row>
    <row r="2970" spans="1:17" hidden="1" x14ac:dyDescent="0.3">
      <c r="A2970" t="s">
        <v>6151</v>
      </c>
      <c r="B2970" t="s">
        <v>6152</v>
      </c>
      <c r="C2970" t="s">
        <v>10301</v>
      </c>
      <c r="D2970" t="s">
        <v>378</v>
      </c>
      <c r="E2970">
        <v>97.645807469999994</v>
      </c>
      <c r="F2970">
        <v>101.9</v>
      </c>
      <c r="G2970">
        <v>-40.562401047495001</v>
      </c>
      <c r="H2970">
        <v>0.66088581585650497</v>
      </c>
      <c r="I2970">
        <v>-24.095156514792698</v>
      </c>
      <c r="J2970">
        <v>0.55934616458391995</v>
      </c>
      <c r="K2970">
        <v>99.685493793696196</v>
      </c>
      <c r="L2970">
        <v>108.347209758042</v>
      </c>
      <c r="M2970">
        <v>65.423359089636506</v>
      </c>
      <c r="N2970">
        <v>0.63361650508331901</v>
      </c>
      <c r="O2970">
        <v>42.296368989205099</v>
      </c>
      <c r="P2970">
        <v>14.4943820224719</v>
      </c>
      <c r="Q2970">
        <v>-8.4674943293279997E-3</v>
      </c>
    </row>
    <row r="2971" spans="1:17" hidden="1" x14ac:dyDescent="0.3">
      <c r="A2971" t="s">
        <v>6153</v>
      </c>
      <c r="B2971" t="s">
        <v>6154</v>
      </c>
      <c r="C2971" t="s">
        <v>10301</v>
      </c>
      <c r="D2971" t="s">
        <v>133</v>
      </c>
      <c r="E2971">
        <v>97.547640000000001</v>
      </c>
      <c r="F2971">
        <v>87.96</v>
      </c>
      <c r="G2971">
        <v>38.169875768916697</v>
      </c>
      <c r="H2971">
        <v>-10.0823127298329</v>
      </c>
      <c r="I2971">
        <v>-13.527997482918</v>
      </c>
      <c r="J2971">
        <v>-9.0748743845803901</v>
      </c>
      <c r="K2971">
        <v>93.018380463661501</v>
      </c>
      <c r="L2971">
        <v>85.055311154704199</v>
      </c>
      <c r="M2971">
        <v>35.887642858661501</v>
      </c>
      <c r="N2971">
        <v>1.1348234047546399</v>
      </c>
      <c r="O2971">
        <v>44.383810823101399</v>
      </c>
      <c r="P2971">
        <v>69.447120015411201</v>
      </c>
      <c r="Q2971">
        <v>0.116095594725452</v>
      </c>
    </row>
    <row r="2972" spans="1:17" hidden="1" x14ac:dyDescent="0.3">
      <c r="A2972" t="s">
        <v>6155</v>
      </c>
      <c r="B2972" t="s">
        <v>6156</v>
      </c>
      <c r="C2972" t="s">
        <v>10301</v>
      </c>
      <c r="D2972" t="s">
        <v>46</v>
      </c>
      <c r="E2972">
        <v>97.468299999999999</v>
      </c>
      <c r="F2972">
        <v>22.51</v>
      </c>
      <c r="G2972">
        <v>235.73331255663999</v>
      </c>
      <c r="H2972">
        <v>-31.213612834573599</v>
      </c>
      <c r="I2972">
        <v>78.282073543647897</v>
      </c>
      <c r="J2972">
        <v>-6.8802162805979403</v>
      </c>
      <c r="K2972">
        <v>23.993044638008499</v>
      </c>
      <c r="L2972">
        <v>15.8500716797171</v>
      </c>
      <c r="M2972">
        <v>34.364180878439299</v>
      </c>
      <c r="N2972">
        <v>1.2318679349557</v>
      </c>
      <c r="O2972">
        <v>44.291426032874199</v>
      </c>
      <c r="P2972">
        <v>311.51736745886598</v>
      </c>
      <c r="Q2972">
        <v>8.3892405954857002E-2</v>
      </c>
    </row>
    <row r="2973" spans="1:17" hidden="1" x14ac:dyDescent="0.3">
      <c r="A2973" t="s">
        <v>6157</v>
      </c>
      <c r="B2973" t="s">
        <v>6158</v>
      </c>
      <c r="C2973" t="s">
        <v>10301</v>
      </c>
      <c r="D2973" t="s">
        <v>4014</v>
      </c>
      <c r="E2973">
        <v>97.067565000000002</v>
      </c>
      <c r="F2973">
        <v>152.55000000000001</v>
      </c>
      <c r="G2973">
        <v>17.367976761579701</v>
      </c>
      <c r="H2973">
        <v>12.1118625520373</v>
      </c>
      <c r="I2973">
        <v>18.597538345270799</v>
      </c>
      <c r="J2973">
        <v>-0.38022993639006097</v>
      </c>
      <c r="K2973">
        <v>144.57474094784999</v>
      </c>
      <c r="M2973">
        <v>41.143802962616597</v>
      </c>
      <c r="N2973">
        <v>0.766023166023166</v>
      </c>
      <c r="O2973">
        <v>11.438872500819301</v>
      </c>
      <c r="P2973">
        <v>58.082901554404103</v>
      </c>
    </row>
    <row r="2974" spans="1:17" hidden="1" x14ac:dyDescent="0.3">
      <c r="A2974" t="s">
        <v>6159</v>
      </c>
      <c r="B2974" t="s">
        <v>6160</v>
      </c>
      <c r="C2974" t="s">
        <v>10301</v>
      </c>
      <c r="D2974" t="s">
        <v>1002</v>
      </c>
      <c r="E2974">
        <v>97.000680000000003</v>
      </c>
      <c r="F2974">
        <v>38.85</v>
      </c>
      <c r="G2974">
        <v>-41.775830650520298</v>
      </c>
      <c r="H2974">
        <v>-4.0537206910106898</v>
      </c>
      <c r="I2974">
        <v>-33.1115260945665</v>
      </c>
      <c r="J2974">
        <v>3.8446817566344902</v>
      </c>
      <c r="K2974">
        <v>38.577892728987898</v>
      </c>
      <c r="L2974">
        <v>41.232045637476297</v>
      </c>
      <c r="M2974">
        <v>69.595962502779798</v>
      </c>
      <c r="N2974">
        <v>0.44996012759170601</v>
      </c>
      <c r="O2974">
        <v>49.034749034748998</v>
      </c>
      <c r="P2974">
        <v>20.839813374805601</v>
      </c>
    </row>
    <row r="2975" spans="1:17" hidden="1" x14ac:dyDescent="0.3">
      <c r="A2975" t="s">
        <v>6161</v>
      </c>
      <c r="B2975" t="s">
        <v>6162</v>
      </c>
      <c r="C2975" t="s">
        <v>10301</v>
      </c>
      <c r="D2975" t="s">
        <v>408</v>
      </c>
      <c r="E2975">
        <v>96.813484619999997</v>
      </c>
      <c r="F2975">
        <v>89.94</v>
      </c>
      <c r="G2975">
        <v>19.864056757823999</v>
      </c>
      <c r="H2975">
        <v>19.220139520118899</v>
      </c>
      <c r="I2975">
        <v>-5.7393366038077502</v>
      </c>
      <c r="J2975">
        <v>-0.63140943616783995</v>
      </c>
      <c r="K2975">
        <v>79.085380200375297</v>
      </c>
      <c r="L2975">
        <v>70.423340134879396</v>
      </c>
      <c r="M2975">
        <v>64.276276619625804</v>
      </c>
      <c r="N2975">
        <v>1.9008602989943599</v>
      </c>
      <c r="O2975">
        <v>11.185234600845</v>
      </c>
      <c r="P2975">
        <v>83.551020408163197</v>
      </c>
      <c r="Q2975">
        <v>0.11228500281364</v>
      </c>
    </row>
    <row r="2976" spans="1:17" hidden="1" x14ac:dyDescent="0.3">
      <c r="A2976" t="s">
        <v>6163</v>
      </c>
      <c r="B2976" t="s">
        <v>6164</v>
      </c>
      <c r="C2976" t="s">
        <v>10301</v>
      </c>
      <c r="E2976">
        <v>96.712000000000003</v>
      </c>
      <c r="F2976">
        <v>308</v>
      </c>
      <c r="G2976">
        <v>624.219014612617</v>
      </c>
      <c r="H2976">
        <v>50.069397339922901</v>
      </c>
      <c r="I2976">
        <v>588.16521287619298</v>
      </c>
      <c r="J2976">
        <v>5.4392183447535096</v>
      </c>
      <c r="K2976">
        <v>208.98481707566901</v>
      </c>
      <c r="L2976">
        <v>125.76517075747699</v>
      </c>
      <c r="M2976">
        <v>99.999734194608706</v>
      </c>
      <c r="N2976">
        <v>2.2831638716492799</v>
      </c>
      <c r="O2976">
        <v>0</v>
      </c>
      <c r="P2976">
        <v>788.888888888888</v>
      </c>
    </row>
    <row r="2977" spans="1:17" hidden="1" x14ac:dyDescent="0.3">
      <c r="A2977" t="s">
        <v>6165</v>
      </c>
      <c r="B2977" t="s">
        <v>6166</v>
      </c>
      <c r="C2977" t="s">
        <v>10301</v>
      </c>
      <c r="D2977" t="s">
        <v>527</v>
      </c>
      <c r="E2977">
        <v>96.633208839999995</v>
      </c>
      <c r="F2977">
        <v>8.93</v>
      </c>
      <c r="G2977">
        <v>-39.414268743163298</v>
      </c>
      <c r="H2977">
        <v>6.9595632138394699</v>
      </c>
      <c r="I2977">
        <v>-25.6449038471474</v>
      </c>
      <c r="J2977">
        <v>-2.0930803796858402</v>
      </c>
      <c r="K2977">
        <v>8.7706867522550294</v>
      </c>
      <c r="L2977">
        <v>9.2411950336118203</v>
      </c>
      <c r="M2977">
        <v>57.631924979880601</v>
      </c>
      <c r="N2977">
        <v>1.1088078474026499</v>
      </c>
      <c r="O2977">
        <v>60.918253079507203</v>
      </c>
      <c r="P2977">
        <v>17.3455978975032</v>
      </c>
      <c r="Q2977">
        <v>0.17025928663331799</v>
      </c>
    </row>
    <row r="2978" spans="1:17" hidden="1" x14ac:dyDescent="0.3">
      <c r="A2978" t="s">
        <v>6167</v>
      </c>
      <c r="B2978" t="s">
        <v>6168</v>
      </c>
      <c r="C2978" t="s">
        <v>10301</v>
      </c>
      <c r="D2978" t="s">
        <v>4069</v>
      </c>
      <c r="E2978">
        <v>96.542500000000004</v>
      </c>
      <c r="F2978">
        <v>73</v>
      </c>
      <c r="G2978">
        <v>-34.327993934390904</v>
      </c>
      <c r="H2978">
        <v>16.4574871786877</v>
      </c>
      <c r="I2978">
        <v>-10.2727597284368</v>
      </c>
      <c r="J2978">
        <v>-3.7695242747779298</v>
      </c>
      <c r="K2978">
        <v>69.343470285081906</v>
      </c>
      <c r="L2978">
        <v>67.156693846831899</v>
      </c>
      <c r="M2978">
        <v>50.1446627963727</v>
      </c>
      <c r="N2978">
        <v>1.0944470043746599</v>
      </c>
      <c r="O2978">
        <v>58.876712328767098</v>
      </c>
      <c r="P2978">
        <v>31.9833664798409</v>
      </c>
      <c r="Q2978">
        <v>0.17553893530522699</v>
      </c>
    </row>
    <row r="2979" spans="1:17" hidden="1" x14ac:dyDescent="0.3">
      <c r="A2979" t="s">
        <v>6169</v>
      </c>
      <c r="B2979" t="s">
        <v>6170</v>
      </c>
      <c r="C2979" t="s">
        <v>10301</v>
      </c>
      <c r="D2979" t="s">
        <v>571</v>
      </c>
      <c r="E2979">
        <v>96.338099999999997</v>
      </c>
      <c r="F2979">
        <v>83</v>
      </c>
      <c r="G2979">
        <v>13.479196036342399</v>
      </c>
      <c r="H2979">
        <v>21.8903705980388</v>
      </c>
      <c r="I2979">
        <v>29.721201196951899</v>
      </c>
      <c r="J2979">
        <v>-1.89616090220486</v>
      </c>
      <c r="K2979">
        <v>72.555420217924393</v>
      </c>
      <c r="M2979">
        <v>53.699869645292601</v>
      </c>
      <c r="N2979">
        <v>0.26622296173044901</v>
      </c>
      <c r="O2979">
        <v>18.0722891566265</v>
      </c>
      <c r="P2979">
        <v>80.043383947939205</v>
      </c>
    </row>
    <row r="2980" spans="1:17" hidden="1" x14ac:dyDescent="0.3">
      <c r="A2980" t="s">
        <v>6171</v>
      </c>
      <c r="B2980" t="s">
        <v>6172</v>
      </c>
      <c r="C2980" t="s">
        <v>10301</v>
      </c>
      <c r="D2980" t="s">
        <v>51</v>
      </c>
      <c r="E2980">
        <v>96.201403008</v>
      </c>
      <c r="F2980">
        <v>1.38</v>
      </c>
      <c r="G2980">
        <v>-1.3122329369786101</v>
      </c>
      <c r="H2980">
        <v>-5.2332078704978704</v>
      </c>
      <c r="I2980">
        <v>-58.187360270501799</v>
      </c>
      <c r="J2980">
        <v>3.9009405470704799</v>
      </c>
      <c r="K2980">
        <v>1.47787552890153</v>
      </c>
      <c r="L2980">
        <v>1.6248717021605701</v>
      </c>
      <c r="M2980">
        <v>45.871077718839899</v>
      </c>
      <c r="N2980">
        <v>1.5140024598105699</v>
      </c>
      <c r="O2980">
        <v>124.63768115942</v>
      </c>
      <c r="P2980">
        <v>53.3333333333333</v>
      </c>
      <c r="Q2980">
        <v>-0.15027638077664399</v>
      </c>
    </row>
    <row r="2981" spans="1:17" hidden="1" x14ac:dyDescent="0.3">
      <c r="A2981" t="s">
        <v>6173</v>
      </c>
      <c r="B2981" t="s">
        <v>6174</v>
      </c>
      <c r="C2981" t="s">
        <v>10301</v>
      </c>
      <c r="D2981" t="s">
        <v>80</v>
      </c>
      <c r="E2981">
        <v>96.120688619999996</v>
      </c>
      <c r="F2981">
        <v>119.9</v>
      </c>
      <c r="G2981">
        <v>-38.706428000324998</v>
      </c>
      <c r="H2981">
        <v>-0.34251961138856601</v>
      </c>
      <c r="I2981">
        <v>-24.157484188342501</v>
      </c>
      <c r="J2981">
        <v>7.4997606060675404</v>
      </c>
      <c r="K2981">
        <v>119.24113414356501</v>
      </c>
      <c r="L2981">
        <v>124.670079250995</v>
      </c>
      <c r="M2981">
        <v>51.997917699609097</v>
      </c>
      <c r="N2981">
        <v>0.62949699191912001</v>
      </c>
      <c r="O2981">
        <v>26.7723102585487</v>
      </c>
      <c r="P2981">
        <v>17.318982387475501</v>
      </c>
      <c r="Q2981">
        <v>-5.8758004731485999E-2</v>
      </c>
    </row>
    <row r="2982" spans="1:17" hidden="1" x14ac:dyDescent="0.3">
      <c r="A2982" t="s">
        <v>6175</v>
      </c>
      <c r="B2982" t="s">
        <v>6176</v>
      </c>
      <c r="C2982" t="s">
        <v>10301</v>
      </c>
      <c r="D2982" t="s">
        <v>1353</v>
      </c>
      <c r="E2982">
        <v>96.080539380000005</v>
      </c>
      <c r="F2982">
        <v>26.17</v>
      </c>
      <c r="G2982">
        <v>-18.7395981832918</v>
      </c>
      <c r="H2982">
        <v>0.47619383890384098</v>
      </c>
      <c r="I2982">
        <v>-6.6596809991590904</v>
      </c>
      <c r="J2982">
        <v>-2.0734184272884701</v>
      </c>
      <c r="K2982">
        <v>25.762371732420899</v>
      </c>
      <c r="L2982">
        <v>25.079928323749101</v>
      </c>
      <c r="M2982">
        <v>53.842876406836702</v>
      </c>
      <c r="N2982">
        <v>1.2129223069047801</v>
      </c>
      <c r="O2982">
        <v>6.8781047000382003</v>
      </c>
      <c r="P2982">
        <v>13.290043290043201</v>
      </c>
      <c r="Q2982">
        <v>-6.9436672557021004E-2</v>
      </c>
    </row>
    <row r="2983" spans="1:17" hidden="1" x14ac:dyDescent="0.3">
      <c r="A2983" t="s">
        <v>6177</v>
      </c>
      <c r="B2983" t="s">
        <v>6178</v>
      </c>
      <c r="C2983" t="s">
        <v>10301</v>
      </c>
      <c r="D2983" t="s">
        <v>21</v>
      </c>
      <c r="E2983">
        <v>96.078400000000002</v>
      </c>
      <c r="F2983">
        <v>113.3</v>
      </c>
      <c r="G2983">
        <v>-38.915380886271201</v>
      </c>
      <c r="H2983">
        <v>-9.1986152441892699</v>
      </c>
      <c r="I2983">
        <v>-26.5197759561594</v>
      </c>
      <c r="J2983">
        <v>-3.6480790607726399</v>
      </c>
      <c r="K2983">
        <v>105.69998416529</v>
      </c>
      <c r="L2983">
        <v>119.936536094155</v>
      </c>
      <c r="M2983">
        <v>79.913681722567404</v>
      </c>
      <c r="N2983">
        <v>0.90614886731391497</v>
      </c>
      <c r="O2983">
        <v>49.911738746690098</v>
      </c>
      <c r="P2983">
        <v>38.593272171253801</v>
      </c>
    </row>
    <row r="2984" spans="1:17" hidden="1" x14ac:dyDescent="0.3">
      <c r="A2984" t="s">
        <v>6179</v>
      </c>
      <c r="B2984" t="s">
        <v>6180</v>
      </c>
      <c r="C2984" t="s">
        <v>10301</v>
      </c>
      <c r="D2984" t="s">
        <v>1561</v>
      </c>
      <c r="E2984">
        <v>96.04534348</v>
      </c>
      <c r="F2984">
        <v>22.7</v>
      </c>
      <c r="G2984">
        <v>11.774570168173099</v>
      </c>
      <c r="H2984">
        <v>-8.9503795876695893</v>
      </c>
      <c r="I2984">
        <v>-40.848899290202098</v>
      </c>
      <c r="J2984">
        <v>-4.9917535168564404</v>
      </c>
      <c r="K2984">
        <v>23.7478674352765</v>
      </c>
      <c r="L2984">
        <v>22.7267067165063</v>
      </c>
      <c r="M2984">
        <v>40.493139459491999</v>
      </c>
      <c r="N2984">
        <v>0.46840112503196102</v>
      </c>
      <c r="O2984">
        <v>52.643171806167402</v>
      </c>
      <c r="P2984">
        <v>50.830564784053102</v>
      </c>
      <c r="Q2984">
        <v>7.8517268879716995E-2</v>
      </c>
    </row>
    <row r="2985" spans="1:17" hidden="1" x14ac:dyDescent="0.3">
      <c r="A2985" t="s">
        <v>6181</v>
      </c>
      <c r="B2985" t="s">
        <v>6182</v>
      </c>
      <c r="C2985" t="s">
        <v>10301</v>
      </c>
      <c r="D2985" t="s">
        <v>127</v>
      </c>
      <c r="E2985">
        <v>95.980785990000001</v>
      </c>
      <c r="F2985">
        <v>93.54</v>
      </c>
      <c r="G2985">
        <v>-5.5952581204468297</v>
      </c>
      <c r="H2985">
        <v>-1.56000525611878</v>
      </c>
      <c r="I2985">
        <v>-16.663035563118701</v>
      </c>
      <c r="J2985">
        <v>-2.1278026704100701</v>
      </c>
      <c r="K2985">
        <v>94.724454519655097</v>
      </c>
      <c r="L2985">
        <v>93.509609206634906</v>
      </c>
      <c r="M2985">
        <v>65.499874275165595</v>
      </c>
      <c r="N2985">
        <v>0.651687695928167</v>
      </c>
      <c r="O2985">
        <v>26.6730810348513</v>
      </c>
      <c r="P2985">
        <v>35.525934511735699</v>
      </c>
      <c r="Q2985">
        <v>5.5133177749032002E-2</v>
      </c>
    </row>
    <row r="2986" spans="1:17" hidden="1" x14ac:dyDescent="0.3">
      <c r="A2986" t="s">
        <v>6183</v>
      </c>
      <c r="B2986" t="s">
        <v>6184</v>
      </c>
      <c r="C2986" t="s">
        <v>10301</v>
      </c>
      <c r="D2986" t="s">
        <v>46</v>
      </c>
      <c r="E2986">
        <v>95.970600000000005</v>
      </c>
      <c r="F2986">
        <v>43.23</v>
      </c>
      <c r="G2986">
        <v>64.215595809198703</v>
      </c>
      <c r="H2986">
        <v>-9.2925928121733694</v>
      </c>
      <c r="I2986">
        <v>-14.3985046407527</v>
      </c>
      <c r="J2986">
        <v>-10.433457748989101</v>
      </c>
      <c r="K2986">
        <v>45.343996886957697</v>
      </c>
      <c r="L2986">
        <v>42.684285863485798</v>
      </c>
      <c r="M2986">
        <v>41.140667990485497</v>
      </c>
      <c r="N2986">
        <v>1.00610510857022</v>
      </c>
      <c r="O2986">
        <v>45.6858662965533</v>
      </c>
      <c r="P2986">
        <v>104.68749999999901</v>
      </c>
      <c r="Q2986">
        <v>-1.1117274592904E-2</v>
      </c>
    </row>
    <row r="2987" spans="1:17" hidden="1" x14ac:dyDescent="0.3">
      <c r="A2987" t="s">
        <v>6185</v>
      </c>
      <c r="B2987" t="s">
        <v>6186</v>
      </c>
      <c r="C2987" t="s">
        <v>10301</v>
      </c>
      <c r="D2987" t="s">
        <v>224</v>
      </c>
      <c r="E2987">
        <v>95.841852000000003</v>
      </c>
      <c r="F2987">
        <v>6.46</v>
      </c>
      <c r="G2987">
        <v>-29.574364030158598</v>
      </c>
      <c r="H2987">
        <v>-19.737643865428101</v>
      </c>
      <c r="I2987">
        <v>-51.6385576423354</v>
      </c>
      <c r="J2987">
        <v>-11.5600523607309</v>
      </c>
      <c r="K2987">
        <v>7.3244751600945897</v>
      </c>
      <c r="L2987">
        <v>8.0265516636046694</v>
      </c>
      <c r="M2987">
        <v>37.299874830019199</v>
      </c>
      <c r="N2987">
        <v>1.2657515206554699</v>
      </c>
      <c r="O2987">
        <v>101.238390092879</v>
      </c>
      <c r="P2987">
        <v>9.49152542372879</v>
      </c>
      <c r="Q2987">
        <v>0.133755038322831</v>
      </c>
    </row>
    <row r="2988" spans="1:17" hidden="1" x14ac:dyDescent="0.3">
      <c r="A2988" t="s">
        <v>6187</v>
      </c>
      <c r="B2988" t="s">
        <v>6188</v>
      </c>
      <c r="C2988" t="s">
        <v>10301</v>
      </c>
      <c r="D2988" t="s">
        <v>263</v>
      </c>
      <c r="E2988">
        <v>95.711067499999999</v>
      </c>
      <c r="F2988">
        <v>39.5</v>
      </c>
      <c r="G2988">
        <v>45.327876510953097</v>
      </c>
      <c r="H2988">
        <v>2.9213303671311301</v>
      </c>
      <c r="I2988">
        <v>1.5047833957872601</v>
      </c>
      <c r="J2988">
        <v>0.813221248824882</v>
      </c>
      <c r="K2988">
        <v>38.3281630500246</v>
      </c>
      <c r="L2988">
        <v>35.156612626616599</v>
      </c>
      <c r="M2988">
        <v>48.6799352768247</v>
      </c>
      <c r="N2988">
        <v>0.71924385351756104</v>
      </c>
      <c r="O2988">
        <v>29.1139240506329</v>
      </c>
      <c r="P2988">
        <v>73.245614035087698</v>
      </c>
      <c r="Q2988">
        <v>6.2364662010202999E-2</v>
      </c>
    </row>
    <row r="2989" spans="1:17" hidden="1" x14ac:dyDescent="0.3">
      <c r="A2989" t="s">
        <v>6189</v>
      </c>
      <c r="B2989" t="s">
        <v>6190</v>
      </c>
      <c r="C2989" t="s">
        <v>10301</v>
      </c>
      <c r="D2989" t="s">
        <v>1388</v>
      </c>
      <c r="E2989">
        <v>95.654034719999999</v>
      </c>
      <c r="F2989">
        <v>127.3</v>
      </c>
      <c r="G2989">
        <v>-34.657664264061303</v>
      </c>
      <c r="H2989">
        <v>-2.00243863972864</v>
      </c>
      <c r="I2989">
        <v>-18.415659103451802</v>
      </c>
      <c r="J2989">
        <v>7.7267792337228798</v>
      </c>
      <c r="O2989">
        <v>13.629222309505099</v>
      </c>
      <c r="P2989">
        <v>9.0831191088260397</v>
      </c>
    </row>
    <row r="2990" spans="1:17" hidden="1" x14ac:dyDescent="0.3">
      <c r="A2990" t="s">
        <v>6191</v>
      </c>
      <c r="B2990" t="s">
        <v>6192</v>
      </c>
      <c r="C2990" t="s">
        <v>10301</v>
      </c>
      <c r="D2990" t="s">
        <v>127</v>
      </c>
      <c r="E2990">
        <v>95.586823479999893</v>
      </c>
      <c r="F2990">
        <v>114.65</v>
      </c>
      <c r="G2990">
        <v>-73.244394653366797</v>
      </c>
      <c r="H2990">
        <v>20.2621192323058</v>
      </c>
      <c r="I2990">
        <v>-57.002389492757203</v>
      </c>
      <c r="J2990">
        <v>-1.02659568481356</v>
      </c>
      <c r="K2990">
        <v>109.00285701649599</v>
      </c>
      <c r="M2990">
        <v>52.776441244741498</v>
      </c>
      <c r="N2990">
        <v>0.36581382689167102</v>
      </c>
      <c r="O2990">
        <v>83.166157871783597</v>
      </c>
      <c r="P2990">
        <v>38.969696969696898</v>
      </c>
    </row>
    <row r="2991" spans="1:17" hidden="1" x14ac:dyDescent="0.3">
      <c r="A2991" t="s">
        <v>6193</v>
      </c>
      <c r="B2991" t="s">
        <v>6194</v>
      </c>
      <c r="C2991" t="s">
        <v>10301</v>
      </c>
      <c r="D2991" t="s">
        <v>622</v>
      </c>
      <c r="E2991">
        <v>95.572999999999993</v>
      </c>
      <c r="F2991">
        <v>154.15</v>
      </c>
      <c r="G2991">
        <v>107.246259424759</v>
      </c>
      <c r="H2991">
        <v>5.8488486497608898</v>
      </c>
      <c r="I2991">
        <v>103.948830512401</v>
      </c>
      <c r="J2991">
        <v>-10.4828622698309</v>
      </c>
      <c r="K2991">
        <v>154.5935253518</v>
      </c>
      <c r="L2991">
        <v>108.581733005031</v>
      </c>
      <c r="M2991">
        <v>33.623779121261101</v>
      </c>
      <c r="N2991">
        <v>0.727452093405625</v>
      </c>
      <c r="O2991">
        <v>36.6980214077197</v>
      </c>
      <c r="P2991">
        <v>187.271710771524</v>
      </c>
      <c r="Q2991">
        <v>0.167520051068307</v>
      </c>
    </row>
    <row r="2992" spans="1:17" hidden="1" x14ac:dyDescent="0.3">
      <c r="A2992" t="s">
        <v>6195</v>
      </c>
      <c r="B2992" t="s">
        <v>6196</v>
      </c>
      <c r="C2992" t="s">
        <v>10301</v>
      </c>
      <c r="D2992" t="s">
        <v>1561</v>
      </c>
      <c r="E2992">
        <v>95.541250000000005</v>
      </c>
      <c r="F2992">
        <v>8.5399999999999991</v>
      </c>
      <c r="G2992">
        <v>4142.0822624758603</v>
      </c>
      <c r="H2992">
        <v>48.142906211498499</v>
      </c>
      <c r="I2992">
        <v>144.780724092931</v>
      </c>
      <c r="J2992">
        <v>5.2239646020533197</v>
      </c>
      <c r="K2992">
        <v>5.8452632326087404</v>
      </c>
      <c r="L2992">
        <v>3.4520865172334299</v>
      </c>
      <c r="M2992">
        <v>99.949576911880001</v>
      </c>
      <c r="N2992">
        <v>0.46804195665478099</v>
      </c>
      <c r="O2992">
        <v>0</v>
      </c>
      <c r="P2992">
        <v>4170</v>
      </c>
    </row>
    <row r="2993" spans="1:17" hidden="1" x14ac:dyDescent="0.3">
      <c r="A2993" t="s">
        <v>6197</v>
      </c>
      <c r="B2993" t="s">
        <v>6198</v>
      </c>
      <c r="C2993" t="s">
        <v>10301</v>
      </c>
      <c r="D2993" t="s">
        <v>571</v>
      </c>
      <c r="E2993">
        <v>95.43</v>
      </c>
      <c r="F2993">
        <v>159.05000000000001</v>
      </c>
      <c r="G2993">
        <v>453.61791147038099</v>
      </c>
      <c r="H2993">
        <v>26.8390812861286</v>
      </c>
      <c r="I2993">
        <v>32.718275807151201</v>
      </c>
      <c r="J2993">
        <v>1.4499601549136201</v>
      </c>
      <c r="K2993">
        <v>139.040300623522</v>
      </c>
      <c r="L2993">
        <v>103.605402007009</v>
      </c>
      <c r="M2993">
        <v>60.867884696873702</v>
      </c>
      <c r="N2993">
        <v>0.54493450704121305</v>
      </c>
      <c r="O2993">
        <v>7.7962904746934703</v>
      </c>
      <c r="P2993">
        <v>507.06106870229002</v>
      </c>
      <c r="Q2993">
        <v>0.13521555718658099</v>
      </c>
    </row>
    <row r="2994" spans="1:17" hidden="1" x14ac:dyDescent="0.3">
      <c r="A2994" t="s">
        <v>6199</v>
      </c>
      <c r="B2994" t="s">
        <v>6200</v>
      </c>
      <c r="C2994" t="s">
        <v>10301</v>
      </c>
      <c r="D2994" t="s">
        <v>408</v>
      </c>
      <c r="E2994">
        <v>95.297894252999996</v>
      </c>
      <c r="F2994">
        <v>90.99</v>
      </c>
      <c r="G2994">
        <v>62.040508822420698</v>
      </c>
      <c r="H2994">
        <v>-16.829538145727199</v>
      </c>
      <c r="I2994">
        <v>-35.213547489575397</v>
      </c>
      <c r="J2994">
        <v>-3.2417105419241601</v>
      </c>
      <c r="K2994">
        <v>95.517647440779299</v>
      </c>
      <c r="L2994">
        <v>90.969324427381594</v>
      </c>
      <c r="M2994">
        <v>45.089926030921397</v>
      </c>
      <c r="N2994">
        <v>0.73396273468951501</v>
      </c>
      <c r="O2994">
        <v>45.070886910649499</v>
      </c>
      <c r="P2994">
        <v>104.28828019757501</v>
      </c>
      <c r="Q2994">
        <v>0.149551633735578</v>
      </c>
    </row>
    <row r="2995" spans="1:17" hidden="1" x14ac:dyDescent="0.3">
      <c r="A2995" t="s">
        <v>6201</v>
      </c>
      <c r="B2995" t="s">
        <v>6202</v>
      </c>
      <c r="C2995" t="s">
        <v>10301</v>
      </c>
      <c r="D2995" t="s">
        <v>1661</v>
      </c>
      <c r="E2995">
        <v>95.118487040000005</v>
      </c>
      <c r="F2995">
        <v>6537.75</v>
      </c>
      <c r="G2995">
        <v>-6.0243843032899598</v>
      </c>
      <c r="H2995">
        <v>-4.3088083537006403</v>
      </c>
      <c r="I2995">
        <v>3.0618948741021699</v>
      </c>
      <c r="J2995">
        <v>-0.98828038071882596</v>
      </c>
      <c r="K2995">
        <v>6507.77062719269</v>
      </c>
      <c r="L2995">
        <v>6198.4358602742504</v>
      </c>
      <c r="M2995">
        <v>55.282251015972101</v>
      </c>
      <c r="N2995">
        <v>1.5302803219539201</v>
      </c>
      <c r="O2995">
        <v>6.8402737945011598</v>
      </c>
      <c r="P2995">
        <v>27.915280766973201</v>
      </c>
      <c r="Q2995">
        <v>-2.1659899071474999E-2</v>
      </c>
    </row>
    <row r="2996" spans="1:17" hidden="1" x14ac:dyDescent="0.3">
      <c r="A2996" t="s">
        <v>6203</v>
      </c>
      <c r="B2996" t="s">
        <v>6204</v>
      </c>
      <c r="C2996" t="s">
        <v>10301</v>
      </c>
      <c r="D2996" t="s">
        <v>101</v>
      </c>
      <c r="E2996">
        <v>95.036801999999994</v>
      </c>
      <c r="F2996">
        <v>48.65</v>
      </c>
      <c r="G2996">
        <v>57.063251069021298</v>
      </c>
      <c r="H2996">
        <v>-10.324116961406901</v>
      </c>
      <c r="I2996">
        <v>-47.408889562996599</v>
      </c>
      <c r="J2996">
        <v>-2.6592298469657099</v>
      </c>
      <c r="K2996">
        <v>51.738506604949997</v>
      </c>
      <c r="L2996">
        <v>50.968731381759603</v>
      </c>
      <c r="M2996">
        <v>55.677094172706298</v>
      </c>
      <c r="N2996">
        <v>0.68465116279069704</v>
      </c>
      <c r="O2996">
        <v>74.100719424460394</v>
      </c>
      <c r="P2996">
        <v>112.910284463894</v>
      </c>
      <c r="Q2996">
        <v>7.3133677323085997E-2</v>
      </c>
    </row>
    <row r="2997" spans="1:17" hidden="1" x14ac:dyDescent="0.3">
      <c r="A2997" t="s">
        <v>6205</v>
      </c>
      <c r="B2997" t="s">
        <v>6206</v>
      </c>
      <c r="C2997" t="s">
        <v>10301</v>
      </c>
      <c r="D2997" t="s">
        <v>303</v>
      </c>
      <c r="E2997">
        <v>94.97824</v>
      </c>
      <c r="F2997">
        <v>87.2</v>
      </c>
      <c r="G2997">
        <v>-13.557081786429601</v>
      </c>
      <c r="H2997">
        <v>4.51107872616672</v>
      </c>
      <c r="I2997">
        <v>-24.562845250637899</v>
      </c>
      <c r="J2997">
        <v>2.32942427942162</v>
      </c>
      <c r="K2997">
        <v>82.992933525754296</v>
      </c>
      <c r="L2997">
        <v>88.021873714686905</v>
      </c>
      <c r="M2997">
        <v>79.422304614657094</v>
      </c>
      <c r="N2997">
        <v>1.03163097199341</v>
      </c>
      <c r="O2997">
        <v>42.947247706421997</v>
      </c>
      <c r="P2997">
        <v>24.305060584461799</v>
      </c>
    </row>
    <row r="2998" spans="1:17" hidden="1" x14ac:dyDescent="0.3">
      <c r="A2998" t="s">
        <v>6207</v>
      </c>
      <c r="B2998" t="s">
        <v>6208</v>
      </c>
      <c r="C2998" t="s">
        <v>10301</v>
      </c>
      <c r="D2998" t="s">
        <v>359</v>
      </c>
      <c r="E2998">
        <v>94.807478000000003</v>
      </c>
      <c r="F2998">
        <v>159.26</v>
      </c>
      <c r="G2998">
        <v>211.36645506214501</v>
      </c>
      <c r="H2998">
        <v>36.492739651367998</v>
      </c>
      <c r="I2998">
        <v>-1.0400949894368301</v>
      </c>
      <c r="J2998">
        <v>16.819119041149701</v>
      </c>
      <c r="K2998">
        <v>106.716135861136</v>
      </c>
      <c r="L2998">
        <v>95.199907594359701</v>
      </c>
      <c r="M2998">
        <v>92.147192847642302</v>
      </c>
      <c r="N2998">
        <v>3.0590916826097398</v>
      </c>
      <c r="O2998">
        <v>1.09255305789275</v>
      </c>
      <c r="P2998">
        <v>248.413913804419</v>
      </c>
      <c r="Q2998">
        <v>0.16709501296097401</v>
      </c>
    </row>
    <row r="2999" spans="1:17" hidden="1" x14ac:dyDescent="0.3">
      <c r="A2999" t="s">
        <v>6209</v>
      </c>
      <c r="B2999" t="s">
        <v>6210</v>
      </c>
      <c r="C2999" t="s">
        <v>10301</v>
      </c>
      <c r="D2999" t="s">
        <v>54</v>
      </c>
      <c r="E2999">
        <v>94.5</v>
      </c>
      <c r="F2999">
        <v>63.9</v>
      </c>
      <c r="G2999">
        <v>68.758162752873702</v>
      </c>
      <c r="H2999">
        <v>15.524567812819701</v>
      </c>
      <c r="I2999">
        <v>-30.522570057200401</v>
      </c>
      <c r="J2999">
        <v>3.7519007075749302</v>
      </c>
      <c r="K2999">
        <v>58.786376132945101</v>
      </c>
      <c r="L2999">
        <v>55.211834234090702</v>
      </c>
      <c r="M2999">
        <v>84.278181043154405</v>
      </c>
      <c r="N2999">
        <v>1.1938670230908699</v>
      </c>
      <c r="O2999">
        <v>62.363067292644701</v>
      </c>
      <c r="P2999">
        <v>106.129032258064</v>
      </c>
      <c r="Q2999">
        <v>4.6517478921412003E-2</v>
      </c>
    </row>
    <row r="3000" spans="1:17" hidden="1" x14ac:dyDescent="0.3">
      <c r="A3000" t="s">
        <v>6211</v>
      </c>
      <c r="B3000" t="s">
        <v>6212</v>
      </c>
      <c r="C3000" t="s">
        <v>10301</v>
      </c>
      <c r="D3000" t="s">
        <v>21</v>
      </c>
      <c r="E3000">
        <v>94.449453000000005</v>
      </c>
      <c r="F3000">
        <v>79.59</v>
      </c>
      <c r="G3000">
        <v>-84.066497854713006</v>
      </c>
      <c r="H3000">
        <v>-0.195233186953578</v>
      </c>
      <c r="I3000">
        <v>-50.0497161033624</v>
      </c>
      <c r="J3000">
        <v>3.3920076215928101</v>
      </c>
      <c r="K3000">
        <v>81.610514755642697</v>
      </c>
      <c r="L3000">
        <v>113.69938704492699</v>
      </c>
      <c r="M3000">
        <v>64.664006298746898</v>
      </c>
      <c r="N3000">
        <v>1.2547623323227799</v>
      </c>
      <c r="O3000">
        <v>152.544289483603</v>
      </c>
      <c r="P3000">
        <v>13.716245177882501</v>
      </c>
      <c r="Q3000">
        <v>-5.2152913172896997E-2</v>
      </c>
    </row>
    <row r="3001" spans="1:17" hidden="1" x14ac:dyDescent="0.3">
      <c r="A3001" t="s">
        <v>6213</v>
      </c>
      <c r="B3001" t="s">
        <v>6214</v>
      </c>
      <c r="C3001" t="s">
        <v>10301</v>
      </c>
      <c r="D3001" t="s">
        <v>303</v>
      </c>
      <c r="E3001">
        <v>94.438216499999996</v>
      </c>
      <c r="F3001">
        <v>42.71</v>
      </c>
      <c r="G3001">
        <v>61.651725414169903</v>
      </c>
      <c r="H3001">
        <v>36.104351558979097</v>
      </c>
      <c r="I3001">
        <v>5.1139859848479103</v>
      </c>
      <c r="J3001">
        <v>-1.00433579550034</v>
      </c>
      <c r="K3001">
        <v>36.665615905187103</v>
      </c>
      <c r="L3001">
        <v>30.738469741844501</v>
      </c>
      <c r="M3001">
        <v>51.871166464820597</v>
      </c>
      <c r="N3001">
        <v>1.25142497428259</v>
      </c>
      <c r="O3001">
        <v>9.7869351439943806</v>
      </c>
      <c r="P3001">
        <v>118.46547314578</v>
      </c>
      <c r="Q3001">
        <v>7.1070466393883994E-2</v>
      </c>
    </row>
    <row r="3002" spans="1:17" hidden="1" x14ac:dyDescent="0.3">
      <c r="A3002" t="s">
        <v>6215</v>
      </c>
      <c r="B3002" t="s">
        <v>6216</v>
      </c>
      <c r="C3002" t="s">
        <v>10301</v>
      </c>
      <c r="D3002" t="s">
        <v>186</v>
      </c>
      <c r="E3002">
        <v>94.221378764999997</v>
      </c>
      <c r="F3002">
        <v>48.63</v>
      </c>
      <c r="G3002">
        <v>-56.424059194231504</v>
      </c>
      <c r="H3002">
        <v>-4.3132078704978696</v>
      </c>
      <c r="I3002">
        <v>-29.710453415269502</v>
      </c>
      <c r="J3002">
        <v>10.7503197927955</v>
      </c>
      <c r="K3002">
        <v>47.606312039814199</v>
      </c>
      <c r="L3002">
        <v>52.853066703922899</v>
      </c>
      <c r="M3002">
        <v>66.237042192067094</v>
      </c>
      <c r="N3002">
        <v>0.94406280453612501</v>
      </c>
      <c r="O3002">
        <v>69.895126465144898</v>
      </c>
      <c r="P3002">
        <v>23.1139240506329</v>
      </c>
      <c r="Q3002">
        <v>5.0766786752707002E-2</v>
      </c>
    </row>
    <row r="3003" spans="1:17" hidden="1" x14ac:dyDescent="0.3">
      <c r="A3003" t="s">
        <v>6217</v>
      </c>
      <c r="B3003" t="s">
        <v>6218</v>
      </c>
      <c r="C3003" t="s">
        <v>10301</v>
      </c>
      <c r="D3003" t="s">
        <v>1672</v>
      </c>
      <c r="E3003">
        <v>94.107979999999998</v>
      </c>
      <c r="F3003">
        <v>55.4</v>
      </c>
      <c r="G3003">
        <v>-11.0401003933328</v>
      </c>
      <c r="H3003">
        <v>7.2267921295021198</v>
      </c>
      <c r="I3003">
        <v>5.2019047672766199</v>
      </c>
      <c r="J3003">
        <v>2.0670594980338302</v>
      </c>
      <c r="K3003">
        <v>52.6229318716886</v>
      </c>
      <c r="M3003">
        <v>56.683803156459803</v>
      </c>
      <c r="N3003">
        <v>0.39293139293139201</v>
      </c>
      <c r="O3003">
        <v>13.718411552346501</v>
      </c>
      <c r="P3003">
        <v>22.838137472283801</v>
      </c>
    </row>
    <row r="3004" spans="1:17" hidden="1" x14ac:dyDescent="0.3">
      <c r="A3004" t="s">
        <v>6219</v>
      </c>
      <c r="B3004" t="s">
        <v>6220</v>
      </c>
      <c r="C3004" t="s">
        <v>10301</v>
      </c>
      <c r="D3004" t="s">
        <v>201</v>
      </c>
      <c r="E3004">
        <v>94.073266554999904</v>
      </c>
      <c r="F3004">
        <v>60.77</v>
      </c>
      <c r="G3004">
        <v>-38.127548398838996</v>
      </c>
      <c r="H3004">
        <v>17.612945975655901</v>
      </c>
      <c r="I3004">
        <v>-2.9637466747951802</v>
      </c>
      <c r="J3004">
        <v>5.4464959080697302</v>
      </c>
      <c r="K3004">
        <v>55.367524426655798</v>
      </c>
      <c r="L3004">
        <v>54.635654609410501</v>
      </c>
      <c r="M3004">
        <v>57.228426668605799</v>
      </c>
      <c r="N3004">
        <v>1.6530418793239801</v>
      </c>
      <c r="O3004">
        <v>16.735231199605</v>
      </c>
      <c r="P3004">
        <v>44.141366223908904</v>
      </c>
      <c r="Q3004">
        <v>-3.4938143470845999E-2</v>
      </c>
    </row>
    <row r="3005" spans="1:17" hidden="1" x14ac:dyDescent="0.3">
      <c r="A3005" t="s">
        <v>6221</v>
      </c>
      <c r="B3005" t="s">
        <v>6222</v>
      </c>
      <c r="C3005" t="s">
        <v>10301</v>
      </c>
      <c r="D3005" t="s">
        <v>72</v>
      </c>
      <c r="E3005">
        <v>94.029921555999906</v>
      </c>
      <c r="F3005">
        <v>18.29</v>
      </c>
      <c r="G3005">
        <v>35.094740194225402</v>
      </c>
      <c r="H3005">
        <v>9.5492936698594892</v>
      </c>
      <c r="I3005">
        <v>3.7914393536466502</v>
      </c>
      <c r="J3005">
        <v>-4.1911647160873802</v>
      </c>
      <c r="K3005">
        <v>16.6998687189236</v>
      </c>
      <c r="L3005">
        <v>15.183782881714601</v>
      </c>
      <c r="M3005">
        <v>59.325986557006701</v>
      </c>
      <c r="N3005">
        <v>0.79481645980743398</v>
      </c>
      <c r="O3005">
        <v>9.2400218698742407</v>
      </c>
      <c r="P3005">
        <v>79.138099902056695</v>
      </c>
      <c r="Q3005">
        <v>6.0795563027139003E-2</v>
      </c>
    </row>
    <row r="3006" spans="1:17" hidden="1" x14ac:dyDescent="0.3">
      <c r="A3006" t="s">
        <v>6223</v>
      </c>
      <c r="B3006" t="s">
        <v>6224</v>
      </c>
      <c r="C3006" t="s">
        <v>10301</v>
      </c>
      <c r="D3006" t="s">
        <v>46</v>
      </c>
      <c r="E3006">
        <v>93.940958620000004</v>
      </c>
      <c r="F3006">
        <v>12.73</v>
      </c>
      <c r="G3006">
        <v>107.823003216606</v>
      </c>
      <c r="H3006">
        <v>-32.347926485216398</v>
      </c>
      <c r="I3006">
        <v>24.474000256795701</v>
      </c>
      <c r="J3006">
        <v>-3.0008358374644999</v>
      </c>
      <c r="K3006">
        <v>13.7879814404969</v>
      </c>
      <c r="L3006">
        <v>10.615095270134701</v>
      </c>
      <c r="M3006">
        <v>27.089779978727599</v>
      </c>
      <c r="N3006">
        <v>0.55625136809672404</v>
      </c>
      <c r="O3006">
        <v>54.359780047132702</v>
      </c>
      <c r="Q3006">
        <v>8.2988661033073993E-2</v>
      </c>
    </row>
    <row r="3007" spans="1:17" hidden="1" x14ac:dyDescent="0.3">
      <c r="A3007" t="s">
        <v>6225</v>
      </c>
      <c r="B3007" t="s">
        <v>6226</v>
      </c>
      <c r="C3007" t="s">
        <v>10301</v>
      </c>
      <c r="D3007" t="s">
        <v>622</v>
      </c>
      <c r="E3007">
        <v>93.863</v>
      </c>
      <c r="F3007">
        <v>7.42</v>
      </c>
      <c r="G3007">
        <v>-45.473293079690102</v>
      </c>
      <c r="H3007">
        <v>3.5351845000743398</v>
      </c>
      <c r="I3007">
        <v>-29.2312879190806</v>
      </c>
      <c r="J3007">
        <v>9.00752969435732</v>
      </c>
      <c r="K3007">
        <v>7.2693190403929897</v>
      </c>
      <c r="L3007">
        <v>8.5644790374824193</v>
      </c>
      <c r="M3007">
        <v>52.976610895441397</v>
      </c>
      <c r="N3007">
        <v>0.63785214703904503</v>
      </c>
      <c r="O3007">
        <v>46.900269541778897</v>
      </c>
      <c r="P3007">
        <v>27.931034482758601</v>
      </c>
      <c r="Q3007">
        <v>-0.19840679292164901</v>
      </c>
    </row>
    <row r="3008" spans="1:17" hidden="1" x14ac:dyDescent="0.3">
      <c r="A3008" t="s">
        <v>6227</v>
      </c>
      <c r="B3008" t="s">
        <v>6228</v>
      </c>
      <c r="C3008" t="s">
        <v>10301</v>
      </c>
      <c r="D3008" t="s">
        <v>51</v>
      </c>
      <c r="E3008">
        <v>93.861726750000003</v>
      </c>
      <c r="F3008">
        <v>91.53</v>
      </c>
      <c r="G3008">
        <v>41.456799855584102</v>
      </c>
      <c r="H3008">
        <v>8.2866498651274991</v>
      </c>
      <c r="I3008">
        <v>19.0814104936177</v>
      </c>
      <c r="J3008">
        <v>12.006295249518001</v>
      </c>
      <c r="K3008">
        <v>83.393539573037401</v>
      </c>
      <c r="L3008">
        <v>74.958291488435606</v>
      </c>
      <c r="M3008">
        <v>68.8368324435435</v>
      </c>
      <c r="N3008">
        <v>3.1036419461314502</v>
      </c>
      <c r="O3008">
        <v>11.165738009395801</v>
      </c>
      <c r="P3008">
        <v>100.503833515881</v>
      </c>
      <c r="Q3008">
        <v>8.9522107176288002E-2</v>
      </c>
    </row>
    <row r="3009" spans="1:17" hidden="1" x14ac:dyDescent="0.3">
      <c r="A3009" t="s">
        <v>6229</v>
      </c>
      <c r="B3009" t="s">
        <v>6230</v>
      </c>
      <c r="C3009" t="s">
        <v>10301</v>
      </c>
      <c r="D3009" t="s">
        <v>72</v>
      </c>
      <c r="E3009">
        <v>93.856671739999996</v>
      </c>
      <c r="F3009">
        <v>152.19999999999999</v>
      </c>
      <c r="G3009">
        <v>55.279181108508602</v>
      </c>
      <c r="H3009">
        <v>-18.843779607283199</v>
      </c>
      <c r="I3009">
        <v>22.0676771268088</v>
      </c>
      <c r="J3009">
        <v>1.2874073953901899</v>
      </c>
      <c r="K3009">
        <v>149.10865431736801</v>
      </c>
      <c r="L3009">
        <v>122.167180683278</v>
      </c>
      <c r="M3009">
        <v>43.122316265939197</v>
      </c>
      <c r="N3009">
        <v>0.2729076589994</v>
      </c>
      <c r="O3009">
        <v>57.654402102496697</v>
      </c>
      <c r="P3009">
        <v>102.933333333333</v>
      </c>
      <c r="Q3009">
        <v>1.1032374796563001E-2</v>
      </c>
    </row>
    <row r="3010" spans="1:17" hidden="1" x14ac:dyDescent="0.3">
      <c r="A3010" t="s">
        <v>6231</v>
      </c>
      <c r="B3010" t="s">
        <v>6232</v>
      </c>
      <c r="C3010" t="s">
        <v>10301</v>
      </c>
      <c r="D3010" t="s">
        <v>89</v>
      </c>
      <c r="E3010">
        <v>93.839417850000004</v>
      </c>
      <c r="F3010">
        <v>4.8899999999999997</v>
      </c>
      <c r="G3010">
        <v>40.702952131037797</v>
      </c>
      <c r="H3010">
        <v>2.6628960256060101</v>
      </c>
      <c r="I3010">
        <v>-19.758439130442301</v>
      </c>
      <c r="J3010">
        <v>-6.3801839509214799</v>
      </c>
      <c r="K3010">
        <v>4.9748157835643401</v>
      </c>
      <c r="L3010">
        <v>4.62428141263055</v>
      </c>
      <c r="M3010">
        <v>37.756817887832099</v>
      </c>
      <c r="N3010">
        <v>0.387113531520628</v>
      </c>
      <c r="O3010">
        <v>33.537832310838397</v>
      </c>
      <c r="P3010">
        <v>68.620689655172399</v>
      </c>
    </row>
    <row r="3011" spans="1:17" hidden="1" x14ac:dyDescent="0.3">
      <c r="A3011" t="s">
        <v>6233</v>
      </c>
      <c r="B3011" t="s">
        <v>6234</v>
      </c>
      <c r="C3011" t="s">
        <v>10301</v>
      </c>
      <c r="D3011" t="s">
        <v>378</v>
      </c>
      <c r="E3011">
        <v>93.828604220000003</v>
      </c>
      <c r="F3011">
        <v>46.28</v>
      </c>
      <c r="G3011">
        <v>3.00164012791635</v>
      </c>
      <c r="H3011">
        <v>-2.5181492591362802</v>
      </c>
      <c r="I3011">
        <v>-15.659134853151601</v>
      </c>
      <c r="J3011">
        <v>-0.30901109853861802</v>
      </c>
      <c r="K3011">
        <v>45.392855339690001</v>
      </c>
      <c r="L3011">
        <v>43.831288425948799</v>
      </c>
      <c r="M3011">
        <v>63.249772702218102</v>
      </c>
      <c r="N3011">
        <v>0.47430950054441601</v>
      </c>
      <c r="O3011">
        <v>42.0700086430423</v>
      </c>
      <c r="P3011">
        <v>40.2424242424242</v>
      </c>
      <c r="Q3011">
        <v>8.7933946271060007E-2</v>
      </c>
    </row>
    <row r="3012" spans="1:17" hidden="1" x14ac:dyDescent="0.3">
      <c r="A3012" t="s">
        <v>6235</v>
      </c>
      <c r="B3012" t="s">
        <v>6236</v>
      </c>
      <c r="C3012" t="s">
        <v>10301</v>
      </c>
      <c r="D3012" t="s">
        <v>1388</v>
      </c>
      <c r="E3012">
        <v>93.818250000000006</v>
      </c>
      <c r="F3012">
        <v>166.05</v>
      </c>
      <c r="G3012">
        <v>-43.090151317238004</v>
      </c>
      <c r="H3012">
        <v>-2.3760650133550101</v>
      </c>
      <c r="I3012">
        <v>-13.970524949579699</v>
      </c>
      <c r="J3012">
        <v>-2.6499853788554302</v>
      </c>
      <c r="K3012">
        <v>169.22151419704801</v>
      </c>
      <c r="L3012">
        <v>166.157517433176</v>
      </c>
      <c r="M3012">
        <v>39.190023447690997</v>
      </c>
      <c r="N3012">
        <v>0.71331269349845206</v>
      </c>
      <c r="O3012">
        <v>19.301415236374499</v>
      </c>
      <c r="P3012">
        <v>16.772151898734201</v>
      </c>
      <c r="Q3012">
        <v>0.109555033372726</v>
      </c>
    </row>
    <row r="3013" spans="1:17" hidden="1" x14ac:dyDescent="0.3">
      <c r="A3013" t="s">
        <v>6237</v>
      </c>
      <c r="B3013" t="s">
        <v>6238</v>
      </c>
      <c r="C3013" t="s">
        <v>10301</v>
      </c>
      <c r="D3013" t="s">
        <v>127</v>
      </c>
      <c r="E3013">
        <v>93.723801600000002</v>
      </c>
      <c r="F3013">
        <v>85.34</v>
      </c>
      <c r="G3013">
        <v>66.080898529513902</v>
      </c>
      <c r="H3013">
        <v>-8.3471157203272206</v>
      </c>
      <c r="I3013">
        <v>7.0994938020977703</v>
      </c>
      <c r="J3013">
        <v>-4.3478257918755103</v>
      </c>
      <c r="K3013">
        <v>90.718529803099102</v>
      </c>
      <c r="L3013">
        <v>80.470797466371394</v>
      </c>
      <c r="M3013">
        <v>34.5948400216867</v>
      </c>
      <c r="N3013">
        <v>0.43710100159964099</v>
      </c>
      <c r="O3013">
        <v>34.637918912584901</v>
      </c>
      <c r="P3013">
        <v>121.088082901554</v>
      </c>
      <c r="Q3013">
        <v>0.101785565753486</v>
      </c>
    </row>
    <row r="3014" spans="1:17" hidden="1" x14ac:dyDescent="0.3">
      <c r="A3014" t="s">
        <v>6239</v>
      </c>
      <c r="B3014" t="s">
        <v>6240</v>
      </c>
      <c r="C3014" t="s">
        <v>10301</v>
      </c>
      <c r="D3014" t="s">
        <v>139</v>
      </c>
      <c r="E3014">
        <v>93.642054000000002</v>
      </c>
      <c r="F3014">
        <v>23.28</v>
      </c>
      <c r="G3014">
        <v>94.007905945836796</v>
      </c>
      <c r="H3014">
        <v>-6.7430762915504996</v>
      </c>
      <c r="I3014">
        <v>15.2599273965621</v>
      </c>
      <c r="J3014">
        <v>-2.1527663998063198</v>
      </c>
      <c r="K3014">
        <v>24.5058694929685</v>
      </c>
      <c r="L3014">
        <v>20.339145446959201</v>
      </c>
      <c r="M3014">
        <v>41.457798090927703</v>
      </c>
      <c r="N3014">
        <v>0.38682538206893202</v>
      </c>
      <c r="O3014">
        <v>35.738831615120198</v>
      </c>
      <c r="P3014">
        <v>191</v>
      </c>
      <c r="Q3014">
        <v>6.2410259696683998E-2</v>
      </c>
    </row>
    <row r="3015" spans="1:17" hidden="1" x14ac:dyDescent="0.3">
      <c r="A3015" t="s">
        <v>6241</v>
      </c>
      <c r="B3015" t="s">
        <v>6242</v>
      </c>
      <c r="C3015" t="s">
        <v>10301</v>
      </c>
      <c r="D3015" t="s">
        <v>471</v>
      </c>
      <c r="E3015">
        <v>93.495199999999997</v>
      </c>
      <c r="F3015">
        <v>307.55</v>
      </c>
      <c r="G3015">
        <v>12.036756218755</v>
      </c>
      <c r="H3015">
        <v>-2.84559097272296</v>
      </c>
      <c r="I3015">
        <v>-1.4427574531307901</v>
      </c>
      <c r="J3015">
        <v>0.57042968057318699</v>
      </c>
      <c r="K3015">
        <v>306.48168661396699</v>
      </c>
      <c r="L3015">
        <v>276.80982869827898</v>
      </c>
      <c r="M3015">
        <v>51.390170048428701</v>
      </c>
      <c r="N3015">
        <v>0.38542150542940001</v>
      </c>
      <c r="O3015">
        <v>20.1268086490001</v>
      </c>
      <c r="P3015">
        <v>55.328282828282802</v>
      </c>
      <c r="Q3015">
        <v>0.10207200877243899</v>
      </c>
    </row>
    <row r="3016" spans="1:17" hidden="1" x14ac:dyDescent="0.3">
      <c r="A3016" t="s">
        <v>6243</v>
      </c>
      <c r="B3016" t="s">
        <v>6244</v>
      </c>
      <c r="C3016" t="s">
        <v>10301</v>
      </c>
      <c r="E3016">
        <v>93.446513999999993</v>
      </c>
      <c r="F3016">
        <v>326.2</v>
      </c>
      <c r="G3016">
        <v>481.687943656953</v>
      </c>
      <c r="H3016">
        <v>-7.4594369168424102</v>
      </c>
      <c r="I3016">
        <v>-52.035911538952398</v>
      </c>
      <c r="J3016">
        <v>-10.499613853483799</v>
      </c>
      <c r="K3016">
        <v>328.66407135801802</v>
      </c>
      <c r="L3016">
        <v>279.04382405035602</v>
      </c>
      <c r="M3016">
        <v>16.0564831410891</v>
      </c>
      <c r="N3016">
        <v>0.32046473879800003</v>
      </c>
      <c r="O3016">
        <v>108.15450643776801</v>
      </c>
      <c r="P3016">
        <v>509.60568118108699</v>
      </c>
    </row>
    <row r="3017" spans="1:17" hidden="1" x14ac:dyDescent="0.3">
      <c r="A3017" t="s">
        <v>6245</v>
      </c>
      <c r="B3017" t="s">
        <v>6246</v>
      </c>
      <c r="C3017" t="s">
        <v>10301</v>
      </c>
      <c r="D3017" t="s">
        <v>180</v>
      </c>
      <c r="E3017">
        <v>93.140688229999995</v>
      </c>
      <c r="F3017">
        <v>72.7</v>
      </c>
      <c r="G3017">
        <v>88.451310094912998</v>
      </c>
      <c r="H3017">
        <v>67.692025774361895</v>
      </c>
      <c r="I3017">
        <v>104.69331525552199</v>
      </c>
      <c r="J3017">
        <v>12.821803856422999</v>
      </c>
      <c r="K3017">
        <v>51.158170925505097</v>
      </c>
      <c r="M3017">
        <v>92.419063986695804</v>
      </c>
      <c r="O3017">
        <v>4.3328748280604996</v>
      </c>
      <c r="P3017">
        <v>138.36065573770401</v>
      </c>
    </row>
    <row r="3018" spans="1:17" hidden="1" x14ac:dyDescent="0.3">
      <c r="A3018" t="s">
        <v>6247</v>
      </c>
      <c r="B3018" t="s">
        <v>6248</v>
      </c>
      <c r="C3018" t="s">
        <v>10301</v>
      </c>
      <c r="D3018" t="s">
        <v>571</v>
      </c>
      <c r="E3018">
        <v>92.788143599999998</v>
      </c>
      <c r="F3018">
        <v>174.05</v>
      </c>
      <c r="G3018">
        <v>67.644060228674405</v>
      </c>
      <c r="H3018">
        <v>-10.9114642275295</v>
      </c>
      <c r="I3018">
        <v>-2.8944823635250501</v>
      </c>
      <c r="K3018">
        <v>152.87892291945499</v>
      </c>
      <c r="M3018">
        <v>4.1647139559229798</v>
      </c>
      <c r="N3018">
        <v>0.86666666666666603</v>
      </c>
      <c r="O3018">
        <v>16.546969261706401</v>
      </c>
      <c r="P3018">
        <v>95.561797752808999</v>
      </c>
    </row>
    <row r="3019" spans="1:17" hidden="1" x14ac:dyDescent="0.3">
      <c r="A3019" t="s">
        <v>6249</v>
      </c>
      <c r="B3019" t="s">
        <v>6250</v>
      </c>
      <c r="C3019" t="s">
        <v>10301</v>
      </c>
      <c r="D3019" t="s">
        <v>1582</v>
      </c>
      <c r="E3019">
        <v>92.692319999999995</v>
      </c>
      <c r="F3019">
        <v>27.44</v>
      </c>
      <c r="G3019">
        <v>-21.147309508570299</v>
      </c>
      <c r="H3019">
        <v>5.0192811776901003</v>
      </c>
      <c r="I3019">
        <v>-32.483813171605803</v>
      </c>
      <c r="J3019">
        <v>1.98496096324639</v>
      </c>
      <c r="K3019">
        <v>26.218038850387401</v>
      </c>
      <c r="L3019">
        <v>27.633892031799402</v>
      </c>
      <c r="M3019">
        <v>70.106127177500099</v>
      </c>
      <c r="N3019">
        <v>1.95977708453328</v>
      </c>
      <c r="O3019">
        <v>54.883381924198197</v>
      </c>
      <c r="P3019">
        <v>24.727272727272702</v>
      </c>
      <c r="Q3019">
        <v>3.8111315136696002E-2</v>
      </c>
    </row>
    <row r="3020" spans="1:17" hidden="1" x14ac:dyDescent="0.3">
      <c r="A3020" t="s">
        <v>6251</v>
      </c>
      <c r="B3020" t="s">
        <v>6252</v>
      </c>
      <c r="C3020" t="s">
        <v>10301</v>
      </c>
      <c r="D3020" t="s">
        <v>124</v>
      </c>
      <c r="E3020">
        <v>92.265003190000002</v>
      </c>
      <c r="F3020">
        <v>10.3</v>
      </c>
      <c r="G3020">
        <v>-44.260508232101998</v>
      </c>
      <c r="H3020">
        <v>0.97562747086757695</v>
      </c>
      <c r="I3020">
        <v>-34.637587262552699</v>
      </c>
      <c r="J3020">
        <v>7.0508866096379199</v>
      </c>
      <c r="K3020">
        <v>10.221356796526401</v>
      </c>
      <c r="L3020">
        <v>11.847796278744701</v>
      </c>
      <c r="M3020">
        <v>71.324045889614595</v>
      </c>
      <c r="N3020">
        <v>0.90986243262946198</v>
      </c>
      <c r="O3020">
        <v>82.775834283243498</v>
      </c>
      <c r="P3020">
        <v>16.780045351473898</v>
      </c>
      <c r="Q3020">
        <v>8.0590028822612E-2</v>
      </c>
    </row>
    <row r="3021" spans="1:17" hidden="1" x14ac:dyDescent="0.3">
      <c r="A3021" t="s">
        <v>6253</v>
      </c>
      <c r="B3021" t="s">
        <v>6254</v>
      </c>
      <c r="C3021" t="s">
        <v>10301</v>
      </c>
      <c r="D3021" t="s">
        <v>6255</v>
      </c>
      <c r="E3021">
        <v>92.219998200000006</v>
      </c>
      <c r="F3021">
        <v>119.65</v>
      </c>
      <c r="G3021">
        <v>-46.523179701005297</v>
      </c>
      <c r="H3021">
        <v>4.1223671953493497</v>
      </c>
      <c r="I3021">
        <v>-34.332487373221198</v>
      </c>
      <c r="J3021">
        <v>13.9657913901314</v>
      </c>
      <c r="K3021">
        <v>114.09927024419601</v>
      </c>
      <c r="M3021">
        <v>68.485759911642603</v>
      </c>
      <c r="N3021">
        <v>0.93917396745932402</v>
      </c>
      <c r="O3021">
        <v>75.511909736732093</v>
      </c>
      <c r="P3021">
        <v>32.723239046034301</v>
      </c>
    </row>
    <row r="3022" spans="1:17" hidden="1" x14ac:dyDescent="0.3">
      <c r="A3022" t="s">
        <v>6256</v>
      </c>
      <c r="B3022" t="s">
        <v>6257</v>
      </c>
      <c r="C3022" t="s">
        <v>10301</v>
      </c>
      <c r="D3022" t="s">
        <v>955</v>
      </c>
      <c r="E3022">
        <v>91.784700000000001</v>
      </c>
      <c r="F3022">
        <v>53.55</v>
      </c>
      <c r="G3022">
        <v>-27.165150506260598</v>
      </c>
      <c r="H3022">
        <v>6.1132833575722998</v>
      </c>
      <c r="I3022">
        <v>-1.94212580614801</v>
      </c>
      <c r="J3022">
        <v>-0.78655945292949603</v>
      </c>
      <c r="K3022">
        <v>46.357833556536796</v>
      </c>
      <c r="L3022">
        <v>44.557752803595598</v>
      </c>
      <c r="M3022">
        <v>73.4067021658107</v>
      </c>
      <c r="N3022">
        <v>1.49402261712439</v>
      </c>
      <c r="O3022">
        <v>4.4817927170868401</v>
      </c>
      <c r="P3022">
        <v>46.712328767123203</v>
      </c>
    </row>
    <row r="3023" spans="1:17" hidden="1" x14ac:dyDescent="0.3">
      <c r="A3023" t="s">
        <v>6258</v>
      </c>
      <c r="B3023" t="s">
        <v>6259</v>
      </c>
      <c r="C3023" t="s">
        <v>10301</v>
      </c>
      <c r="D3023" t="s">
        <v>1465</v>
      </c>
      <c r="E3023">
        <v>91.769400000000005</v>
      </c>
      <c r="F3023">
        <v>59.98</v>
      </c>
      <c r="G3023">
        <v>-1.90933416279003</v>
      </c>
      <c r="H3023">
        <v>3.3983348292266502</v>
      </c>
      <c r="I3023">
        <v>-7.4533170724737996</v>
      </c>
      <c r="J3023">
        <v>3.1976566179801198</v>
      </c>
      <c r="K3023">
        <v>57.619868713324301</v>
      </c>
      <c r="L3023">
        <v>54.3674264733326</v>
      </c>
      <c r="M3023">
        <v>58.064461027401698</v>
      </c>
      <c r="N3023">
        <v>1.1578867658424401</v>
      </c>
      <c r="O3023">
        <v>15.538512837612499</v>
      </c>
      <c r="P3023">
        <v>45.936739659367298</v>
      </c>
      <c r="Q3023">
        <v>-3.5292184291484001E-2</v>
      </c>
    </row>
    <row r="3024" spans="1:17" hidden="1" x14ac:dyDescent="0.3">
      <c r="A3024" t="s">
        <v>6260</v>
      </c>
      <c r="B3024" t="s">
        <v>6261</v>
      </c>
      <c r="C3024" t="s">
        <v>10301</v>
      </c>
      <c r="D3024" t="s">
        <v>308</v>
      </c>
      <c r="E3024">
        <v>91.695738149999997</v>
      </c>
      <c r="F3024">
        <v>242.1</v>
      </c>
      <c r="G3024">
        <v>25.552943933868601</v>
      </c>
      <c r="H3024">
        <v>8.0472687564498795</v>
      </c>
      <c r="I3024">
        <v>20.510999823207101</v>
      </c>
      <c r="J3024">
        <v>3.3771628187523599</v>
      </c>
      <c r="K3024">
        <v>223.62608106178001</v>
      </c>
      <c r="L3024">
        <v>196.22719868432401</v>
      </c>
      <c r="M3024">
        <v>66.190383686467996</v>
      </c>
      <c r="N3024">
        <v>0.31252001932023199</v>
      </c>
      <c r="O3024">
        <v>7.8066914498141102</v>
      </c>
      <c r="P3024">
        <v>65.708418891170396</v>
      </c>
      <c r="Q3024">
        <v>2.7751631911690999E-2</v>
      </c>
    </row>
    <row r="3025" spans="1:17" hidden="1" x14ac:dyDescent="0.3">
      <c r="A3025" t="s">
        <v>6262</v>
      </c>
      <c r="B3025" t="s">
        <v>6263</v>
      </c>
      <c r="C3025" t="s">
        <v>10301</v>
      </c>
      <c r="D3025" t="s">
        <v>153</v>
      </c>
      <c r="E3025">
        <v>91.684590869999994</v>
      </c>
      <c r="F3025">
        <v>1436.7</v>
      </c>
      <c r="G3025">
        <v>52.799243607940902</v>
      </c>
      <c r="H3025">
        <v>-2.50679277615825</v>
      </c>
      <c r="I3025">
        <v>-21.3001898083259</v>
      </c>
      <c r="J3025">
        <v>-1.57779877654762</v>
      </c>
      <c r="K3025">
        <v>1493.54101630696</v>
      </c>
      <c r="L3025">
        <v>1390.4994441611</v>
      </c>
      <c r="M3025">
        <v>33.7587434166132</v>
      </c>
      <c r="N3025">
        <v>1.05230160541733</v>
      </c>
      <c r="O3025">
        <v>29.592120832463198</v>
      </c>
      <c r="P3025">
        <v>91.687791861240797</v>
      </c>
      <c r="Q3025">
        <v>0.111516989149336</v>
      </c>
    </row>
    <row r="3026" spans="1:17" hidden="1" x14ac:dyDescent="0.3">
      <c r="A3026" t="s">
        <v>6264</v>
      </c>
      <c r="B3026" t="s">
        <v>6265</v>
      </c>
      <c r="C3026" t="s">
        <v>10301</v>
      </c>
      <c r="D3026" t="s">
        <v>4014</v>
      </c>
      <c r="E3026">
        <v>91.674000000000007</v>
      </c>
      <c r="F3026">
        <v>110</v>
      </c>
      <c r="G3026">
        <v>13.288937700512401</v>
      </c>
      <c r="H3026">
        <v>-4.2804181709270503</v>
      </c>
      <c r="I3026">
        <v>-32.539041716043002</v>
      </c>
      <c r="J3026">
        <v>0.337879539920038</v>
      </c>
      <c r="K3026">
        <v>118.61209656808001</v>
      </c>
      <c r="M3026">
        <v>44.225485977563302</v>
      </c>
      <c r="N3026">
        <v>0.24964539007092101</v>
      </c>
      <c r="O3026">
        <v>50.909090909090899</v>
      </c>
      <c r="P3026">
        <v>50.478796169630598</v>
      </c>
    </row>
    <row r="3027" spans="1:17" hidden="1" x14ac:dyDescent="0.3">
      <c r="A3027" t="s">
        <v>6266</v>
      </c>
      <c r="B3027" t="s">
        <v>6267</v>
      </c>
      <c r="C3027" t="s">
        <v>10301</v>
      </c>
      <c r="D3027" t="s">
        <v>153</v>
      </c>
      <c r="E3027">
        <v>91.506</v>
      </c>
      <c r="F3027">
        <v>75</v>
      </c>
      <c r="G3027">
        <v>-12.1769967833938</v>
      </c>
      <c r="H3027">
        <v>-11.2332078704978</v>
      </c>
      <c r="I3027">
        <v>-39.071666535838702</v>
      </c>
      <c r="J3027">
        <v>0.372063784905873</v>
      </c>
      <c r="K3027">
        <v>76.846561391696994</v>
      </c>
      <c r="L3027">
        <v>76.642065074398005</v>
      </c>
      <c r="M3027">
        <v>46.551841101958601</v>
      </c>
      <c r="N3027">
        <v>0.26806282722512997</v>
      </c>
      <c r="O3027">
        <v>57.3333333333333</v>
      </c>
      <c r="P3027">
        <v>26.582278481012601</v>
      </c>
    </row>
    <row r="3028" spans="1:17" hidden="1" x14ac:dyDescent="0.3">
      <c r="A3028" t="s">
        <v>6268</v>
      </c>
      <c r="B3028" t="s">
        <v>6269</v>
      </c>
      <c r="C3028" t="s">
        <v>10301</v>
      </c>
      <c r="E3028">
        <v>91.43757909</v>
      </c>
      <c r="F3028">
        <v>128.69999999999999</v>
      </c>
      <c r="G3028">
        <v>202.25158007463401</v>
      </c>
      <c r="H3028">
        <v>-5.9159873266912202</v>
      </c>
      <c r="I3028">
        <v>50.988575017667998</v>
      </c>
      <c r="J3028">
        <v>-10.446779521205499</v>
      </c>
      <c r="K3028">
        <v>131.944723553746</v>
      </c>
      <c r="L3028">
        <v>95.249379613641807</v>
      </c>
      <c r="M3028">
        <v>33.324143327534102</v>
      </c>
      <c r="N3028">
        <v>0.224650000024954</v>
      </c>
      <c r="O3028">
        <v>31.1965811965811</v>
      </c>
      <c r="P3028">
        <v>258.99581589958098</v>
      </c>
      <c r="Q3028">
        <v>0.14015928810860701</v>
      </c>
    </row>
    <row r="3029" spans="1:17" hidden="1" x14ac:dyDescent="0.3">
      <c r="A3029" t="s">
        <v>6270</v>
      </c>
      <c r="B3029" t="s">
        <v>6271</v>
      </c>
      <c r="C3029" t="s">
        <v>10301</v>
      </c>
      <c r="D3029" t="s">
        <v>139</v>
      </c>
      <c r="E3029">
        <v>91.258108100000001</v>
      </c>
      <c r="F3029">
        <v>82.3</v>
      </c>
      <c r="G3029">
        <v>-9.6026138898619902</v>
      </c>
      <c r="H3029">
        <v>12.4363622334638</v>
      </c>
      <c r="I3029">
        <v>-16.343866268309</v>
      </c>
      <c r="J3029">
        <v>9.3290369726731406</v>
      </c>
      <c r="K3029">
        <v>77.710289769743696</v>
      </c>
      <c r="L3029">
        <v>78.110404175423497</v>
      </c>
      <c r="M3029">
        <v>71.850902581967205</v>
      </c>
      <c r="N3029">
        <v>1.3330873044821501</v>
      </c>
      <c r="O3029">
        <v>53.523693803159098</v>
      </c>
      <c r="P3029">
        <v>44.259421560035001</v>
      </c>
      <c r="Q3029">
        <v>0.106997217001356</v>
      </c>
    </row>
    <row r="3030" spans="1:17" hidden="1" x14ac:dyDescent="0.3">
      <c r="A3030" t="s">
        <v>6272</v>
      </c>
      <c r="B3030" t="s">
        <v>6273</v>
      </c>
      <c r="C3030" t="s">
        <v>10301</v>
      </c>
      <c r="D3030" t="s">
        <v>21</v>
      </c>
      <c r="E3030">
        <v>91.061426249999997</v>
      </c>
      <c r="F3030">
        <v>72.78</v>
      </c>
      <c r="G3030">
        <v>47.244717349511603</v>
      </c>
      <c r="H3030">
        <v>4.0924071801533604</v>
      </c>
      <c r="I3030">
        <v>4.4934615710320003</v>
      </c>
      <c r="J3030">
        <v>-9.5297537906184608</v>
      </c>
      <c r="K3030">
        <v>75.042228836506098</v>
      </c>
      <c r="L3030">
        <v>63.052074865643696</v>
      </c>
      <c r="M3030">
        <v>31.5226792053159</v>
      </c>
      <c r="N3030">
        <v>0.31133785912233403</v>
      </c>
      <c r="O3030">
        <v>40.835394339104099</v>
      </c>
      <c r="P3030">
        <v>83.556116015132403</v>
      </c>
      <c r="Q3030">
        <v>3.4550352244969003E-2</v>
      </c>
    </row>
    <row r="3031" spans="1:17" hidden="1" x14ac:dyDescent="0.3">
      <c r="A3031" t="s">
        <v>6274</v>
      </c>
      <c r="B3031" t="s">
        <v>6275</v>
      </c>
      <c r="C3031" t="s">
        <v>10301</v>
      </c>
      <c r="D3031" t="s">
        <v>139</v>
      </c>
      <c r="E3031">
        <v>90.99</v>
      </c>
      <c r="F3031">
        <v>84.25</v>
      </c>
      <c r="G3031">
        <v>-26.825824877146299</v>
      </c>
      <c r="H3031">
        <v>-9.8290083954322505</v>
      </c>
      <c r="I3031">
        <v>-10.5595537749508</v>
      </c>
      <c r="J3031">
        <v>-1.66496405355044</v>
      </c>
      <c r="K3031">
        <v>87.792298356113093</v>
      </c>
      <c r="L3031">
        <v>84.655742493223997</v>
      </c>
      <c r="M3031">
        <v>42.309053276278703</v>
      </c>
      <c r="N3031">
        <v>0.306357954913485</v>
      </c>
      <c r="O3031">
        <v>29.554896142433201</v>
      </c>
      <c r="P3031">
        <v>66.304776944334705</v>
      </c>
      <c r="Q3031">
        <v>0.15037812202915399</v>
      </c>
    </row>
    <row r="3032" spans="1:17" hidden="1" x14ac:dyDescent="0.3">
      <c r="A3032" t="s">
        <v>6276</v>
      </c>
      <c r="B3032" t="s">
        <v>6277</v>
      </c>
      <c r="C3032" t="s">
        <v>10301</v>
      </c>
      <c r="D3032" t="s">
        <v>733</v>
      </c>
      <c r="E3032">
        <v>90.884969691999999</v>
      </c>
      <c r="F3032">
        <v>43.46</v>
      </c>
      <c r="G3032">
        <v>7.0093037673897998</v>
      </c>
      <c r="H3032">
        <v>-1.53123629782477</v>
      </c>
      <c r="I3032">
        <v>2.9037561679803399</v>
      </c>
      <c r="J3032">
        <v>-2.88056305115335</v>
      </c>
      <c r="K3032">
        <v>43.387569567222499</v>
      </c>
      <c r="L3032">
        <v>40.058678387050001</v>
      </c>
      <c r="M3032">
        <v>59.271834326705303</v>
      </c>
      <c r="N3032">
        <v>1.32437152627225</v>
      </c>
      <c r="O3032">
        <v>7.9153244362632096</v>
      </c>
      <c r="P3032">
        <v>41.2873862158647</v>
      </c>
    </row>
    <row r="3033" spans="1:17" hidden="1" x14ac:dyDescent="0.3">
      <c r="A3033" t="s">
        <v>6278</v>
      </c>
      <c r="B3033" t="s">
        <v>6279</v>
      </c>
      <c r="C3033" t="s">
        <v>10301</v>
      </c>
      <c r="D3033" t="s">
        <v>89</v>
      </c>
      <c r="E3033">
        <v>90.829679999999996</v>
      </c>
      <c r="F3033">
        <v>210.4</v>
      </c>
      <c r="G3033">
        <v>-37.228082351720701</v>
      </c>
      <c r="H3033">
        <v>-5.5968442341342302</v>
      </c>
      <c r="I3033">
        <v>-18.9680875078299</v>
      </c>
      <c r="J3033">
        <v>-2.76572611959616</v>
      </c>
      <c r="K3033">
        <v>221.191336559669</v>
      </c>
      <c r="L3033">
        <v>221.77771586474699</v>
      </c>
      <c r="M3033">
        <v>38.068407777074597</v>
      </c>
      <c r="N3033">
        <v>1.0350877192982399</v>
      </c>
      <c r="O3033">
        <v>25</v>
      </c>
      <c r="P3033">
        <v>0</v>
      </c>
    </row>
    <row r="3034" spans="1:17" hidden="1" x14ac:dyDescent="0.3">
      <c r="A3034" t="s">
        <v>6280</v>
      </c>
      <c r="B3034" t="s">
        <v>6281</v>
      </c>
      <c r="C3034" t="s">
        <v>10301</v>
      </c>
      <c r="E3034">
        <v>90.288896750000006</v>
      </c>
      <c r="F3034">
        <v>96.85</v>
      </c>
      <c r="G3034">
        <v>-3.9893945938722601</v>
      </c>
      <c r="H3034">
        <v>-8.4967985511739794</v>
      </c>
      <c r="I3034">
        <v>-14.7093727319671</v>
      </c>
      <c r="J3034">
        <v>-1.0113401546838801</v>
      </c>
      <c r="K3034">
        <v>103.921641819673</v>
      </c>
      <c r="L3034">
        <v>96.518939006099899</v>
      </c>
      <c r="M3034">
        <v>42.837515801754499</v>
      </c>
      <c r="N3034">
        <v>2.1011122881355901</v>
      </c>
      <c r="O3034">
        <v>33.3505420753743</v>
      </c>
      <c r="P3034">
        <v>77.641232575201698</v>
      </c>
      <c r="Q3034">
        <v>3.9933205402871E-2</v>
      </c>
    </row>
    <row r="3035" spans="1:17" hidden="1" x14ac:dyDescent="0.3">
      <c r="A3035" t="s">
        <v>6282</v>
      </c>
      <c r="B3035" t="s">
        <v>6283</v>
      </c>
      <c r="C3035" t="s">
        <v>10301</v>
      </c>
      <c r="D3035" t="s">
        <v>139</v>
      </c>
      <c r="E3035">
        <v>89.971199999999996</v>
      </c>
      <c r="F3035">
        <v>4.8</v>
      </c>
      <c r="G3035">
        <v>52.7640806576836</v>
      </c>
      <c r="H3035">
        <v>27.330691997749799</v>
      </c>
      <c r="I3035">
        <v>5.2583139822859897</v>
      </c>
      <c r="J3035">
        <v>-11.2272645811346</v>
      </c>
      <c r="K3035">
        <v>4.5294346652433797</v>
      </c>
      <c r="L3035">
        <v>3.9888304317613499</v>
      </c>
      <c r="M3035">
        <v>45.376389419691897</v>
      </c>
      <c r="N3035">
        <v>0.71259780686128105</v>
      </c>
      <c r="O3035">
        <v>27.774390243902399</v>
      </c>
      <c r="P3035">
        <v>85.206098249576499</v>
      </c>
      <c r="Q3035">
        <v>0.13796538761292801</v>
      </c>
    </row>
    <row r="3036" spans="1:17" hidden="1" x14ac:dyDescent="0.3">
      <c r="A3036" t="s">
        <v>6284</v>
      </c>
      <c r="B3036" t="s">
        <v>6285</v>
      </c>
      <c r="C3036" t="s">
        <v>10301</v>
      </c>
      <c r="D3036" t="s">
        <v>553</v>
      </c>
      <c r="E3036">
        <v>89.835783047999996</v>
      </c>
      <c r="F3036">
        <v>1.32</v>
      </c>
      <c r="G3036">
        <v>-111.888875717631</v>
      </c>
      <c r="H3036">
        <v>2.6129459756559701</v>
      </c>
      <c r="I3036">
        <v>-26.633715556802301</v>
      </c>
      <c r="J3036">
        <v>-9.6622778437340902</v>
      </c>
      <c r="K3036">
        <v>1.2281579535259399</v>
      </c>
      <c r="L3036">
        <v>2.1228784956097502</v>
      </c>
      <c r="M3036">
        <v>56.356909332588302</v>
      </c>
      <c r="N3036">
        <v>3.78170700884856</v>
      </c>
      <c r="O3036">
        <v>710.05709266578799</v>
      </c>
      <c r="P3036">
        <v>53.075630252100801</v>
      </c>
      <c r="Q3036">
        <v>6.6601558539968006E-2</v>
      </c>
    </row>
    <row r="3037" spans="1:17" hidden="1" x14ac:dyDescent="0.3">
      <c r="A3037" t="s">
        <v>6286</v>
      </c>
      <c r="B3037" t="s">
        <v>6287</v>
      </c>
      <c r="C3037" t="s">
        <v>10301</v>
      </c>
      <c r="D3037" t="s">
        <v>755</v>
      </c>
      <c r="E3037">
        <v>89.649839999999998</v>
      </c>
      <c r="F3037">
        <v>86.87</v>
      </c>
      <c r="G3037">
        <v>14.4920985414392</v>
      </c>
      <c r="H3037">
        <v>14.670728086806999</v>
      </c>
      <c r="I3037">
        <v>17.980984054385299</v>
      </c>
      <c r="J3037">
        <v>-10.5470424677914</v>
      </c>
      <c r="K3037">
        <v>80.854095878782601</v>
      </c>
      <c r="L3037">
        <v>63.273600137267699</v>
      </c>
      <c r="M3037">
        <v>26.9541025837887</v>
      </c>
      <c r="N3037">
        <v>0.26731812381682102</v>
      </c>
      <c r="O3037">
        <v>30.136986301369799</v>
      </c>
      <c r="P3037">
        <v>88.438177874186493</v>
      </c>
    </row>
    <row r="3038" spans="1:17" hidden="1" x14ac:dyDescent="0.3">
      <c r="A3038" t="s">
        <v>6288</v>
      </c>
      <c r="B3038" t="s">
        <v>6289</v>
      </c>
      <c r="C3038" t="s">
        <v>10301</v>
      </c>
      <c r="D3038" t="s">
        <v>198</v>
      </c>
      <c r="E3038">
        <v>89.625</v>
      </c>
      <c r="F3038">
        <v>150</v>
      </c>
      <c r="G3038">
        <v>80.850529699247502</v>
      </c>
      <c r="H3038">
        <v>28.046071408781401</v>
      </c>
      <c r="I3038">
        <v>42.645255290795902</v>
      </c>
      <c r="J3038">
        <v>-8.1711315250015595</v>
      </c>
      <c r="K3038">
        <v>127.35675921011401</v>
      </c>
      <c r="L3038">
        <v>108.127823659664</v>
      </c>
      <c r="M3038">
        <v>60.532794715996602</v>
      </c>
      <c r="N3038">
        <v>0.71477793289305003</v>
      </c>
      <c r="O3038">
        <v>14.6666666666666</v>
      </c>
      <c r="P3038">
        <v>111.26760563380201</v>
      </c>
      <c r="Q3038">
        <v>6.5237456770611005E-2</v>
      </c>
    </row>
    <row r="3039" spans="1:17" hidden="1" x14ac:dyDescent="0.3">
      <c r="A3039" t="s">
        <v>6290</v>
      </c>
      <c r="B3039" t="s">
        <v>6291</v>
      </c>
      <c r="C3039" t="s">
        <v>10301</v>
      </c>
      <c r="D3039" t="s">
        <v>308</v>
      </c>
      <c r="E3039">
        <v>89.601879600000004</v>
      </c>
      <c r="F3039">
        <v>45.18</v>
      </c>
      <c r="G3039">
        <v>14.605921781859101</v>
      </c>
      <c r="H3039">
        <v>-16.8083951184333</v>
      </c>
      <c r="I3039">
        <v>-9.7122929593273692</v>
      </c>
      <c r="J3039">
        <v>-0.69932259045755596</v>
      </c>
      <c r="K3039">
        <v>45.239053116396001</v>
      </c>
      <c r="L3039">
        <v>40.946146463922702</v>
      </c>
      <c r="M3039">
        <v>51.771267807820699</v>
      </c>
      <c r="N3039">
        <v>0.25553198981304798</v>
      </c>
      <c r="O3039">
        <v>43.868968570163702</v>
      </c>
      <c r="P3039">
        <v>61.357142857142797</v>
      </c>
      <c r="Q3039">
        <v>4.7325983650419998E-2</v>
      </c>
    </row>
    <row r="3040" spans="1:17" hidden="1" x14ac:dyDescent="0.3">
      <c r="A3040" t="s">
        <v>6292</v>
      </c>
      <c r="B3040" t="s">
        <v>6293</v>
      </c>
      <c r="C3040" t="s">
        <v>10301</v>
      </c>
      <c r="D3040" t="s">
        <v>3099</v>
      </c>
      <c r="E3040">
        <v>89.477356020000002</v>
      </c>
      <c r="F3040">
        <v>126.95</v>
      </c>
      <c r="G3040">
        <v>-27.283571848351698</v>
      </c>
      <c r="H3040">
        <v>2.7397422562984</v>
      </c>
      <c r="I3040">
        <v>-11.041566687742201</v>
      </c>
      <c r="J3040">
        <v>-2.3575628542900402</v>
      </c>
      <c r="K3040">
        <v>123.375127612583</v>
      </c>
      <c r="M3040">
        <v>57.590133729726098</v>
      </c>
      <c r="N3040">
        <v>0.62702429149797501</v>
      </c>
      <c r="O3040">
        <v>18.156754627806201</v>
      </c>
      <c r="P3040">
        <v>20.904761904761902</v>
      </c>
    </row>
    <row r="3041" spans="1:17" hidden="1" x14ac:dyDescent="0.3">
      <c r="A3041" t="s">
        <v>6294</v>
      </c>
      <c r="B3041" t="s">
        <v>6295</v>
      </c>
      <c r="C3041" t="s">
        <v>10301</v>
      </c>
      <c r="D3041" t="s">
        <v>736</v>
      </c>
      <c r="E3041">
        <v>89.463467499999993</v>
      </c>
      <c r="F3041">
        <v>48.95</v>
      </c>
      <c r="G3041">
        <v>-81.716699298556406</v>
      </c>
      <c r="H3041">
        <v>-14.8576620189694</v>
      </c>
      <c r="I3041">
        <v>-32.660397415986701</v>
      </c>
      <c r="J3041">
        <v>0.79448330448760596</v>
      </c>
      <c r="K3041">
        <v>49.357436453271198</v>
      </c>
      <c r="M3041">
        <v>46.860314724816803</v>
      </c>
      <c r="N3041">
        <v>0.49817315329626599</v>
      </c>
      <c r="O3041">
        <v>128.804902962206</v>
      </c>
      <c r="P3041">
        <v>30.186170212765902</v>
      </c>
    </row>
    <row r="3042" spans="1:17" hidden="1" x14ac:dyDescent="0.3">
      <c r="A3042" t="s">
        <v>6296</v>
      </c>
      <c r="B3042" t="s">
        <v>6297</v>
      </c>
      <c r="C3042" t="s">
        <v>10301</v>
      </c>
      <c r="D3042" t="s">
        <v>124</v>
      </c>
      <c r="E3042">
        <v>89.434140767999907</v>
      </c>
      <c r="F3042">
        <v>78.84</v>
      </c>
      <c r="G3042">
        <v>629.43096564589405</v>
      </c>
      <c r="H3042">
        <v>16.602157983160598</v>
      </c>
      <c r="I3042">
        <v>340.64784767089799</v>
      </c>
      <c r="J3042">
        <v>-2.84328558185056</v>
      </c>
      <c r="K3042">
        <v>62.765603606314599</v>
      </c>
      <c r="L3042">
        <v>36.683495061342299</v>
      </c>
      <c r="M3042">
        <v>65.773157949656607</v>
      </c>
      <c r="N3042">
        <v>0.36884622528542998</v>
      </c>
      <c r="O3042">
        <v>2.0421106037544301</v>
      </c>
      <c r="P3042">
        <v>776</v>
      </c>
      <c r="Q3042">
        <v>0.128801375804486</v>
      </c>
    </row>
    <row r="3043" spans="1:17" hidden="1" x14ac:dyDescent="0.3">
      <c r="A3043" t="s">
        <v>6298</v>
      </c>
      <c r="B3043" t="s">
        <v>6299</v>
      </c>
      <c r="C3043" t="s">
        <v>10301</v>
      </c>
      <c r="D3043" t="s">
        <v>1388</v>
      </c>
      <c r="E3043">
        <v>88.917000000000002</v>
      </c>
      <c r="F3043">
        <v>64.2</v>
      </c>
      <c r="G3043">
        <v>-35.076088934112803</v>
      </c>
      <c r="H3043">
        <v>21.066792129502101</v>
      </c>
      <c r="I3043">
        <v>-8.64251137170994</v>
      </c>
      <c r="J3043">
        <v>1.5680053255497</v>
      </c>
      <c r="K3043">
        <v>58.470259535525699</v>
      </c>
      <c r="L3043">
        <v>53.757391582730499</v>
      </c>
      <c r="M3043">
        <v>56.4923138666433</v>
      </c>
      <c r="N3043">
        <v>0.178503160276237</v>
      </c>
      <c r="O3043">
        <v>51.012461059190002</v>
      </c>
      <c r="P3043">
        <v>52.096659559346101</v>
      </c>
      <c r="Q3043">
        <v>8.2518228381190994E-2</v>
      </c>
    </row>
    <row r="3044" spans="1:17" hidden="1" x14ac:dyDescent="0.3">
      <c r="A3044" t="s">
        <v>6300</v>
      </c>
      <c r="B3044" t="s">
        <v>6301</v>
      </c>
      <c r="C3044" t="s">
        <v>10301</v>
      </c>
      <c r="D3044" t="s">
        <v>955</v>
      </c>
      <c r="E3044">
        <v>88.751249999999999</v>
      </c>
      <c r="F3044">
        <v>154.35</v>
      </c>
      <c r="G3044">
        <v>-50.5299210287723</v>
      </c>
      <c r="H3044">
        <v>7.9244293192958999</v>
      </c>
      <c r="I3044">
        <v>-21.5706535544182</v>
      </c>
      <c r="J3044">
        <v>-2.6053669149778198</v>
      </c>
      <c r="K3044">
        <v>148.64038545795401</v>
      </c>
      <c r="L3044">
        <v>167.13991232427699</v>
      </c>
      <c r="M3044">
        <v>57.0090500770511</v>
      </c>
      <c r="N3044">
        <v>1.7658656167589</v>
      </c>
      <c r="O3044">
        <v>36.0544217687074</v>
      </c>
      <c r="P3044">
        <v>17.734553775743699</v>
      </c>
      <c r="Q3044">
        <v>0.183388713515827</v>
      </c>
    </row>
    <row r="3045" spans="1:17" hidden="1" x14ac:dyDescent="0.3">
      <c r="A3045" t="s">
        <v>6302</v>
      </c>
      <c r="B3045" t="s">
        <v>6303</v>
      </c>
      <c r="C3045" t="s">
        <v>10301</v>
      </c>
      <c r="D3045" t="s">
        <v>127</v>
      </c>
      <c r="E3045">
        <v>88.720550879999905</v>
      </c>
      <c r="F3045">
        <v>31.2</v>
      </c>
      <c r="G3045">
        <v>-16.6481226881859</v>
      </c>
      <c r="H3045">
        <v>8.3673527461804795</v>
      </c>
      <c r="I3045">
        <v>-18.094448620273699</v>
      </c>
      <c r="J3045">
        <v>-0.30912605408683302</v>
      </c>
      <c r="K3045">
        <v>29.393278701922799</v>
      </c>
      <c r="L3045">
        <v>29.928238741404598</v>
      </c>
      <c r="M3045">
        <v>61.684227421116503</v>
      </c>
      <c r="N3045">
        <v>1.5361290391240701</v>
      </c>
      <c r="O3045">
        <v>40.032051282051199</v>
      </c>
      <c r="P3045">
        <v>24.550898203592698</v>
      </c>
      <c r="Q3045">
        <v>4.2957864764622003E-2</v>
      </c>
    </row>
    <row r="3046" spans="1:17" hidden="1" x14ac:dyDescent="0.3">
      <c r="A3046" t="s">
        <v>6304</v>
      </c>
      <c r="B3046" t="s">
        <v>6305</v>
      </c>
      <c r="C3046" t="s">
        <v>10301</v>
      </c>
      <c r="D3046" t="s">
        <v>3630</v>
      </c>
      <c r="E3046">
        <v>88.711349999999996</v>
      </c>
      <c r="F3046">
        <v>43.55</v>
      </c>
      <c r="G3046">
        <v>45.726600593887703</v>
      </c>
      <c r="H3046">
        <v>-4.4554300927200998</v>
      </c>
      <c r="I3046">
        <v>-19.0161578954399</v>
      </c>
      <c r="J3046">
        <v>-2.76572611959616</v>
      </c>
      <c r="K3046">
        <v>44.318997641182001</v>
      </c>
      <c r="L3046">
        <v>40.741767476360799</v>
      </c>
      <c r="M3046">
        <v>36.129474981437802</v>
      </c>
      <c r="N3046">
        <v>0</v>
      </c>
      <c r="O3046">
        <v>20.091848450057402</v>
      </c>
      <c r="P3046">
        <v>81.4583333333333</v>
      </c>
    </row>
    <row r="3047" spans="1:17" hidden="1" x14ac:dyDescent="0.3">
      <c r="A3047" t="s">
        <v>6306</v>
      </c>
      <c r="B3047" t="s">
        <v>6307</v>
      </c>
      <c r="C3047" t="s">
        <v>10301</v>
      </c>
      <c r="D3047" t="s">
        <v>1672</v>
      </c>
      <c r="E3047">
        <v>88.6798</v>
      </c>
      <c r="F3047">
        <v>256.3</v>
      </c>
      <c r="G3047">
        <v>-5.8701184765155103</v>
      </c>
      <c r="H3047">
        <v>13.800117234414399</v>
      </c>
      <c r="I3047">
        <v>-50.8907210982576</v>
      </c>
      <c r="J3047">
        <v>-8.4337423139281498</v>
      </c>
      <c r="K3047">
        <v>230.624715590553</v>
      </c>
      <c r="M3047">
        <v>65.537191471053404</v>
      </c>
      <c r="N3047">
        <v>1.53075170842824</v>
      </c>
      <c r="O3047">
        <v>77.5068279360124</v>
      </c>
      <c r="P3047">
        <v>40.824175824175803</v>
      </c>
    </row>
    <row r="3048" spans="1:17" hidden="1" x14ac:dyDescent="0.3">
      <c r="A3048" t="s">
        <v>6308</v>
      </c>
      <c r="B3048" t="s">
        <v>6309</v>
      </c>
      <c r="C3048" t="s">
        <v>10301</v>
      </c>
      <c r="D3048" t="s">
        <v>198</v>
      </c>
      <c r="E3048">
        <v>88.665000000000006</v>
      </c>
      <c r="F3048">
        <v>115</v>
      </c>
      <c r="G3048">
        <v>-36.393662713151599</v>
      </c>
      <c r="H3048">
        <v>-3.2757610619872302</v>
      </c>
      <c r="I3048">
        <v>-26.804883655037901</v>
      </c>
      <c r="J3048">
        <v>-4.5575349933163096</v>
      </c>
      <c r="K3048">
        <v>118.72605416419</v>
      </c>
      <c r="L3048">
        <v>121.587409494333</v>
      </c>
      <c r="M3048">
        <v>43.3197059047381</v>
      </c>
      <c r="N3048">
        <v>0.68995363214837702</v>
      </c>
      <c r="O3048">
        <v>44.956521739130402</v>
      </c>
      <c r="P3048">
        <v>11.650485436893099</v>
      </c>
    </row>
    <row r="3049" spans="1:17" hidden="1" x14ac:dyDescent="0.3">
      <c r="A3049" t="s">
        <v>6310</v>
      </c>
      <c r="B3049" t="s">
        <v>6311</v>
      </c>
      <c r="C3049" t="s">
        <v>10301</v>
      </c>
      <c r="D3049" t="s">
        <v>359</v>
      </c>
      <c r="E3049">
        <v>88.593070499999996</v>
      </c>
      <c r="F3049">
        <v>233.65</v>
      </c>
      <c r="G3049">
        <v>49.1966903365619</v>
      </c>
      <c r="H3049">
        <v>68.8108449929382</v>
      </c>
      <c r="I3049">
        <v>54.268869909202202</v>
      </c>
      <c r="J3049">
        <v>33.269516171152702</v>
      </c>
      <c r="K3049">
        <v>156.709111757214</v>
      </c>
      <c r="L3049">
        <v>144.16569064381201</v>
      </c>
      <c r="M3049">
        <v>82.570879969616499</v>
      </c>
      <c r="N3049">
        <v>3.2985699221134799</v>
      </c>
      <c r="O3049">
        <v>15.4076610314572</v>
      </c>
      <c r="P3049">
        <v>121.46919431279601</v>
      </c>
      <c r="Q3049">
        <v>6.4445334450562997E-2</v>
      </c>
    </row>
    <row r="3050" spans="1:17" hidden="1" x14ac:dyDescent="0.3">
      <c r="A3050" t="s">
        <v>6312</v>
      </c>
      <c r="B3050" t="s">
        <v>6313</v>
      </c>
      <c r="C3050" t="s">
        <v>10301</v>
      </c>
      <c r="D3050" t="s">
        <v>290</v>
      </c>
      <c r="E3050">
        <v>88.586251425</v>
      </c>
      <c r="F3050">
        <v>117.45</v>
      </c>
      <c r="G3050">
        <v>-7.5179425471996497</v>
      </c>
      <c r="H3050">
        <v>-6.8309687661396099</v>
      </c>
      <c r="I3050">
        <v>-25.6947660384884</v>
      </c>
      <c r="J3050">
        <v>-0.20273741412266499</v>
      </c>
      <c r="K3050">
        <v>125.88000462481099</v>
      </c>
      <c r="L3050">
        <v>128.802895324682</v>
      </c>
      <c r="M3050">
        <v>39.383833749564403</v>
      </c>
      <c r="N3050">
        <v>0.79064892452031699</v>
      </c>
      <c r="O3050">
        <v>43.976160068113998</v>
      </c>
      <c r="P3050">
        <v>28.7123287671232</v>
      </c>
      <c r="Q3050">
        <v>5.5276259977967E-2</v>
      </c>
    </row>
    <row r="3051" spans="1:17" hidden="1" x14ac:dyDescent="0.3">
      <c r="A3051" t="s">
        <v>6314</v>
      </c>
      <c r="B3051" t="s">
        <v>6315</v>
      </c>
      <c r="C3051" t="s">
        <v>10301</v>
      </c>
      <c r="D3051" t="s">
        <v>733</v>
      </c>
      <c r="E3051">
        <v>88.390709483999998</v>
      </c>
      <c r="F3051">
        <v>95.96</v>
      </c>
      <c r="G3051">
        <v>27.181664447741898</v>
      </c>
      <c r="H3051">
        <v>-1.73951082565389</v>
      </c>
      <c r="I3051">
        <v>5.6634703755309301</v>
      </c>
      <c r="J3051">
        <v>-1.6632481691551599</v>
      </c>
      <c r="K3051">
        <v>95.473415675942107</v>
      </c>
      <c r="L3051">
        <v>85.944999213582093</v>
      </c>
      <c r="M3051">
        <v>50.698257281001702</v>
      </c>
      <c r="N3051">
        <v>0.82799552717281599</v>
      </c>
      <c r="O3051">
        <v>7.0758649437265602</v>
      </c>
      <c r="P3051">
        <v>62.644067796610102</v>
      </c>
    </row>
    <row r="3052" spans="1:17" hidden="1" x14ac:dyDescent="0.3">
      <c r="A3052" t="s">
        <v>6316</v>
      </c>
      <c r="B3052" t="s">
        <v>6317</v>
      </c>
      <c r="C3052" t="s">
        <v>10301</v>
      </c>
      <c r="D3052" t="s">
        <v>571</v>
      </c>
      <c r="E3052">
        <v>88.267333879999995</v>
      </c>
      <c r="F3052">
        <v>33.22</v>
      </c>
      <c r="G3052">
        <v>22.739858847747499</v>
      </c>
      <c r="H3052">
        <v>5.7555199877951901</v>
      </c>
      <c r="I3052">
        <v>21.204267636474899</v>
      </c>
      <c r="J3052">
        <v>-2.76572611959616</v>
      </c>
      <c r="K3052">
        <v>28.224065329156399</v>
      </c>
      <c r="L3052">
        <v>25.4075179961849</v>
      </c>
      <c r="M3052">
        <v>32.547982841078003</v>
      </c>
      <c r="N3052">
        <v>0.17782562377347899</v>
      </c>
      <c r="O3052">
        <v>16.7369054786273</v>
      </c>
      <c r="Q3052">
        <v>-3.0992150115023001E-2</v>
      </c>
    </row>
    <row r="3053" spans="1:17" hidden="1" x14ac:dyDescent="0.3">
      <c r="A3053" t="s">
        <v>6318</v>
      </c>
      <c r="B3053" t="s">
        <v>6319</v>
      </c>
      <c r="C3053" t="s">
        <v>10301</v>
      </c>
      <c r="D3053" t="s">
        <v>1388</v>
      </c>
      <c r="E3053">
        <v>88.197590000000005</v>
      </c>
      <c r="F3053">
        <v>39.26</v>
      </c>
      <c r="G3053">
        <v>58.945660857588301</v>
      </c>
      <c r="H3053">
        <v>10.302061839045701</v>
      </c>
      <c r="I3053">
        <v>7.3300269574812802</v>
      </c>
      <c r="J3053">
        <v>33.5886871370829</v>
      </c>
      <c r="K3053">
        <v>34.4878122852177</v>
      </c>
      <c r="L3053">
        <v>29.680210022794299</v>
      </c>
      <c r="M3053">
        <v>57.745892486888899</v>
      </c>
      <c r="N3053">
        <v>1.43905108680801</v>
      </c>
      <c r="O3053">
        <v>6.9791136016301696</v>
      </c>
      <c r="P3053">
        <v>115.005476451259</v>
      </c>
      <c r="Q3053">
        <v>7.6127161300675997E-2</v>
      </c>
    </row>
    <row r="3054" spans="1:17" hidden="1" x14ac:dyDescent="0.3">
      <c r="A3054" t="s">
        <v>6320</v>
      </c>
      <c r="B3054" t="s">
        <v>6321</v>
      </c>
      <c r="C3054" t="s">
        <v>10301</v>
      </c>
      <c r="D3054" t="s">
        <v>955</v>
      </c>
      <c r="E3054">
        <v>87.999312169999996</v>
      </c>
      <c r="F3054">
        <v>53.9</v>
      </c>
      <c r="G3054">
        <v>-53.263997911946198</v>
      </c>
      <c r="H3054">
        <v>-1.60914772012193</v>
      </c>
      <c r="I3054">
        <v>-26.188024195404498</v>
      </c>
      <c r="J3054">
        <v>-0.44912380299384602</v>
      </c>
      <c r="K3054">
        <v>53.489118593395702</v>
      </c>
      <c r="M3054">
        <v>68.937018465960506</v>
      </c>
      <c r="N3054">
        <v>0.74885404101326902</v>
      </c>
      <c r="O3054">
        <v>49.721706864563998</v>
      </c>
      <c r="P3054">
        <v>11.8257261410788</v>
      </c>
    </row>
    <row r="3055" spans="1:17" hidden="1" x14ac:dyDescent="0.3">
      <c r="A3055" t="s">
        <v>6322</v>
      </c>
      <c r="B3055" t="s">
        <v>6323</v>
      </c>
      <c r="C3055" t="s">
        <v>10301</v>
      </c>
      <c r="D3055" t="s">
        <v>263</v>
      </c>
      <c r="E3055">
        <v>87.502355437000006</v>
      </c>
      <c r="F3055">
        <v>36.61</v>
      </c>
      <c r="G3055">
        <v>-56.779285421197102</v>
      </c>
      <c r="H3055">
        <v>-5.7941515140103297</v>
      </c>
      <c r="I3055">
        <v>-17.683434545810002</v>
      </c>
      <c r="J3055">
        <v>11.372204914886501</v>
      </c>
      <c r="K3055">
        <v>34.314061444571998</v>
      </c>
      <c r="L3055">
        <v>36.430154153425498</v>
      </c>
      <c r="M3055">
        <v>64.725130807901195</v>
      </c>
      <c r="N3055">
        <v>1.1329697808630901</v>
      </c>
      <c r="O3055">
        <v>67.255608366750906</v>
      </c>
      <c r="P3055">
        <v>64.1704035874439</v>
      </c>
      <c r="Q3055">
        <v>3.5527859430255999E-2</v>
      </c>
    </row>
    <row r="3056" spans="1:17" hidden="1" x14ac:dyDescent="0.3">
      <c r="A3056" t="s">
        <v>6324</v>
      </c>
      <c r="B3056" t="s">
        <v>6325</v>
      </c>
      <c r="C3056" t="s">
        <v>10301</v>
      </c>
      <c r="D3056" t="s">
        <v>2624</v>
      </c>
      <c r="E3056">
        <v>87.499260000000007</v>
      </c>
      <c r="F3056">
        <v>6</v>
      </c>
      <c r="G3056">
        <v>95.962859490790805</v>
      </c>
      <c r="H3056">
        <v>25.670345428994501</v>
      </c>
      <c r="I3056">
        <v>35.744415056622302</v>
      </c>
      <c r="J3056">
        <v>20.084396730526599</v>
      </c>
      <c r="K3056">
        <v>4.0905693525600002</v>
      </c>
      <c r="L3056">
        <v>3.6779602759027701</v>
      </c>
      <c r="M3056">
        <v>91.888026863563596</v>
      </c>
      <c r="N3056">
        <v>2.3297741324884602</v>
      </c>
      <c r="O3056">
        <v>0</v>
      </c>
      <c r="P3056">
        <v>143.90243902438999</v>
      </c>
      <c r="Q3056">
        <v>8.8562846829529002E-2</v>
      </c>
    </row>
    <row r="3057" spans="1:17" hidden="1" x14ac:dyDescent="0.3">
      <c r="A3057" t="s">
        <v>6326</v>
      </c>
      <c r="B3057" t="s">
        <v>6327</v>
      </c>
      <c r="C3057" t="s">
        <v>10301</v>
      </c>
      <c r="D3057" t="s">
        <v>72</v>
      </c>
      <c r="E3057">
        <v>87.364199999999997</v>
      </c>
      <c r="F3057">
        <v>213.5</v>
      </c>
      <c r="G3057">
        <v>828.62348111385802</v>
      </c>
      <c r="H3057">
        <v>49.812968175678101</v>
      </c>
      <c r="I3057">
        <v>355.91077661588798</v>
      </c>
      <c r="J3057">
        <v>5.4254883506880596</v>
      </c>
      <c r="K3057">
        <v>144.610576700255</v>
      </c>
      <c r="L3057">
        <v>79.673617846500207</v>
      </c>
      <c r="M3057">
        <v>99.999776296813295</v>
      </c>
      <c r="N3057">
        <v>0.50927696243436105</v>
      </c>
      <c r="O3057">
        <v>0</v>
      </c>
      <c r="P3057">
        <v>861.71171171171102</v>
      </c>
      <c r="Q3057">
        <v>0.20587063305678999</v>
      </c>
    </row>
    <row r="3058" spans="1:17" hidden="1" x14ac:dyDescent="0.3">
      <c r="A3058" t="s">
        <v>6328</v>
      </c>
      <c r="B3058" t="s">
        <v>6329</v>
      </c>
      <c r="C3058" t="s">
        <v>10301</v>
      </c>
      <c r="D3058" t="s">
        <v>2435</v>
      </c>
      <c r="E3058">
        <v>87.281214155999905</v>
      </c>
      <c r="F3058">
        <v>37.06</v>
      </c>
      <c r="G3058">
        <v>2.2886744214078298</v>
      </c>
      <c r="H3058">
        <v>-5.6987017811880101</v>
      </c>
      <c r="I3058">
        <v>-48.957844396017798</v>
      </c>
      <c r="J3058">
        <v>-0.59495911525463396</v>
      </c>
      <c r="K3058">
        <v>40.859164486722001</v>
      </c>
      <c r="L3058">
        <v>45.937542045150202</v>
      </c>
      <c r="M3058">
        <v>68.188994582327794</v>
      </c>
      <c r="N3058">
        <v>1.04236950898926</v>
      </c>
      <c r="O3058">
        <v>102.37452779276801</v>
      </c>
      <c r="P3058">
        <v>40.7119126720455</v>
      </c>
      <c r="Q3058">
        <v>0.18935443025725801</v>
      </c>
    </row>
    <row r="3059" spans="1:17" hidden="1" x14ac:dyDescent="0.3">
      <c r="A3059" t="s">
        <v>6330</v>
      </c>
      <c r="B3059" t="s">
        <v>6331</v>
      </c>
      <c r="C3059" t="s">
        <v>10301</v>
      </c>
      <c r="D3059" t="s">
        <v>1888</v>
      </c>
      <c r="E3059">
        <v>87.205384800000004</v>
      </c>
      <c r="F3059">
        <v>1</v>
      </c>
      <c r="G3059">
        <v>-10.270678700605099</v>
      </c>
      <c r="H3059">
        <v>24.0832478257046</v>
      </c>
      <c r="I3059">
        <v>5.9713264600043399</v>
      </c>
      <c r="J3059">
        <v>0.35927388040383401</v>
      </c>
      <c r="K3059">
        <v>0.824469255398109</v>
      </c>
      <c r="L3059">
        <v>0.84020772970914903</v>
      </c>
      <c r="M3059">
        <v>99.920320241060793</v>
      </c>
      <c r="N3059">
        <v>0.47315190768070498</v>
      </c>
      <c r="O3059">
        <v>14.999999999999901</v>
      </c>
      <c r="P3059">
        <v>100</v>
      </c>
      <c r="Q3059">
        <v>9.6624141980600001E-3</v>
      </c>
    </row>
    <row r="3060" spans="1:17" hidden="1" x14ac:dyDescent="0.3">
      <c r="A3060" t="s">
        <v>6332</v>
      </c>
      <c r="B3060" t="s">
        <v>6333</v>
      </c>
      <c r="C3060" t="s">
        <v>10301</v>
      </c>
      <c r="D3060" t="s">
        <v>527</v>
      </c>
      <c r="E3060">
        <v>87.091273749999999</v>
      </c>
      <c r="F3060">
        <v>40.43</v>
      </c>
      <c r="G3060">
        <v>51.691325114692603</v>
      </c>
      <c r="H3060">
        <v>-47.927537054453602</v>
      </c>
      <c r="I3060">
        <v>-63.314488344386298</v>
      </c>
      <c r="J3060">
        <v>-21.268580845753899</v>
      </c>
      <c r="K3060">
        <v>61.153053805895603</v>
      </c>
      <c r="L3060">
        <v>62.399538969573797</v>
      </c>
      <c r="M3060">
        <v>18.591938413978799</v>
      </c>
      <c r="N3060">
        <v>1.7591887790274701</v>
      </c>
      <c r="O3060">
        <v>138.88201830323999</v>
      </c>
      <c r="P3060">
        <v>83.772727272727195</v>
      </c>
      <c r="Q3060">
        <v>0.108802140015223</v>
      </c>
    </row>
    <row r="3061" spans="1:17" hidden="1" x14ac:dyDescent="0.3">
      <c r="A3061" t="s">
        <v>6334</v>
      </c>
      <c r="B3061" t="s">
        <v>6335</v>
      </c>
      <c r="C3061" t="s">
        <v>10301</v>
      </c>
      <c r="D3061" t="s">
        <v>733</v>
      </c>
      <c r="E3061">
        <v>86.967899709999998</v>
      </c>
      <c r="F3061">
        <v>51.7</v>
      </c>
      <c r="G3061">
        <v>-11.4238213456757</v>
      </c>
      <c r="H3061">
        <v>-3.9190410462118699</v>
      </c>
      <c r="I3061">
        <v>-2.0489299886310701</v>
      </c>
      <c r="J3061">
        <v>-1.06578541985313</v>
      </c>
      <c r="K3061">
        <v>51.4666551505683</v>
      </c>
      <c r="L3061">
        <v>48.9249581291038</v>
      </c>
      <c r="M3061">
        <v>73.635405148885695</v>
      </c>
      <c r="N3061">
        <v>0.61845584606595405</v>
      </c>
      <c r="O3061">
        <v>7.1566731141199096</v>
      </c>
      <c r="P3061">
        <v>26.653601175894099</v>
      </c>
      <c r="Q3061">
        <v>-4.1911912161719999E-3</v>
      </c>
    </row>
    <row r="3062" spans="1:17" hidden="1" x14ac:dyDescent="0.3">
      <c r="A3062" t="s">
        <v>6336</v>
      </c>
      <c r="B3062" t="s">
        <v>6337</v>
      </c>
      <c r="C3062" t="s">
        <v>10301</v>
      </c>
      <c r="D3062" t="s">
        <v>527</v>
      </c>
      <c r="E3062">
        <v>86.856675670000001</v>
      </c>
      <c r="F3062">
        <v>16.54</v>
      </c>
      <c r="G3062">
        <v>-30.163600408295299</v>
      </c>
      <c r="H3062">
        <v>-2.3924513116205102</v>
      </c>
      <c r="I3062">
        <v>-36.698397821367301</v>
      </c>
      <c r="J3062">
        <v>8.8045218142881208</v>
      </c>
      <c r="K3062">
        <v>16.097315776695002</v>
      </c>
      <c r="L3062">
        <v>17.700209437029802</v>
      </c>
      <c r="M3062">
        <v>72.681588516706697</v>
      </c>
      <c r="N3062">
        <v>1.1843592521369299</v>
      </c>
      <c r="O3062">
        <v>68.681983071342202</v>
      </c>
      <c r="P3062">
        <v>18.1428571428571</v>
      </c>
      <c r="Q3062">
        <v>7.1857510195215996E-2</v>
      </c>
    </row>
    <row r="3063" spans="1:17" hidden="1" x14ac:dyDescent="0.3">
      <c r="A3063" t="s">
        <v>6338</v>
      </c>
      <c r="B3063" t="s">
        <v>6339</v>
      </c>
      <c r="C3063" t="s">
        <v>10301</v>
      </c>
      <c r="D3063" t="s">
        <v>622</v>
      </c>
      <c r="E3063">
        <v>86.847027260999994</v>
      </c>
      <c r="F3063">
        <v>54.51</v>
      </c>
      <c r="G3063">
        <v>37.6410146801907</v>
      </c>
      <c r="H3063">
        <v>23.0962940452109</v>
      </c>
      <c r="I3063">
        <v>11.5385533507606</v>
      </c>
      <c r="J3063">
        <v>5.0639727381400697</v>
      </c>
      <c r="K3063">
        <v>45.104986051071101</v>
      </c>
      <c r="L3063">
        <v>43.831743100460102</v>
      </c>
      <c r="M3063">
        <v>88.138490405751</v>
      </c>
      <c r="N3063">
        <v>2.4130683247214999</v>
      </c>
      <c r="O3063">
        <v>28.178315905338401</v>
      </c>
      <c r="P3063">
        <v>69.893667958947901</v>
      </c>
      <c r="Q3063">
        <v>5.1849453205085001E-2</v>
      </c>
    </row>
    <row r="3064" spans="1:17" hidden="1" x14ac:dyDescent="0.3">
      <c r="A3064" t="s">
        <v>6340</v>
      </c>
      <c r="B3064" t="s">
        <v>6341</v>
      </c>
      <c r="C3064" t="s">
        <v>10301</v>
      </c>
      <c r="D3064" t="s">
        <v>1672</v>
      </c>
      <c r="E3064">
        <v>86.648492000000005</v>
      </c>
      <c r="F3064">
        <v>79.03</v>
      </c>
      <c r="G3064">
        <v>125.93274027238</v>
      </c>
      <c r="H3064">
        <v>-3.9946649797810601</v>
      </c>
      <c r="I3064">
        <v>39.288928572482597</v>
      </c>
      <c r="J3064">
        <v>-8.4099678527774699</v>
      </c>
      <c r="K3064">
        <v>86.357308204549597</v>
      </c>
      <c r="L3064">
        <v>67.105643693397596</v>
      </c>
      <c r="M3064">
        <v>29.718996016894501</v>
      </c>
      <c r="N3064">
        <v>0.72222222222222199</v>
      </c>
      <c r="O3064">
        <v>46.400101227382002</v>
      </c>
      <c r="P3064">
        <v>184.792792792792</v>
      </c>
      <c r="Q3064">
        <v>0.144505056487994</v>
      </c>
    </row>
    <row r="3065" spans="1:17" hidden="1" x14ac:dyDescent="0.3">
      <c r="A3065" t="s">
        <v>6342</v>
      </c>
      <c r="B3065" t="s">
        <v>6343</v>
      </c>
      <c r="C3065" t="s">
        <v>10301</v>
      </c>
      <c r="D3065" t="s">
        <v>359</v>
      </c>
      <c r="E3065">
        <v>86.473052639999906</v>
      </c>
      <c r="F3065">
        <v>92.04</v>
      </c>
      <c r="G3065">
        <v>203.757938151541</v>
      </c>
      <c r="H3065">
        <v>10.412361749755201</v>
      </c>
      <c r="I3065">
        <v>214.70724635987901</v>
      </c>
      <c r="J3065">
        <v>9.2342738804038298</v>
      </c>
      <c r="K3065">
        <v>77.011007521057905</v>
      </c>
      <c r="L3065">
        <v>53.995133412079397</v>
      </c>
      <c r="M3065">
        <v>86.1953705692097</v>
      </c>
      <c r="N3065">
        <v>0.35555555555555501</v>
      </c>
      <c r="O3065">
        <v>9.7348978704910891</v>
      </c>
      <c r="P3065">
        <v>302.27272727272702</v>
      </c>
    </row>
    <row r="3066" spans="1:17" hidden="1" x14ac:dyDescent="0.3">
      <c r="A3066" t="s">
        <v>6344</v>
      </c>
      <c r="B3066" t="s">
        <v>6345</v>
      </c>
      <c r="C3066" t="s">
        <v>10301</v>
      </c>
      <c r="D3066" t="s">
        <v>733</v>
      </c>
      <c r="E3066">
        <v>86.396236028999994</v>
      </c>
      <c r="F3066">
        <v>999.87</v>
      </c>
      <c r="G3066">
        <v>-27.929737644135699</v>
      </c>
      <c r="H3066">
        <v>-1.2342078704978701</v>
      </c>
      <c r="I3066">
        <v>-11.687732483526201</v>
      </c>
      <c r="J3066">
        <v>-2.76872605959736</v>
      </c>
      <c r="K3066">
        <v>999.98554176664402</v>
      </c>
      <c r="L3066">
        <v>999.98505040039697</v>
      </c>
      <c r="M3066">
        <v>51.871899376974604</v>
      </c>
      <c r="N3066">
        <v>0.721270912162424</v>
      </c>
      <c r="O3066">
        <v>3.01339174092631</v>
      </c>
      <c r="P3066">
        <v>3.0793814432989701</v>
      </c>
      <c r="Q3066">
        <v>-0.10191571481775601</v>
      </c>
    </row>
    <row r="3067" spans="1:17" hidden="1" x14ac:dyDescent="0.3">
      <c r="A3067" t="s">
        <v>6346</v>
      </c>
      <c r="B3067" t="s">
        <v>6347</v>
      </c>
      <c r="C3067" t="s">
        <v>10301</v>
      </c>
      <c r="D3067" t="s">
        <v>527</v>
      </c>
      <c r="E3067">
        <v>86.245040000000003</v>
      </c>
      <c r="F3067">
        <v>159.94999999999999</v>
      </c>
      <c r="G3067">
        <v>131.320512070679</v>
      </c>
      <c r="H3067">
        <v>38.375487781676</v>
      </c>
      <c r="I3067">
        <v>54.834781898394503</v>
      </c>
      <c r="J3067">
        <v>-0.82921818308822504</v>
      </c>
      <c r="K3067">
        <v>132.598801640646</v>
      </c>
      <c r="L3067">
        <v>108.06160694845499</v>
      </c>
      <c r="M3067">
        <v>78.990818190483196</v>
      </c>
      <c r="N3067">
        <v>2.0926439507191001</v>
      </c>
      <c r="O3067">
        <v>5.3454204438887203</v>
      </c>
      <c r="P3067">
        <v>222.21998388396401</v>
      </c>
      <c r="Q3067">
        <v>0.128877164317381</v>
      </c>
    </row>
    <row r="3068" spans="1:17" hidden="1" x14ac:dyDescent="0.3">
      <c r="A3068" t="s">
        <v>6348</v>
      </c>
      <c r="B3068" t="s">
        <v>6349</v>
      </c>
      <c r="C3068" t="s">
        <v>10301</v>
      </c>
      <c r="D3068" t="s">
        <v>6350</v>
      </c>
      <c r="E3068">
        <v>86.143596000000002</v>
      </c>
      <c r="F3068">
        <v>1.32</v>
      </c>
      <c r="G3068">
        <v>42.595082988685903</v>
      </c>
      <c r="H3068">
        <v>-8.3254064520581395</v>
      </c>
      <c r="I3068">
        <v>10.5464898586971</v>
      </c>
      <c r="J3068">
        <v>-1.9964953503653899</v>
      </c>
      <c r="K3068">
        <v>1.32275278884244</v>
      </c>
      <c r="L3068">
        <v>1.1812404947525701</v>
      </c>
      <c r="M3068">
        <v>40.413436240740502</v>
      </c>
      <c r="N3068">
        <v>0.39390282076055499</v>
      </c>
      <c r="O3068">
        <v>40.151515151515099</v>
      </c>
      <c r="P3068">
        <v>94.117647058823493</v>
      </c>
      <c r="Q3068">
        <v>7.3241342280965002E-2</v>
      </c>
    </row>
    <row r="3069" spans="1:17" hidden="1" x14ac:dyDescent="0.3">
      <c r="A3069" t="s">
        <v>6351</v>
      </c>
      <c r="B3069" t="s">
        <v>6352</v>
      </c>
      <c r="C3069" t="s">
        <v>10301</v>
      </c>
      <c r="E3069">
        <v>86.066626239999906</v>
      </c>
      <c r="F3069">
        <v>19.600000000000001</v>
      </c>
      <c r="G3069">
        <v>35.008280763479704</v>
      </c>
      <c r="H3069">
        <v>-20.0586972499231</v>
      </c>
      <c r="I3069">
        <v>-11.0080384754921</v>
      </c>
      <c r="J3069">
        <v>-10.132646271687401</v>
      </c>
      <c r="K3069">
        <v>24.5971258989996</v>
      </c>
      <c r="L3069">
        <v>21.807178614220199</v>
      </c>
      <c r="M3069">
        <v>34.122990294698802</v>
      </c>
      <c r="N3069">
        <v>0.86085892508816897</v>
      </c>
      <c r="O3069">
        <v>93.367346938775398</v>
      </c>
      <c r="P3069">
        <v>123.744292237442</v>
      </c>
      <c r="Q3069">
        <v>8.2508486758468003E-2</v>
      </c>
    </row>
    <row r="3070" spans="1:17" hidden="1" x14ac:dyDescent="0.3">
      <c r="A3070" t="s">
        <v>6353</v>
      </c>
      <c r="B3070" t="s">
        <v>6354</v>
      </c>
      <c r="C3070" t="s">
        <v>10301</v>
      </c>
      <c r="D3070" t="s">
        <v>408</v>
      </c>
      <c r="E3070">
        <v>85.626239999999996</v>
      </c>
      <c r="F3070">
        <v>0.8</v>
      </c>
      <c r="G3070">
        <v>-13.632023238420199</v>
      </c>
      <c r="H3070">
        <v>-3.6428464247147199</v>
      </c>
      <c r="I3070">
        <v>-20.766641454434101</v>
      </c>
      <c r="J3070">
        <v>-7.47160847253733</v>
      </c>
      <c r="K3070">
        <v>0.90583177389083602</v>
      </c>
      <c r="L3070">
        <v>0.77822861640893304</v>
      </c>
      <c r="M3070">
        <v>12.261204387723501</v>
      </c>
      <c r="N3070">
        <v>0.15862398979088899</v>
      </c>
      <c r="O3070">
        <v>78.749999999999901</v>
      </c>
      <c r="P3070">
        <v>73.913043478260803</v>
      </c>
      <c r="Q3070">
        <v>9.4279864574960001E-2</v>
      </c>
    </row>
    <row r="3071" spans="1:17" hidden="1" x14ac:dyDescent="0.3">
      <c r="A3071" t="s">
        <v>6355</v>
      </c>
      <c r="B3071" t="s">
        <v>6356</v>
      </c>
      <c r="C3071" t="s">
        <v>10301</v>
      </c>
      <c r="D3071" t="s">
        <v>124</v>
      </c>
      <c r="E3071">
        <v>85.483112000000006</v>
      </c>
      <c r="F3071">
        <v>114.4</v>
      </c>
      <c r="G3071">
        <v>17.777626714276</v>
      </c>
      <c r="H3071">
        <v>9.0083380232219294</v>
      </c>
      <c r="I3071">
        <v>13.7078713190703</v>
      </c>
      <c r="J3071">
        <v>1.1504851736643</v>
      </c>
      <c r="K3071">
        <v>106.435865411942</v>
      </c>
      <c r="L3071">
        <v>96.955402583687601</v>
      </c>
      <c r="M3071">
        <v>65.377458781074296</v>
      </c>
      <c r="N3071">
        <v>0.31163333690266898</v>
      </c>
      <c r="O3071">
        <v>25.874125874125799</v>
      </c>
      <c r="P3071">
        <v>60</v>
      </c>
      <c r="Q3071">
        <v>0.10771143973462199</v>
      </c>
    </row>
    <row r="3072" spans="1:17" hidden="1" x14ac:dyDescent="0.3">
      <c r="A3072" t="s">
        <v>6357</v>
      </c>
      <c r="B3072" t="s">
        <v>6358</v>
      </c>
      <c r="C3072" t="s">
        <v>10301</v>
      </c>
      <c r="D3072" t="s">
        <v>308</v>
      </c>
      <c r="E3072">
        <v>85.47</v>
      </c>
      <c r="F3072">
        <v>122.1</v>
      </c>
      <c r="G3072">
        <v>161.62459114553499</v>
      </c>
      <c r="H3072">
        <v>6.3189911521587199</v>
      </c>
      <c r="I3072">
        <v>70.590277488691697</v>
      </c>
      <c r="J3072">
        <v>0.69581234194229002</v>
      </c>
      <c r="K3072">
        <v>115.589438908243</v>
      </c>
      <c r="L3072">
        <v>89.840844807338001</v>
      </c>
      <c r="M3072">
        <v>54.237082720626901</v>
      </c>
      <c r="N3072">
        <v>0.66213344956134401</v>
      </c>
      <c r="O3072">
        <v>16.298116298116302</v>
      </c>
      <c r="P3072">
        <v>204.488778054862</v>
      </c>
      <c r="Q3072">
        <v>0.118901639604372</v>
      </c>
    </row>
    <row r="3073" spans="1:17" hidden="1" x14ac:dyDescent="0.3">
      <c r="A3073" t="s">
        <v>6359</v>
      </c>
      <c r="B3073" t="s">
        <v>6360</v>
      </c>
      <c r="C3073" t="s">
        <v>10301</v>
      </c>
      <c r="D3073" t="s">
        <v>359</v>
      </c>
      <c r="E3073">
        <v>85.448999999999998</v>
      </c>
      <c r="F3073">
        <v>203.45</v>
      </c>
      <c r="G3073">
        <v>-7.9943658766249897</v>
      </c>
      <c r="H3073">
        <v>-3.2955579904019499</v>
      </c>
      <c r="I3073">
        <v>15.4805176364749</v>
      </c>
      <c r="J3073">
        <v>-3.9034651658319501</v>
      </c>
      <c r="K3073">
        <v>206.09050431159099</v>
      </c>
      <c r="L3073">
        <v>182.620389126574</v>
      </c>
      <c r="M3073">
        <v>40.513001941988598</v>
      </c>
      <c r="N3073">
        <v>0.42572899789858598</v>
      </c>
      <c r="O3073">
        <v>21.946424182845899</v>
      </c>
      <c r="P3073">
        <v>43.882602545968801</v>
      </c>
      <c r="Q3073">
        <v>6.0172510793399997E-2</v>
      </c>
    </row>
    <row r="3074" spans="1:17" hidden="1" x14ac:dyDescent="0.3">
      <c r="A3074" t="s">
        <v>6361</v>
      </c>
      <c r="B3074" t="s">
        <v>6362</v>
      </c>
      <c r="C3074" t="s">
        <v>10301</v>
      </c>
      <c r="E3074">
        <v>85.4</v>
      </c>
      <c r="F3074">
        <v>170.8</v>
      </c>
      <c r="G3074">
        <v>135.94754905086899</v>
      </c>
      <c r="H3074">
        <v>-14.4135707306899</v>
      </c>
      <c r="I3074">
        <v>16.697059819864599</v>
      </c>
      <c r="J3074">
        <v>-12.6272219644715</v>
      </c>
      <c r="K3074">
        <v>174.395895669944</v>
      </c>
      <c r="L3074">
        <v>140.497023368507</v>
      </c>
      <c r="M3074">
        <v>45.426466953760603</v>
      </c>
      <c r="N3074">
        <v>0.68469994300138404</v>
      </c>
      <c r="O3074">
        <v>20.462529274004599</v>
      </c>
      <c r="P3074">
        <v>166.875</v>
      </c>
      <c r="Q3074">
        <v>0.100000981955628</v>
      </c>
    </row>
    <row r="3075" spans="1:17" hidden="1" x14ac:dyDescent="0.3">
      <c r="A3075" t="s">
        <v>6363</v>
      </c>
      <c r="B3075" t="s">
        <v>6364</v>
      </c>
      <c r="C3075" t="s">
        <v>10301</v>
      </c>
      <c r="D3075" t="s">
        <v>303</v>
      </c>
      <c r="E3075">
        <v>85.361568000000005</v>
      </c>
      <c r="F3075">
        <v>208.5</v>
      </c>
      <c r="G3075">
        <v>-33.123466098810603</v>
      </c>
      <c r="H3075">
        <v>3.2780703249908401</v>
      </c>
      <c r="I3075">
        <v>-31.173801861594502</v>
      </c>
      <c r="J3075">
        <v>-1.0584090464254301</v>
      </c>
      <c r="K3075">
        <v>216.65097097359001</v>
      </c>
      <c r="L3075">
        <v>220.93705154667401</v>
      </c>
      <c r="M3075">
        <v>39.093372283848403</v>
      </c>
      <c r="N3075">
        <v>0.94980694980694902</v>
      </c>
      <c r="O3075">
        <v>61.89448441247</v>
      </c>
      <c r="P3075">
        <v>11.4973262032085</v>
      </c>
      <c r="Q3075">
        <v>0.12670437666241199</v>
      </c>
    </row>
    <row r="3076" spans="1:17" hidden="1" x14ac:dyDescent="0.3">
      <c r="A3076" t="s">
        <v>6365</v>
      </c>
      <c r="B3076" t="s">
        <v>6366</v>
      </c>
      <c r="C3076" t="s">
        <v>10301</v>
      </c>
      <c r="D3076" t="s">
        <v>1589</v>
      </c>
      <c r="E3076">
        <v>85.338313049999996</v>
      </c>
      <c r="F3076">
        <v>7.25</v>
      </c>
      <c r="G3076">
        <v>105.9532302178</v>
      </c>
      <c r="H3076">
        <v>42.331148565145703</v>
      </c>
      <c r="I3076">
        <v>15.5172500926152</v>
      </c>
      <c r="J3076">
        <v>-17.471608472537302</v>
      </c>
      <c r="K3076">
        <v>6.1875383368163597</v>
      </c>
      <c r="L3076">
        <v>5.0739891899759701</v>
      </c>
      <c r="M3076">
        <v>48.2821082114652</v>
      </c>
      <c r="N3076">
        <v>0.67145051877510797</v>
      </c>
      <c r="O3076">
        <v>21.931034482758601</v>
      </c>
      <c r="P3076">
        <v>163.636363636363</v>
      </c>
      <c r="Q3076">
        <v>0.109594549313176</v>
      </c>
    </row>
    <row r="3077" spans="1:17" hidden="1" x14ac:dyDescent="0.3">
      <c r="A3077" t="s">
        <v>6367</v>
      </c>
      <c r="B3077" t="s">
        <v>6368</v>
      </c>
      <c r="C3077" t="s">
        <v>10301</v>
      </c>
      <c r="D3077" t="s">
        <v>4521</v>
      </c>
      <c r="E3077">
        <v>85.149421250000003</v>
      </c>
      <c r="F3077">
        <v>568.25</v>
      </c>
      <c r="G3077">
        <v>5.6624223254187998</v>
      </c>
      <c r="H3077">
        <v>-10.463711666219</v>
      </c>
      <c r="I3077">
        <v>13.049904159740899</v>
      </c>
      <c r="J3077">
        <v>5.8470108293999297E-2</v>
      </c>
      <c r="K3077">
        <v>548.37758160026397</v>
      </c>
      <c r="L3077">
        <v>501.21921232872501</v>
      </c>
      <c r="M3077">
        <v>63.951863701996103</v>
      </c>
      <c r="N3077">
        <v>0.88013038968736101</v>
      </c>
      <c r="O3077">
        <v>15.2485701715794</v>
      </c>
      <c r="P3077">
        <v>49.539473684210499</v>
      </c>
      <c r="Q3077">
        <v>6.5049805181946002E-2</v>
      </c>
    </row>
    <row r="3078" spans="1:17" hidden="1" x14ac:dyDescent="0.3">
      <c r="A3078" t="s">
        <v>6369</v>
      </c>
      <c r="B3078" t="s">
        <v>6370</v>
      </c>
      <c r="C3078" t="s">
        <v>10301</v>
      </c>
      <c r="D3078" t="s">
        <v>527</v>
      </c>
      <c r="E3078">
        <v>85.142241600000006</v>
      </c>
      <c r="F3078">
        <v>124.8</v>
      </c>
      <c r="G3078">
        <v>302.72408442203499</v>
      </c>
      <c r="H3078">
        <v>61.9953245018147</v>
      </c>
      <c r="I3078">
        <v>132.982177850158</v>
      </c>
      <c r="J3078">
        <v>-21.283095846643299</v>
      </c>
      <c r="K3078">
        <v>108.422912518591</v>
      </c>
      <c r="L3078">
        <v>72.231040715912002</v>
      </c>
      <c r="M3078">
        <v>40.162546623834501</v>
      </c>
      <c r="N3078">
        <v>1.99334483085801</v>
      </c>
      <c r="O3078">
        <v>30.128205128205099</v>
      </c>
      <c r="P3078">
        <v>361.53846153846098</v>
      </c>
      <c r="Q3078">
        <v>0.166087456628565</v>
      </c>
    </row>
    <row r="3079" spans="1:17" hidden="1" x14ac:dyDescent="0.3">
      <c r="A3079" t="s">
        <v>6371</v>
      </c>
      <c r="B3079" t="s">
        <v>6372</v>
      </c>
      <c r="C3079" t="s">
        <v>10301</v>
      </c>
      <c r="D3079" t="s">
        <v>774</v>
      </c>
      <c r="E3079">
        <v>85.124092383999994</v>
      </c>
      <c r="F3079">
        <v>42.16</v>
      </c>
      <c r="G3079">
        <v>-12.7264806935334</v>
      </c>
      <c r="H3079">
        <v>-3.9812283642100201</v>
      </c>
      <c r="I3079">
        <v>-12.940369365866999</v>
      </c>
      <c r="J3079">
        <v>-3.7614586942761101</v>
      </c>
      <c r="K3079">
        <v>42.621819380123398</v>
      </c>
      <c r="L3079">
        <v>42.961389823373999</v>
      </c>
      <c r="M3079">
        <v>48.385420479148003</v>
      </c>
      <c r="N3079">
        <v>0.28654277718530502</v>
      </c>
      <c r="O3079">
        <v>34.487666034155602</v>
      </c>
      <c r="P3079">
        <v>33.629160063391403</v>
      </c>
      <c r="Q3079">
        <v>0.108292327824302</v>
      </c>
    </row>
    <row r="3080" spans="1:17" hidden="1" x14ac:dyDescent="0.3">
      <c r="A3080" t="s">
        <v>6373</v>
      </c>
      <c r="B3080" t="s">
        <v>6374</v>
      </c>
      <c r="C3080" t="s">
        <v>10301</v>
      </c>
      <c r="D3080" t="s">
        <v>2161</v>
      </c>
      <c r="E3080">
        <v>85.115160000000003</v>
      </c>
      <c r="F3080">
        <v>304.2</v>
      </c>
      <c r="G3080">
        <v>362.727423766188</v>
      </c>
      <c r="H3080">
        <v>-1.21594863680784</v>
      </c>
      <c r="I3080">
        <v>62.152839065046301</v>
      </c>
      <c r="J3080">
        <v>-15.280822737953599</v>
      </c>
      <c r="K3080">
        <v>288.89043882506797</v>
      </c>
      <c r="L3080">
        <v>199.686677773627</v>
      </c>
      <c r="M3080">
        <v>35.749621293731998</v>
      </c>
      <c r="N3080">
        <v>0.67861060329067602</v>
      </c>
      <c r="O3080">
        <v>40.647600262984803</v>
      </c>
      <c r="P3080">
        <v>568.57142857142799</v>
      </c>
    </row>
    <row r="3081" spans="1:17" hidden="1" x14ac:dyDescent="0.3">
      <c r="A3081" t="s">
        <v>6375</v>
      </c>
      <c r="B3081" t="s">
        <v>6376</v>
      </c>
      <c r="C3081" t="s">
        <v>10301</v>
      </c>
      <c r="D3081" t="s">
        <v>571</v>
      </c>
      <c r="E3081">
        <v>84.938926249999994</v>
      </c>
      <c r="F3081">
        <v>69.430000000000007</v>
      </c>
      <c r="G3081">
        <v>20.4369633305663</v>
      </c>
      <c r="H3081">
        <v>12.217772521658899</v>
      </c>
      <c r="I3081">
        <v>14.5376833790672</v>
      </c>
      <c r="J3081">
        <v>12.9542738804038</v>
      </c>
      <c r="K3081">
        <v>50.838393613175697</v>
      </c>
      <c r="L3081">
        <v>50.966917882750501</v>
      </c>
      <c r="M3081">
        <v>95.369048992157602</v>
      </c>
      <c r="N3081">
        <v>3.2780487804877998</v>
      </c>
      <c r="O3081">
        <v>0</v>
      </c>
      <c r="P3081">
        <v>56.022471910112301</v>
      </c>
      <c r="Q3081">
        <v>5.3298480196437001E-2</v>
      </c>
    </row>
    <row r="3082" spans="1:17" hidden="1" x14ac:dyDescent="0.3">
      <c r="A3082" t="s">
        <v>6377</v>
      </c>
      <c r="B3082" t="s">
        <v>6378</v>
      </c>
      <c r="C3082" t="s">
        <v>10301</v>
      </c>
      <c r="D3082" t="s">
        <v>54</v>
      </c>
      <c r="E3082">
        <v>84.525000000000006</v>
      </c>
      <c r="F3082">
        <v>245</v>
      </c>
      <c r="G3082">
        <v>21.929357277088599</v>
      </c>
      <c r="H3082">
        <v>1.45176855909836</v>
      </c>
      <c r="I3082">
        <v>2.8637720778026501</v>
      </c>
      <c r="J3082">
        <v>6.1709992554853699</v>
      </c>
      <c r="K3082">
        <v>223.503660707482</v>
      </c>
      <c r="L3082">
        <v>197.733371882217</v>
      </c>
      <c r="M3082">
        <v>62.575085610919999</v>
      </c>
      <c r="N3082">
        <v>0.27290936749289202</v>
      </c>
      <c r="O3082">
        <v>8.1632653061224492</v>
      </c>
      <c r="P3082">
        <v>80.545320560058897</v>
      </c>
      <c r="Q3082">
        <v>6.7740214508690999E-2</v>
      </c>
    </row>
    <row r="3083" spans="1:17" hidden="1" x14ac:dyDescent="0.3">
      <c r="A3083" t="s">
        <v>6379</v>
      </c>
      <c r="B3083" t="s">
        <v>6380</v>
      </c>
      <c r="C3083" t="s">
        <v>10301</v>
      </c>
      <c r="D3083" t="s">
        <v>248</v>
      </c>
      <c r="E3083">
        <v>84.499799999999993</v>
      </c>
      <c r="F3083">
        <v>13.02</v>
      </c>
      <c r="G3083">
        <v>36.642424255440702</v>
      </c>
      <c r="H3083">
        <v>-7.5999898774182801</v>
      </c>
      <c r="I3083">
        <v>49.862729174936398</v>
      </c>
      <c r="J3083">
        <v>4.4450504255702299</v>
      </c>
      <c r="K3083">
        <v>13.2454737342741</v>
      </c>
      <c r="L3083">
        <v>10.547545000439101</v>
      </c>
      <c r="M3083">
        <v>41.826958954577599</v>
      </c>
      <c r="N3083">
        <v>1.88723274961867</v>
      </c>
      <c r="O3083">
        <v>15.2073732718894</v>
      </c>
      <c r="P3083">
        <v>114.17996380983701</v>
      </c>
    </row>
    <row r="3084" spans="1:17" hidden="1" x14ac:dyDescent="0.3">
      <c r="A3084" t="s">
        <v>6381</v>
      </c>
      <c r="B3084" t="s">
        <v>6382</v>
      </c>
      <c r="C3084" t="s">
        <v>10301</v>
      </c>
      <c r="D3084" t="s">
        <v>571</v>
      </c>
      <c r="E3084">
        <v>84.4939775</v>
      </c>
      <c r="F3084">
        <v>66.099999999999994</v>
      </c>
      <c r="G3084">
        <v>27.6116742405713</v>
      </c>
      <c r="H3084">
        <v>19.456447301915901</v>
      </c>
      <c r="I3084">
        <v>71.935378747586</v>
      </c>
      <c r="J3084">
        <v>-0.32670172935226599</v>
      </c>
      <c r="K3084">
        <v>52.239654960711803</v>
      </c>
      <c r="L3084">
        <v>42.416692163267399</v>
      </c>
      <c r="M3084">
        <v>73.463649084474497</v>
      </c>
      <c r="N3084">
        <v>0.84550264550264498</v>
      </c>
      <c r="O3084">
        <v>0</v>
      </c>
      <c r="P3084">
        <v>141.240875912408</v>
      </c>
      <c r="Q3084">
        <v>0.113042288512509</v>
      </c>
    </row>
    <row r="3085" spans="1:17" hidden="1" x14ac:dyDescent="0.3">
      <c r="A3085" t="s">
        <v>6383</v>
      </c>
      <c r="B3085" t="s">
        <v>6384</v>
      </c>
      <c r="C3085" t="s">
        <v>10301</v>
      </c>
      <c r="D3085" t="s">
        <v>263</v>
      </c>
      <c r="E3085">
        <v>84</v>
      </c>
      <c r="F3085">
        <v>112</v>
      </c>
      <c r="G3085">
        <v>66.695642145717699</v>
      </c>
      <c r="H3085">
        <v>-7.2443714600212701</v>
      </c>
      <c r="I3085">
        <v>78.154776111051206</v>
      </c>
      <c r="J3085">
        <v>-4.3394671267904101</v>
      </c>
      <c r="K3085">
        <v>111.15023926473501</v>
      </c>
      <c r="L3085">
        <v>79.859453733973496</v>
      </c>
      <c r="M3085">
        <v>40.613468248682402</v>
      </c>
      <c r="N3085">
        <v>0.29112964366944599</v>
      </c>
      <c r="O3085">
        <v>28.4375</v>
      </c>
      <c r="P3085">
        <v>157.175660160734</v>
      </c>
    </row>
    <row r="3086" spans="1:17" hidden="1" x14ac:dyDescent="0.3">
      <c r="A3086" t="s">
        <v>6385</v>
      </c>
      <c r="B3086" t="s">
        <v>6386</v>
      </c>
      <c r="C3086" t="s">
        <v>10301</v>
      </c>
      <c r="D3086" t="s">
        <v>198</v>
      </c>
      <c r="E3086">
        <v>83.957723200000004</v>
      </c>
      <c r="F3086">
        <v>73.58</v>
      </c>
      <c r="G3086">
        <v>-52.427843197675102</v>
      </c>
      <c r="H3086">
        <v>8.3109097765609405</v>
      </c>
      <c r="I3086">
        <v>-26.355695257773601</v>
      </c>
      <c r="J3086">
        <v>8.5629243063491192</v>
      </c>
      <c r="K3086">
        <v>70.557694144910997</v>
      </c>
      <c r="L3086">
        <v>76.769346695927993</v>
      </c>
      <c r="M3086">
        <v>65.719968199367301</v>
      </c>
      <c r="N3086">
        <v>2.0944144203168502</v>
      </c>
      <c r="O3086">
        <v>39.983691220440299</v>
      </c>
      <c r="P3086">
        <v>16.8121924114938</v>
      </c>
      <c r="Q3086">
        <v>8.8823600748620002E-2</v>
      </c>
    </row>
    <row r="3087" spans="1:17" hidden="1" x14ac:dyDescent="0.3">
      <c r="A3087" t="s">
        <v>6387</v>
      </c>
      <c r="B3087" t="s">
        <v>6388</v>
      </c>
      <c r="C3087" t="s">
        <v>10301</v>
      </c>
      <c r="D3087" t="s">
        <v>46</v>
      </c>
      <c r="E3087">
        <v>83.927340000000001</v>
      </c>
      <c r="F3087">
        <v>7.56</v>
      </c>
      <c r="G3087">
        <v>-99.5559634849118</v>
      </c>
      <c r="H3087">
        <v>11.636614614709201</v>
      </c>
      <c r="I3087">
        <v>-62.317241797487299</v>
      </c>
      <c r="J3087">
        <v>-4.9452132990833499</v>
      </c>
      <c r="K3087">
        <v>7.7291846942600202</v>
      </c>
      <c r="L3087">
        <v>11.0061581404225</v>
      </c>
      <c r="M3087">
        <v>53.167078823978301</v>
      </c>
      <c r="N3087">
        <v>1.1648694430756901</v>
      </c>
      <c r="O3087">
        <v>279.60050482986202</v>
      </c>
      <c r="P3087">
        <v>15.8563675730393</v>
      </c>
      <c r="Q3087">
        <v>2.8034398784015001E-2</v>
      </c>
    </row>
    <row r="3088" spans="1:17" hidden="1" x14ac:dyDescent="0.3">
      <c r="A3088" t="s">
        <v>6389</v>
      </c>
      <c r="B3088" t="s">
        <v>6390</v>
      </c>
      <c r="C3088" t="s">
        <v>10301</v>
      </c>
      <c r="D3088" t="s">
        <v>571</v>
      </c>
      <c r="E3088">
        <v>83.904888959999994</v>
      </c>
      <c r="F3088">
        <v>34.56</v>
      </c>
      <c r="G3088">
        <v>16.563867827035999</v>
      </c>
      <c r="H3088">
        <v>5.9096492723592702</v>
      </c>
      <c r="I3088">
        <v>-4.7450392942181203</v>
      </c>
      <c r="J3088">
        <v>10.843741336025101</v>
      </c>
      <c r="K3088">
        <v>26.799094295294399</v>
      </c>
      <c r="L3088">
        <v>26.459549882998999</v>
      </c>
      <c r="M3088">
        <v>83.088056176306495</v>
      </c>
      <c r="N3088">
        <v>1.87271290775465</v>
      </c>
      <c r="O3088">
        <v>4.1956018518518299</v>
      </c>
      <c r="P3088">
        <v>77.230769230769198</v>
      </c>
      <c r="Q3088">
        <v>7.1580986059692001E-2</v>
      </c>
    </row>
    <row r="3089" spans="1:17" hidden="1" x14ac:dyDescent="0.3">
      <c r="A3089" t="s">
        <v>6391</v>
      </c>
      <c r="B3089" t="s">
        <v>6392</v>
      </c>
      <c r="C3089" t="s">
        <v>10301</v>
      </c>
      <c r="D3089" t="s">
        <v>72</v>
      </c>
      <c r="E3089">
        <v>83.745671999999999</v>
      </c>
      <c r="F3089">
        <v>199.2</v>
      </c>
      <c r="G3089">
        <v>234.72562675767799</v>
      </c>
      <c r="H3089">
        <v>24.0057407555475</v>
      </c>
      <c r="I3089">
        <v>16.8403966687329</v>
      </c>
      <c r="J3089">
        <v>3.1448573610807702</v>
      </c>
      <c r="K3089">
        <v>173.366319639658</v>
      </c>
      <c r="L3089">
        <v>139.00842254549099</v>
      </c>
      <c r="M3089">
        <v>58.019279882754198</v>
      </c>
      <c r="N3089">
        <v>3.1592156749184599</v>
      </c>
      <c r="O3089">
        <v>12.976907630522099</v>
      </c>
      <c r="P3089">
        <v>263.56999452454801</v>
      </c>
      <c r="Q3089">
        <v>0.27722732851090498</v>
      </c>
    </row>
    <row r="3090" spans="1:17" hidden="1" x14ac:dyDescent="0.3">
      <c r="A3090" t="s">
        <v>6393</v>
      </c>
      <c r="B3090" t="s">
        <v>6394</v>
      </c>
      <c r="C3090" t="s">
        <v>10301</v>
      </c>
      <c r="D3090" t="s">
        <v>571</v>
      </c>
      <c r="E3090">
        <v>83.739469600000007</v>
      </c>
      <c r="F3090">
        <v>103.1</v>
      </c>
      <c r="G3090">
        <v>-4.6660937703987697</v>
      </c>
      <c r="H3090">
        <v>-6.5157067221285496</v>
      </c>
      <c r="I3090">
        <v>-41.872076303944802</v>
      </c>
      <c r="J3090">
        <v>-12.7220579973254</v>
      </c>
      <c r="K3090">
        <v>110.844953776469</v>
      </c>
      <c r="L3090">
        <v>108.68415046713601</v>
      </c>
      <c r="M3090">
        <v>40.722143045276702</v>
      </c>
      <c r="N3090">
        <v>0.574178935447338</v>
      </c>
      <c r="O3090">
        <v>54.558680892337499</v>
      </c>
      <c r="P3090">
        <v>30.1767676767676</v>
      </c>
      <c r="Q3090">
        <v>7.5556641751300003E-4</v>
      </c>
    </row>
    <row r="3091" spans="1:17" hidden="1" x14ac:dyDescent="0.3">
      <c r="A3091" t="s">
        <v>6395</v>
      </c>
      <c r="B3091" t="s">
        <v>6396</v>
      </c>
      <c r="C3091" t="s">
        <v>10301</v>
      </c>
      <c r="D3091" t="s">
        <v>568</v>
      </c>
      <c r="E3091">
        <v>83.691999999999993</v>
      </c>
      <c r="F3091">
        <v>305</v>
      </c>
      <c r="G3091">
        <v>130.66640830036701</v>
      </c>
      <c r="H3091">
        <v>7.8511984242088397</v>
      </c>
      <c r="I3091">
        <v>34.958883021090301</v>
      </c>
      <c r="J3091">
        <v>-7.2123425993475099E-2</v>
      </c>
      <c r="K3091">
        <v>290.29301782177203</v>
      </c>
      <c r="L3091">
        <v>246.67893890283599</v>
      </c>
      <c r="M3091">
        <v>62.274112206115603</v>
      </c>
      <c r="N3091">
        <v>0.370247933884297</v>
      </c>
      <c r="O3091">
        <v>31.5081967213114</v>
      </c>
      <c r="P3091">
        <v>185.31337698783901</v>
      </c>
      <c r="Q3091">
        <v>0.13846496973186601</v>
      </c>
    </row>
    <row r="3092" spans="1:17" hidden="1" x14ac:dyDescent="0.3">
      <c r="A3092" t="s">
        <v>6397</v>
      </c>
      <c r="B3092" t="s">
        <v>6398</v>
      </c>
      <c r="C3092" t="s">
        <v>10301</v>
      </c>
      <c r="D3092" t="s">
        <v>1146</v>
      </c>
      <c r="E3092">
        <v>83.651587500000005</v>
      </c>
      <c r="F3092">
        <v>72.75</v>
      </c>
      <c r="G3092">
        <v>-4.6126527783718396</v>
      </c>
      <c r="H3092">
        <v>23.2151592963159</v>
      </c>
      <c r="I3092">
        <v>9.5742676364749304</v>
      </c>
      <c r="J3092">
        <v>-1.90735702088373</v>
      </c>
      <c r="K3092">
        <v>62.611194881217102</v>
      </c>
      <c r="L3092">
        <v>60.478268044899998</v>
      </c>
      <c r="M3092">
        <v>69.002447621552307</v>
      </c>
      <c r="N3092">
        <v>1.3526112185686601</v>
      </c>
      <c r="O3092">
        <v>8.5910652920962107</v>
      </c>
      <c r="P3092">
        <v>47.715736040609102</v>
      </c>
    </row>
    <row r="3093" spans="1:17" hidden="1" x14ac:dyDescent="0.3">
      <c r="A3093" t="s">
        <v>6399</v>
      </c>
      <c r="B3093" t="s">
        <v>6400</v>
      </c>
      <c r="C3093" t="s">
        <v>10301</v>
      </c>
      <c r="D3093" t="s">
        <v>139</v>
      </c>
      <c r="E3093">
        <v>83.6</v>
      </c>
      <c r="F3093">
        <v>76</v>
      </c>
      <c r="G3093">
        <v>34.475424869027798</v>
      </c>
      <c r="H3093">
        <v>-7.4832078704978704</v>
      </c>
      <c r="I3093">
        <v>8.9591882713955702</v>
      </c>
      <c r="J3093">
        <v>-4.7265104333216499</v>
      </c>
      <c r="K3093">
        <v>80.913257646105194</v>
      </c>
      <c r="L3093">
        <v>72.457636406458306</v>
      </c>
      <c r="M3093">
        <v>44.664772751570197</v>
      </c>
      <c r="N3093">
        <v>1.12204724409448</v>
      </c>
      <c r="O3093">
        <v>34.907894736842103</v>
      </c>
      <c r="P3093">
        <v>62.393162393162299</v>
      </c>
    </row>
    <row r="3094" spans="1:17" hidden="1" x14ac:dyDescent="0.3">
      <c r="A3094" t="s">
        <v>6401</v>
      </c>
      <c r="B3094" t="s">
        <v>6402</v>
      </c>
      <c r="C3094" t="s">
        <v>10301</v>
      </c>
      <c r="D3094" t="s">
        <v>46</v>
      </c>
      <c r="E3094">
        <v>83.540080000000003</v>
      </c>
      <c r="F3094">
        <v>135.19999999999999</v>
      </c>
      <c r="G3094">
        <v>4.6312820837085598</v>
      </c>
      <c r="H3094">
        <v>-17.310178696072001</v>
      </c>
      <c r="I3094">
        <v>24.8899242021314</v>
      </c>
      <c r="J3094">
        <v>5.3942738804038202</v>
      </c>
      <c r="K3094">
        <v>137.15286620407599</v>
      </c>
      <c r="L3094">
        <v>114.78203549765701</v>
      </c>
      <c r="M3094">
        <v>56.399916274203697</v>
      </c>
      <c r="N3094">
        <v>0.85818181818181805</v>
      </c>
      <c r="O3094">
        <v>37.980769230769198</v>
      </c>
      <c r="P3094">
        <v>57.943925233644798</v>
      </c>
      <c r="Q3094">
        <v>0.13901753009904999</v>
      </c>
    </row>
    <row r="3095" spans="1:17" hidden="1" x14ac:dyDescent="0.3">
      <c r="A3095" t="s">
        <v>6403</v>
      </c>
      <c r="B3095" t="s">
        <v>6404</v>
      </c>
      <c r="C3095" t="s">
        <v>10301</v>
      </c>
      <c r="D3095" t="s">
        <v>3253</v>
      </c>
      <c r="E3095">
        <v>83.490750000000006</v>
      </c>
      <c r="F3095">
        <v>97.65</v>
      </c>
      <c r="G3095">
        <v>70.3161236208106</v>
      </c>
      <c r="H3095">
        <v>-3.2039001393205102</v>
      </c>
      <c r="I3095">
        <v>23.367830075971501</v>
      </c>
      <c r="J3095">
        <v>-3.98772204627641</v>
      </c>
      <c r="K3095">
        <v>99.559206600354997</v>
      </c>
      <c r="L3095">
        <v>84.093796111572402</v>
      </c>
      <c r="M3095">
        <v>37.261354257435002</v>
      </c>
      <c r="N3095">
        <v>0.10916253996495499</v>
      </c>
      <c r="O3095">
        <v>29.544290834613399</v>
      </c>
      <c r="P3095">
        <v>109.549356223175</v>
      </c>
      <c r="Q3095">
        <v>0.15457072734605401</v>
      </c>
    </row>
    <row r="3096" spans="1:17" hidden="1" x14ac:dyDescent="0.3">
      <c r="A3096" t="s">
        <v>6405</v>
      </c>
      <c r="B3096" t="s">
        <v>6406</v>
      </c>
      <c r="C3096" t="s">
        <v>10301</v>
      </c>
      <c r="E3096">
        <v>83.411476335000003</v>
      </c>
      <c r="F3096">
        <v>30.69</v>
      </c>
      <c r="G3096">
        <v>21.8626431493647</v>
      </c>
      <c r="H3096">
        <v>-10.4159716149258</v>
      </c>
      <c r="I3096">
        <v>3.0532395990917598</v>
      </c>
      <c r="J3096">
        <v>-2.9942602364750401</v>
      </c>
      <c r="K3096">
        <v>31.123007982581601</v>
      </c>
      <c r="L3096">
        <v>28.710508281293802</v>
      </c>
      <c r="M3096">
        <v>46.788385594622603</v>
      </c>
      <c r="N3096">
        <v>1.05120256951223</v>
      </c>
      <c r="O3096">
        <v>18.931247963505999</v>
      </c>
      <c r="P3096">
        <v>63.68</v>
      </c>
      <c r="Q3096">
        <v>3.0014695980455999E-2</v>
      </c>
    </row>
    <row r="3097" spans="1:17" hidden="1" x14ac:dyDescent="0.3">
      <c r="A3097" t="s">
        <v>6407</v>
      </c>
      <c r="B3097" t="s">
        <v>6408</v>
      </c>
      <c r="C3097" t="s">
        <v>10301</v>
      </c>
      <c r="D3097" t="s">
        <v>755</v>
      </c>
      <c r="E3097">
        <v>83.360844</v>
      </c>
      <c r="F3097">
        <v>82.04</v>
      </c>
      <c r="G3097">
        <v>-24.592800496426701</v>
      </c>
      <c r="H3097">
        <v>2.7413953041052901</v>
      </c>
      <c r="I3097">
        <v>-9.0615985298790296</v>
      </c>
      <c r="J3097">
        <v>10.578681410857801</v>
      </c>
      <c r="K3097">
        <v>74.939897554046993</v>
      </c>
      <c r="L3097">
        <v>73.543694198537395</v>
      </c>
      <c r="M3097">
        <v>77.237577151635904</v>
      </c>
      <c r="N3097">
        <v>1.3765952258801999</v>
      </c>
      <c r="O3097">
        <v>39.8098488542174</v>
      </c>
      <c r="P3097">
        <v>41.815038893690499</v>
      </c>
      <c r="Q3097">
        <v>0.14367747330949199</v>
      </c>
    </row>
    <row r="3098" spans="1:17" hidden="1" x14ac:dyDescent="0.3">
      <c r="A3098" t="s">
        <v>6409</v>
      </c>
      <c r="B3098" t="s">
        <v>6410</v>
      </c>
      <c r="C3098" t="s">
        <v>10301</v>
      </c>
      <c r="D3098" t="s">
        <v>139</v>
      </c>
      <c r="E3098">
        <v>83.223571199999995</v>
      </c>
      <c r="F3098">
        <v>8443.9500000000007</v>
      </c>
      <c r="G3098">
        <v>109.455233169519</v>
      </c>
      <c r="H3098">
        <v>25.098030908676201</v>
      </c>
      <c r="I3098">
        <v>76.2223072012182</v>
      </c>
      <c r="J3098">
        <v>16.4631532053555</v>
      </c>
      <c r="K3098">
        <v>5657.3858415596196</v>
      </c>
      <c r="L3098">
        <v>4641.7666898380503</v>
      </c>
      <c r="M3098">
        <v>91.303272238202695</v>
      </c>
      <c r="N3098">
        <v>1.14452934482198</v>
      </c>
      <c r="O3098">
        <v>0</v>
      </c>
      <c r="P3098">
        <v>159.73392802214701</v>
      </c>
      <c r="Q3098">
        <v>9.1053067957804004E-2</v>
      </c>
    </row>
    <row r="3099" spans="1:17" hidden="1" x14ac:dyDescent="0.3">
      <c r="A3099" t="s">
        <v>6411</v>
      </c>
      <c r="B3099" t="s">
        <v>6412</v>
      </c>
      <c r="C3099" t="s">
        <v>10301</v>
      </c>
      <c r="D3099" t="s">
        <v>2839</v>
      </c>
      <c r="E3099">
        <v>82.862409920000005</v>
      </c>
      <c r="F3099">
        <v>92.8</v>
      </c>
      <c r="G3099">
        <v>22.365663285581999</v>
      </c>
      <c r="H3099">
        <v>-14.444393984287601</v>
      </c>
      <c r="I3099">
        <v>-5.9809715434794999</v>
      </c>
      <c r="J3099">
        <v>-1.12823317775539</v>
      </c>
      <c r="K3099">
        <v>96.985054732252294</v>
      </c>
      <c r="L3099">
        <v>94.279508986978399</v>
      </c>
      <c r="M3099">
        <v>54.070810580075403</v>
      </c>
      <c r="N3099">
        <v>0.47937743190661403</v>
      </c>
      <c r="O3099">
        <v>47.510775862068897</v>
      </c>
      <c r="P3099">
        <v>68.727272727272705</v>
      </c>
    </row>
    <row r="3100" spans="1:17" hidden="1" x14ac:dyDescent="0.3">
      <c r="A3100" t="s">
        <v>6413</v>
      </c>
      <c r="B3100" t="s">
        <v>6414</v>
      </c>
      <c r="C3100" t="s">
        <v>10301</v>
      </c>
      <c r="D3100" t="s">
        <v>2624</v>
      </c>
      <c r="E3100">
        <v>82.850533400000003</v>
      </c>
      <c r="F3100">
        <v>74.11</v>
      </c>
      <c r="G3100">
        <v>-31.984473707658999</v>
      </c>
      <c r="H3100">
        <v>-7.9661841520587</v>
      </c>
      <c r="I3100">
        <v>-22.782845233862101</v>
      </c>
      <c r="J3100">
        <v>1.7797284258583801</v>
      </c>
      <c r="K3100">
        <v>71.685372985648598</v>
      </c>
      <c r="L3100">
        <v>72.094121919713899</v>
      </c>
      <c r="M3100">
        <v>66.486150300575105</v>
      </c>
      <c r="N3100">
        <v>0.68109058927000798</v>
      </c>
      <c r="O3100">
        <v>41.681284576980097</v>
      </c>
      <c r="P3100">
        <v>23.413821815154002</v>
      </c>
      <c r="Q3100">
        <v>0.21868175757206201</v>
      </c>
    </row>
    <row r="3101" spans="1:17" hidden="1" x14ac:dyDescent="0.3">
      <c r="A3101" t="s">
        <v>6415</v>
      </c>
      <c r="B3101" t="s">
        <v>6416</v>
      </c>
      <c r="C3101" t="s">
        <v>10301</v>
      </c>
      <c r="D3101" t="s">
        <v>219</v>
      </c>
      <c r="E3101">
        <v>82.414013999999995</v>
      </c>
      <c r="F3101">
        <v>119.8</v>
      </c>
      <c r="G3101">
        <v>41.6505568849241</v>
      </c>
      <c r="H3101">
        <v>9.0173616055841297</v>
      </c>
      <c r="I3101">
        <v>6.4935317911405503</v>
      </c>
      <c r="J3101">
        <v>-1.12775887894097</v>
      </c>
      <c r="K3101">
        <v>108.40752994694</v>
      </c>
      <c r="L3101">
        <v>93.531308670458003</v>
      </c>
      <c r="M3101">
        <v>60.834786870523502</v>
      </c>
      <c r="N3101">
        <v>0.73694961271503301</v>
      </c>
      <c r="O3101">
        <v>3.5058430717863098</v>
      </c>
      <c r="P3101">
        <v>84.876543209876502</v>
      </c>
      <c r="Q3101">
        <v>6.9334489857385995E-2</v>
      </c>
    </row>
    <row r="3102" spans="1:17" hidden="1" x14ac:dyDescent="0.3">
      <c r="A3102" t="s">
        <v>6417</v>
      </c>
      <c r="B3102" t="s">
        <v>6418</v>
      </c>
      <c r="C3102" t="s">
        <v>10301</v>
      </c>
      <c r="D3102" t="s">
        <v>359</v>
      </c>
      <c r="E3102">
        <v>82.392250000000004</v>
      </c>
      <c r="F3102">
        <v>6.95</v>
      </c>
      <c r="G3102">
        <v>21.013931610623199</v>
      </c>
      <c r="H3102">
        <v>-4.1661687643526202</v>
      </c>
      <c r="I3102">
        <v>58.292475022143698</v>
      </c>
      <c r="J3102">
        <v>-2.1868549184384198</v>
      </c>
      <c r="K3102">
        <v>6.0706969554493497</v>
      </c>
      <c r="L3102">
        <v>4.9237809133401704</v>
      </c>
      <c r="M3102">
        <v>61.104636901463898</v>
      </c>
      <c r="N3102">
        <v>0.34029798572569497</v>
      </c>
      <c r="O3102">
        <v>13.5971223021582</v>
      </c>
      <c r="P3102">
        <v>115.83850931677</v>
      </c>
      <c r="Q3102">
        <v>0.14231799599477399</v>
      </c>
    </row>
    <row r="3103" spans="1:17" hidden="1" x14ac:dyDescent="0.3">
      <c r="A3103" t="s">
        <v>6419</v>
      </c>
      <c r="B3103" t="s">
        <v>6420</v>
      </c>
      <c r="C3103" t="s">
        <v>10301</v>
      </c>
      <c r="D3103" t="s">
        <v>4682</v>
      </c>
      <c r="E3103">
        <v>82.217699999999994</v>
      </c>
      <c r="F3103">
        <v>5.55</v>
      </c>
      <c r="G3103">
        <v>-97.254754098720198</v>
      </c>
      <c r="H3103">
        <v>1.1831490068255399</v>
      </c>
      <c r="I3103">
        <v>-79.147306622111302</v>
      </c>
      <c r="J3103">
        <v>-2.21828086412172</v>
      </c>
      <c r="K3103">
        <v>5.7988566340934797</v>
      </c>
      <c r="L3103">
        <v>9.6416495012269898</v>
      </c>
      <c r="M3103">
        <v>49.5865183219613</v>
      </c>
      <c r="N3103">
        <v>0.548328940206249</v>
      </c>
      <c r="O3103">
        <v>271.53153153153102</v>
      </c>
      <c r="P3103">
        <v>23.2238010657193</v>
      </c>
      <c r="Q3103">
        <v>-4.8524944976268997E-2</v>
      </c>
    </row>
    <row r="3104" spans="1:17" hidden="1" x14ac:dyDescent="0.3">
      <c r="A3104" t="s">
        <v>6421</v>
      </c>
      <c r="B3104" t="s">
        <v>6422</v>
      </c>
      <c r="C3104" t="s">
        <v>10301</v>
      </c>
      <c r="D3104" t="s">
        <v>955</v>
      </c>
      <c r="E3104">
        <v>82.174449999999993</v>
      </c>
      <c r="F3104">
        <v>53.05</v>
      </c>
      <c r="G3104">
        <v>-63.963548253489598</v>
      </c>
      <c r="H3104">
        <v>-8.0473671625332699</v>
      </c>
      <c r="I3104">
        <v>-47.721543092880097</v>
      </c>
      <c r="J3104">
        <v>-2.0965100584106899</v>
      </c>
      <c r="K3104">
        <v>52.326590777559403</v>
      </c>
      <c r="M3104">
        <v>48.995479430577902</v>
      </c>
      <c r="N3104">
        <v>0.29081467056150601</v>
      </c>
      <c r="O3104">
        <v>63.996229971724802</v>
      </c>
      <c r="P3104">
        <v>47.3611111111111</v>
      </c>
    </row>
    <row r="3105" spans="1:17" hidden="1" x14ac:dyDescent="0.3">
      <c r="A3105" t="s">
        <v>6423</v>
      </c>
      <c r="B3105" t="s">
        <v>6424</v>
      </c>
      <c r="C3105" t="s">
        <v>10301</v>
      </c>
      <c r="D3105" t="s">
        <v>5319</v>
      </c>
      <c r="E3105">
        <v>82.108440000000002</v>
      </c>
      <c r="F3105">
        <v>48.8</v>
      </c>
      <c r="G3105">
        <v>-25.094307267075902</v>
      </c>
      <c r="H3105">
        <v>-6.7608460614526402</v>
      </c>
      <c r="I3105">
        <v>-18.723351411144101</v>
      </c>
      <c r="J3105">
        <v>-8.1030876503111706</v>
      </c>
      <c r="K3105">
        <v>50.595973914404397</v>
      </c>
      <c r="L3105">
        <v>49.8085837330514</v>
      </c>
      <c r="M3105">
        <v>45.593989655253502</v>
      </c>
      <c r="N3105">
        <v>0.14678030303030301</v>
      </c>
      <c r="O3105">
        <v>24.569672131147499</v>
      </c>
      <c r="P3105">
        <v>21.302510564255499</v>
      </c>
    </row>
    <row r="3106" spans="1:17" hidden="1" x14ac:dyDescent="0.3">
      <c r="A3106" t="s">
        <v>6425</v>
      </c>
      <c r="B3106" t="s">
        <v>6426</v>
      </c>
      <c r="C3106" t="s">
        <v>10301</v>
      </c>
      <c r="D3106" t="s">
        <v>622</v>
      </c>
      <c r="E3106">
        <v>82.062608767999905</v>
      </c>
      <c r="F3106">
        <v>94.96</v>
      </c>
      <c r="G3106">
        <v>6.39626530471973</v>
      </c>
      <c r="H3106">
        <v>7.8370869140826196</v>
      </c>
      <c r="I3106">
        <v>-8.6263563461620798</v>
      </c>
      <c r="J3106">
        <v>4.1350406322651496</v>
      </c>
      <c r="K3106">
        <v>92.413940856621707</v>
      </c>
      <c r="L3106">
        <v>91.225286825092297</v>
      </c>
      <c r="M3106">
        <v>60.616031780359101</v>
      </c>
      <c r="N3106">
        <v>1.48160157667934</v>
      </c>
      <c r="O3106">
        <v>25.684498736310001</v>
      </c>
      <c r="P3106">
        <v>38.123636363636301</v>
      </c>
      <c r="Q3106">
        <v>1.8606956026376999E-2</v>
      </c>
    </row>
    <row r="3107" spans="1:17" hidden="1" x14ac:dyDescent="0.3">
      <c r="A3107" t="s">
        <v>6427</v>
      </c>
      <c r="B3107" t="s">
        <v>6428</v>
      </c>
      <c r="C3107" t="s">
        <v>10301</v>
      </c>
      <c r="D3107" t="s">
        <v>303</v>
      </c>
      <c r="E3107">
        <v>81.792213840000002</v>
      </c>
      <c r="F3107">
        <v>34.200000000000003</v>
      </c>
      <c r="G3107">
        <v>-71.9439241035126</v>
      </c>
      <c r="H3107">
        <v>-8.1250997623897501</v>
      </c>
      <c r="I3107">
        <v>-32.140848642594797</v>
      </c>
      <c r="J3107">
        <v>3.23427388040384</v>
      </c>
      <c r="K3107">
        <v>35.663151659462599</v>
      </c>
      <c r="M3107">
        <v>54.812665756360303</v>
      </c>
      <c r="N3107">
        <v>0.59149722735674604</v>
      </c>
      <c r="O3107">
        <v>84.210526315789394</v>
      </c>
      <c r="P3107">
        <v>9.9678456591639897</v>
      </c>
    </row>
    <row r="3108" spans="1:17" hidden="1" x14ac:dyDescent="0.3">
      <c r="A3108" t="s">
        <v>6429</v>
      </c>
      <c r="B3108" t="s">
        <v>6430</v>
      </c>
      <c r="C3108" t="s">
        <v>10301</v>
      </c>
      <c r="D3108" t="s">
        <v>46</v>
      </c>
      <c r="E3108">
        <v>81.613401999999994</v>
      </c>
      <c r="F3108">
        <v>53.95</v>
      </c>
      <c r="G3108">
        <v>-48.579502230016899</v>
      </c>
      <c r="H3108">
        <v>16.349209711919698</v>
      </c>
      <c r="I3108">
        <v>-23.909342254528799</v>
      </c>
      <c r="J3108">
        <v>0.63589738252984196</v>
      </c>
      <c r="K3108">
        <v>50.693515793266201</v>
      </c>
      <c r="L3108">
        <v>55.153331245147697</v>
      </c>
      <c r="M3108">
        <v>68.686213401541096</v>
      </c>
      <c r="N3108">
        <v>0.71745964402338802</v>
      </c>
      <c r="O3108">
        <v>35.3104726598702</v>
      </c>
      <c r="P3108">
        <v>29.812319538017299</v>
      </c>
      <c r="Q3108">
        <v>6.4513794223324997E-2</v>
      </c>
    </row>
    <row r="3109" spans="1:17" hidden="1" x14ac:dyDescent="0.3">
      <c r="A3109" t="s">
        <v>6431</v>
      </c>
      <c r="B3109" t="s">
        <v>6432</v>
      </c>
      <c r="C3109" t="s">
        <v>10301</v>
      </c>
      <c r="D3109" t="s">
        <v>921</v>
      </c>
      <c r="E3109">
        <v>81.142800199999996</v>
      </c>
      <c r="F3109">
        <v>154</v>
      </c>
      <c r="G3109">
        <v>8.84958041547468</v>
      </c>
      <c r="H3109">
        <v>-11.2332078704978</v>
      </c>
      <c r="I3109">
        <v>25.0915855760841</v>
      </c>
      <c r="J3109">
        <v>-4.9657261195961704</v>
      </c>
      <c r="K3109">
        <v>138.87221510682301</v>
      </c>
      <c r="M3109">
        <v>56.659713424657397</v>
      </c>
      <c r="N3109">
        <v>0.23904923599320799</v>
      </c>
      <c r="O3109">
        <v>14.935064935064901</v>
      </c>
      <c r="P3109">
        <v>91.900311526479697</v>
      </c>
    </row>
    <row r="3110" spans="1:17" hidden="1" x14ac:dyDescent="0.3">
      <c r="A3110" t="s">
        <v>6433</v>
      </c>
      <c r="B3110" t="s">
        <v>6434</v>
      </c>
      <c r="C3110" t="s">
        <v>10301</v>
      </c>
      <c r="D3110" t="s">
        <v>308</v>
      </c>
      <c r="E3110">
        <v>81.079739700000005</v>
      </c>
      <c r="F3110">
        <v>5.05</v>
      </c>
      <c r="G3110">
        <v>-101.52630820613</v>
      </c>
      <c r="H3110">
        <v>-5.55651614117457</v>
      </c>
      <c r="I3110">
        <v>-73.7058075514949</v>
      </c>
      <c r="J3110">
        <v>-5.2561475755348601</v>
      </c>
      <c r="K3110">
        <v>5.4738362712665998</v>
      </c>
      <c r="L3110">
        <v>9.3461859618440997</v>
      </c>
      <c r="M3110">
        <v>37.838241196124898</v>
      </c>
      <c r="N3110">
        <v>1.0739257752353599</v>
      </c>
      <c r="O3110">
        <v>367.32673267326697</v>
      </c>
      <c r="P3110">
        <v>5.2083333333333197</v>
      </c>
      <c r="Q3110">
        <v>0.151532989360636</v>
      </c>
    </row>
    <row r="3111" spans="1:17" hidden="1" x14ac:dyDescent="0.3">
      <c r="A3111" t="s">
        <v>6435</v>
      </c>
      <c r="B3111" t="s">
        <v>6436</v>
      </c>
      <c r="C3111" t="s">
        <v>10301</v>
      </c>
      <c r="D3111" t="s">
        <v>527</v>
      </c>
      <c r="E3111">
        <v>80.882549999999995</v>
      </c>
      <c r="F3111">
        <v>6.34</v>
      </c>
      <c r="G3111">
        <v>-11.373619877075701</v>
      </c>
      <c r="H3111">
        <v>-8.6736840609740593</v>
      </c>
      <c r="I3111">
        <v>-33.788754476547098</v>
      </c>
      <c r="J3111">
        <v>-6.33161759246439</v>
      </c>
      <c r="K3111">
        <v>6.6469420252973501</v>
      </c>
      <c r="L3111">
        <v>6.6219592809370198</v>
      </c>
      <c r="M3111">
        <v>42.218727533820001</v>
      </c>
      <c r="N3111">
        <v>0.24762811066252099</v>
      </c>
      <c r="O3111">
        <v>80.914826498422698</v>
      </c>
      <c r="P3111">
        <v>40.8888888888888</v>
      </c>
      <c r="Q3111">
        <v>2.5274698337700002E-3</v>
      </c>
    </row>
    <row r="3112" spans="1:17" hidden="1" x14ac:dyDescent="0.3">
      <c r="A3112" t="s">
        <v>6437</v>
      </c>
      <c r="B3112" t="s">
        <v>6438</v>
      </c>
      <c r="C3112" t="s">
        <v>10301</v>
      </c>
      <c r="E3112">
        <v>80.834115240000003</v>
      </c>
      <c r="F3112">
        <v>58.32</v>
      </c>
      <c r="G3112">
        <v>-29.669759087476798</v>
      </c>
      <c r="H3112">
        <v>-15.863106273981099</v>
      </c>
      <c r="I3112">
        <v>-15.644117016908799</v>
      </c>
      <c r="J3112">
        <v>-11.9941211813245</v>
      </c>
      <c r="K3112">
        <v>59.3549404779464</v>
      </c>
      <c r="L3112">
        <v>57.954035365625899</v>
      </c>
      <c r="M3112">
        <v>29.270211007809401</v>
      </c>
      <c r="N3112">
        <v>0.59163886074301997</v>
      </c>
      <c r="O3112">
        <v>39.437585733882003</v>
      </c>
      <c r="P3112">
        <v>29.3126385809312</v>
      </c>
      <c r="Q3112">
        <v>-1.6329944294217E-2</v>
      </c>
    </row>
    <row r="3113" spans="1:17" hidden="1" x14ac:dyDescent="0.3">
      <c r="A3113" t="s">
        <v>6439</v>
      </c>
      <c r="B3113" t="s">
        <v>6440</v>
      </c>
      <c r="C3113" t="s">
        <v>10301</v>
      </c>
      <c r="D3113" t="s">
        <v>408</v>
      </c>
      <c r="E3113">
        <v>80.750893779999998</v>
      </c>
      <c r="F3113">
        <v>63.62</v>
      </c>
      <c r="G3113">
        <v>100.43832852037301</v>
      </c>
      <c r="H3113">
        <v>-22.425978954835202</v>
      </c>
      <c r="I3113">
        <v>41.293731449891602</v>
      </c>
      <c r="J3113">
        <v>-12.990815331783899</v>
      </c>
      <c r="K3113">
        <v>68.472839194657695</v>
      </c>
      <c r="L3113">
        <v>50.993425101022403</v>
      </c>
      <c r="M3113">
        <v>23.075552594187101</v>
      </c>
      <c r="N3113">
        <v>0.16164497274935499</v>
      </c>
      <c r="O3113">
        <v>44.765796919207702</v>
      </c>
      <c r="P3113">
        <v>182.504440497335</v>
      </c>
      <c r="Q3113">
        <v>0.14305441126305299</v>
      </c>
    </row>
    <row r="3114" spans="1:17" hidden="1" x14ac:dyDescent="0.3">
      <c r="A3114" t="s">
        <v>6441</v>
      </c>
      <c r="B3114" t="s">
        <v>6442</v>
      </c>
      <c r="C3114" t="s">
        <v>10301</v>
      </c>
      <c r="D3114" t="s">
        <v>139</v>
      </c>
      <c r="E3114">
        <v>80.694000000000003</v>
      </c>
      <c r="F3114">
        <v>44.83</v>
      </c>
      <c r="G3114">
        <v>94.012955545172304</v>
      </c>
      <c r="H3114">
        <v>17.8741840402413</v>
      </c>
      <c r="I3114">
        <v>19.023976091285402</v>
      </c>
      <c r="J3114">
        <v>5.4177043339128304</v>
      </c>
      <c r="K3114">
        <v>38.277370863130997</v>
      </c>
      <c r="L3114">
        <v>32.529758097921203</v>
      </c>
      <c r="M3114">
        <v>61.749066849427003</v>
      </c>
      <c r="N3114">
        <v>2.9195775062455001</v>
      </c>
      <c r="O3114">
        <v>25.250948025875498</v>
      </c>
      <c r="P3114">
        <v>126.414141414141</v>
      </c>
      <c r="Q3114">
        <v>9.8154891822109999E-2</v>
      </c>
    </row>
    <row r="3115" spans="1:17" hidden="1" x14ac:dyDescent="0.3">
      <c r="A3115" t="s">
        <v>6443</v>
      </c>
      <c r="B3115" t="s">
        <v>6444</v>
      </c>
      <c r="C3115" t="s">
        <v>10301</v>
      </c>
      <c r="D3115" t="s">
        <v>266</v>
      </c>
      <c r="E3115">
        <v>80.495999999999995</v>
      </c>
      <c r="F3115">
        <v>33.54</v>
      </c>
      <c r="G3115">
        <v>65.396383513329397</v>
      </c>
      <c r="H3115">
        <v>17.319667825234902</v>
      </c>
      <c r="I3115">
        <v>12.0881052748513</v>
      </c>
      <c r="J3115">
        <v>-2.7344174157765102</v>
      </c>
      <c r="K3115">
        <v>30.415383516290898</v>
      </c>
      <c r="L3115">
        <v>25.374788058618801</v>
      </c>
      <c r="M3115">
        <v>59.4279432895502</v>
      </c>
      <c r="N3115">
        <v>0.62225089338195405</v>
      </c>
      <c r="O3115">
        <v>15.354800238521101</v>
      </c>
      <c r="P3115">
        <v>100.238805970149</v>
      </c>
      <c r="Q3115">
        <v>8.5314599765752994E-2</v>
      </c>
    </row>
    <row r="3116" spans="1:17" hidden="1" x14ac:dyDescent="0.3">
      <c r="A3116" t="s">
        <v>6445</v>
      </c>
      <c r="B3116" t="s">
        <v>6446</v>
      </c>
      <c r="C3116" t="s">
        <v>10301</v>
      </c>
      <c r="D3116" t="s">
        <v>359</v>
      </c>
      <c r="E3116">
        <v>80.373895700000006</v>
      </c>
      <c r="F3116">
        <v>17.829999999999998</v>
      </c>
      <c r="G3116">
        <v>174.798731066697</v>
      </c>
      <c r="H3116">
        <v>36.569822432532398</v>
      </c>
      <c r="I3116">
        <v>122.929530794369</v>
      </c>
      <c r="J3116">
        <v>4.2342738804038298</v>
      </c>
      <c r="K3116">
        <v>15.585499201487799</v>
      </c>
      <c r="L3116">
        <v>12.531678363047</v>
      </c>
      <c r="M3116">
        <v>74.489280629370498</v>
      </c>
      <c r="N3116">
        <v>3.2150254523774899</v>
      </c>
      <c r="O3116">
        <v>3.1407739764442102</v>
      </c>
      <c r="P3116">
        <v>256.599999999999</v>
      </c>
    </row>
    <row r="3117" spans="1:17" hidden="1" x14ac:dyDescent="0.3">
      <c r="A3117" t="s">
        <v>6447</v>
      </c>
      <c r="B3117" t="s">
        <v>6448</v>
      </c>
      <c r="C3117" t="s">
        <v>10301</v>
      </c>
      <c r="D3117" t="s">
        <v>444</v>
      </c>
      <c r="E3117">
        <v>80.325000000000003</v>
      </c>
      <c r="F3117">
        <v>85</v>
      </c>
      <c r="G3117">
        <v>-25.8156354220324</v>
      </c>
      <c r="H3117">
        <v>-6.9150260523160503</v>
      </c>
      <c r="I3117">
        <v>11.9606312728385</v>
      </c>
      <c r="J3117">
        <v>1.7682789181871901</v>
      </c>
      <c r="K3117">
        <v>79.413557808110895</v>
      </c>
      <c r="L3117">
        <v>71.331606573018504</v>
      </c>
      <c r="M3117">
        <v>54.813841595487602</v>
      </c>
      <c r="N3117">
        <v>0.64761904761904698</v>
      </c>
      <c r="O3117">
        <v>4.7647058823529296</v>
      </c>
      <c r="P3117">
        <v>57.407407407407398</v>
      </c>
      <c r="Q3117">
        <v>9.4979691938871E-2</v>
      </c>
    </row>
    <row r="3118" spans="1:17" hidden="1" x14ac:dyDescent="0.3">
      <c r="A3118" t="s">
        <v>6449</v>
      </c>
      <c r="B3118" t="s">
        <v>6450</v>
      </c>
      <c r="C3118" t="s">
        <v>10301</v>
      </c>
      <c r="D3118" t="s">
        <v>359</v>
      </c>
      <c r="E3118">
        <v>80.279391504000003</v>
      </c>
      <c r="F3118">
        <v>53.56</v>
      </c>
      <c r="G3118">
        <v>-3.9362560426530799</v>
      </c>
      <c r="H3118">
        <v>2.22646171162067</v>
      </c>
      <c r="I3118">
        <v>-0.55540041331759504</v>
      </c>
      <c r="J3118">
        <v>-2.3317638554452298</v>
      </c>
      <c r="K3118">
        <v>53.627913480297103</v>
      </c>
      <c r="L3118">
        <v>51.289339114602498</v>
      </c>
      <c r="M3118">
        <v>45.937728431005397</v>
      </c>
      <c r="N3118">
        <v>2.63056502199125</v>
      </c>
      <c r="O3118">
        <v>55.339805825242699</v>
      </c>
      <c r="P3118">
        <v>30.634146341463399</v>
      </c>
      <c r="Q3118">
        <v>-1.8223992489323999E-2</v>
      </c>
    </row>
    <row r="3119" spans="1:17" hidden="1" x14ac:dyDescent="0.3">
      <c r="A3119" t="s">
        <v>6451</v>
      </c>
      <c r="B3119" t="s">
        <v>6452</v>
      </c>
      <c r="C3119" t="s">
        <v>10301</v>
      </c>
      <c r="D3119" t="s">
        <v>1465</v>
      </c>
      <c r="E3119">
        <v>80.179336960000001</v>
      </c>
      <c r="F3119">
        <v>78.08</v>
      </c>
      <c r="G3119">
        <v>-13.9656067593943</v>
      </c>
      <c r="H3119">
        <v>-2.9241850229439801</v>
      </c>
      <c r="I3119">
        <v>-14.3919048030964</v>
      </c>
      <c r="J3119">
        <v>-1.2055180918591299</v>
      </c>
      <c r="K3119">
        <v>76.376620002080301</v>
      </c>
      <c r="L3119">
        <v>75.881101875477299</v>
      </c>
      <c r="M3119">
        <v>61.5159734750697</v>
      </c>
      <c r="N3119">
        <v>0.30185196359309402</v>
      </c>
      <c r="O3119">
        <v>25.896516393442599</v>
      </c>
      <c r="P3119">
        <v>29.593360995850599</v>
      </c>
      <c r="Q3119">
        <v>-1.0459229127815E-2</v>
      </c>
    </row>
    <row r="3120" spans="1:17" hidden="1" x14ac:dyDescent="0.3">
      <c r="A3120" t="s">
        <v>6453</v>
      </c>
      <c r="B3120" t="s">
        <v>6454</v>
      </c>
      <c r="C3120" t="s">
        <v>10301</v>
      </c>
      <c r="D3120" t="s">
        <v>1610</v>
      </c>
      <c r="E3120">
        <v>80.099999999999994</v>
      </c>
      <c r="F3120">
        <v>80.099999999999994</v>
      </c>
      <c r="G3120">
        <v>-32.104340394947897</v>
      </c>
      <c r="H3120">
        <v>6.10012546283546</v>
      </c>
      <c r="I3120">
        <v>-15.862335234338399</v>
      </c>
      <c r="J3120">
        <v>2.8773184998263899</v>
      </c>
      <c r="K3120">
        <v>78.6515617043476</v>
      </c>
      <c r="M3120">
        <v>61.028544012119497</v>
      </c>
      <c r="N3120">
        <v>0.26141607000795503</v>
      </c>
      <c r="O3120">
        <v>20.724094881398202</v>
      </c>
      <c r="P3120">
        <v>14.4285714285714</v>
      </c>
    </row>
    <row r="3121" spans="1:17" hidden="1" x14ac:dyDescent="0.3">
      <c r="A3121" t="s">
        <v>6455</v>
      </c>
      <c r="B3121" t="s">
        <v>6456</v>
      </c>
      <c r="C3121" t="s">
        <v>10301</v>
      </c>
      <c r="D3121" t="s">
        <v>2182</v>
      </c>
      <c r="E3121">
        <v>79.842257782000004</v>
      </c>
      <c r="F3121">
        <v>47.14</v>
      </c>
      <c r="G3121">
        <v>-8.2730674733731302</v>
      </c>
      <c r="H3121">
        <v>0.602857703272625</v>
      </c>
      <c r="I3121">
        <v>-1.61269243823904</v>
      </c>
      <c r="J3121">
        <v>-3.6169710653293001</v>
      </c>
      <c r="K3121">
        <v>43.964130426752497</v>
      </c>
      <c r="L3121">
        <v>42.607914698500601</v>
      </c>
      <c r="M3121">
        <v>60.7438092599809</v>
      </c>
      <c r="N3121">
        <v>1.10017045344292</v>
      </c>
      <c r="O3121">
        <v>30.038184132371601</v>
      </c>
      <c r="P3121">
        <v>51.7219182491148</v>
      </c>
      <c r="Q3121">
        <v>2.8124204859759998E-3</v>
      </c>
    </row>
    <row r="3122" spans="1:17" hidden="1" x14ac:dyDescent="0.3">
      <c r="A3122" t="s">
        <v>6457</v>
      </c>
      <c r="B3122" t="s">
        <v>6458</v>
      </c>
      <c r="C3122" t="s">
        <v>10301</v>
      </c>
      <c r="D3122" t="s">
        <v>471</v>
      </c>
      <c r="E3122">
        <v>79.6350245</v>
      </c>
      <c r="F3122">
        <v>161.75</v>
      </c>
      <c r="G3122">
        <v>-57.591650567612803</v>
      </c>
      <c r="H3122">
        <v>-2.3351362451535098</v>
      </c>
      <c r="I3122">
        <v>-2.9727753742777598</v>
      </c>
      <c r="J3122">
        <v>0.79196618809614605</v>
      </c>
      <c r="K3122">
        <v>157.91054816102599</v>
      </c>
      <c r="L3122">
        <v>169.17900065087699</v>
      </c>
      <c r="M3122">
        <v>63.874918242135301</v>
      </c>
      <c r="N3122">
        <v>0.26726318977053998</v>
      </c>
      <c r="O3122">
        <v>51.097372488407999</v>
      </c>
      <c r="P3122">
        <v>24.423076923076898</v>
      </c>
      <c r="Q3122">
        <v>0.112747669565587</v>
      </c>
    </row>
    <row r="3123" spans="1:17" hidden="1" x14ac:dyDescent="0.3">
      <c r="A3123" t="s">
        <v>6459</v>
      </c>
      <c r="B3123" t="s">
        <v>6460</v>
      </c>
      <c r="C3123" t="s">
        <v>10301</v>
      </c>
      <c r="D3123" t="s">
        <v>405</v>
      </c>
      <c r="E3123">
        <v>79.614353210000004</v>
      </c>
      <c r="F3123">
        <v>54.17</v>
      </c>
      <c r="G3123">
        <v>108.942778435638</v>
      </c>
      <c r="H3123">
        <v>6.7798081962094603</v>
      </c>
      <c r="I3123">
        <v>26.583583614014501</v>
      </c>
      <c r="J3123">
        <v>-6.7433070272078099</v>
      </c>
      <c r="K3123">
        <v>51.796238666406403</v>
      </c>
      <c r="L3123">
        <v>41.529663756261201</v>
      </c>
      <c r="M3123">
        <v>41.367899729686798</v>
      </c>
      <c r="N3123">
        <v>0.46412745597287902</v>
      </c>
      <c r="O3123">
        <v>22.300166143621901</v>
      </c>
      <c r="P3123">
        <v>170.85</v>
      </c>
      <c r="Q3123">
        <v>0.12406898130062601</v>
      </c>
    </row>
    <row r="3124" spans="1:17" hidden="1" x14ac:dyDescent="0.3">
      <c r="A3124" t="s">
        <v>6461</v>
      </c>
      <c r="B3124" t="s">
        <v>6462</v>
      </c>
      <c r="C3124" t="s">
        <v>10301</v>
      </c>
      <c r="D3124" t="s">
        <v>689</v>
      </c>
      <c r="E3124">
        <v>79.598460500000002</v>
      </c>
      <c r="F3124">
        <v>46.66</v>
      </c>
      <c r="G3124">
        <v>3.7042652967398801</v>
      </c>
      <c r="H3124">
        <v>19.403734804661301</v>
      </c>
      <c r="I3124">
        <v>-20.185536285093601</v>
      </c>
      <c r="J3124">
        <v>12.022152668282599</v>
      </c>
      <c r="K3124">
        <v>42.511997922589998</v>
      </c>
      <c r="L3124">
        <v>40.8848827678597</v>
      </c>
      <c r="M3124">
        <v>55.286417926504399</v>
      </c>
      <c r="N3124">
        <v>1.5862564741104299</v>
      </c>
      <c r="O3124">
        <v>49.807115302185998</v>
      </c>
      <c r="P3124">
        <v>38.047337278106497</v>
      </c>
      <c r="Q3124">
        <v>1.9902153735048E-2</v>
      </c>
    </row>
    <row r="3125" spans="1:17" hidden="1" x14ac:dyDescent="0.3">
      <c r="A3125" t="s">
        <v>6463</v>
      </c>
      <c r="B3125" t="s">
        <v>6464</v>
      </c>
      <c r="C3125" t="s">
        <v>10301</v>
      </c>
      <c r="D3125" t="s">
        <v>133</v>
      </c>
      <c r="E3125">
        <v>79.595373464999994</v>
      </c>
      <c r="F3125">
        <v>144.44999999999999</v>
      </c>
      <c r="G3125">
        <v>8.25307695550344</v>
      </c>
      <c r="H3125">
        <v>-2.4014321695632899</v>
      </c>
      <c r="I3125">
        <v>-3.3517728584631898</v>
      </c>
      <c r="J3125">
        <v>-1.36161653055506</v>
      </c>
      <c r="K3125">
        <v>150.84309863643401</v>
      </c>
      <c r="L3125">
        <v>131.861740959298</v>
      </c>
      <c r="M3125">
        <v>46.783682667172798</v>
      </c>
      <c r="N3125">
        <v>1.65634357679452</v>
      </c>
      <c r="O3125">
        <v>25.960539979231498</v>
      </c>
      <c r="P3125">
        <v>84.012738853503095</v>
      </c>
      <c r="Q3125">
        <v>9.5105172985196995E-2</v>
      </c>
    </row>
    <row r="3126" spans="1:17" hidden="1" x14ac:dyDescent="0.3">
      <c r="A3126" t="s">
        <v>6465</v>
      </c>
      <c r="B3126" t="s">
        <v>6466</v>
      </c>
      <c r="C3126" t="s">
        <v>10301</v>
      </c>
      <c r="D3126" t="s">
        <v>527</v>
      </c>
      <c r="E3126">
        <v>79.518135619999995</v>
      </c>
      <c r="F3126">
        <v>57.47</v>
      </c>
      <c r="G3126">
        <v>49.623195438485098</v>
      </c>
      <c r="H3126">
        <v>10.984431100234801</v>
      </c>
      <c r="I3126">
        <v>-13.217620319666899</v>
      </c>
      <c r="J3126">
        <v>5.0470687473598597</v>
      </c>
      <c r="K3126">
        <v>52.98741760963</v>
      </c>
      <c r="L3126">
        <v>48.367310885365001</v>
      </c>
      <c r="M3126">
        <v>64.445912748638705</v>
      </c>
      <c r="N3126">
        <v>1.73891865231219</v>
      </c>
      <c r="O3126">
        <v>24.2387332521315</v>
      </c>
      <c r="P3126">
        <v>81.236203090507701</v>
      </c>
      <c r="Q3126">
        <v>7.2418864767143001E-2</v>
      </c>
    </row>
    <row r="3127" spans="1:17" hidden="1" x14ac:dyDescent="0.3">
      <c r="A3127" t="s">
        <v>6467</v>
      </c>
      <c r="B3127" t="s">
        <v>6468</v>
      </c>
      <c r="C3127" t="s">
        <v>10301</v>
      </c>
      <c r="D3127" t="s">
        <v>3630</v>
      </c>
      <c r="E3127">
        <v>79.417354743999994</v>
      </c>
      <c r="F3127">
        <v>71.44</v>
      </c>
      <c r="G3127">
        <v>-42.565288300717597</v>
      </c>
      <c r="H3127">
        <v>-1.23320787049787</v>
      </c>
      <c r="I3127">
        <v>6.2120564153528104</v>
      </c>
      <c r="J3127">
        <v>-2.76572611959616</v>
      </c>
      <c r="K3127">
        <v>73.578608532663907</v>
      </c>
      <c r="L3127">
        <v>69.499692934921399</v>
      </c>
      <c r="M3127">
        <v>25.223788617929799</v>
      </c>
      <c r="N3127">
        <v>0</v>
      </c>
      <c r="O3127">
        <v>22.4804031354983</v>
      </c>
      <c r="P3127">
        <v>55.948482864003402</v>
      </c>
    </row>
    <row r="3128" spans="1:17" hidden="1" x14ac:dyDescent="0.3">
      <c r="A3128" t="s">
        <v>6469</v>
      </c>
      <c r="B3128" t="s">
        <v>6470</v>
      </c>
      <c r="C3128" t="s">
        <v>10301</v>
      </c>
      <c r="D3128" t="s">
        <v>397</v>
      </c>
      <c r="E3128">
        <v>79.396874424000004</v>
      </c>
      <c r="F3128">
        <v>17.11</v>
      </c>
      <c r="G3128">
        <v>52.187525633760103</v>
      </c>
      <c r="H3128">
        <v>1.7270809381663801</v>
      </c>
      <c r="I3128">
        <v>4.3242676364749304</v>
      </c>
      <c r="J3128">
        <v>-1.6309743465465201</v>
      </c>
      <c r="K3128">
        <v>13.8851236454174</v>
      </c>
      <c r="L3128">
        <v>13.5811145925092</v>
      </c>
      <c r="M3128">
        <v>83.251355143726897</v>
      </c>
      <c r="N3128">
        <v>2.28036851573694</v>
      </c>
      <c r="O3128">
        <v>0</v>
      </c>
      <c r="P3128">
        <v>85.978260869565204</v>
      </c>
      <c r="Q3128">
        <v>3.4040142317945998E-2</v>
      </c>
    </row>
    <row r="3129" spans="1:17" hidden="1" x14ac:dyDescent="0.3">
      <c r="A3129" t="s">
        <v>6471</v>
      </c>
      <c r="B3129" t="s">
        <v>6472</v>
      </c>
      <c r="C3129" t="s">
        <v>10301</v>
      </c>
      <c r="D3129" t="s">
        <v>54</v>
      </c>
      <c r="E3129">
        <v>79.225652879999998</v>
      </c>
      <c r="F3129">
        <v>89.1</v>
      </c>
      <c r="G3129">
        <v>54.328120524546101</v>
      </c>
      <c r="H3129">
        <v>8.1055392292701001</v>
      </c>
      <c r="I3129">
        <v>-21.6302548496291</v>
      </c>
      <c r="J3129">
        <v>-10.7696304631784</v>
      </c>
      <c r="K3129">
        <v>96.875515017635607</v>
      </c>
      <c r="L3129">
        <v>90.047726418028503</v>
      </c>
      <c r="M3129">
        <v>41.817025459622798</v>
      </c>
      <c r="N3129">
        <v>4.2793084388456801</v>
      </c>
      <c r="O3129">
        <v>33.389450056116701</v>
      </c>
      <c r="P3129">
        <v>82.245858048680702</v>
      </c>
    </row>
    <row r="3130" spans="1:17" hidden="1" x14ac:dyDescent="0.3">
      <c r="A3130" t="s">
        <v>6473</v>
      </c>
      <c r="B3130" t="s">
        <v>6474</v>
      </c>
      <c r="C3130" t="s">
        <v>10301</v>
      </c>
      <c r="D3130" t="s">
        <v>139</v>
      </c>
      <c r="E3130">
        <v>79.013896950000003</v>
      </c>
      <c r="F3130">
        <v>50.62</v>
      </c>
      <c r="G3130">
        <v>-20.215609864560101</v>
      </c>
      <c r="H3130">
        <v>-17.3443189816089</v>
      </c>
      <c r="I3130">
        <v>-29.3534035295683</v>
      </c>
      <c r="J3130">
        <v>-7.5405008943709397</v>
      </c>
      <c r="K3130">
        <v>58.851689652304302</v>
      </c>
      <c r="L3130">
        <v>60.762389019710398</v>
      </c>
      <c r="M3130">
        <v>39.778020271142402</v>
      </c>
      <c r="N3130">
        <v>0.57225063776961405</v>
      </c>
      <c r="O3130">
        <v>50.474120900829703</v>
      </c>
      <c r="P3130">
        <v>44.011379800853398</v>
      </c>
      <c r="Q3130">
        <v>0.10766434180694601</v>
      </c>
    </row>
    <row r="3131" spans="1:17" hidden="1" x14ac:dyDescent="0.3">
      <c r="A3131" t="s">
        <v>6475</v>
      </c>
      <c r="B3131" t="s">
        <v>6476</v>
      </c>
      <c r="C3131" t="s">
        <v>10301</v>
      </c>
      <c r="D3131" t="s">
        <v>3630</v>
      </c>
      <c r="E3131">
        <v>78.966834000000006</v>
      </c>
      <c r="F3131">
        <v>175.4</v>
      </c>
      <c r="G3131">
        <v>1.1980597381665801</v>
      </c>
      <c r="H3131">
        <v>6.3687698798111301</v>
      </c>
      <c r="I3131">
        <v>-1.9821738894787799</v>
      </c>
      <c r="J3131">
        <v>-1.3088496627197099</v>
      </c>
      <c r="K3131">
        <v>161.93241666437399</v>
      </c>
      <c r="L3131">
        <v>149.28193297598199</v>
      </c>
      <c r="M3131">
        <v>69.150589740669105</v>
      </c>
      <c r="N3131">
        <v>1.2680840422227799</v>
      </c>
      <c r="O3131">
        <v>6.6134549600912198</v>
      </c>
      <c r="P3131">
        <v>41.451612903225801</v>
      </c>
      <c r="Q3131">
        <v>0.110876730840992</v>
      </c>
    </row>
    <row r="3132" spans="1:17" hidden="1" x14ac:dyDescent="0.3">
      <c r="A3132" t="s">
        <v>6477</v>
      </c>
      <c r="B3132" t="s">
        <v>6478</v>
      </c>
      <c r="C3132" t="s">
        <v>10301</v>
      </c>
      <c r="D3132" t="s">
        <v>2182</v>
      </c>
      <c r="E3132">
        <v>78.88</v>
      </c>
      <c r="F3132">
        <v>170</v>
      </c>
      <c r="G3132">
        <v>-5.7649747160580898</v>
      </c>
      <c r="H3132">
        <v>-0.63440547528829205</v>
      </c>
      <c r="I3132">
        <v>-30.394355361373499</v>
      </c>
      <c r="J3132">
        <v>0.61888926501921504</v>
      </c>
      <c r="K3132">
        <v>175.816327084676</v>
      </c>
      <c r="L3132">
        <v>176.89832194292799</v>
      </c>
      <c r="M3132">
        <v>53.092777270703401</v>
      </c>
      <c r="N3132">
        <v>0.29939938603906202</v>
      </c>
      <c r="O3132">
        <v>61.352941176470502</v>
      </c>
      <c r="P3132">
        <v>36.820925553319903</v>
      </c>
      <c r="Q3132">
        <v>0.12285024256805201</v>
      </c>
    </row>
    <row r="3133" spans="1:17" hidden="1" x14ac:dyDescent="0.3">
      <c r="A3133" t="s">
        <v>6479</v>
      </c>
      <c r="B3133" t="s">
        <v>6480</v>
      </c>
      <c r="C3133" t="s">
        <v>10301</v>
      </c>
      <c r="D3133" t="s">
        <v>359</v>
      </c>
      <c r="E3133">
        <v>77.889947604</v>
      </c>
      <c r="F3133">
        <v>94.02</v>
      </c>
      <c r="G3133">
        <v>0.17490552763653899</v>
      </c>
      <c r="H3133">
        <v>5.58497394768394</v>
      </c>
      <c r="I3133">
        <v>-11.9091788830496</v>
      </c>
      <c r="J3133">
        <v>0.47425191445106102</v>
      </c>
      <c r="K3133">
        <v>93.152191891302806</v>
      </c>
      <c r="L3133">
        <v>89.149941518195106</v>
      </c>
      <c r="M3133">
        <v>53.154037444142404</v>
      </c>
      <c r="N3133">
        <v>1.3419171260892699</v>
      </c>
      <c r="O3133">
        <v>16.8900233992767</v>
      </c>
      <c r="P3133">
        <v>39.412811387900298</v>
      </c>
      <c r="Q3133">
        <v>1.9097242988436E-2</v>
      </c>
    </row>
    <row r="3134" spans="1:17" hidden="1" x14ac:dyDescent="0.3">
      <c r="A3134" t="s">
        <v>6481</v>
      </c>
      <c r="B3134" t="s">
        <v>6482</v>
      </c>
      <c r="C3134" t="s">
        <v>10301</v>
      </c>
      <c r="D3134" t="s">
        <v>113</v>
      </c>
      <c r="E3134">
        <v>77.504000000000005</v>
      </c>
      <c r="F3134">
        <v>1937.6</v>
      </c>
      <c r="G3134">
        <v>138.712233578108</v>
      </c>
      <c r="H3134">
        <v>6.01261184889478</v>
      </c>
      <c r="I3134">
        <v>4.4281715223843898</v>
      </c>
      <c r="J3134">
        <v>-0.38040501867873699</v>
      </c>
      <c r="K3134">
        <v>1897.92389036488</v>
      </c>
      <c r="L3134">
        <v>1616.53333778818</v>
      </c>
      <c r="M3134">
        <v>52.028496498536903</v>
      </c>
      <c r="N3134">
        <v>0.46386771180070802</v>
      </c>
      <c r="O3134">
        <v>27.683732452518498</v>
      </c>
      <c r="P3134">
        <v>172.901408450704</v>
      </c>
      <c r="Q3134">
        <v>9.5365053682303996E-2</v>
      </c>
    </row>
    <row r="3135" spans="1:17" hidden="1" x14ac:dyDescent="0.3">
      <c r="A3135" t="s">
        <v>6483</v>
      </c>
      <c r="B3135" t="s">
        <v>6484</v>
      </c>
      <c r="C3135" t="s">
        <v>10301</v>
      </c>
      <c r="D3135" t="s">
        <v>127</v>
      </c>
      <c r="E3135">
        <v>77.373231465999993</v>
      </c>
      <c r="F3135">
        <v>47.38</v>
      </c>
      <c r="G3135">
        <v>61.982062075063801</v>
      </c>
      <c r="H3135">
        <v>5.70664672302492</v>
      </c>
      <c r="I3135">
        <v>-7.5438642316569204</v>
      </c>
      <c r="J3135">
        <v>10.0130842893257</v>
      </c>
      <c r="K3135">
        <v>45.237778381353202</v>
      </c>
      <c r="L3135">
        <v>39.790527328941202</v>
      </c>
      <c r="M3135">
        <v>59.117849135590802</v>
      </c>
      <c r="N3135">
        <v>0.76382430602501705</v>
      </c>
      <c r="O3135">
        <v>19.079780498100401</v>
      </c>
      <c r="P3135">
        <v>114.38914027149301</v>
      </c>
      <c r="Q3135">
        <v>5.4885126252196999E-2</v>
      </c>
    </row>
    <row r="3136" spans="1:17" hidden="1" x14ac:dyDescent="0.3">
      <c r="A3136" t="s">
        <v>6485</v>
      </c>
      <c r="B3136" t="s">
        <v>6486</v>
      </c>
      <c r="C3136" t="s">
        <v>10301</v>
      </c>
      <c r="D3136" t="s">
        <v>46</v>
      </c>
      <c r="E3136">
        <v>77.339154390000004</v>
      </c>
      <c r="F3136">
        <v>99.7</v>
      </c>
      <c r="G3136">
        <v>25.584956856157898</v>
      </c>
      <c r="H3136">
        <v>3.7141605505547601</v>
      </c>
      <c r="I3136">
        <v>57.307318483932498</v>
      </c>
      <c r="J3136">
        <v>-2.76572611959616</v>
      </c>
      <c r="K3136">
        <v>96.684755408892897</v>
      </c>
      <c r="L3136">
        <v>75.755762445692298</v>
      </c>
      <c r="M3136">
        <v>56.7063385546818</v>
      </c>
      <c r="N3136">
        <v>0.94458438287153601</v>
      </c>
      <c r="O3136">
        <v>14.3430290872617</v>
      </c>
      <c r="P3136">
        <v>121.555555555555</v>
      </c>
    </row>
    <row r="3137" spans="1:17" hidden="1" x14ac:dyDescent="0.3">
      <c r="A3137" t="s">
        <v>6487</v>
      </c>
      <c r="B3137" t="s">
        <v>6488</v>
      </c>
      <c r="C3137" t="s">
        <v>10301</v>
      </c>
      <c r="D3137" t="s">
        <v>51</v>
      </c>
      <c r="E3137">
        <v>77.278499999999994</v>
      </c>
      <c r="F3137">
        <v>66.05</v>
      </c>
      <c r="G3137">
        <v>-82.271573045903693</v>
      </c>
      <c r="H3137">
        <v>-36.331247086184099</v>
      </c>
      <c r="I3137">
        <v>-66.029567885294199</v>
      </c>
      <c r="J3137">
        <v>-12.142865065523599</v>
      </c>
      <c r="M3137">
        <v>28.123826073134001</v>
      </c>
      <c r="O3137">
        <v>141.33232399697201</v>
      </c>
      <c r="P3137">
        <v>2.88161993769469</v>
      </c>
    </row>
    <row r="3138" spans="1:17" hidden="1" x14ac:dyDescent="0.3">
      <c r="A3138" t="s">
        <v>6489</v>
      </c>
      <c r="B3138" t="s">
        <v>6490</v>
      </c>
      <c r="C3138" t="s">
        <v>10301</v>
      </c>
      <c r="D3138" t="s">
        <v>689</v>
      </c>
      <c r="E3138">
        <v>77.188720544000006</v>
      </c>
      <c r="F3138">
        <v>23.92</v>
      </c>
      <c r="G3138">
        <v>-7.3707292708918599</v>
      </c>
      <c r="H3138">
        <v>0.34193048624968297</v>
      </c>
      <c r="I3138">
        <v>-23.637454851563302</v>
      </c>
      <c r="J3138">
        <v>-2.3870975962474099</v>
      </c>
      <c r="K3138">
        <v>24.511658655559799</v>
      </c>
      <c r="L3138">
        <v>24.514957131363801</v>
      </c>
      <c r="M3138">
        <v>47.687664565468701</v>
      </c>
      <c r="N3138">
        <v>0.22692806480913799</v>
      </c>
      <c r="O3138">
        <v>63.5980406412964</v>
      </c>
      <c r="P3138">
        <v>29.093251375674001</v>
      </c>
      <c r="Q3138">
        <v>3.2337943253041998E-2</v>
      </c>
    </row>
    <row r="3139" spans="1:17" hidden="1" x14ac:dyDescent="0.3">
      <c r="A3139" t="s">
        <v>6491</v>
      </c>
      <c r="B3139" t="s">
        <v>6492</v>
      </c>
      <c r="C3139" t="s">
        <v>10301</v>
      </c>
      <c r="D3139" t="s">
        <v>733</v>
      </c>
      <c r="E3139">
        <v>77.053211959999999</v>
      </c>
      <c r="F3139">
        <v>63.17</v>
      </c>
      <c r="G3139">
        <v>26.305895288365399</v>
      </c>
      <c r="H3139">
        <v>4.0871869764152899</v>
      </c>
      <c r="I3139">
        <v>9.0851164225579009</v>
      </c>
      <c r="J3139">
        <v>0.90686940082544498</v>
      </c>
      <c r="K3139">
        <v>60.212293132772402</v>
      </c>
      <c r="L3139">
        <v>53.605933477221797</v>
      </c>
      <c r="M3139">
        <v>51.880968766981397</v>
      </c>
      <c r="N3139">
        <v>0.98159367301479705</v>
      </c>
      <c r="O3139">
        <v>2.1054297926230698</v>
      </c>
      <c r="P3139">
        <v>57.806645016237802</v>
      </c>
      <c r="Q3139">
        <v>6.5320406444950005E-2</v>
      </c>
    </row>
    <row r="3140" spans="1:17" hidden="1" x14ac:dyDescent="0.3">
      <c r="A3140" t="s">
        <v>6493</v>
      </c>
      <c r="B3140" t="s">
        <v>6494</v>
      </c>
      <c r="C3140" t="s">
        <v>10301</v>
      </c>
      <c r="D3140" t="s">
        <v>1465</v>
      </c>
      <c r="E3140">
        <v>77.052814999999995</v>
      </c>
      <c r="F3140">
        <v>260.05</v>
      </c>
      <c r="G3140">
        <v>27.800825350116899</v>
      </c>
      <c r="H3140">
        <v>-2.5390367879846201</v>
      </c>
      <c r="I3140">
        <v>-13.580673895022599</v>
      </c>
      <c r="J3140">
        <v>-2.41937245401988</v>
      </c>
      <c r="K3140">
        <v>265.543324428809</v>
      </c>
      <c r="L3140">
        <v>254.33404234258501</v>
      </c>
      <c r="M3140">
        <v>42.9989219942631</v>
      </c>
      <c r="N3140">
        <v>0.98070969689130305</v>
      </c>
      <c r="O3140">
        <v>39.973082099596198</v>
      </c>
      <c r="P3140">
        <v>66.325551646945897</v>
      </c>
      <c r="Q3140">
        <v>7.1046566018408003E-2</v>
      </c>
    </row>
    <row r="3141" spans="1:17" hidden="1" x14ac:dyDescent="0.3">
      <c r="A3141" t="s">
        <v>6495</v>
      </c>
      <c r="B3141" t="s">
        <v>6496</v>
      </c>
      <c r="C3141" t="s">
        <v>10301</v>
      </c>
      <c r="D3141" t="s">
        <v>444</v>
      </c>
      <c r="E3141">
        <v>76.9565549</v>
      </c>
      <c r="F3141">
        <v>38.200000000000003</v>
      </c>
      <c r="G3141">
        <v>102.67614369962</v>
      </c>
      <c r="H3141">
        <v>4.2065756207064497</v>
      </c>
      <c r="I3141">
        <v>-9.3725722135518392</v>
      </c>
      <c r="J3141">
        <v>-3.2764513494225098</v>
      </c>
      <c r="K3141">
        <v>37.035410139504997</v>
      </c>
      <c r="L3141">
        <v>31.825627880997502</v>
      </c>
      <c r="M3141">
        <v>46.741799817925902</v>
      </c>
      <c r="N3141">
        <v>0.65864756969180405</v>
      </c>
      <c r="O3141">
        <v>28.010471204188399</v>
      </c>
      <c r="P3141">
        <v>161.643835616438</v>
      </c>
      <c r="Q3141">
        <v>5.5356295800469003E-2</v>
      </c>
    </row>
    <row r="3142" spans="1:17" hidden="1" x14ac:dyDescent="0.3">
      <c r="A3142" t="s">
        <v>6497</v>
      </c>
      <c r="B3142" t="s">
        <v>6498</v>
      </c>
      <c r="C3142" t="s">
        <v>10301</v>
      </c>
      <c r="D3142" t="s">
        <v>1215</v>
      </c>
      <c r="E3142">
        <v>76.793709000000007</v>
      </c>
      <c r="F3142">
        <v>102</v>
      </c>
      <c r="G3142">
        <v>-61.533097107603403</v>
      </c>
      <c r="H3142">
        <v>11.161750112695399</v>
      </c>
      <c r="I3142">
        <v>-37.762688885264197</v>
      </c>
      <c r="J3142">
        <v>-4.6005885049172699</v>
      </c>
      <c r="K3142">
        <v>99.240965910305704</v>
      </c>
      <c r="L3142">
        <v>109.91311714311399</v>
      </c>
      <c r="M3142">
        <v>47.549601980490898</v>
      </c>
      <c r="N3142">
        <v>1.43867768595041</v>
      </c>
      <c r="O3142">
        <v>71.470588235294102</v>
      </c>
      <c r="P3142">
        <v>51.1111111111111</v>
      </c>
    </row>
    <row r="3143" spans="1:17" hidden="1" x14ac:dyDescent="0.3">
      <c r="A3143" t="s">
        <v>6499</v>
      </c>
      <c r="B3143" t="s">
        <v>6500</v>
      </c>
      <c r="C3143" t="s">
        <v>10301</v>
      </c>
      <c r="D3143" t="s">
        <v>263</v>
      </c>
      <c r="E3143">
        <v>76.781947274999993</v>
      </c>
      <c r="F3143">
        <v>142.94999999999999</v>
      </c>
      <c r="G3143">
        <v>98.304766036555407</v>
      </c>
      <c r="H3143">
        <v>-1.6977068751428499</v>
      </c>
      <c r="I3143">
        <v>-1.7141939019866099</v>
      </c>
      <c r="J3143">
        <v>3.2038959220851999</v>
      </c>
      <c r="K3143">
        <v>142.946764372242</v>
      </c>
      <c r="L3143">
        <v>112.846146102216</v>
      </c>
      <c r="M3143">
        <v>35.100442221562297</v>
      </c>
      <c r="N3143">
        <v>0.49623550605094902</v>
      </c>
      <c r="O3143">
        <v>28.6463798530955</v>
      </c>
      <c r="P3143">
        <v>141.878172588832</v>
      </c>
      <c r="Q3143">
        <v>0.119322297447574</v>
      </c>
    </row>
    <row r="3144" spans="1:17" hidden="1" x14ac:dyDescent="0.3">
      <c r="A3144" t="s">
        <v>6501</v>
      </c>
      <c r="B3144" t="s">
        <v>6502</v>
      </c>
      <c r="C3144" t="s">
        <v>10301</v>
      </c>
      <c r="D3144" t="s">
        <v>622</v>
      </c>
      <c r="E3144">
        <v>76.570892999999998</v>
      </c>
      <c r="F3144">
        <v>179.55</v>
      </c>
      <c r="G3144">
        <v>-37.962827704495197</v>
      </c>
      <c r="H3144">
        <v>11.457476972085599</v>
      </c>
      <c r="I3144">
        <v>-6.0270121516980399</v>
      </c>
      <c r="J3144">
        <v>6.9687871547401103</v>
      </c>
      <c r="K3144">
        <v>163.46752624825899</v>
      </c>
      <c r="L3144">
        <v>161.82380575552901</v>
      </c>
      <c r="M3144">
        <v>65.335548992735994</v>
      </c>
      <c r="N3144">
        <v>0.99398304793145698</v>
      </c>
      <c r="O3144">
        <v>14.7312726260094</v>
      </c>
      <c r="P3144">
        <v>30.014482259232398</v>
      </c>
      <c r="Q3144">
        <v>-4.0729047759617998E-2</v>
      </c>
    </row>
    <row r="3145" spans="1:17" hidden="1" x14ac:dyDescent="0.3">
      <c r="A3145" t="s">
        <v>6503</v>
      </c>
      <c r="B3145" t="s">
        <v>6504</v>
      </c>
      <c r="C3145" t="s">
        <v>10301</v>
      </c>
      <c r="D3145" t="s">
        <v>2663</v>
      </c>
      <c r="E3145">
        <v>76.411252684000004</v>
      </c>
      <c r="F3145">
        <v>92.17</v>
      </c>
      <c r="G3145">
        <v>160.11351247586501</v>
      </c>
      <c r="H3145">
        <v>57.680585232950399</v>
      </c>
      <c r="I3145">
        <v>111.983573630165</v>
      </c>
      <c r="J3145">
        <v>-7.7646954042797303</v>
      </c>
      <c r="K3145">
        <v>69.069736867891606</v>
      </c>
      <c r="L3145">
        <v>55.314241990397498</v>
      </c>
      <c r="M3145">
        <v>66.789288551812803</v>
      </c>
      <c r="N3145">
        <v>1.25</v>
      </c>
      <c r="O3145">
        <v>5.2620158402951001</v>
      </c>
      <c r="P3145">
        <v>207.23333333333301</v>
      </c>
    </row>
    <row r="3146" spans="1:17" hidden="1" x14ac:dyDescent="0.3">
      <c r="A3146" t="s">
        <v>6505</v>
      </c>
      <c r="B3146" t="s">
        <v>6506</v>
      </c>
      <c r="C3146" t="s">
        <v>10301</v>
      </c>
      <c r="D3146" t="s">
        <v>622</v>
      </c>
      <c r="E3146">
        <v>76.3831165</v>
      </c>
      <c r="F3146">
        <v>192.95</v>
      </c>
      <c r="G3146">
        <v>27.311546466211301</v>
      </c>
      <c r="H3146">
        <v>17.4292125116677</v>
      </c>
      <c r="I3146">
        <v>16.0634268552766</v>
      </c>
      <c r="J3146">
        <v>-3.8803758011248202</v>
      </c>
      <c r="K3146">
        <v>166.30235128842901</v>
      </c>
      <c r="L3146">
        <v>150.00901538683399</v>
      </c>
      <c r="M3146">
        <v>74.9758113736995</v>
      </c>
      <c r="N3146">
        <v>2.15094892455217</v>
      </c>
      <c r="O3146">
        <v>26.457631510753998</v>
      </c>
      <c r="P3146">
        <v>81.003752345215702</v>
      </c>
      <c r="Q3146">
        <v>4.8945543773129999E-2</v>
      </c>
    </row>
    <row r="3147" spans="1:17" hidden="1" x14ac:dyDescent="0.3">
      <c r="A3147" t="s">
        <v>6507</v>
      </c>
      <c r="B3147" t="s">
        <v>6508</v>
      </c>
      <c r="C3147" t="s">
        <v>10301</v>
      </c>
      <c r="D3147" t="s">
        <v>622</v>
      </c>
      <c r="E3147">
        <v>76.315590220000004</v>
      </c>
      <c r="F3147">
        <v>79.06</v>
      </c>
      <c r="G3147">
        <v>35.971151364754299</v>
      </c>
      <c r="H3147">
        <v>-3.4020390393290398</v>
      </c>
      <c r="I3147">
        <v>-7.9768866132627201</v>
      </c>
      <c r="J3147">
        <v>-5.5782664369745802</v>
      </c>
      <c r="K3147">
        <v>79.364962313309107</v>
      </c>
      <c r="L3147">
        <v>74.476965256387302</v>
      </c>
      <c r="M3147">
        <v>51.086270751889401</v>
      </c>
      <c r="N3147">
        <v>0.70989864363446598</v>
      </c>
      <c r="O3147">
        <v>20.035416139640699</v>
      </c>
      <c r="P3147">
        <v>68.931623931623903</v>
      </c>
      <c r="Q3147">
        <v>6.2867833663733996E-2</v>
      </c>
    </row>
    <row r="3148" spans="1:17" hidden="1" x14ac:dyDescent="0.3">
      <c r="A3148" t="s">
        <v>6509</v>
      </c>
      <c r="B3148" t="s">
        <v>6510</v>
      </c>
      <c r="C3148" t="s">
        <v>10301</v>
      </c>
      <c r="D3148" t="s">
        <v>51</v>
      </c>
      <c r="E3148">
        <v>76.171007500000002</v>
      </c>
      <c r="F3148">
        <v>101.15</v>
      </c>
      <c r="G3148">
        <v>-24.861191421230799</v>
      </c>
      <c r="H3148">
        <v>1.55725382407341</v>
      </c>
      <c r="I3148">
        <v>-11.1589878539354</v>
      </c>
      <c r="J3148">
        <v>-4.0808746826745903</v>
      </c>
      <c r="K3148">
        <v>100.98682145169801</v>
      </c>
      <c r="L3148">
        <v>98.156597253821303</v>
      </c>
      <c r="M3148">
        <v>47.857769002220003</v>
      </c>
      <c r="N3148">
        <v>1.0746855496163901</v>
      </c>
      <c r="O3148">
        <v>12.7039050914483</v>
      </c>
      <c r="P3148">
        <v>23.203410475030399</v>
      </c>
      <c r="Q3148">
        <v>1.7971388230767001E-2</v>
      </c>
    </row>
    <row r="3149" spans="1:17" hidden="1" x14ac:dyDescent="0.3">
      <c r="A3149" t="s">
        <v>6511</v>
      </c>
      <c r="B3149" t="s">
        <v>6512</v>
      </c>
      <c r="C3149" t="s">
        <v>10301</v>
      </c>
      <c r="D3149" t="s">
        <v>471</v>
      </c>
      <c r="E3149">
        <v>76.112279999999998</v>
      </c>
      <c r="F3149">
        <v>56.13</v>
      </c>
      <c r="G3149">
        <v>-10.736109131650201</v>
      </c>
      <c r="H3149">
        <v>16.774142068252601</v>
      </c>
      <c r="I3149">
        <v>-6.1682135665325797</v>
      </c>
      <c r="J3149">
        <v>-1.36221734766634</v>
      </c>
      <c r="K3149">
        <v>51.4826443867099</v>
      </c>
      <c r="L3149">
        <v>50.169205331768602</v>
      </c>
      <c r="M3149">
        <v>56.424694588975598</v>
      </c>
      <c r="N3149">
        <v>1.8430056934222501</v>
      </c>
      <c r="O3149">
        <v>35.043648672723997</v>
      </c>
      <c r="P3149">
        <v>34.282296650717697</v>
      </c>
      <c r="Q3149">
        <v>4.9791579076885001E-2</v>
      </c>
    </row>
    <row r="3150" spans="1:17" hidden="1" x14ac:dyDescent="0.3">
      <c r="A3150" t="s">
        <v>6513</v>
      </c>
      <c r="B3150" t="s">
        <v>6514</v>
      </c>
      <c r="C3150" t="s">
        <v>10301</v>
      </c>
      <c r="D3150" t="s">
        <v>408</v>
      </c>
      <c r="E3150">
        <v>75.937164011999997</v>
      </c>
      <c r="F3150">
        <v>1.08</v>
      </c>
      <c r="G3150">
        <v>362.99135338495603</v>
      </c>
      <c r="H3150">
        <v>15.7880687252468</v>
      </c>
      <c r="I3150">
        <v>2.00847816279073</v>
      </c>
      <c r="J3150">
        <v>16.799491271708099</v>
      </c>
      <c r="K3150">
        <v>0.92977998425114705</v>
      </c>
      <c r="L3150">
        <v>0.78654819866083303</v>
      </c>
      <c r="M3150">
        <v>80.248175422510599</v>
      </c>
      <c r="N3150">
        <v>1.5323322223045499</v>
      </c>
      <c r="O3150">
        <v>3.70370370370369</v>
      </c>
      <c r="P3150">
        <v>440</v>
      </c>
      <c r="Q3150">
        <v>0.14274704415797801</v>
      </c>
    </row>
    <row r="3151" spans="1:17" hidden="1" x14ac:dyDescent="0.3">
      <c r="A3151" t="s">
        <v>6515</v>
      </c>
      <c r="B3151" t="s">
        <v>6516</v>
      </c>
      <c r="C3151" t="s">
        <v>10301</v>
      </c>
      <c r="D3151" t="s">
        <v>4521</v>
      </c>
      <c r="E3151">
        <v>75.625271799999993</v>
      </c>
      <c r="F3151">
        <v>55.25</v>
      </c>
      <c r="G3151">
        <v>3.6298815234844799</v>
      </c>
      <c r="H3151">
        <v>-7.7159664911875199</v>
      </c>
      <c r="I3151">
        <v>-13.0150180778107</v>
      </c>
      <c r="J3151">
        <v>6.8100314561614104</v>
      </c>
      <c r="K3151">
        <v>53.503323588415498</v>
      </c>
      <c r="L3151">
        <v>50.002164405337098</v>
      </c>
      <c r="M3151">
        <v>58.851494657888303</v>
      </c>
      <c r="N3151">
        <v>0.18389231120237201</v>
      </c>
      <c r="O3151">
        <v>19.420814479638</v>
      </c>
      <c r="P3151">
        <v>44.975072159538101</v>
      </c>
    </row>
    <row r="3152" spans="1:17" hidden="1" x14ac:dyDescent="0.3">
      <c r="A3152" t="s">
        <v>6517</v>
      </c>
      <c r="B3152" t="s">
        <v>6518</v>
      </c>
      <c r="C3152" t="s">
        <v>10301</v>
      </c>
      <c r="D3152" t="s">
        <v>303</v>
      </c>
      <c r="E3152">
        <v>74.933883359999996</v>
      </c>
      <c r="F3152">
        <v>103.45</v>
      </c>
      <c r="G3152">
        <v>159.44337358697601</v>
      </c>
      <c r="H3152">
        <v>24.925328714867899</v>
      </c>
      <c r="I3152">
        <v>57.914431570901101</v>
      </c>
      <c r="J3152">
        <v>-0.33998354533873998</v>
      </c>
      <c r="K3152">
        <v>81.613886649009203</v>
      </c>
      <c r="L3152">
        <v>63.159438777623002</v>
      </c>
      <c r="M3152">
        <v>72.953743803822206</v>
      </c>
      <c r="N3152">
        <v>0.316590563165905</v>
      </c>
      <c r="O3152">
        <v>0.483325277912038</v>
      </c>
      <c r="P3152">
        <v>195.57142857142799</v>
      </c>
    </row>
    <row r="3153" spans="1:17" hidden="1" x14ac:dyDescent="0.3">
      <c r="A3153" t="s">
        <v>6519</v>
      </c>
      <c r="B3153" t="s">
        <v>6520</v>
      </c>
      <c r="C3153" t="s">
        <v>10301</v>
      </c>
      <c r="D3153" t="s">
        <v>733</v>
      </c>
      <c r="E3153">
        <v>74.910257103000006</v>
      </c>
      <c r="F3153">
        <v>703.59</v>
      </c>
      <c r="G3153">
        <v>26.6868461845824</v>
      </c>
      <c r="H3153">
        <v>-3.3908440202452801</v>
      </c>
      <c r="I3153">
        <v>-12.740190432032801</v>
      </c>
      <c r="J3153">
        <v>0.89713789401126998</v>
      </c>
      <c r="K3153">
        <v>713.266245681486</v>
      </c>
      <c r="L3153">
        <v>658.68472698636197</v>
      </c>
      <c r="M3153">
        <v>87.496234820458398</v>
      </c>
      <c r="N3153">
        <v>0.78950607705792697</v>
      </c>
      <c r="O3153">
        <v>27.487599312099299</v>
      </c>
      <c r="P3153">
        <v>59.165252799457001</v>
      </c>
      <c r="Q3153">
        <v>2.3985275242898001E-2</v>
      </c>
    </row>
    <row r="3154" spans="1:17" hidden="1" x14ac:dyDescent="0.3">
      <c r="A3154" t="s">
        <v>6521</v>
      </c>
      <c r="B3154" t="s">
        <v>6522</v>
      </c>
      <c r="C3154" t="s">
        <v>10301</v>
      </c>
      <c r="D3154" t="s">
        <v>1672</v>
      </c>
      <c r="E3154">
        <v>74.817756000000003</v>
      </c>
      <c r="F3154">
        <v>21.06</v>
      </c>
      <c r="G3154">
        <v>-17.075632260976601</v>
      </c>
      <c r="H3154">
        <v>-20.7887634260534</v>
      </c>
      <c r="I3154">
        <v>-62.982090745027897</v>
      </c>
      <c r="J3154">
        <v>-8.4129893689445598</v>
      </c>
      <c r="K3154">
        <v>26.031299503508802</v>
      </c>
      <c r="L3154">
        <v>28.316948754865798</v>
      </c>
      <c r="M3154">
        <v>17.922381031169301</v>
      </c>
      <c r="N3154">
        <v>0.95646173539310098</v>
      </c>
      <c r="O3154">
        <v>113.43779677113</v>
      </c>
      <c r="P3154">
        <v>22.086956521739101</v>
      </c>
      <c r="Q3154">
        <v>0.18192274612981399</v>
      </c>
    </row>
    <row r="3155" spans="1:17" hidden="1" x14ac:dyDescent="0.3">
      <c r="A3155" t="s">
        <v>6523</v>
      </c>
      <c r="B3155" t="s">
        <v>6524</v>
      </c>
      <c r="C3155" t="s">
        <v>10301</v>
      </c>
      <c r="D3155" t="s">
        <v>397</v>
      </c>
      <c r="E3155">
        <v>74.647469999999998</v>
      </c>
      <c r="F3155">
        <v>61.5</v>
      </c>
      <c r="G3155">
        <v>-51.090754388594199</v>
      </c>
      <c r="H3155">
        <v>-7.3400780995054999</v>
      </c>
      <c r="I3155">
        <v>-3.8755570786871898</v>
      </c>
      <c r="J3155">
        <v>-11.4516949391952</v>
      </c>
      <c r="K3155">
        <v>59.844532847634497</v>
      </c>
      <c r="M3155">
        <v>45.748415776913497</v>
      </c>
      <c r="N3155">
        <v>0.38520986009327102</v>
      </c>
      <c r="O3155">
        <v>53.495934959349597</v>
      </c>
      <c r="P3155">
        <v>61.629434954007898</v>
      </c>
    </row>
    <row r="3156" spans="1:17" hidden="1" x14ac:dyDescent="0.3">
      <c r="A3156" t="s">
        <v>6525</v>
      </c>
      <c r="B3156" t="s">
        <v>6526</v>
      </c>
      <c r="C3156" t="s">
        <v>10301</v>
      </c>
      <c r="D3156" t="s">
        <v>21</v>
      </c>
      <c r="E3156">
        <v>74.522559999999999</v>
      </c>
      <c r="F3156">
        <v>136</v>
      </c>
      <c r="G3156">
        <v>-63.827256845529398</v>
      </c>
      <c r="H3156">
        <v>-16.365813174709999</v>
      </c>
      <c r="I3156">
        <v>-34.005829450903697</v>
      </c>
      <c r="K3156">
        <v>148.49170767067301</v>
      </c>
      <c r="L3156">
        <v>153.682990190239</v>
      </c>
      <c r="M3156">
        <v>40.9557750184197</v>
      </c>
      <c r="N3156">
        <v>1.6071428571428501</v>
      </c>
      <c r="O3156">
        <v>76.397058823529406</v>
      </c>
      <c r="P3156">
        <v>22.357174988753901</v>
      </c>
    </row>
    <row r="3157" spans="1:17" hidden="1" x14ac:dyDescent="0.3">
      <c r="A3157" t="s">
        <v>6527</v>
      </c>
      <c r="B3157" t="s">
        <v>6528</v>
      </c>
      <c r="C3157" t="s">
        <v>10301</v>
      </c>
      <c r="D3157" t="s">
        <v>263</v>
      </c>
      <c r="E3157">
        <v>74.494476000000006</v>
      </c>
      <c r="F3157">
        <v>214.2</v>
      </c>
      <c r="G3157">
        <v>-5.6923452274155899</v>
      </c>
      <c r="H3157">
        <v>3.9609548799349699</v>
      </c>
      <c r="I3157">
        <v>6.0489172654938903</v>
      </c>
      <c r="J3157">
        <v>0.53765012524231104</v>
      </c>
      <c r="K3157">
        <v>211.800728437381</v>
      </c>
      <c r="L3157">
        <v>200.64804906589899</v>
      </c>
      <c r="M3157">
        <v>65.736242408154197</v>
      </c>
      <c r="N3157">
        <v>0.54205339154625598</v>
      </c>
      <c r="O3157">
        <v>25.023342670401501</v>
      </c>
      <c r="P3157">
        <v>46.062052505966498</v>
      </c>
      <c r="Q3157">
        <v>0.11709661274630501</v>
      </c>
    </row>
    <row r="3158" spans="1:17" hidden="1" x14ac:dyDescent="0.3">
      <c r="A3158" t="s">
        <v>6529</v>
      </c>
      <c r="B3158" t="s">
        <v>6530</v>
      </c>
      <c r="C3158" t="s">
        <v>10301</v>
      </c>
      <c r="D3158" t="s">
        <v>527</v>
      </c>
      <c r="E3158">
        <v>74.307812480999999</v>
      </c>
      <c r="F3158">
        <v>70.89</v>
      </c>
      <c r="G3158">
        <v>66.888527933408696</v>
      </c>
      <c r="H3158">
        <v>-18.690180121990601</v>
      </c>
      <c r="I3158">
        <v>-2.5302358277282999</v>
      </c>
      <c r="J3158">
        <v>-4.0677000801169596</v>
      </c>
      <c r="K3158">
        <v>73.380445015395495</v>
      </c>
      <c r="L3158">
        <v>61.292000533354702</v>
      </c>
      <c r="M3158">
        <v>35.180780937402403</v>
      </c>
      <c r="N3158">
        <v>0.46575696090423602</v>
      </c>
      <c r="O3158">
        <v>36.817604739737597</v>
      </c>
      <c r="P3158">
        <v>109.857904085257</v>
      </c>
      <c r="Q3158">
        <v>4.5030131654737002E-2</v>
      </c>
    </row>
    <row r="3159" spans="1:17" hidden="1" x14ac:dyDescent="0.3">
      <c r="A3159" t="s">
        <v>6531</v>
      </c>
      <c r="B3159" t="s">
        <v>6532</v>
      </c>
      <c r="C3159" t="s">
        <v>10301</v>
      </c>
      <c r="D3159" t="s">
        <v>1661</v>
      </c>
      <c r="E3159">
        <v>74.215319454999999</v>
      </c>
      <c r="F3159">
        <v>6325</v>
      </c>
      <c r="G3159">
        <v>-6.7027126103745003</v>
      </c>
      <c r="H3159">
        <v>-3.5864921834708698</v>
      </c>
      <c r="I3159">
        <v>3.1979066335781101</v>
      </c>
      <c r="J3159">
        <v>-0.66217793702648198</v>
      </c>
      <c r="K3159">
        <v>6279.9107085604901</v>
      </c>
      <c r="L3159">
        <v>5992.1416410523498</v>
      </c>
      <c r="M3159">
        <v>54.002539861815002</v>
      </c>
      <c r="N3159">
        <v>0.987953957348086</v>
      </c>
      <c r="O3159">
        <v>4.99604743083004</v>
      </c>
      <c r="P3159">
        <v>26.373626373626301</v>
      </c>
      <c r="Q3159">
        <v>-2.6802431944266999E-2</v>
      </c>
    </row>
    <row r="3160" spans="1:17" hidden="1" x14ac:dyDescent="0.3">
      <c r="A3160" t="s">
        <v>6533</v>
      </c>
      <c r="B3160" t="s">
        <v>6534</v>
      </c>
      <c r="C3160" t="s">
        <v>10301</v>
      </c>
      <c r="D3160" t="s">
        <v>127</v>
      </c>
      <c r="E3160">
        <v>74.194368863999998</v>
      </c>
      <c r="F3160">
        <v>20.53</v>
      </c>
      <c r="G3160">
        <v>-0.24360817090070999</v>
      </c>
      <c r="H3160">
        <v>-11.9858960425408</v>
      </c>
      <c r="I3160">
        <v>-44.889785714208202</v>
      </c>
      <c r="J3160">
        <v>-4.19090426686458</v>
      </c>
      <c r="K3160">
        <v>22.803767412555398</v>
      </c>
      <c r="L3160">
        <v>23.2321969427807</v>
      </c>
      <c r="M3160">
        <v>27.577445993074001</v>
      </c>
      <c r="N3160">
        <v>0.80081785899142699</v>
      </c>
      <c r="O3160">
        <v>93.326838772527907</v>
      </c>
      <c r="P3160">
        <v>43.566433566433503</v>
      </c>
      <c r="Q3160">
        <v>1.3301533319712001E-2</v>
      </c>
    </row>
    <row r="3161" spans="1:17" hidden="1" x14ac:dyDescent="0.3">
      <c r="A3161" t="s">
        <v>6535</v>
      </c>
      <c r="B3161" t="s">
        <v>6536</v>
      </c>
      <c r="C3161" t="s">
        <v>10301</v>
      </c>
      <c r="D3161" t="s">
        <v>359</v>
      </c>
      <c r="E3161">
        <v>73.900384000000003</v>
      </c>
      <c r="F3161">
        <v>139.54</v>
      </c>
      <c r="G3161">
        <v>12.9463852297519</v>
      </c>
      <c r="H3161">
        <v>57.453359293681203</v>
      </c>
      <c r="I3161">
        <v>20.152326209927899</v>
      </c>
      <c r="J3161">
        <v>18.338702529939098</v>
      </c>
      <c r="K3161">
        <v>96.430422505089794</v>
      </c>
      <c r="L3161">
        <v>99.680676505178496</v>
      </c>
      <c r="M3161">
        <v>99.998171454593901</v>
      </c>
      <c r="N3161">
        <v>4.9758871954611097</v>
      </c>
      <c r="O3161">
        <v>0</v>
      </c>
      <c r="P3161">
        <v>70.170731707317003</v>
      </c>
    </row>
    <row r="3162" spans="1:17" hidden="1" x14ac:dyDescent="0.3">
      <c r="A3162" t="s">
        <v>6537</v>
      </c>
      <c r="B3162" t="s">
        <v>6538</v>
      </c>
      <c r="C3162" t="s">
        <v>10301</v>
      </c>
      <c r="D3162" t="s">
        <v>119</v>
      </c>
      <c r="E3162">
        <v>73.790000000000006</v>
      </c>
      <c r="F3162">
        <v>94</v>
      </c>
      <c r="G3162">
        <v>-17.068680920360901</v>
      </c>
      <c r="H3162">
        <v>0.94070517298038703</v>
      </c>
      <c r="I3162">
        <v>-31.230717387059499</v>
      </c>
      <c r="J3162">
        <v>1.67871832484827</v>
      </c>
      <c r="K3162">
        <v>95.076342587128295</v>
      </c>
      <c r="L3162">
        <v>97.892426405672893</v>
      </c>
      <c r="M3162">
        <v>53.325224902936398</v>
      </c>
      <c r="N3162">
        <v>0.68238434163701001</v>
      </c>
      <c r="O3162">
        <v>52.180851063829699</v>
      </c>
      <c r="P3162">
        <v>23.684210526315699</v>
      </c>
    </row>
    <row r="3163" spans="1:17" hidden="1" x14ac:dyDescent="0.3">
      <c r="A3163" t="s">
        <v>6539</v>
      </c>
      <c r="B3163" t="s">
        <v>6540</v>
      </c>
      <c r="C3163" t="s">
        <v>10301</v>
      </c>
      <c r="D3163" t="s">
        <v>645</v>
      </c>
      <c r="E3163">
        <v>73.788618404999994</v>
      </c>
      <c r="F3163">
        <v>61.37</v>
      </c>
      <c r="G3163">
        <v>47.274954454169702</v>
      </c>
      <c r="H3163">
        <v>-11.776065013355</v>
      </c>
      <c r="I3163">
        <v>0.70295285896165505</v>
      </c>
      <c r="J3163">
        <v>-0.94458790821405902</v>
      </c>
      <c r="K3163">
        <v>64.015470432981203</v>
      </c>
      <c r="L3163">
        <v>54.971095109123702</v>
      </c>
      <c r="M3163">
        <v>35.555043127621602</v>
      </c>
      <c r="N3163">
        <v>0.24468293568368399</v>
      </c>
      <c r="O3163">
        <v>26.120254195861101</v>
      </c>
      <c r="P3163">
        <v>91.661461586508395</v>
      </c>
      <c r="Q3163">
        <v>5.959535403315E-2</v>
      </c>
    </row>
    <row r="3164" spans="1:17" hidden="1" x14ac:dyDescent="0.3">
      <c r="A3164" t="s">
        <v>6541</v>
      </c>
      <c r="B3164" t="s">
        <v>6542</v>
      </c>
      <c r="C3164" t="s">
        <v>10301</v>
      </c>
      <c r="D3164" t="s">
        <v>527</v>
      </c>
      <c r="E3164">
        <v>73.633885104000001</v>
      </c>
      <c r="F3164">
        <v>59.88</v>
      </c>
      <c r="G3164">
        <v>77.432056714548494</v>
      </c>
      <c r="H3164">
        <v>17.0154142972914</v>
      </c>
      <c r="I3164">
        <v>30.9296498703401</v>
      </c>
      <c r="J3164">
        <v>12.678674039829801</v>
      </c>
      <c r="K3164">
        <v>50.306068639223703</v>
      </c>
      <c r="L3164">
        <v>45.197225029076598</v>
      </c>
      <c r="M3164">
        <v>75.392851192634595</v>
      </c>
      <c r="N3164">
        <v>2.2453139468590702</v>
      </c>
      <c r="O3164">
        <v>1.70340681362723</v>
      </c>
      <c r="P3164">
        <v>109.884332281808</v>
      </c>
      <c r="Q3164">
        <v>5.7386695350600002E-2</v>
      </c>
    </row>
    <row r="3165" spans="1:17" hidden="1" x14ac:dyDescent="0.3">
      <c r="A3165" t="s">
        <v>6543</v>
      </c>
      <c r="B3165" t="s">
        <v>6544</v>
      </c>
      <c r="C3165" t="s">
        <v>10301</v>
      </c>
      <c r="D3165" t="s">
        <v>89</v>
      </c>
      <c r="E3165">
        <v>73.486335999999994</v>
      </c>
      <c r="F3165">
        <v>35.200000000000003</v>
      </c>
      <c r="G3165">
        <v>5.6179225669124904</v>
      </c>
      <c r="H3165">
        <v>23.371916734626701</v>
      </c>
      <c r="I3165">
        <v>-4.1619877086686099</v>
      </c>
      <c r="J3165">
        <v>18.436049230352602</v>
      </c>
      <c r="K3165">
        <v>29.9188639676949</v>
      </c>
      <c r="L3165">
        <v>30.057796865564999</v>
      </c>
      <c r="M3165">
        <v>74.957721213402806</v>
      </c>
      <c r="N3165">
        <v>2.26846786408669</v>
      </c>
      <c r="O3165">
        <v>20.426136363636299</v>
      </c>
      <c r="P3165">
        <v>52.380952380952301</v>
      </c>
      <c r="Q3165">
        <v>8.1267873954583E-2</v>
      </c>
    </row>
    <row r="3166" spans="1:17" hidden="1" x14ac:dyDescent="0.3">
      <c r="A3166" t="s">
        <v>6545</v>
      </c>
      <c r="B3166" t="s">
        <v>6546</v>
      </c>
      <c r="C3166" t="s">
        <v>10301</v>
      </c>
      <c r="D3166" t="s">
        <v>139</v>
      </c>
      <c r="E3166">
        <v>73.396208259999995</v>
      </c>
      <c r="F3166">
        <v>63.4</v>
      </c>
      <c r="G3166">
        <v>31.378744887925698</v>
      </c>
      <c r="H3166">
        <v>-19.517239459307898</v>
      </c>
      <c r="I3166">
        <v>43.185039497735303</v>
      </c>
      <c r="J3166">
        <v>-0.84585967552271502</v>
      </c>
      <c r="K3166">
        <v>60.156368562870199</v>
      </c>
      <c r="L3166">
        <v>48.696104866259603</v>
      </c>
      <c r="M3166">
        <v>52.995479301582101</v>
      </c>
      <c r="N3166">
        <v>0.27394504954510102</v>
      </c>
      <c r="O3166">
        <v>59.842271293375397</v>
      </c>
      <c r="P3166">
        <v>85.380116959064296</v>
      </c>
      <c r="Q3166">
        <v>6.9493245572316995E-2</v>
      </c>
    </row>
    <row r="3167" spans="1:17" hidden="1" x14ac:dyDescent="0.3">
      <c r="A3167" t="s">
        <v>6547</v>
      </c>
      <c r="B3167" t="s">
        <v>6548</v>
      </c>
      <c r="C3167" t="s">
        <v>10301</v>
      </c>
      <c r="D3167" t="s">
        <v>1388</v>
      </c>
      <c r="E3167">
        <v>73.387690000000006</v>
      </c>
      <c r="F3167">
        <v>110.2</v>
      </c>
      <c r="G3167">
        <v>6.4725063783044696</v>
      </c>
      <c r="H3167">
        <v>-11.315852498597</v>
      </c>
      <c r="I3167">
        <v>-11.493914181706799</v>
      </c>
      <c r="J3167">
        <v>-10.405794031310901</v>
      </c>
      <c r="K3167">
        <v>118.341718597612</v>
      </c>
      <c r="L3167">
        <v>108.833496876476</v>
      </c>
      <c r="M3167">
        <v>36.484780381854101</v>
      </c>
      <c r="N3167">
        <v>2.2779169480946901</v>
      </c>
      <c r="O3167">
        <v>63.294010889292103</v>
      </c>
      <c r="P3167">
        <v>46.933333333333302</v>
      </c>
      <c r="Q3167">
        <v>0.112419066636655</v>
      </c>
    </row>
    <row r="3168" spans="1:17" hidden="1" x14ac:dyDescent="0.3">
      <c r="A3168" t="s">
        <v>6549</v>
      </c>
      <c r="B3168" t="s">
        <v>6550</v>
      </c>
      <c r="C3168" t="s">
        <v>10301</v>
      </c>
      <c r="D3168" t="s">
        <v>1388</v>
      </c>
      <c r="E3168">
        <v>73.29154389</v>
      </c>
      <c r="F3168">
        <v>36.15</v>
      </c>
      <c r="G3168">
        <v>-15.300915094227999</v>
      </c>
      <c r="H3168">
        <v>11.455613881767899</v>
      </c>
      <c r="I3168">
        <v>9.2272776699197507</v>
      </c>
      <c r="J3168">
        <v>1.5699382160681501</v>
      </c>
      <c r="K3168">
        <v>32.559744771662899</v>
      </c>
      <c r="L3168">
        <v>30.702941723707799</v>
      </c>
      <c r="M3168">
        <v>57.343652398419302</v>
      </c>
      <c r="N3168">
        <v>1.32153179190751</v>
      </c>
      <c r="O3168">
        <v>29.737206085753801</v>
      </c>
      <c r="P3168">
        <v>50.3118503118503</v>
      </c>
    </row>
    <row r="3169" spans="1:17" hidden="1" x14ac:dyDescent="0.3">
      <c r="A3169" t="s">
        <v>6551</v>
      </c>
      <c r="B3169" t="s">
        <v>6552</v>
      </c>
      <c r="C3169" t="s">
        <v>10301</v>
      </c>
      <c r="D3169" t="s">
        <v>1002</v>
      </c>
      <c r="E3169">
        <v>73.276544000000001</v>
      </c>
      <c r="F3169">
        <v>22.72</v>
      </c>
      <c r="G3169">
        <v>-55.445648209939897</v>
      </c>
      <c r="H3169">
        <v>-12.4753131336557</v>
      </c>
      <c r="I3169">
        <v>-32.235172922965603</v>
      </c>
      <c r="J3169">
        <v>8.1232796668319995</v>
      </c>
      <c r="K3169">
        <v>22.290064474180099</v>
      </c>
      <c r="M3169">
        <v>66.092804220861396</v>
      </c>
      <c r="N3169">
        <v>3.7069750097285299</v>
      </c>
      <c r="O3169">
        <v>75.616197183098507</v>
      </c>
      <c r="P3169">
        <v>19.516044187269799</v>
      </c>
    </row>
    <row r="3170" spans="1:17" hidden="1" x14ac:dyDescent="0.3">
      <c r="A3170" t="s">
        <v>6553</v>
      </c>
      <c r="B3170" t="s">
        <v>6554</v>
      </c>
      <c r="C3170" t="s">
        <v>10301</v>
      </c>
      <c r="D3170" t="s">
        <v>359</v>
      </c>
      <c r="E3170">
        <v>73.244631999999996</v>
      </c>
      <c r="F3170">
        <v>92.35</v>
      </c>
      <c r="G3170">
        <v>78.497103781185004</v>
      </c>
      <c r="H3170">
        <v>2.4108316806631098</v>
      </c>
      <c r="I3170">
        <v>-16.371294799025499</v>
      </c>
      <c r="J3170">
        <v>1.48055838146541</v>
      </c>
      <c r="K3170">
        <v>91.168082905845495</v>
      </c>
      <c r="L3170">
        <v>84.981235895223094</v>
      </c>
      <c r="M3170">
        <v>58.2983280911807</v>
      </c>
      <c r="N3170">
        <v>1.0720378198652301</v>
      </c>
      <c r="O3170">
        <v>25.923118570655099</v>
      </c>
      <c r="P3170">
        <v>119.880952380952</v>
      </c>
      <c r="Q3170">
        <v>9.1296685983038001E-2</v>
      </c>
    </row>
    <row r="3171" spans="1:17" hidden="1" x14ac:dyDescent="0.3">
      <c r="A3171" t="s">
        <v>6555</v>
      </c>
      <c r="B3171" t="s">
        <v>6556</v>
      </c>
      <c r="C3171" t="s">
        <v>10301</v>
      </c>
      <c r="D3171" t="s">
        <v>622</v>
      </c>
      <c r="E3171">
        <v>72.960606549000005</v>
      </c>
      <c r="F3171">
        <v>48.69</v>
      </c>
      <c r="G3171">
        <v>-6.91873155991986</v>
      </c>
      <c r="H3171">
        <v>1.31747885285072</v>
      </c>
      <c r="I3171">
        <v>-2.6275800678923602</v>
      </c>
      <c r="J3171">
        <v>1.07533348305284</v>
      </c>
      <c r="K3171">
        <v>45.618850767178003</v>
      </c>
      <c r="L3171">
        <v>43.421640117963598</v>
      </c>
      <c r="M3171">
        <v>60.257918747970201</v>
      </c>
      <c r="N3171">
        <v>1.34208916732765</v>
      </c>
      <c r="O3171">
        <v>33.477100020538003</v>
      </c>
      <c r="P3171">
        <v>47.411444141689302</v>
      </c>
      <c r="Q3171">
        <v>3.1100832975887002E-2</v>
      </c>
    </row>
    <row r="3172" spans="1:17" hidden="1" x14ac:dyDescent="0.3">
      <c r="A3172" t="s">
        <v>6557</v>
      </c>
      <c r="B3172" t="s">
        <v>6558</v>
      </c>
      <c r="C3172" t="s">
        <v>10301</v>
      </c>
      <c r="D3172" t="s">
        <v>144</v>
      </c>
      <c r="E3172">
        <v>72.907394999999994</v>
      </c>
      <c r="F3172">
        <v>337.3</v>
      </c>
      <c r="G3172">
        <v>83.131300340545707</v>
      </c>
      <c r="H3172">
        <v>-10.029443656669599</v>
      </c>
      <c r="I3172">
        <v>-16.082704164573599</v>
      </c>
      <c r="J3172">
        <v>-4.5670208001478203</v>
      </c>
      <c r="K3172">
        <v>351.71817203253499</v>
      </c>
      <c r="L3172">
        <v>297.06782581690101</v>
      </c>
      <c r="M3172">
        <v>33.212945970253102</v>
      </c>
      <c r="N3172">
        <v>0.345461125108393</v>
      </c>
      <c r="O3172">
        <v>29.6768455380966</v>
      </c>
      <c r="P3172">
        <v>123.008264462809</v>
      </c>
      <c r="Q3172">
        <v>0.124521579220088</v>
      </c>
    </row>
    <row r="3173" spans="1:17" hidden="1" x14ac:dyDescent="0.3">
      <c r="A3173" t="s">
        <v>6559</v>
      </c>
      <c r="B3173" t="s">
        <v>6560</v>
      </c>
      <c r="C3173" t="s">
        <v>10301</v>
      </c>
      <c r="D3173" t="s">
        <v>902</v>
      </c>
      <c r="E3173">
        <v>72.738600000000005</v>
      </c>
      <c r="F3173">
        <v>42.8</v>
      </c>
      <c r="G3173">
        <v>43.969812676668603</v>
      </c>
      <c r="H3173">
        <v>4.5602430111142098</v>
      </c>
      <c r="I3173">
        <v>-15.7116068029869</v>
      </c>
      <c r="J3173">
        <v>1.45263616328225</v>
      </c>
      <c r="K3173">
        <v>39.762329142529403</v>
      </c>
      <c r="L3173">
        <v>33.804253441497401</v>
      </c>
      <c r="M3173">
        <v>56.628741118737501</v>
      </c>
      <c r="N3173">
        <v>0.92037671232876705</v>
      </c>
      <c r="O3173">
        <v>12.9672897196261</v>
      </c>
      <c r="P3173">
        <v>84.881209503239702</v>
      </c>
      <c r="Q3173">
        <v>0.12192151577271799</v>
      </c>
    </row>
    <row r="3174" spans="1:17" hidden="1" x14ac:dyDescent="0.3">
      <c r="A3174" t="s">
        <v>6561</v>
      </c>
      <c r="B3174" t="s">
        <v>6562</v>
      </c>
      <c r="C3174" t="s">
        <v>10301</v>
      </c>
      <c r="D3174" t="s">
        <v>72</v>
      </c>
      <c r="E3174">
        <v>72.673029311999997</v>
      </c>
      <c r="F3174">
        <v>22.87</v>
      </c>
      <c r="G3174">
        <v>-36.254410870827897</v>
      </c>
      <c r="H3174">
        <v>-8.4881098312821894</v>
      </c>
      <c r="I3174">
        <v>-12.2409497548294</v>
      </c>
      <c r="J3174">
        <v>-1.26358019684939</v>
      </c>
      <c r="K3174">
        <v>22.369683158626199</v>
      </c>
      <c r="L3174">
        <v>22.891736029079699</v>
      </c>
      <c r="M3174">
        <v>48.677966410721503</v>
      </c>
      <c r="N3174">
        <v>2.1850516692830899</v>
      </c>
      <c r="O3174">
        <v>42.544818539571402</v>
      </c>
      <c r="P3174">
        <v>29.943181818181799</v>
      </c>
      <c r="Q3174">
        <v>6.6721799473476007E-2</v>
      </c>
    </row>
    <row r="3175" spans="1:17" hidden="1" x14ac:dyDescent="0.3">
      <c r="A3175" t="s">
        <v>6563</v>
      </c>
      <c r="B3175" t="s">
        <v>6564</v>
      </c>
      <c r="C3175" t="s">
        <v>10301</v>
      </c>
      <c r="D3175" t="s">
        <v>163</v>
      </c>
      <c r="E3175">
        <v>72.582916139999995</v>
      </c>
      <c r="F3175">
        <v>79.319999999999993</v>
      </c>
      <c r="G3175">
        <v>32.098401269490502</v>
      </c>
      <c r="H3175">
        <v>-16.043734186287299</v>
      </c>
      <c r="I3175">
        <v>-35.843992401765902</v>
      </c>
      <c r="J3175">
        <v>-10.5062641952915</v>
      </c>
      <c r="K3175">
        <v>90.482365081174805</v>
      </c>
      <c r="L3175">
        <v>85.551903960163699</v>
      </c>
      <c r="M3175">
        <v>21.7650564650652</v>
      </c>
      <c r="N3175">
        <v>0.524062938865689</v>
      </c>
      <c r="O3175">
        <v>59.304084720120997</v>
      </c>
      <c r="P3175">
        <v>80.683371298405405</v>
      </c>
      <c r="Q3175">
        <v>0.161054625701854</v>
      </c>
    </row>
    <row r="3176" spans="1:17" hidden="1" x14ac:dyDescent="0.3">
      <c r="A3176" t="s">
        <v>6565</v>
      </c>
      <c r="B3176" t="s">
        <v>6566</v>
      </c>
      <c r="C3176" t="s">
        <v>10301</v>
      </c>
      <c r="D3176" t="s">
        <v>54</v>
      </c>
      <c r="E3176">
        <v>72.516092</v>
      </c>
      <c r="F3176">
        <v>35.86</v>
      </c>
      <c r="G3176">
        <v>-44.054313763610701</v>
      </c>
      <c r="H3176">
        <v>-13.8304841350893</v>
      </c>
      <c r="I3176">
        <v>-43.552632059573597</v>
      </c>
      <c r="J3176">
        <v>-3.7847291490646402</v>
      </c>
      <c r="K3176">
        <v>39.873310467282103</v>
      </c>
      <c r="L3176">
        <v>43.841938204057101</v>
      </c>
      <c r="M3176">
        <v>40.1913666377461</v>
      </c>
      <c r="N3176">
        <v>0.33804278964682799</v>
      </c>
      <c r="O3176">
        <v>90.992749581706605</v>
      </c>
      <c r="P3176">
        <v>3.3727298933410301</v>
      </c>
      <c r="Q3176">
        <v>0.11119380382962001</v>
      </c>
    </row>
    <row r="3177" spans="1:17" hidden="1" x14ac:dyDescent="0.3">
      <c r="A3177" t="s">
        <v>6567</v>
      </c>
      <c r="B3177" t="s">
        <v>6568</v>
      </c>
      <c r="C3177" t="s">
        <v>10301</v>
      </c>
      <c r="D3177" t="s">
        <v>21</v>
      </c>
      <c r="E3177">
        <v>72.444341205000001</v>
      </c>
      <c r="F3177">
        <v>45.45</v>
      </c>
      <c r="G3177">
        <v>-85.969715780796903</v>
      </c>
      <c r="H3177">
        <v>-6.3033265328495398</v>
      </c>
      <c r="I3177">
        <v>-41.447803363612202</v>
      </c>
      <c r="J3177">
        <v>-2.99248348921068</v>
      </c>
      <c r="K3177">
        <v>46.116446672861699</v>
      </c>
      <c r="L3177">
        <v>56.4418814637487</v>
      </c>
      <c r="M3177">
        <v>45.163564786627397</v>
      </c>
      <c r="N3177">
        <v>2.2969687590216799</v>
      </c>
      <c r="O3177">
        <v>151.51361242807201</v>
      </c>
      <c r="P3177">
        <v>30.423296714123801</v>
      </c>
      <c r="Q3177">
        <v>4.1644781597273001E-2</v>
      </c>
    </row>
    <row r="3178" spans="1:17" hidden="1" x14ac:dyDescent="0.3">
      <c r="A3178" t="s">
        <v>6569</v>
      </c>
      <c r="B3178" t="s">
        <v>6570</v>
      </c>
      <c r="C3178" t="s">
        <v>10301</v>
      </c>
      <c r="D3178" t="s">
        <v>955</v>
      </c>
      <c r="E3178">
        <v>72.287353690000003</v>
      </c>
      <c r="F3178">
        <v>63.1</v>
      </c>
      <c r="G3178">
        <v>-44.230734871614601</v>
      </c>
      <c r="H3178">
        <v>-2.9832078704978602</v>
      </c>
      <c r="I3178">
        <v>-24.641249604904299</v>
      </c>
      <c r="J3178">
        <v>0.65532651198278302</v>
      </c>
      <c r="K3178">
        <v>59.069197252264402</v>
      </c>
      <c r="M3178">
        <v>81.692509156259504</v>
      </c>
      <c r="N3178">
        <v>1.01224489795918</v>
      </c>
      <c r="O3178">
        <v>45.6418383518225</v>
      </c>
      <c r="P3178">
        <v>15.7798165137614</v>
      </c>
    </row>
    <row r="3179" spans="1:17" hidden="1" x14ac:dyDescent="0.3">
      <c r="A3179" t="s">
        <v>6571</v>
      </c>
      <c r="B3179" t="s">
        <v>6572</v>
      </c>
      <c r="C3179" t="s">
        <v>10301</v>
      </c>
      <c r="D3179" t="s">
        <v>405</v>
      </c>
      <c r="E3179">
        <v>72.280900000000003</v>
      </c>
      <c r="F3179">
        <v>59</v>
      </c>
      <c r="G3179">
        <v>-12.2314630143306</v>
      </c>
      <c r="H3179">
        <v>-4.5062483528406698</v>
      </c>
      <c r="I3179">
        <v>-11.335596309103201</v>
      </c>
      <c r="J3179">
        <v>-5.1135522065526899</v>
      </c>
      <c r="K3179">
        <v>56.828841964323097</v>
      </c>
      <c r="L3179">
        <v>54.452319334151603</v>
      </c>
      <c r="M3179">
        <v>62.818546397693602</v>
      </c>
      <c r="N3179">
        <v>0.51357733175914899</v>
      </c>
      <c r="O3179">
        <v>23.559322033898301</v>
      </c>
      <c r="P3179">
        <v>58.602150537634401</v>
      </c>
    </row>
    <row r="3180" spans="1:17" hidden="1" x14ac:dyDescent="0.3">
      <c r="A3180" t="s">
        <v>6573</v>
      </c>
      <c r="B3180" t="s">
        <v>6574</v>
      </c>
      <c r="C3180" t="s">
        <v>10301</v>
      </c>
      <c r="D3180" t="s">
        <v>2929</v>
      </c>
      <c r="E3180">
        <v>72.251009999999994</v>
      </c>
      <c r="F3180">
        <v>166.9</v>
      </c>
      <c r="G3180">
        <v>155.3529046777</v>
      </c>
      <c r="H3180">
        <v>-13.4622686144101</v>
      </c>
      <c r="I3180">
        <v>-14.3579481069652</v>
      </c>
      <c r="J3180">
        <v>-3.5221557716385199</v>
      </c>
      <c r="K3180">
        <v>161.99805152320599</v>
      </c>
      <c r="L3180">
        <v>142.78190921131699</v>
      </c>
      <c r="M3180">
        <v>56.1790310991735</v>
      </c>
      <c r="N3180">
        <v>1.0481889763779499</v>
      </c>
      <c r="O3180">
        <v>24.595566207309702</v>
      </c>
      <c r="P3180">
        <v>193.782112274024</v>
      </c>
    </row>
    <row r="3181" spans="1:17" hidden="1" x14ac:dyDescent="0.3">
      <c r="A3181" t="s">
        <v>6575</v>
      </c>
      <c r="B3181" t="s">
        <v>6576</v>
      </c>
      <c r="C3181" t="s">
        <v>10301</v>
      </c>
      <c r="D3181" t="s">
        <v>6577</v>
      </c>
      <c r="E3181">
        <v>72.08135</v>
      </c>
      <c r="F3181">
        <v>157.9</v>
      </c>
      <c r="G3181">
        <v>1100.8760367949301</v>
      </c>
      <c r="H3181">
        <v>20.305834000494102</v>
      </c>
      <c r="I3181">
        <v>129.54027741343799</v>
      </c>
      <c r="J3181">
        <v>-10.471254621458099</v>
      </c>
      <c r="K3181">
        <v>147.97810171914799</v>
      </c>
      <c r="L3181">
        <v>108.172105036253</v>
      </c>
      <c r="M3181">
        <v>47.684269300555201</v>
      </c>
      <c r="N3181">
        <v>0.41783123747038398</v>
      </c>
      <c r="O3181">
        <v>10.544648511716201</v>
      </c>
      <c r="P3181">
        <v>1188.9795918367299</v>
      </c>
      <c r="Q3181">
        <v>0.120140671825573</v>
      </c>
    </row>
    <row r="3182" spans="1:17" hidden="1" x14ac:dyDescent="0.3">
      <c r="A3182" t="s">
        <v>6578</v>
      </c>
      <c r="B3182" t="s">
        <v>6579</v>
      </c>
      <c r="C3182" t="s">
        <v>10301</v>
      </c>
      <c r="D3182" t="s">
        <v>354</v>
      </c>
      <c r="E3182">
        <v>72.004659000000004</v>
      </c>
      <c r="F3182">
        <v>147.30000000000001</v>
      </c>
      <c r="G3182">
        <v>54.836604907627198</v>
      </c>
      <c r="H3182">
        <v>5.7310778437878396</v>
      </c>
      <c r="I3182">
        <v>-9.3129804524757205</v>
      </c>
      <c r="J3182">
        <v>26.273481118663199</v>
      </c>
      <c r="K3182">
        <v>121.334910186512</v>
      </c>
      <c r="L3182">
        <v>114.448934939715</v>
      </c>
      <c r="M3182">
        <v>77.637170062286799</v>
      </c>
      <c r="N3182">
        <v>2.8668593276726702</v>
      </c>
      <c r="O3182">
        <v>22.878479293957898</v>
      </c>
      <c r="P3182">
        <v>102.892561983471</v>
      </c>
      <c r="Q3182">
        <v>6.9813076081238004E-2</v>
      </c>
    </row>
    <row r="3183" spans="1:17" hidden="1" x14ac:dyDescent="0.3">
      <c r="A3183" t="s">
        <v>6580</v>
      </c>
      <c r="B3183" t="s">
        <v>6581</v>
      </c>
      <c r="C3183" t="s">
        <v>10301</v>
      </c>
      <c r="E3183">
        <v>71.983999999999995</v>
      </c>
      <c r="F3183">
        <v>45.2</v>
      </c>
      <c r="G3183">
        <v>29.113538771302</v>
      </c>
      <c r="H3183">
        <v>-3.1573271116902801</v>
      </c>
      <c r="I3183">
        <v>-23.772192884723001</v>
      </c>
      <c r="K3183">
        <v>40.371816388332299</v>
      </c>
      <c r="L3183">
        <v>40.952539573553402</v>
      </c>
      <c r="M3183">
        <v>76.040552889110998</v>
      </c>
      <c r="N3183">
        <v>1.70299126544826</v>
      </c>
      <c r="O3183">
        <v>32.876106194690202</v>
      </c>
      <c r="P3183">
        <v>68.979308187480598</v>
      </c>
      <c r="Q3183">
        <v>0.24772757257569</v>
      </c>
    </row>
    <row r="3184" spans="1:17" hidden="1" x14ac:dyDescent="0.3">
      <c r="A3184" t="s">
        <v>6582</v>
      </c>
      <c r="B3184" t="s">
        <v>6583</v>
      </c>
      <c r="C3184" t="s">
        <v>10301</v>
      </c>
      <c r="D3184" t="s">
        <v>303</v>
      </c>
      <c r="E3184">
        <v>71.925050232000004</v>
      </c>
      <c r="F3184">
        <v>4.41</v>
      </c>
      <c r="G3184">
        <v>37.2508018017081</v>
      </c>
      <c r="H3184">
        <v>15.4763036976255</v>
      </c>
      <c r="I3184">
        <v>-9.1175928286413299</v>
      </c>
      <c r="J3184">
        <v>-8.9640732270341807</v>
      </c>
      <c r="K3184">
        <v>4.3100592241504803</v>
      </c>
      <c r="L3184">
        <v>3.9229313972679201</v>
      </c>
      <c r="M3184">
        <v>41.326565678549599</v>
      </c>
      <c r="N3184">
        <v>1.0156763492364</v>
      </c>
      <c r="O3184">
        <v>19.954648526077001</v>
      </c>
      <c r="P3184">
        <v>75</v>
      </c>
      <c r="Q3184">
        <v>5.6028170458503002E-2</v>
      </c>
    </row>
    <row r="3185" spans="1:17" hidden="1" x14ac:dyDescent="0.3">
      <c r="A3185" t="s">
        <v>6584</v>
      </c>
      <c r="B3185" t="s">
        <v>6585</v>
      </c>
      <c r="C3185" t="s">
        <v>10301</v>
      </c>
      <c r="D3185" t="s">
        <v>21</v>
      </c>
      <c r="E3185">
        <v>71.446494000000001</v>
      </c>
      <c r="F3185">
        <v>12.81</v>
      </c>
      <c r="G3185">
        <v>30.621866436261399</v>
      </c>
      <c r="H3185">
        <v>-8.9911597711960791</v>
      </c>
      <c r="I3185">
        <v>15.9139090707378</v>
      </c>
      <c r="J3185">
        <v>0.44607943595939498</v>
      </c>
      <c r="K3185">
        <v>11.2721706843141</v>
      </c>
      <c r="L3185">
        <v>10.3606268371871</v>
      </c>
      <c r="M3185">
        <v>72.747772993675497</v>
      </c>
      <c r="N3185">
        <v>1.29633726963381</v>
      </c>
      <c r="O3185">
        <v>17.876658860265401</v>
      </c>
      <c r="P3185">
        <v>88.382352941176407</v>
      </c>
      <c r="Q3185">
        <v>0.10459562133343001</v>
      </c>
    </row>
    <row r="3186" spans="1:17" hidden="1" x14ac:dyDescent="0.3">
      <c r="A3186" t="s">
        <v>6586</v>
      </c>
      <c r="B3186" t="s">
        <v>6587</v>
      </c>
      <c r="C3186" t="s">
        <v>10301</v>
      </c>
      <c r="D3186" t="s">
        <v>359</v>
      </c>
      <c r="E3186">
        <v>71.428110000000004</v>
      </c>
      <c r="F3186">
        <v>79.63</v>
      </c>
      <c r="G3186">
        <v>19.9559857813436</v>
      </c>
      <c r="H3186">
        <v>12.020523472785699</v>
      </c>
      <c r="I3186">
        <v>-10.9674991524462</v>
      </c>
      <c r="J3186">
        <v>-1.1452627474252901</v>
      </c>
      <c r="K3186">
        <v>71.592609225764704</v>
      </c>
      <c r="L3186">
        <v>71.527701229245693</v>
      </c>
      <c r="M3186">
        <v>64.739202078597103</v>
      </c>
      <c r="N3186">
        <v>0.96733859090336305</v>
      </c>
      <c r="O3186">
        <v>24.739419816651999</v>
      </c>
      <c r="P3186">
        <v>71.063372717508003</v>
      </c>
      <c r="Q3186">
        <v>0.13121183838980099</v>
      </c>
    </row>
    <row r="3187" spans="1:17" hidden="1" x14ac:dyDescent="0.3">
      <c r="A3187" t="s">
        <v>6588</v>
      </c>
      <c r="B3187" t="s">
        <v>6589</v>
      </c>
      <c r="C3187" t="s">
        <v>10301</v>
      </c>
      <c r="D3187" t="s">
        <v>527</v>
      </c>
      <c r="E3187">
        <v>71.294752000000003</v>
      </c>
      <c r="F3187">
        <v>66.2</v>
      </c>
      <c r="G3187">
        <v>-57.0018296505405</v>
      </c>
      <c r="H3187">
        <v>-15.7963146666143</v>
      </c>
      <c r="I3187">
        <v>-40.759824489930999</v>
      </c>
      <c r="J3187">
        <v>-4.1110175994168001</v>
      </c>
      <c r="M3187">
        <v>37.499237033007603</v>
      </c>
      <c r="O3187">
        <v>48.036253776434997</v>
      </c>
      <c r="P3187">
        <v>5.4140127388535104</v>
      </c>
    </row>
    <row r="3188" spans="1:17" hidden="1" x14ac:dyDescent="0.3">
      <c r="A3188" t="s">
        <v>6590</v>
      </c>
      <c r="B3188" t="s">
        <v>6591</v>
      </c>
      <c r="C3188" t="s">
        <v>10301</v>
      </c>
      <c r="E3188">
        <v>71.215199999999996</v>
      </c>
      <c r="F3188">
        <v>219.8</v>
      </c>
      <c r="G3188">
        <v>136.51922108991701</v>
      </c>
      <c r="H3188">
        <v>-13.095952968537</v>
      </c>
      <c r="I3188">
        <v>102.241542575647</v>
      </c>
      <c r="J3188">
        <v>-4.1911647160873899</v>
      </c>
      <c r="K3188">
        <v>235.11597648277899</v>
      </c>
      <c r="L3188">
        <v>176.190600216663</v>
      </c>
      <c r="M3188">
        <v>36.938687278700399</v>
      </c>
      <c r="N3188">
        <v>0.38444843202597601</v>
      </c>
      <c r="O3188">
        <v>29.526842584167401</v>
      </c>
      <c r="P3188">
        <v>178.75713379835099</v>
      </c>
      <c r="Q3188">
        <v>9.9779461802955993E-2</v>
      </c>
    </row>
    <row r="3189" spans="1:17" hidden="1" x14ac:dyDescent="0.3">
      <c r="A3189" t="s">
        <v>6592</v>
      </c>
      <c r="B3189" t="s">
        <v>6593</v>
      </c>
      <c r="C3189" t="s">
        <v>10301</v>
      </c>
      <c r="D3189" t="s">
        <v>1175</v>
      </c>
      <c r="E3189">
        <v>71.137500000000003</v>
      </c>
      <c r="F3189">
        <v>13.55</v>
      </c>
      <c r="G3189">
        <v>-36.610459896102199</v>
      </c>
      <c r="H3189">
        <v>-5.8689694599018303</v>
      </c>
      <c r="I3189">
        <v>-22.1777138694695</v>
      </c>
      <c r="J3189">
        <v>-1.9881211429243</v>
      </c>
      <c r="K3189">
        <v>13.1657144496037</v>
      </c>
      <c r="L3189">
        <v>13.6285470096618</v>
      </c>
      <c r="M3189">
        <v>73.048681164193297</v>
      </c>
      <c r="N3189">
        <v>1.1627087140294901</v>
      </c>
      <c r="O3189">
        <v>50.848708487084799</v>
      </c>
      <c r="P3189">
        <v>32.843137254901897</v>
      </c>
      <c r="Q3189">
        <v>-1.6444376840000999E-2</v>
      </c>
    </row>
    <row r="3190" spans="1:17" hidden="1" x14ac:dyDescent="0.3">
      <c r="A3190" t="s">
        <v>6594</v>
      </c>
      <c r="B3190" t="s">
        <v>6595</v>
      </c>
      <c r="C3190" t="s">
        <v>10301</v>
      </c>
      <c r="D3190" t="s">
        <v>1175</v>
      </c>
      <c r="E3190">
        <v>71.123080000000002</v>
      </c>
      <c r="F3190">
        <v>55.1</v>
      </c>
      <c r="G3190">
        <v>-76.899219005616004</v>
      </c>
      <c r="H3190">
        <v>-10.363268163348801</v>
      </c>
      <c r="I3190">
        <v>-45.370076527183301</v>
      </c>
      <c r="J3190">
        <v>-8.5692975481675902</v>
      </c>
      <c r="K3190">
        <v>58.528802308525997</v>
      </c>
      <c r="L3190">
        <v>79.643073014699894</v>
      </c>
      <c r="M3190">
        <v>43.485087240132998</v>
      </c>
      <c r="N3190">
        <v>0.40766550522647999</v>
      </c>
      <c r="O3190">
        <v>197.549909255898</v>
      </c>
      <c r="P3190">
        <v>14.434060228452701</v>
      </c>
    </row>
    <row r="3191" spans="1:17" hidden="1" x14ac:dyDescent="0.3">
      <c r="A3191" t="s">
        <v>6596</v>
      </c>
      <c r="B3191" t="s">
        <v>6597</v>
      </c>
      <c r="C3191" t="s">
        <v>10301</v>
      </c>
      <c r="D3191" t="s">
        <v>408</v>
      </c>
      <c r="E3191">
        <v>71.089200000000005</v>
      </c>
      <c r="F3191">
        <v>122.5</v>
      </c>
      <c r="G3191">
        <v>143.64067524465199</v>
      </c>
      <c r="H3191">
        <v>18.795610573306099</v>
      </c>
      <c r="I3191">
        <v>23.444497065109399</v>
      </c>
      <c r="J3191">
        <v>5.4629443004991103</v>
      </c>
      <c r="K3191">
        <v>114.935006915621</v>
      </c>
      <c r="L3191">
        <v>91.016827363371505</v>
      </c>
      <c r="M3191">
        <v>57.2957911420866</v>
      </c>
      <c r="N3191">
        <v>0.71677349167027105</v>
      </c>
      <c r="O3191">
        <v>13.510204081632599</v>
      </c>
      <c r="P3191">
        <v>187.49119924900199</v>
      </c>
      <c r="Q3191">
        <v>8.7715087284505E-2</v>
      </c>
    </row>
    <row r="3192" spans="1:17" hidden="1" x14ac:dyDescent="0.3">
      <c r="A3192" t="s">
        <v>6598</v>
      </c>
      <c r="B3192" t="s">
        <v>6599</v>
      </c>
      <c r="C3192" t="s">
        <v>10301</v>
      </c>
      <c r="D3192" t="s">
        <v>127</v>
      </c>
      <c r="E3192">
        <v>70.887584875000002</v>
      </c>
      <c r="F3192">
        <v>6.95</v>
      </c>
      <c r="G3192">
        <v>55.944696338299302</v>
      </c>
      <c r="H3192">
        <v>35.528696891406803</v>
      </c>
      <c r="I3192">
        <v>23.2757239471545</v>
      </c>
      <c r="J3192">
        <v>9.9603393297803697E-2</v>
      </c>
      <c r="K3192">
        <v>6.0661533872188196</v>
      </c>
      <c r="L3192">
        <v>5.2519363275458</v>
      </c>
      <c r="M3192">
        <v>53.663444503510497</v>
      </c>
      <c r="N3192">
        <v>0.83667711843457604</v>
      </c>
      <c r="O3192">
        <v>11.9424460431654</v>
      </c>
      <c r="P3192">
        <v>110.60606060606</v>
      </c>
      <c r="Q3192">
        <v>7.4649806761392004E-2</v>
      </c>
    </row>
    <row r="3193" spans="1:17" hidden="1" x14ac:dyDescent="0.3">
      <c r="A3193" t="s">
        <v>6600</v>
      </c>
      <c r="B3193" t="s">
        <v>6601</v>
      </c>
      <c r="C3193" t="s">
        <v>10301</v>
      </c>
      <c r="D3193" t="s">
        <v>2839</v>
      </c>
      <c r="E3193">
        <v>70.871139299999996</v>
      </c>
      <c r="F3193">
        <v>3.53</v>
      </c>
      <c r="G3193">
        <v>28.971151364754299</v>
      </c>
      <c r="H3193">
        <v>1.10597341605183</v>
      </c>
      <c r="I3193">
        <v>-19.508630535848798</v>
      </c>
      <c r="J3193">
        <v>11.4267698021004</v>
      </c>
      <c r="K3193">
        <v>3.16543705641894</v>
      </c>
      <c r="L3193">
        <v>3.03670963724778</v>
      </c>
      <c r="M3193">
        <v>76.072599412273107</v>
      </c>
      <c r="N3193">
        <v>2.1958733453448902</v>
      </c>
      <c r="O3193">
        <v>30.594900849858298</v>
      </c>
      <c r="P3193">
        <v>86.772486772486701</v>
      </c>
      <c r="Q3193">
        <v>-7.4273791814139997E-2</v>
      </c>
    </row>
    <row r="3194" spans="1:17" hidden="1" x14ac:dyDescent="0.3">
      <c r="A3194" t="s">
        <v>6602</v>
      </c>
      <c r="B3194" t="s">
        <v>6603</v>
      </c>
      <c r="C3194" t="s">
        <v>10301</v>
      </c>
      <c r="D3194" t="s">
        <v>378</v>
      </c>
      <c r="E3194">
        <v>70.801119999999997</v>
      </c>
      <c r="F3194">
        <v>104</v>
      </c>
      <c r="G3194">
        <v>18.6643625463375</v>
      </c>
      <c r="H3194">
        <v>24.745052999067301</v>
      </c>
      <c r="I3194">
        <v>12.1337914459987</v>
      </c>
      <c r="J3194">
        <v>26.012051658181601</v>
      </c>
      <c r="K3194">
        <v>92.342401214351398</v>
      </c>
      <c r="L3194">
        <v>81.640599649371794</v>
      </c>
      <c r="M3194">
        <v>67.721831251222</v>
      </c>
      <c r="N3194">
        <v>0.52912019826517898</v>
      </c>
      <c r="O3194">
        <v>19.9038461538461</v>
      </c>
      <c r="P3194">
        <v>95.856873822975501</v>
      </c>
    </row>
    <row r="3195" spans="1:17" hidden="1" x14ac:dyDescent="0.3">
      <c r="A3195" t="s">
        <v>6604</v>
      </c>
      <c r="B3195" t="s">
        <v>6605</v>
      </c>
      <c r="C3195" t="s">
        <v>10301</v>
      </c>
      <c r="D3195" t="s">
        <v>733</v>
      </c>
      <c r="E3195">
        <v>70.753706170000001</v>
      </c>
      <c r="F3195">
        <v>23.83</v>
      </c>
      <c r="G3195">
        <v>-7.9881955009840899</v>
      </c>
      <c r="H3195">
        <v>-2.6053492426392499</v>
      </c>
      <c r="I3195">
        <v>1.6385805228277499</v>
      </c>
      <c r="J3195">
        <v>-1.1811436784826801</v>
      </c>
      <c r="K3195">
        <v>23.457479768652298</v>
      </c>
      <c r="L3195">
        <v>22.092631000320299</v>
      </c>
      <c r="M3195">
        <v>67.469215611950702</v>
      </c>
      <c r="N3195">
        <v>0.45786609583111998</v>
      </c>
      <c r="O3195">
        <v>4.6999580360889501</v>
      </c>
      <c r="P3195">
        <v>25.421052631578899</v>
      </c>
    </row>
    <row r="3196" spans="1:17" hidden="1" x14ac:dyDescent="0.3">
      <c r="A3196" t="s">
        <v>6606</v>
      </c>
      <c r="B3196" t="s">
        <v>6607</v>
      </c>
      <c r="C3196" t="s">
        <v>10301</v>
      </c>
      <c r="D3196" t="s">
        <v>408</v>
      </c>
      <c r="E3196">
        <v>70.668000000000006</v>
      </c>
      <c r="F3196">
        <v>235.56</v>
      </c>
      <c r="G3196">
        <v>28.9653793589823</v>
      </c>
      <c r="H3196">
        <v>9.3236585759391204</v>
      </c>
      <c r="I3196">
        <v>-4.700255524288</v>
      </c>
      <c r="J3196">
        <v>-3.0763644174685001</v>
      </c>
      <c r="K3196">
        <v>218.52831323728</v>
      </c>
      <c r="L3196">
        <v>192.51859409245901</v>
      </c>
      <c r="M3196">
        <v>61.608269647719297</v>
      </c>
      <c r="N3196">
        <v>0.89436450992207395</v>
      </c>
      <c r="O3196">
        <v>10.1630157921548</v>
      </c>
      <c r="P3196">
        <v>91.6680227827501</v>
      </c>
      <c r="Q3196">
        <v>8.9832694567195004E-2</v>
      </c>
    </row>
    <row r="3197" spans="1:17" hidden="1" x14ac:dyDescent="0.3">
      <c r="A3197" t="s">
        <v>6608</v>
      </c>
      <c r="B3197" t="s">
        <v>6609</v>
      </c>
      <c r="C3197" t="s">
        <v>10301</v>
      </c>
      <c r="D3197" t="s">
        <v>263</v>
      </c>
      <c r="E3197">
        <v>70.661593131999993</v>
      </c>
      <c r="F3197">
        <v>66.17</v>
      </c>
      <c r="G3197">
        <v>27.520364425595201</v>
      </c>
      <c r="H3197">
        <v>33.660409150778698</v>
      </c>
      <c r="I3197">
        <v>17.235235881166101</v>
      </c>
      <c r="J3197">
        <v>7.1701157392559098</v>
      </c>
      <c r="K3197">
        <v>50.276907048286702</v>
      </c>
      <c r="L3197">
        <v>47.192297812047102</v>
      </c>
      <c r="M3197">
        <v>78.150303031432301</v>
      </c>
      <c r="N3197">
        <v>3.3148256329340202</v>
      </c>
      <c r="O3197">
        <v>8.8106392625056706</v>
      </c>
      <c r="P3197">
        <v>89.165237278444806</v>
      </c>
      <c r="Q3197">
        <v>-1.2597640118007999E-2</v>
      </c>
    </row>
    <row r="3198" spans="1:17" hidden="1" x14ac:dyDescent="0.3">
      <c r="A3198" t="s">
        <v>6610</v>
      </c>
      <c r="B3198" t="s">
        <v>6611</v>
      </c>
      <c r="C3198" t="s">
        <v>10301</v>
      </c>
      <c r="D3198" t="s">
        <v>303</v>
      </c>
      <c r="E3198">
        <v>70.623999999999995</v>
      </c>
      <c r="F3198">
        <v>88.28</v>
      </c>
      <c r="G3198">
        <v>406.14154862226502</v>
      </c>
      <c r="H3198">
        <v>19.170501894914</v>
      </c>
      <c r="I3198">
        <v>148.35372271747599</v>
      </c>
      <c r="J3198">
        <v>2.2295165064742402</v>
      </c>
      <c r="K3198">
        <v>71.612291420048095</v>
      </c>
      <c r="L3198">
        <v>44.031361679946301</v>
      </c>
      <c r="M3198">
        <v>100</v>
      </c>
      <c r="N3198">
        <v>0.77592311583206797</v>
      </c>
      <c r="O3198">
        <v>0</v>
      </c>
      <c r="P3198">
        <v>434.05928614639998</v>
      </c>
    </row>
    <row r="3199" spans="1:17" hidden="1" x14ac:dyDescent="0.3">
      <c r="A3199" t="s">
        <v>6612</v>
      </c>
      <c r="B3199" t="s">
        <v>6613</v>
      </c>
      <c r="C3199" t="s">
        <v>10301</v>
      </c>
      <c r="D3199" t="s">
        <v>43</v>
      </c>
      <c r="E3199">
        <v>70.558469614000003</v>
      </c>
      <c r="F3199">
        <v>40.07</v>
      </c>
      <c r="G3199">
        <v>-49.884631389762603</v>
      </c>
      <c r="H3199">
        <v>-2.83116988995131</v>
      </c>
      <c r="I3199">
        <v>-41.867369994187001</v>
      </c>
      <c r="J3199">
        <v>-1.5990594529294899</v>
      </c>
      <c r="K3199">
        <v>43.113541401608799</v>
      </c>
      <c r="L3199">
        <v>48.0048475782365</v>
      </c>
      <c r="M3199">
        <v>28.78122332984</v>
      </c>
      <c r="N3199">
        <v>0.89328577812629095</v>
      </c>
      <c r="O3199">
        <v>58.472672822560497</v>
      </c>
      <c r="P3199">
        <v>8.5907859078590896</v>
      </c>
      <c r="Q3199">
        <v>-5.6227649792862003E-2</v>
      </c>
    </row>
    <row r="3200" spans="1:17" hidden="1" x14ac:dyDescent="0.3">
      <c r="A3200" t="s">
        <v>6614</v>
      </c>
      <c r="B3200" t="s">
        <v>6615</v>
      </c>
      <c r="C3200" t="s">
        <v>10301</v>
      </c>
      <c r="D3200" t="s">
        <v>359</v>
      </c>
      <c r="E3200">
        <v>70.315087500000004</v>
      </c>
      <c r="F3200">
        <v>141.75</v>
      </c>
      <c r="G3200">
        <v>63.636316529919398</v>
      </c>
      <c r="H3200">
        <v>-12.288641631850799</v>
      </c>
      <c r="I3200">
        <v>32.232897078099299</v>
      </c>
      <c r="J3200">
        <v>-2.76572611959616</v>
      </c>
      <c r="K3200">
        <v>142.147926038572</v>
      </c>
      <c r="L3200">
        <v>111.04868723003101</v>
      </c>
      <c r="M3200">
        <v>37.000790602486298</v>
      </c>
      <c r="N3200">
        <v>0.62645914396887104</v>
      </c>
      <c r="O3200">
        <v>31.358024691358001</v>
      </c>
      <c r="P3200">
        <v>172.59615384615299</v>
      </c>
    </row>
    <row r="3201" spans="1:17" hidden="1" x14ac:dyDescent="0.3">
      <c r="A3201" t="s">
        <v>6616</v>
      </c>
      <c r="B3201" t="s">
        <v>6617</v>
      </c>
      <c r="C3201" t="s">
        <v>10301</v>
      </c>
      <c r="D3201" t="s">
        <v>21</v>
      </c>
      <c r="E3201">
        <v>70.096879999999999</v>
      </c>
      <c r="F3201">
        <v>30.1</v>
      </c>
      <c r="G3201">
        <v>-56.251070857467802</v>
      </c>
      <c r="H3201">
        <v>7.6121098405558904E-2</v>
      </c>
      <c r="I3201">
        <v>-12.987207773361099</v>
      </c>
      <c r="J3201">
        <v>0.40094054707049498</v>
      </c>
      <c r="K3201">
        <v>30.393832968369999</v>
      </c>
      <c r="L3201">
        <v>33.458729032855601</v>
      </c>
      <c r="M3201">
        <v>51.571803067846901</v>
      </c>
      <c r="N3201">
        <v>0.55247524752475197</v>
      </c>
      <c r="O3201">
        <v>67.774086378737493</v>
      </c>
      <c r="P3201">
        <v>17.808219178082101</v>
      </c>
    </row>
    <row r="3202" spans="1:17" hidden="1" x14ac:dyDescent="0.3">
      <c r="A3202" t="s">
        <v>6618</v>
      </c>
      <c r="B3202" t="s">
        <v>6619</v>
      </c>
      <c r="C3202" t="s">
        <v>10301</v>
      </c>
      <c r="D3202" t="s">
        <v>622</v>
      </c>
      <c r="E3202">
        <v>69.991388999999998</v>
      </c>
      <c r="F3202">
        <v>125.15</v>
      </c>
      <c r="G3202">
        <v>159.78341190115199</v>
      </c>
      <c r="H3202">
        <v>-10.3821440407106</v>
      </c>
      <c r="I3202">
        <v>37.472164192308497</v>
      </c>
      <c r="J3202">
        <v>9.8001789770646308</v>
      </c>
      <c r="K3202">
        <v>121.270259704016</v>
      </c>
      <c r="L3202">
        <v>93.906454136568897</v>
      </c>
      <c r="M3202">
        <v>57.815293435414702</v>
      </c>
      <c r="N3202">
        <v>0.15996562343335899</v>
      </c>
      <c r="O3202">
        <v>31.0027966440271</v>
      </c>
      <c r="P3202">
        <v>196.84535104364301</v>
      </c>
      <c r="Q3202">
        <v>6.9638312559043E-2</v>
      </c>
    </row>
    <row r="3203" spans="1:17" hidden="1" x14ac:dyDescent="0.3">
      <c r="A3203" t="s">
        <v>6620</v>
      </c>
      <c r="B3203" t="s">
        <v>6621</v>
      </c>
      <c r="C3203" t="s">
        <v>10301</v>
      </c>
      <c r="D3203" t="s">
        <v>263</v>
      </c>
      <c r="E3203">
        <v>69.954640299999994</v>
      </c>
      <c r="F3203">
        <v>23</v>
      </c>
      <c r="G3203">
        <v>-7.8132988818369</v>
      </c>
      <c r="H3203">
        <v>10.340642008436699</v>
      </c>
      <c r="I3203">
        <v>-26.490547178339799</v>
      </c>
      <c r="J3203">
        <v>-4.6154117812845202E-2</v>
      </c>
      <c r="K3203">
        <v>21.975922575772302</v>
      </c>
      <c r="L3203">
        <v>22.2472771343513</v>
      </c>
      <c r="M3203">
        <v>63.016969182112703</v>
      </c>
      <c r="N3203">
        <v>2.1119939900869502</v>
      </c>
      <c r="O3203">
        <v>53.043478260869499</v>
      </c>
      <c r="Q3203">
        <v>5.1251339875904002E-2</v>
      </c>
    </row>
    <row r="3204" spans="1:17" hidden="1" x14ac:dyDescent="0.3">
      <c r="A3204" t="s">
        <v>6622</v>
      </c>
      <c r="B3204" t="s">
        <v>6623</v>
      </c>
      <c r="C3204" t="s">
        <v>10301</v>
      </c>
      <c r="D3204" t="s">
        <v>397</v>
      </c>
      <c r="E3204">
        <v>69.719775839999997</v>
      </c>
      <c r="F3204">
        <v>128.69999999999999</v>
      </c>
      <c r="G3204">
        <v>0.65369104729400695</v>
      </c>
      <c r="H3204">
        <v>9.4844502975852194</v>
      </c>
      <c r="I3204">
        <v>-18.0416836185268</v>
      </c>
      <c r="J3204">
        <v>-2.5520509059209502</v>
      </c>
      <c r="K3204">
        <v>113.095825268094</v>
      </c>
      <c r="L3204">
        <v>112.089463142722</v>
      </c>
      <c r="M3204">
        <v>79.155065410294895</v>
      </c>
      <c r="N3204">
        <v>1.82219251819873</v>
      </c>
      <c r="O3204">
        <v>24.840714840714799</v>
      </c>
      <c r="P3204">
        <v>58.8888888888888</v>
      </c>
      <c r="Q3204">
        <v>4.2084806218057998E-2</v>
      </c>
    </row>
    <row r="3205" spans="1:17" hidden="1" x14ac:dyDescent="0.3">
      <c r="A3205" t="s">
        <v>6624</v>
      </c>
      <c r="B3205" t="s">
        <v>6625</v>
      </c>
      <c r="C3205" t="s">
        <v>10301</v>
      </c>
      <c r="D3205" t="s">
        <v>1672</v>
      </c>
      <c r="E3205">
        <v>69.444841499999995</v>
      </c>
      <c r="F3205">
        <v>178.05</v>
      </c>
      <c r="G3205">
        <v>23.100074180699998</v>
      </c>
      <c r="H3205">
        <v>-9.4730037888652205</v>
      </c>
      <c r="I3205">
        <v>-21.932788815137901</v>
      </c>
      <c r="J3205">
        <v>5.7083390191251704</v>
      </c>
      <c r="K3205">
        <v>190.89120465748201</v>
      </c>
      <c r="L3205">
        <v>169.14946056517701</v>
      </c>
      <c r="M3205">
        <v>43.3813268824197</v>
      </c>
      <c r="N3205">
        <v>2.2231336340992498</v>
      </c>
      <c r="O3205">
        <v>31.985397360292001</v>
      </c>
      <c r="P3205">
        <v>80.303797468354404</v>
      </c>
      <c r="Q3205">
        <v>6.0315873507967001E-2</v>
      </c>
    </row>
    <row r="3206" spans="1:17" hidden="1" x14ac:dyDescent="0.3">
      <c r="A3206" t="s">
        <v>6626</v>
      </c>
      <c r="B3206" t="s">
        <v>6627</v>
      </c>
      <c r="C3206" t="s">
        <v>10301</v>
      </c>
      <c r="D3206" t="s">
        <v>21</v>
      </c>
      <c r="E3206">
        <v>69.342586389999994</v>
      </c>
      <c r="F3206">
        <v>4.18</v>
      </c>
      <c r="G3206">
        <v>62.082262475865399</v>
      </c>
      <c r="H3206">
        <v>-13.1537376718223</v>
      </c>
      <c r="I3206">
        <v>-0.20906569685840401</v>
      </c>
      <c r="J3206">
        <v>24.304337574671301</v>
      </c>
      <c r="K3206">
        <v>4.19383705511998</v>
      </c>
      <c r="L3206">
        <v>3.68875483733729</v>
      </c>
      <c r="M3206">
        <v>64.264293143412203</v>
      </c>
      <c r="N3206">
        <v>1.16580101806006</v>
      </c>
      <c r="O3206">
        <v>72.248803827751203</v>
      </c>
      <c r="P3206">
        <v>132.222222222222</v>
      </c>
      <c r="Q3206">
        <v>-2.2401815772075999E-2</v>
      </c>
    </row>
    <row r="3207" spans="1:17" hidden="1" x14ac:dyDescent="0.3">
      <c r="A3207" t="s">
        <v>6628</v>
      </c>
      <c r="B3207" t="s">
        <v>6629</v>
      </c>
      <c r="C3207" t="s">
        <v>10301</v>
      </c>
      <c r="D3207" t="s">
        <v>198</v>
      </c>
      <c r="E3207">
        <v>69.336148660000006</v>
      </c>
      <c r="F3207">
        <v>47.77</v>
      </c>
      <c r="G3207">
        <v>122.18697451775</v>
      </c>
      <c r="H3207">
        <v>21.379079171319301</v>
      </c>
      <c r="I3207">
        <v>21.203266245654302</v>
      </c>
      <c r="J3207">
        <v>-1.85219308369219</v>
      </c>
      <c r="K3207">
        <v>42.973716146663598</v>
      </c>
      <c r="L3207">
        <v>35.373415262263698</v>
      </c>
      <c r="M3207">
        <v>54.2028543195296</v>
      </c>
      <c r="N3207">
        <v>1.6511509841890999</v>
      </c>
      <c r="O3207">
        <v>14.716349173121101</v>
      </c>
      <c r="P3207">
        <v>162.47252747252699</v>
      </c>
      <c r="Q3207">
        <v>0.13099371950185701</v>
      </c>
    </row>
    <row r="3208" spans="1:17" hidden="1" x14ac:dyDescent="0.3">
      <c r="A3208" t="s">
        <v>6630</v>
      </c>
      <c r="B3208" t="s">
        <v>6631</v>
      </c>
      <c r="C3208" t="s">
        <v>10301</v>
      </c>
      <c r="D3208" t="s">
        <v>1672</v>
      </c>
      <c r="E3208">
        <v>69.3</v>
      </c>
      <c r="F3208">
        <v>1.26</v>
      </c>
      <c r="G3208">
        <v>124.08226247586499</v>
      </c>
      <c r="H3208">
        <v>2.21506799157109</v>
      </c>
      <c r="I3208">
        <v>29.8973013443401</v>
      </c>
      <c r="J3208">
        <v>13.739128249335799</v>
      </c>
      <c r="K3208">
        <v>1.0830241029807699</v>
      </c>
      <c r="L3208">
        <v>0.91716261733328097</v>
      </c>
      <c r="M3208">
        <v>81.701311544897194</v>
      </c>
      <c r="N3208">
        <v>0.79581519856835603</v>
      </c>
      <c r="O3208">
        <v>9.5238095238095095</v>
      </c>
      <c r="P3208">
        <v>162.5</v>
      </c>
      <c r="Q3208">
        <v>0.117129099273968</v>
      </c>
    </row>
    <row r="3209" spans="1:17" hidden="1" x14ac:dyDescent="0.3">
      <c r="A3209" t="s">
        <v>6632</v>
      </c>
      <c r="B3209" t="s">
        <v>6633</v>
      </c>
      <c r="C3209" t="s">
        <v>10301</v>
      </c>
      <c r="D3209" t="s">
        <v>46</v>
      </c>
      <c r="E3209">
        <v>69.248054999999994</v>
      </c>
      <c r="F3209">
        <v>115</v>
      </c>
      <c r="G3209">
        <v>239.49440305094501</v>
      </c>
      <c r="H3209">
        <v>27.7701515919881</v>
      </c>
      <c r="I3209">
        <v>186.25172877637101</v>
      </c>
      <c r="J3209">
        <v>8.0035046496345998</v>
      </c>
      <c r="K3209">
        <v>82.612466741310598</v>
      </c>
      <c r="L3209">
        <v>53.249422329634001</v>
      </c>
      <c r="M3209">
        <v>84.156011324613402</v>
      </c>
      <c r="N3209">
        <v>1.13333333333333</v>
      </c>
      <c r="O3209">
        <v>0.173913043478268</v>
      </c>
      <c r="P3209">
        <v>341.45873320537402</v>
      </c>
      <c r="Q3209">
        <v>0.19849507027892199</v>
      </c>
    </row>
    <row r="3210" spans="1:17" hidden="1" x14ac:dyDescent="0.3">
      <c r="A3210" t="s">
        <v>6634</v>
      </c>
      <c r="B3210" t="s">
        <v>6635</v>
      </c>
      <c r="C3210" t="s">
        <v>10301</v>
      </c>
      <c r="D3210" t="s">
        <v>955</v>
      </c>
      <c r="E3210">
        <v>69.231007571999996</v>
      </c>
      <c r="F3210">
        <v>57.93</v>
      </c>
      <c r="G3210">
        <v>-13.204866237005801</v>
      </c>
      <c r="H3210">
        <v>14.6043555812787</v>
      </c>
      <c r="I3210">
        <v>8.9112784607879991</v>
      </c>
      <c r="J3210">
        <v>11.083804912133999</v>
      </c>
      <c r="K3210">
        <v>50.267343834054302</v>
      </c>
      <c r="L3210">
        <v>49.395023949038098</v>
      </c>
      <c r="M3210">
        <v>77.840944242287705</v>
      </c>
      <c r="N3210">
        <v>2.4366368778905798</v>
      </c>
      <c r="O3210">
        <v>3.5732780942516702</v>
      </c>
      <c r="P3210">
        <v>62.450925406617998</v>
      </c>
      <c r="Q3210">
        <v>-7.9974349864905994E-2</v>
      </c>
    </row>
    <row r="3211" spans="1:17" hidden="1" x14ac:dyDescent="0.3">
      <c r="A3211" t="s">
        <v>6636</v>
      </c>
      <c r="B3211" t="s">
        <v>6637</v>
      </c>
      <c r="C3211" t="s">
        <v>10301</v>
      </c>
      <c r="D3211" t="s">
        <v>5364</v>
      </c>
      <c r="E3211">
        <v>69.047486000000006</v>
      </c>
      <c r="F3211">
        <v>33.4</v>
      </c>
      <c r="G3211">
        <v>-37.525315331983002</v>
      </c>
      <c r="H3211">
        <v>-25.324116961406901</v>
      </c>
      <c r="I3211">
        <v>-20.4189017624321</v>
      </c>
      <c r="J3211">
        <v>-7.3371546910247396</v>
      </c>
      <c r="K3211">
        <v>41.622490268324498</v>
      </c>
      <c r="L3211">
        <v>40.584745697090703</v>
      </c>
      <c r="M3211">
        <v>30.154992242698899</v>
      </c>
      <c r="N3211">
        <v>0.21304812834224501</v>
      </c>
      <c r="O3211">
        <v>100.74850299401101</v>
      </c>
      <c r="P3211">
        <v>17.979512539738501</v>
      </c>
      <c r="Q3211">
        <v>0.13455943177855301</v>
      </c>
    </row>
    <row r="3212" spans="1:17" hidden="1" x14ac:dyDescent="0.3">
      <c r="A3212" t="s">
        <v>6638</v>
      </c>
      <c r="B3212" t="s">
        <v>6639</v>
      </c>
      <c r="C3212" t="s">
        <v>10301</v>
      </c>
      <c r="D3212" t="s">
        <v>622</v>
      </c>
      <c r="E3212">
        <v>68.962175500000001</v>
      </c>
      <c r="F3212">
        <v>100.25</v>
      </c>
      <c r="G3212">
        <v>-11.793562845575501</v>
      </c>
      <c r="H3212">
        <v>5.1497708529063804</v>
      </c>
      <c r="I3212">
        <v>-9.7749395194510598</v>
      </c>
      <c r="J3212">
        <v>-4.6784284246476604</v>
      </c>
      <c r="K3212">
        <v>97.581843235322594</v>
      </c>
      <c r="L3212">
        <v>93.781301133885705</v>
      </c>
      <c r="M3212">
        <v>45.1418054200551</v>
      </c>
      <c r="N3212">
        <v>0.30180801127894502</v>
      </c>
      <c r="O3212">
        <v>17.655860349127099</v>
      </c>
      <c r="P3212">
        <v>39.818688981868803</v>
      </c>
      <c r="Q3212">
        <v>-5.3352193139596001E-2</v>
      </c>
    </row>
    <row r="3213" spans="1:17" hidden="1" x14ac:dyDescent="0.3">
      <c r="A3213" t="s">
        <v>6640</v>
      </c>
      <c r="B3213" t="s">
        <v>6641</v>
      </c>
      <c r="C3213" t="s">
        <v>10301</v>
      </c>
      <c r="D3213" t="s">
        <v>2663</v>
      </c>
      <c r="E3213">
        <v>68.954636100000002</v>
      </c>
      <c r="F3213">
        <v>42.06</v>
      </c>
      <c r="G3213">
        <v>-41.640814447211397</v>
      </c>
      <c r="H3213">
        <v>-6.52135809713287</v>
      </c>
      <c r="I3213">
        <v>-6.4468106722565999</v>
      </c>
      <c r="J3213">
        <v>2.28574622897936</v>
      </c>
      <c r="K3213">
        <v>43.684691439652603</v>
      </c>
      <c r="L3213">
        <v>42.814742132368302</v>
      </c>
      <c r="M3213">
        <v>43.961842321569499</v>
      </c>
      <c r="N3213">
        <v>0.89281716626243401</v>
      </c>
      <c r="O3213">
        <v>24.346172135045101</v>
      </c>
      <c r="P3213">
        <v>30.8242612752721</v>
      </c>
      <c r="Q3213">
        <v>7.7987627899991002E-2</v>
      </c>
    </row>
    <row r="3214" spans="1:17" hidden="1" x14ac:dyDescent="0.3">
      <c r="A3214" t="s">
        <v>6642</v>
      </c>
      <c r="B3214" t="s">
        <v>6643</v>
      </c>
      <c r="C3214" t="s">
        <v>10301</v>
      </c>
      <c r="D3214" t="s">
        <v>1175</v>
      </c>
      <c r="E3214">
        <v>68.902981909999994</v>
      </c>
      <c r="F3214">
        <v>0.7</v>
      </c>
      <c r="G3214">
        <v>14.9394053330082</v>
      </c>
      <c r="H3214">
        <v>7.9975613602713498</v>
      </c>
      <c r="I3214">
        <v>9.0139228088887293</v>
      </c>
      <c r="J3214">
        <v>3.2044231341351601</v>
      </c>
      <c r="K3214">
        <v>0.64264927530396299</v>
      </c>
      <c r="L3214">
        <v>0.58296479597472906</v>
      </c>
      <c r="M3214">
        <v>75.177862875562198</v>
      </c>
      <c r="N3214">
        <v>0.82446246999457096</v>
      </c>
      <c r="O3214">
        <v>8.5714285714285801</v>
      </c>
      <c r="P3214">
        <v>42.857142857142797</v>
      </c>
      <c r="Q3214">
        <v>1.5575741614055999E-2</v>
      </c>
    </row>
    <row r="3215" spans="1:17" hidden="1" x14ac:dyDescent="0.3">
      <c r="A3215" t="s">
        <v>6644</v>
      </c>
      <c r="B3215" t="s">
        <v>6645</v>
      </c>
      <c r="C3215" t="s">
        <v>10301</v>
      </c>
      <c r="D3215" t="s">
        <v>2839</v>
      </c>
      <c r="E3215">
        <v>68.750814655999903</v>
      </c>
      <c r="F3215">
        <v>5.44</v>
      </c>
      <c r="G3215">
        <v>-68.310750624571199</v>
      </c>
      <c r="H3215">
        <v>2.1001254628354502</v>
      </c>
      <c r="I3215">
        <v>-30.963566191418199</v>
      </c>
      <c r="J3215">
        <v>0.37660290073654601</v>
      </c>
      <c r="K3215">
        <v>5.80313123727709</v>
      </c>
      <c r="L3215">
        <v>6.4488799885011998</v>
      </c>
      <c r="M3215">
        <v>39.521544675953002</v>
      </c>
      <c r="N3215">
        <v>1.8837775694830201</v>
      </c>
      <c r="O3215">
        <v>80.514705882352899</v>
      </c>
      <c r="P3215">
        <v>14.285714285714301</v>
      </c>
      <c r="Q3215">
        <v>7.6858696439991006E-2</v>
      </c>
    </row>
    <row r="3216" spans="1:17" hidden="1" x14ac:dyDescent="0.3">
      <c r="A3216" t="s">
        <v>6646</v>
      </c>
      <c r="B3216" t="s">
        <v>6647</v>
      </c>
      <c r="C3216" t="s">
        <v>10301</v>
      </c>
      <c r="D3216" t="s">
        <v>303</v>
      </c>
      <c r="E3216">
        <v>68.646151500000002</v>
      </c>
      <c r="F3216">
        <v>17.07</v>
      </c>
      <c r="G3216">
        <v>67.614908523975402</v>
      </c>
      <c r="H3216">
        <v>18.487071849781799</v>
      </c>
      <c r="I3216">
        <v>-27.337787699493401</v>
      </c>
      <c r="J3216">
        <v>-5.7685589807859499</v>
      </c>
      <c r="K3216">
        <v>14.6386875175046</v>
      </c>
      <c r="L3216">
        <v>13.4920415836609</v>
      </c>
      <c r="M3216">
        <v>63.420872316704397</v>
      </c>
      <c r="N3216">
        <v>2.4421453516830298</v>
      </c>
      <c r="O3216">
        <v>28.705330990040999</v>
      </c>
      <c r="P3216">
        <v>121.688311688311</v>
      </c>
      <c r="Q3216">
        <v>7.7760692142760005E-2</v>
      </c>
    </row>
    <row r="3217" spans="1:17" hidden="1" x14ac:dyDescent="0.3">
      <c r="A3217" t="s">
        <v>6648</v>
      </c>
      <c r="B3217" t="s">
        <v>6649</v>
      </c>
      <c r="C3217" t="s">
        <v>10301</v>
      </c>
      <c r="D3217" t="s">
        <v>166</v>
      </c>
      <c r="E3217">
        <v>68.504285594999999</v>
      </c>
      <c r="F3217">
        <v>97.05</v>
      </c>
      <c r="G3217">
        <v>-52.1270307689608</v>
      </c>
      <c r="H3217">
        <v>-4.7620349082712297</v>
      </c>
      <c r="I3217">
        <v>-26.5441534161566</v>
      </c>
      <c r="J3217">
        <v>-2.76572611959616</v>
      </c>
      <c r="K3217">
        <v>104.172864207112</v>
      </c>
      <c r="L3217">
        <v>110.434785253003</v>
      </c>
      <c r="M3217">
        <v>43.789758413082197</v>
      </c>
      <c r="N3217">
        <v>0.40116279069767402</v>
      </c>
      <c r="O3217">
        <v>67.954662545079799</v>
      </c>
      <c r="P3217">
        <v>4.0192926045016</v>
      </c>
    </row>
    <row r="3218" spans="1:17" hidden="1" x14ac:dyDescent="0.3">
      <c r="A3218" t="s">
        <v>6650</v>
      </c>
      <c r="B3218" t="s">
        <v>6651</v>
      </c>
      <c r="C3218" t="s">
        <v>10301</v>
      </c>
      <c r="D3218" t="s">
        <v>527</v>
      </c>
      <c r="E3218">
        <v>68.288030000000006</v>
      </c>
      <c r="F3218">
        <v>226.75</v>
      </c>
      <c r="G3218">
        <v>29.547540253643199</v>
      </c>
      <c r="H3218">
        <v>-6.3772407923085703</v>
      </c>
      <c r="I3218">
        <v>-17.1965656968583</v>
      </c>
      <c r="J3218">
        <v>-2.98217633604638</v>
      </c>
      <c r="K3218">
        <v>231.187702298933</v>
      </c>
      <c r="L3218">
        <v>223.38782456238599</v>
      </c>
      <c r="M3218">
        <v>51.164404623949999</v>
      </c>
      <c r="N3218">
        <v>3.7672763386576098</v>
      </c>
      <c r="O3218">
        <v>19.933847850055098</v>
      </c>
      <c r="P3218">
        <v>101.824655095683</v>
      </c>
      <c r="Q3218">
        <v>0.15221543143462099</v>
      </c>
    </row>
    <row r="3219" spans="1:17" hidden="1" x14ac:dyDescent="0.3">
      <c r="A3219" t="s">
        <v>6652</v>
      </c>
      <c r="B3219" t="s">
        <v>6653</v>
      </c>
      <c r="C3219" t="s">
        <v>10301</v>
      </c>
      <c r="D3219" t="s">
        <v>689</v>
      </c>
      <c r="E3219">
        <v>68.13574552</v>
      </c>
      <c r="F3219">
        <v>50.39</v>
      </c>
      <c r="G3219">
        <v>75.595994301390405</v>
      </c>
      <c r="H3219">
        <v>24.911780352480399</v>
      </c>
      <c r="I3219">
        <v>20.929530794369601</v>
      </c>
      <c r="J3219">
        <v>6.7797284258583801</v>
      </c>
      <c r="K3219">
        <v>44.748733932971902</v>
      </c>
      <c r="L3219">
        <v>40.134924672428703</v>
      </c>
      <c r="M3219">
        <v>74.274620145398799</v>
      </c>
      <c r="N3219">
        <v>0.39714251119990301</v>
      </c>
      <c r="O3219">
        <v>20.142885493153301</v>
      </c>
      <c r="P3219">
        <v>107.62257931602799</v>
      </c>
      <c r="Q3219">
        <v>0.105235171611405</v>
      </c>
    </row>
    <row r="3220" spans="1:17" hidden="1" x14ac:dyDescent="0.3">
      <c r="A3220" t="s">
        <v>6654</v>
      </c>
      <c r="B3220" t="s">
        <v>6655</v>
      </c>
      <c r="C3220" t="s">
        <v>10301</v>
      </c>
      <c r="D3220" t="s">
        <v>1582</v>
      </c>
      <c r="E3220">
        <v>68.023971399999994</v>
      </c>
      <c r="F3220">
        <v>38.5</v>
      </c>
      <c r="G3220">
        <v>-1.48095591493915</v>
      </c>
      <c r="H3220">
        <v>-1.36461391517592</v>
      </c>
      <c r="I3220">
        <v>-53.3423990301917</v>
      </c>
      <c r="J3220">
        <v>-2.76572611959616</v>
      </c>
      <c r="K3220">
        <v>40.524177980015999</v>
      </c>
      <c r="M3220">
        <v>53.833116829155301</v>
      </c>
      <c r="N3220">
        <v>1.4354066985645899</v>
      </c>
      <c r="O3220">
        <v>94.805194805194802</v>
      </c>
      <c r="P3220">
        <v>37.0106761565836</v>
      </c>
    </row>
    <row r="3221" spans="1:17" hidden="1" x14ac:dyDescent="0.3">
      <c r="A3221" t="s">
        <v>6656</v>
      </c>
      <c r="B3221" t="s">
        <v>6657</v>
      </c>
      <c r="C3221" t="s">
        <v>10301</v>
      </c>
      <c r="D3221" t="s">
        <v>89</v>
      </c>
      <c r="E3221">
        <v>67.849844243999996</v>
      </c>
      <c r="F3221">
        <v>8.9700000000000006</v>
      </c>
      <c r="G3221">
        <v>-20.621086806431101</v>
      </c>
      <c r="H3221">
        <v>0.47133758404756398</v>
      </c>
      <c r="I3221">
        <v>-21.705822634337501</v>
      </c>
      <c r="J3221">
        <v>-1.0611806650507301</v>
      </c>
      <c r="K3221">
        <v>8.9125221590662402</v>
      </c>
      <c r="L3221">
        <v>9.2650310966134608</v>
      </c>
      <c r="M3221">
        <v>68.270228328273603</v>
      </c>
      <c r="N3221">
        <v>0.65612503442240699</v>
      </c>
      <c r="O3221">
        <v>29.877369007803701</v>
      </c>
      <c r="P3221">
        <v>23.553719008264402</v>
      </c>
      <c r="Q3221">
        <v>1.796121334391E-3</v>
      </c>
    </row>
    <row r="3222" spans="1:17" hidden="1" x14ac:dyDescent="0.3">
      <c r="A3222" t="s">
        <v>6658</v>
      </c>
      <c r="B3222" t="s">
        <v>6659</v>
      </c>
      <c r="C3222" t="s">
        <v>10301</v>
      </c>
      <c r="D3222" t="s">
        <v>113</v>
      </c>
      <c r="E3222">
        <v>67.8</v>
      </c>
      <c r="F3222">
        <v>22.6</v>
      </c>
      <c r="G3222">
        <v>-5.7555753619723902</v>
      </c>
      <c r="H3222">
        <v>46.382686169237203</v>
      </c>
      <c r="I3222">
        <v>-13.1148950325176</v>
      </c>
      <c r="J3222">
        <v>-5.6415431130602203</v>
      </c>
      <c r="K3222">
        <v>18.662605767517</v>
      </c>
      <c r="L3222">
        <v>18.337473781368399</v>
      </c>
      <c r="M3222">
        <v>68.414415990461706</v>
      </c>
      <c r="N3222">
        <v>3.5791699921549598</v>
      </c>
      <c r="O3222">
        <v>22.9646017699114</v>
      </c>
      <c r="P3222">
        <v>54.794520547945197</v>
      </c>
      <c r="Q3222">
        <v>3.4595076031982003E-2</v>
      </c>
    </row>
    <row r="3223" spans="1:17" hidden="1" x14ac:dyDescent="0.3">
      <c r="A3223" t="s">
        <v>6660</v>
      </c>
      <c r="B3223" t="s">
        <v>6661</v>
      </c>
      <c r="C3223" t="s">
        <v>10301</v>
      </c>
      <c r="D3223" t="s">
        <v>2624</v>
      </c>
      <c r="E3223">
        <v>67.459999999999994</v>
      </c>
      <c r="F3223">
        <v>33.729999999999997</v>
      </c>
      <c r="G3223">
        <v>0.97030221602590605</v>
      </c>
      <c r="H3223">
        <v>-0.70379610579199103</v>
      </c>
      <c r="I3223">
        <v>-21.271015129539499</v>
      </c>
      <c r="J3223">
        <v>-2.23631435489028</v>
      </c>
      <c r="K3223">
        <v>33.717110736414803</v>
      </c>
      <c r="L3223">
        <v>32.6745201598074</v>
      </c>
      <c r="M3223">
        <v>47.085562808534497</v>
      </c>
      <c r="N3223">
        <v>0.91915110017344803</v>
      </c>
      <c r="O3223">
        <v>30.121553513193</v>
      </c>
      <c r="P3223">
        <v>70.353535353535307</v>
      </c>
      <c r="Q3223">
        <v>0.11744551079945301</v>
      </c>
    </row>
    <row r="3224" spans="1:17" hidden="1" x14ac:dyDescent="0.3">
      <c r="A3224" t="s">
        <v>6662</v>
      </c>
      <c r="B3224" t="s">
        <v>6663</v>
      </c>
      <c r="C3224" t="s">
        <v>10301</v>
      </c>
      <c r="D3224" t="s">
        <v>198</v>
      </c>
      <c r="E3224">
        <v>67.386244450000007</v>
      </c>
      <c r="F3224">
        <v>129.5</v>
      </c>
      <c r="G3224">
        <v>26.248929142532099</v>
      </c>
      <c r="H3224">
        <v>14.1342754257159</v>
      </c>
      <c r="I3224">
        <v>9.0701883823956795</v>
      </c>
      <c r="K3224">
        <v>104.302569298657</v>
      </c>
      <c r="L3224">
        <v>71.200520246059796</v>
      </c>
      <c r="M3224">
        <v>97.891639288263306</v>
      </c>
      <c r="N3224">
        <v>1.02941176470588</v>
      </c>
      <c r="O3224">
        <v>9.03474903474903</v>
      </c>
      <c r="P3224">
        <v>55.836341756919303</v>
      </c>
    </row>
    <row r="3225" spans="1:17" hidden="1" x14ac:dyDescent="0.3">
      <c r="A3225" t="s">
        <v>6664</v>
      </c>
      <c r="B3225" t="s">
        <v>6665</v>
      </c>
      <c r="C3225" t="s">
        <v>10301</v>
      </c>
      <c r="D3225" t="s">
        <v>303</v>
      </c>
      <c r="E3225">
        <v>67.265415899999994</v>
      </c>
      <c r="F3225">
        <v>133.4</v>
      </c>
      <c r="G3225">
        <v>-37.021035425469996</v>
      </c>
      <c r="H3225">
        <v>-6.2422822806612102</v>
      </c>
      <c r="I3225">
        <v>-3.2204478106795298</v>
      </c>
      <c r="J3225">
        <v>-1.91794191921081</v>
      </c>
      <c r="K3225">
        <v>136.20993099817099</v>
      </c>
      <c r="L3225">
        <v>129.32569264592601</v>
      </c>
      <c r="M3225">
        <v>51.7744607060731</v>
      </c>
      <c r="N3225">
        <v>0.57239068808521598</v>
      </c>
      <c r="O3225">
        <v>38.605697151424202</v>
      </c>
      <c r="P3225">
        <v>38.813735691987503</v>
      </c>
      <c r="Q3225">
        <v>6.2915885718359002E-2</v>
      </c>
    </row>
    <row r="3226" spans="1:17" hidden="1" x14ac:dyDescent="0.3">
      <c r="A3226" t="s">
        <v>6666</v>
      </c>
      <c r="B3226" t="s">
        <v>6667</v>
      </c>
      <c r="C3226" t="s">
        <v>10301</v>
      </c>
      <c r="D3226" t="s">
        <v>622</v>
      </c>
      <c r="E3226">
        <v>67.171101500000006</v>
      </c>
      <c r="F3226">
        <v>26.2</v>
      </c>
      <c r="G3226">
        <v>-34.612894219291199</v>
      </c>
      <c r="H3226">
        <v>-1.23320787049787</v>
      </c>
      <c r="I3226">
        <v>-28.659255810926801</v>
      </c>
      <c r="J3226">
        <v>2.6880955364547701</v>
      </c>
      <c r="K3226">
        <v>26.630838849462101</v>
      </c>
      <c r="L3226">
        <v>28.594312726050099</v>
      </c>
      <c r="M3226">
        <v>49.0615685677447</v>
      </c>
      <c r="N3226">
        <v>0.95803552133441106</v>
      </c>
      <c r="O3226">
        <v>59.923664122137403</v>
      </c>
      <c r="P3226">
        <v>15.9292035398229</v>
      </c>
      <c r="Q3226">
        <v>-5.5629945662054002E-2</v>
      </c>
    </row>
    <row r="3227" spans="1:17" hidden="1" x14ac:dyDescent="0.3">
      <c r="A3227" t="s">
        <v>6668</v>
      </c>
      <c r="B3227" t="s">
        <v>6669</v>
      </c>
      <c r="C3227" t="s">
        <v>10301</v>
      </c>
      <c r="D3227" t="s">
        <v>527</v>
      </c>
      <c r="E3227">
        <v>67.031999999999996</v>
      </c>
      <c r="F3227">
        <v>27.93</v>
      </c>
      <c r="G3227">
        <v>-23.701319613686799</v>
      </c>
      <c r="H3227">
        <v>-3.02961505612662</v>
      </c>
      <c r="I3227">
        <v>-15.9266751129251</v>
      </c>
      <c r="J3227">
        <v>-2.1522291870808301</v>
      </c>
      <c r="K3227">
        <v>27.682293646709901</v>
      </c>
      <c r="L3227">
        <v>28.3284367202873</v>
      </c>
      <c r="M3227">
        <v>63.0733099501795</v>
      </c>
      <c r="N3227">
        <v>1.5734064220875501</v>
      </c>
      <c r="O3227">
        <v>32.116004296455401</v>
      </c>
      <c r="P3227">
        <v>24.133333333333301</v>
      </c>
      <c r="Q3227">
        <v>6.7807567117661005E-2</v>
      </c>
    </row>
    <row r="3228" spans="1:17" hidden="1" x14ac:dyDescent="0.3">
      <c r="A3228" t="s">
        <v>6670</v>
      </c>
      <c r="B3228" t="s">
        <v>6671</v>
      </c>
      <c r="C3228" t="s">
        <v>10301</v>
      </c>
      <c r="D3228" t="s">
        <v>494</v>
      </c>
      <c r="E3228">
        <v>66.980680000000007</v>
      </c>
      <c r="F3228">
        <v>8.84</v>
      </c>
      <c r="G3228">
        <v>86.716408817328798</v>
      </c>
      <c r="H3228">
        <v>-13.782227478340999</v>
      </c>
      <c r="I3228">
        <v>-25.178667784268701</v>
      </c>
      <c r="J3228">
        <v>-6.4374323830950804</v>
      </c>
      <c r="K3228">
        <v>8.9873065176857292</v>
      </c>
      <c r="L3228">
        <v>8.0566841420124309</v>
      </c>
      <c r="M3228">
        <v>24.659337433008801</v>
      </c>
      <c r="N3228">
        <v>0.58531976591820301</v>
      </c>
      <c r="O3228">
        <v>40.950226244343902</v>
      </c>
      <c r="P3228">
        <v>130.208333333333</v>
      </c>
      <c r="Q3228">
        <v>7.5506424103872996E-2</v>
      </c>
    </row>
    <row r="3229" spans="1:17" hidden="1" x14ac:dyDescent="0.3">
      <c r="A3229" t="s">
        <v>6672</v>
      </c>
      <c r="B3229" t="s">
        <v>6673</v>
      </c>
      <c r="C3229" t="s">
        <v>10301</v>
      </c>
      <c r="D3229" t="s">
        <v>1399</v>
      </c>
      <c r="E3229">
        <v>66.827680000000001</v>
      </c>
      <c r="F3229">
        <v>311</v>
      </c>
      <c r="G3229">
        <v>26.501329010125598</v>
      </c>
      <c r="H3229">
        <v>-0.58174207245227005</v>
      </c>
      <c r="I3229">
        <v>-9.0862552070018801</v>
      </c>
      <c r="J3229">
        <v>-6.2032261195961604</v>
      </c>
      <c r="K3229">
        <v>320.71168536581399</v>
      </c>
      <c r="L3229">
        <v>275.16639385159402</v>
      </c>
      <c r="M3229">
        <v>39.9590201450604</v>
      </c>
      <c r="N3229">
        <v>0.30499999999999999</v>
      </c>
      <c r="O3229">
        <v>30.209003215433999</v>
      </c>
      <c r="P3229">
        <v>128.67647058823499</v>
      </c>
    </row>
    <row r="3230" spans="1:17" hidden="1" x14ac:dyDescent="0.3">
      <c r="A3230" t="s">
        <v>6674</v>
      </c>
      <c r="B3230" t="s">
        <v>6675</v>
      </c>
      <c r="C3230" t="s">
        <v>10301</v>
      </c>
      <c r="D3230" t="s">
        <v>101</v>
      </c>
      <c r="E3230">
        <v>66.824809999999999</v>
      </c>
      <c r="F3230">
        <v>162.5</v>
      </c>
      <c r="G3230">
        <v>-9.3478725113654999</v>
      </c>
      <c r="H3230">
        <v>-6.0965172230158498</v>
      </c>
      <c r="I3230">
        <v>-21.5981270420173</v>
      </c>
      <c r="J3230">
        <v>-4.4898640506306302</v>
      </c>
      <c r="K3230">
        <v>170.990379188334</v>
      </c>
      <c r="L3230">
        <v>163.00560575886001</v>
      </c>
      <c r="M3230">
        <v>34.425758112672298</v>
      </c>
      <c r="N3230">
        <v>0.90560725236635098</v>
      </c>
      <c r="O3230">
        <v>90.953846153846101</v>
      </c>
      <c r="P3230">
        <v>53.809749171793598</v>
      </c>
      <c r="Q3230">
        <v>3.6184528144211997E-2</v>
      </c>
    </row>
    <row r="3231" spans="1:17" hidden="1" x14ac:dyDescent="0.3">
      <c r="A3231" t="s">
        <v>6676</v>
      </c>
      <c r="B3231" t="s">
        <v>6677</v>
      </c>
      <c r="C3231" t="s">
        <v>10301</v>
      </c>
      <c r="D3231" t="s">
        <v>1175</v>
      </c>
      <c r="E3231">
        <v>66.725759999999994</v>
      </c>
      <c r="F3231">
        <v>45.33</v>
      </c>
      <c r="G3231">
        <v>-50.878308564243298</v>
      </c>
      <c r="H3231">
        <v>-1.45064644410083</v>
      </c>
      <c r="I3231">
        <v>1.6492676364749199</v>
      </c>
      <c r="J3231">
        <v>12.9719787984366</v>
      </c>
      <c r="K3231">
        <v>42.155533428635501</v>
      </c>
      <c r="L3231">
        <v>40.482700893495497</v>
      </c>
      <c r="M3231">
        <v>60.887896502656901</v>
      </c>
      <c r="N3231">
        <v>2.6607697270059298</v>
      </c>
      <c r="O3231">
        <v>34.546657842488401</v>
      </c>
      <c r="P3231">
        <v>37.363636363636303</v>
      </c>
      <c r="Q3231">
        <v>0.173212229864557</v>
      </c>
    </row>
    <row r="3232" spans="1:17" hidden="1" x14ac:dyDescent="0.3">
      <c r="A3232" t="s">
        <v>6678</v>
      </c>
      <c r="B3232" t="s">
        <v>6679</v>
      </c>
      <c r="C3232" t="s">
        <v>10301</v>
      </c>
      <c r="D3232" t="s">
        <v>571</v>
      </c>
      <c r="E3232">
        <v>66.602665999999999</v>
      </c>
      <c r="F3232">
        <v>9.4</v>
      </c>
      <c r="G3232">
        <v>-17.718440923900001</v>
      </c>
      <c r="H3232">
        <v>-13.7332078704978</v>
      </c>
      <c r="I3232">
        <v>-22.9964870805061</v>
      </c>
      <c r="J3232">
        <v>-18.387712619114001</v>
      </c>
      <c r="K3232">
        <v>10.468707608699599</v>
      </c>
      <c r="L3232">
        <v>10.8018775537154</v>
      </c>
      <c r="M3232">
        <v>41.134990504371402</v>
      </c>
      <c r="N3232">
        <v>3.1224787581622002</v>
      </c>
      <c r="O3232">
        <v>51.702127659574401</v>
      </c>
      <c r="P3232">
        <v>19.592875318066099</v>
      </c>
      <c r="Q3232">
        <v>5.6207755493276002E-2</v>
      </c>
    </row>
    <row r="3233" spans="1:17" hidden="1" x14ac:dyDescent="0.3">
      <c r="A3233" t="s">
        <v>6680</v>
      </c>
      <c r="B3233" t="s">
        <v>6681</v>
      </c>
      <c r="C3233" t="s">
        <v>10301</v>
      </c>
      <c r="D3233" t="s">
        <v>46</v>
      </c>
      <c r="E3233">
        <v>66.502358999999998</v>
      </c>
      <c r="F3233">
        <v>34.65</v>
      </c>
      <c r="G3233">
        <v>41.271715600865399</v>
      </c>
      <c r="H3233">
        <v>7.1055971196531402</v>
      </c>
      <c r="I3233">
        <v>-4.4333925306559898</v>
      </c>
      <c r="J3233">
        <v>3.6858867836296301</v>
      </c>
      <c r="K3233">
        <v>30.094230906642601</v>
      </c>
      <c r="L3233">
        <v>27.074511046261701</v>
      </c>
      <c r="M3233">
        <v>71.870143105476799</v>
      </c>
      <c r="N3233">
        <v>0.58449070906245704</v>
      </c>
      <c r="O3233">
        <v>32.727272727272698</v>
      </c>
      <c r="P3233">
        <v>81.413612565445007</v>
      </c>
      <c r="Q3233">
        <v>7.6650043378665003E-2</v>
      </c>
    </row>
    <row r="3234" spans="1:17" hidden="1" x14ac:dyDescent="0.3">
      <c r="A3234" t="s">
        <v>6682</v>
      </c>
      <c r="B3234" t="s">
        <v>6683</v>
      </c>
      <c r="C3234" t="s">
        <v>10301</v>
      </c>
      <c r="D3234" t="s">
        <v>527</v>
      </c>
      <c r="E3234">
        <v>66.478740000000002</v>
      </c>
      <c r="F3234">
        <v>215.7</v>
      </c>
      <c r="G3234">
        <v>74.8078263856398</v>
      </c>
      <c r="H3234">
        <v>-0.62106291457231</v>
      </c>
      <c r="I3234">
        <v>55.533569962056298</v>
      </c>
      <c r="J3234">
        <v>7.57261974506548</v>
      </c>
      <c r="K3234">
        <v>178.83155523958899</v>
      </c>
      <c r="L3234">
        <v>147.31273346543199</v>
      </c>
      <c r="M3234">
        <v>79.366144786019902</v>
      </c>
      <c r="N3234">
        <v>0.45774462483545397</v>
      </c>
      <c r="O3234">
        <v>0</v>
      </c>
      <c r="P3234">
        <v>176.89345314505701</v>
      </c>
      <c r="Q3234">
        <v>0.17244021137256599</v>
      </c>
    </row>
    <row r="3235" spans="1:17" hidden="1" x14ac:dyDescent="0.3">
      <c r="A3235" t="s">
        <v>6684</v>
      </c>
      <c r="B3235" t="s">
        <v>6685</v>
      </c>
      <c r="C3235" t="s">
        <v>10301</v>
      </c>
      <c r="D3235" t="s">
        <v>186</v>
      </c>
      <c r="E3235">
        <v>66.365218260000006</v>
      </c>
      <c r="F3235">
        <v>32.57</v>
      </c>
      <c r="G3235">
        <v>2.8329650049702102</v>
      </c>
      <c r="H3235">
        <v>-12.049984912440401</v>
      </c>
      <c r="I3235">
        <v>-1.2315139844134899</v>
      </c>
      <c r="J3235">
        <v>-3.9580220535613102</v>
      </c>
      <c r="K3235">
        <v>33.4983621570263</v>
      </c>
      <c r="L3235">
        <v>31.003160771889</v>
      </c>
      <c r="M3235">
        <v>36.486893175918198</v>
      </c>
      <c r="N3235">
        <v>0.24597094935184199</v>
      </c>
      <c r="O3235">
        <v>28.953024255449701</v>
      </c>
      <c r="P3235">
        <v>58.878048780487802</v>
      </c>
      <c r="Q3235">
        <v>2.7096377538901002E-2</v>
      </c>
    </row>
    <row r="3236" spans="1:17" hidden="1" x14ac:dyDescent="0.3">
      <c r="A3236" t="s">
        <v>6686</v>
      </c>
      <c r="B3236" t="s">
        <v>6687</v>
      </c>
      <c r="C3236" t="s">
        <v>10301</v>
      </c>
      <c r="D3236" t="s">
        <v>139</v>
      </c>
      <c r="E3236">
        <v>66.346221810000003</v>
      </c>
      <c r="F3236">
        <v>91.3</v>
      </c>
      <c r="G3236">
        <v>-29.7456945133818</v>
      </c>
      <c r="H3236">
        <v>-3.8680049800031502</v>
      </c>
      <c r="I3236">
        <v>-22.559090099005701</v>
      </c>
      <c r="J3236">
        <v>-3.2543069626821799</v>
      </c>
      <c r="K3236">
        <v>91.922653189761405</v>
      </c>
      <c r="L3236">
        <v>102.957761350062</v>
      </c>
      <c r="M3236">
        <v>53.996840996116902</v>
      </c>
      <c r="N3236">
        <v>1.1704168165698701</v>
      </c>
      <c r="O3236">
        <v>76.341730558598002</v>
      </c>
      <c r="P3236">
        <v>8.0345521240089806</v>
      </c>
      <c r="Q3236">
        <v>-2.588702919076E-2</v>
      </c>
    </row>
    <row r="3237" spans="1:17" hidden="1" x14ac:dyDescent="0.3">
      <c r="A3237" t="s">
        <v>6688</v>
      </c>
      <c r="B3237" t="s">
        <v>6689</v>
      </c>
      <c r="C3237" t="s">
        <v>10301</v>
      </c>
      <c r="D3237" t="s">
        <v>5319</v>
      </c>
      <c r="E3237">
        <v>66.151971000000003</v>
      </c>
      <c r="F3237">
        <v>135</v>
      </c>
      <c r="G3237">
        <v>-17.9291437486742</v>
      </c>
      <c r="H3237">
        <v>-3.3311099683999701</v>
      </c>
      <c r="I3237">
        <v>-1.68713858806473</v>
      </c>
      <c r="J3237">
        <v>-8.6797046142198298</v>
      </c>
      <c r="K3237">
        <v>142.640109783268</v>
      </c>
      <c r="M3237">
        <v>34.852360569940302</v>
      </c>
      <c r="N3237">
        <v>0.89045936395759695</v>
      </c>
      <c r="O3237">
        <v>20.740740740740701</v>
      </c>
      <c r="P3237">
        <v>30.396986380759198</v>
      </c>
    </row>
    <row r="3238" spans="1:17" hidden="1" x14ac:dyDescent="0.3">
      <c r="A3238" t="s">
        <v>6690</v>
      </c>
      <c r="B3238" t="s">
        <v>6691</v>
      </c>
      <c r="C3238" t="s">
        <v>10301</v>
      </c>
      <c r="D3238" t="s">
        <v>4521</v>
      </c>
      <c r="E3238">
        <v>66.128680813999907</v>
      </c>
      <c r="F3238">
        <v>90.58</v>
      </c>
      <c r="G3238">
        <v>13.6356301895706</v>
      </c>
      <c r="H3238">
        <v>-6.2016289231294497</v>
      </c>
      <c r="I3238">
        <v>-38.8973296638625</v>
      </c>
      <c r="J3238">
        <v>-5.4078052741308396</v>
      </c>
      <c r="K3238">
        <v>95.408798803310503</v>
      </c>
      <c r="L3238">
        <v>93.606864284946397</v>
      </c>
      <c r="M3238">
        <v>38.560021340961299</v>
      </c>
      <c r="N3238">
        <v>0.52949166082002197</v>
      </c>
      <c r="O3238">
        <v>68.9004195186575</v>
      </c>
      <c r="P3238">
        <v>52.645770138186698</v>
      </c>
      <c r="Q3238">
        <v>4.7702898934691998E-2</v>
      </c>
    </row>
    <row r="3239" spans="1:17" hidden="1" x14ac:dyDescent="0.3">
      <c r="A3239" t="s">
        <v>6692</v>
      </c>
      <c r="B3239" t="s">
        <v>6693</v>
      </c>
      <c r="C3239" t="s">
        <v>10301</v>
      </c>
      <c r="D3239" t="s">
        <v>622</v>
      </c>
      <c r="E3239">
        <v>65.99736</v>
      </c>
      <c r="F3239">
        <v>1.45714285714285</v>
      </c>
      <c r="G3239">
        <v>-93.632023238420203</v>
      </c>
      <c r="H3239">
        <v>1.5705304472591399</v>
      </c>
      <c r="I3239">
        <v>-51.401759760785303</v>
      </c>
      <c r="J3239">
        <v>7.7870376994993098</v>
      </c>
      <c r="K3239">
        <v>1.5743041325018801</v>
      </c>
      <c r="L3239">
        <v>2.1733235069262902</v>
      </c>
      <c r="M3239">
        <v>50.463506026571103</v>
      </c>
      <c r="N3239">
        <v>4.4726470583839903</v>
      </c>
      <c r="O3239">
        <v>203.030303030303</v>
      </c>
      <c r="P3239">
        <v>13.9896373056994</v>
      </c>
      <c r="Q3239">
        <v>-7.7320623288107002E-2</v>
      </c>
    </row>
    <row r="3240" spans="1:17" hidden="1" x14ac:dyDescent="0.3">
      <c r="A3240" t="s">
        <v>6694</v>
      </c>
      <c r="B3240" t="s">
        <v>6695</v>
      </c>
      <c r="C3240" t="s">
        <v>10301</v>
      </c>
      <c r="D3240" t="s">
        <v>789</v>
      </c>
      <c r="E3240">
        <v>65.994999000000007</v>
      </c>
      <c r="F3240">
        <v>183.35</v>
      </c>
      <c r="G3240">
        <v>-54.9861543896874</v>
      </c>
      <c r="H3240">
        <v>6.8506244648314603</v>
      </c>
      <c r="I3240">
        <v>-8.2925916812583598</v>
      </c>
      <c r="J3240">
        <v>20.526623607179701</v>
      </c>
      <c r="K3240">
        <v>178.87825920838901</v>
      </c>
      <c r="L3240">
        <v>197.77952378152301</v>
      </c>
      <c r="M3240">
        <v>72.277617110003902</v>
      </c>
      <c r="N3240">
        <v>1.5825572407175399</v>
      </c>
      <c r="O3240">
        <v>113.744205072266</v>
      </c>
      <c r="P3240">
        <v>32.862318840579697</v>
      </c>
      <c r="Q3240">
        <v>0.16712899958576299</v>
      </c>
    </row>
    <row r="3241" spans="1:17" hidden="1" x14ac:dyDescent="0.3">
      <c r="A3241" t="s">
        <v>6696</v>
      </c>
      <c r="B3241" t="s">
        <v>6697</v>
      </c>
      <c r="C3241" t="s">
        <v>10301</v>
      </c>
      <c r="D3241" t="s">
        <v>46</v>
      </c>
      <c r="E3241">
        <v>65.928226420000001</v>
      </c>
      <c r="F3241">
        <v>0.7</v>
      </c>
      <c r="G3241">
        <v>-27.917737524134498</v>
      </c>
      <c r="K3241">
        <v>0.813046339516308</v>
      </c>
      <c r="L3241">
        <v>1.2524745064316301</v>
      </c>
      <c r="M3241">
        <v>70.989730741565694</v>
      </c>
      <c r="N3241">
        <v>1</v>
      </c>
      <c r="O3241">
        <v>7.1428571428571397</v>
      </c>
      <c r="P3241">
        <v>16.6666666666666</v>
      </c>
      <c r="Q3241">
        <v>3.7666979515126001E-2</v>
      </c>
    </row>
    <row r="3242" spans="1:17" hidden="1" x14ac:dyDescent="0.3">
      <c r="A3242" t="s">
        <v>6698</v>
      </c>
      <c r="B3242" t="s">
        <v>6699</v>
      </c>
      <c r="C3242" t="s">
        <v>10301</v>
      </c>
      <c r="D3242" t="s">
        <v>6700</v>
      </c>
      <c r="E3242">
        <v>65.827027134000005</v>
      </c>
      <c r="F3242">
        <v>31.42</v>
      </c>
      <c r="G3242">
        <v>85.823759074504906</v>
      </c>
      <c r="H3242">
        <v>21.086183764483099</v>
      </c>
      <c r="I3242">
        <v>34.463802520195799</v>
      </c>
      <c r="J3242">
        <v>-1.4428914739268699</v>
      </c>
      <c r="K3242">
        <v>30.031079427329299</v>
      </c>
      <c r="L3242">
        <v>25.142689719503998</v>
      </c>
      <c r="M3242">
        <v>41.335691087011398</v>
      </c>
      <c r="N3242">
        <v>1.1091201580402199</v>
      </c>
      <c r="O3242">
        <v>21.451304901336702</v>
      </c>
      <c r="P3242">
        <v>141.692307692307</v>
      </c>
      <c r="Q3242">
        <v>8.8303660840388001E-2</v>
      </c>
    </row>
    <row r="3243" spans="1:17" hidden="1" x14ac:dyDescent="0.3">
      <c r="A3243" t="s">
        <v>6701</v>
      </c>
      <c r="B3243" t="s">
        <v>6702</v>
      </c>
      <c r="C3243" t="s">
        <v>10301</v>
      </c>
      <c r="D3243" t="s">
        <v>51</v>
      </c>
      <c r="E3243">
        <v>65.825669384999998</v>
      </c>
      <c r="F3243">
        <v>59.85</v>
      </c>
      <c r="G3243">
        <v>-4.38832575942868</v>
      </c>
      <c r="H3243">
        <v>18.6492602979644</v>
      </c>
      <c r="I3243">
        <v>14.3242676364749</v>
      </c>
      <c r="J3243">
        <v>5.4570855514913701</v>
      </c>
      <c r="K3243">
        <v>53.626650336651501</v>
      </c>
      <c r="L3243">
        <v>47.1364421937079</v>
      </c>
      <c r="M3243">
        <v>51.742251227632401</v>
      </c>
      <c r="N3243">
        <v>0.36629353233830803</v>
      </c>
      <c r="O3243">
        <v>14.285714285714301</v>
      </c>
      <c r="P3243">
        <v>66.019417475728105</v>
      </c>
    </row>
    <row r="3244" spans="1:17" hidden="1" x14ac:dyDescent="0.3">
      <c r="A3244" t="s">
        <v>6703</v>
      </c>
      <c r="B3244" t="s">
        <v>6704</v>
      </c>
      <c r="C3244" t="s">
        <v>10301</v>
      </c>
      <c r="D3244" t="s">
        <v>46</v>
      </c>
      <c r="E3244">
        <v>65.797607667999998</v>
      </c>
      <c r="F3244">
        <v>39.020000000000003</v>
      </c>
      <c r="G3244">
        <v>21.0135601857891</v>
      </c>
      <c r="H3244">
        <v>10.5431825948823</v>
      </c>
      <c r="I3244">
        <v>-1.2938370311346701</v>
      </c>
      <c r="J3244">
        <v>-1.45399772453444</v>
      </c>
      <c r="K3244">
        <v>37.149550114635502</v>
      </c>
      <c r="L3244">
        <v>35.980582989235899</v>
      </c>
      <c r="M3244">
        <v>50.504230829180003</v>
      </c>
      <c r="N3244">
        <v>3.2263231695154202</v>
      </c>
      <c r="O3244">
        <v>29.677088672475598</v>
      </c>
      <c r="P3244">
        <v>52.720156555773002</v>
      </c>
      <c r="Q3244">
        <v>-6.0091049379091002E-2</v>
      </c>
    </row>
    <row r="3245" spans="1:17" hidden="1" x14ac:dyDescent="0.3">
      <c r="A3245" t="s">
        <v>6705</v>
      </c>
      <c r="B3245" t="s">
        <v>6706</v>
      </c>
      <c r="C3245" t="s">
        <v>10301</v>
      </c>
      <c r="D3245" t="s">
        <v>72</v>
      </c>
      <c r="E3245">
        <v>65.574100000000001</v>
      </c>
      <c r="F3245">
        <v>45.38</v>
      </c>
      <c r="G3245">
        <v>15.2368366083575</v>
      </c>
      <c r="H3245">
        <v>10.949270097361101</v>
      </c>
      <c r="I3245">
        <v>19.556193605242999</v>
      </c>
      <c r="J3245">
        <v>6.0326650317361503</v>
      </c>
      <c r="K3245">
        <v>37.4720856715849</v>
      </c>
      <c r="L3245">
        <v>37.704618801749199</v>
      </c>
      <c r="M3245">
        <v>91.561951536348701</v>
      </c>
      <c r="N3245">
        <v>1.1011181332036899</v>
      </c>
      <c r="O3245">
        <v>0</v>
      </c>
      <c r="P3245">
        <v>62.071428571428498</v>
      </c>
      <c r="Q3245">
        <v>-2.9330691523626998E-2</v>
      </c>
    </row>
    <row r="3246" spans="1:17" hidden="1" x14ac:dyDescent="0.3">
      <c r="A3246" t="s">
        <v>6707</v>
      </c>
      <c r="B3246" t="s">
        <v>6708</v>
      </c>
      <c r="C3246" t="s">
        <v>10301</v>
      </c>
      <c r="D3246" t="s">
        <v>1388</v>
      </c>
      <c r="E3246">
        <v>65.534059999999997</v>
      </c>
      <c r="F3246">
        <v>2.62</v>
      </c>
      <c r="G3246">
        <v>81.6822624758654</v>
      </c>
      <c r="H3246">
        <v>-26.158132795422699</v>
      </c>
      <c r="I3246">
        <v>42.441914695298401</v>
      </c>
      <c r="J3246">
        <v>-1.5511512208107501</v>
      </c>
      <c r="K3246">
        <v>3.2687051673216199</v>
      </c>
      <c r="L3246">
        <v>2.6289547836649301</v>
      </c>
      <c r="M3246">
        <v>43.001424140544003</v>
      </c>
      <c r="N3246">
        <v>0.61315024552282205</v>
      </c>
      <c r="O3246">
        <v>87.404580152671699</v>
      </c>
      <c r="P3246">
        <v>162</v>
      </c>
      <c r="Q3246">
        <v>3.2076303643197003E-2</v>
      </c>
    </row>
    <row r="3247" spans="1:17" hidden="1" x14ac:dyDescent="0.3">
      <c r="A3247" t="s">
        <v>6709</v>
      </c>
      <c r="B3247" t="s">
        <v>6710</v>
      </c>
      <c r="C3247" t="s">
        <v>10301</v>
      </c>
      <c r="D3247" t="s">
        <v>571</v>
      </c>
      <c r="E3247">
        <v>65.494404000000003</v>
      </c>
      <c r="F3247">
        <v>61.2</v>
      </c>
      <c r="G3247">
        <v>-37.917737524134502</v>
      </c>
      <c r="H3247">
        <v>-24.425978954835202</v>
      </c>
      <c r="I3247">
        <v>-9.6757323635250501</v>
      </c>
      <c r="J3247">
        <v>-20.507661603467099</v>
      </c>
      <c r="K3247">
        <v>59.308919468132203</v>
      </c>
      <c r="L3247">
        <v>61.523129679840899</v>
      </c>
      <c r="M3247">
        <v>55.352795851444903</v>
      </c>
      <c r="N3247">
        <v>0.21303258145363399</v>
      </c>
      <c r="O3247">
        <v>24.1013071895424</v>
      </c>
      <c r="P3247">
        <v>21.9123505976095</v>
      </c>
      <c r="Q3247">
        <v>3.0330407971666001E-2</v>
      </c>
    </row>
    <row r="3248" spans="1:17" hidden="1" x14ac:dyDescent="0.3">
      <c r="A3248" t="s">
        <v>6711</v>
      </c>
      <c r="B3248" t="s">
        <v>6712</v>
      </c>
      <c r="C3248" t="s">
        <v>10301</v>
      </c>
      <c r="D3248" t="s">
        <v>354</v>
      </c>
      <c r="E3248">
        <v>65.450102400000006</v>
      </c>
      <c r="F3248">
        <v>71.69</v>
      </c>
      <c r="G3248">
        <v>5.8821878211435203</v>
      </c>
      <c r="H3248">
        <v>-5.0793617166517198</v>
      </c>
      <c r="I3248">
        <v>-9.2468139466083503</v>
      </c>
      <c r="J3248">
        <v>-3.11176318496082E-2</v>
      </c>
      <c r="K3248">
        <v>67.578957632262899</v>
      </c>
      <c r="L3248">
        <v>65.528460674870502</v>
      </c>
      <c r="M3248">
        <v>73.269316486752203</v>
      </c>
      <c r="N3248">
        <v>1.2498989766941899</v>
      </c>
      <c r="O3248">
        <v>23.183149672199701</v>
      </c>
      <c r="P3248">
        <v>40.844793713163</v>
      </c>
      <c r="Q3248">
        <v>5.1695537150118001E-2</v>
      </c>
    </row>
    <row r="3249" spans="1:17" hidden="1" x14ac:dyDescent="0.3">
      <c r="A3249" t="s">
        <v>6713</v>
      </c>
      <c r="B3249" t="s">
        <v>6714</v>
      </c>
      <c r="C3249" t="s">
        <v>10301</v>
      </c>
      <c r="D3249" t="s">
        <v>2839</v>
      </c>
      <c r="E3249">
        <v>65.408000000000001</v>
      </c>
      <c r="F3249">
        <v>233.6</v>
      </c>
      <c r="G3249">
        <v>25.766473002181201</v>
      </c>
      <c r="H3249">
        <v>-7.3513513304134799</v>
      </c>
      <c r="I3249">
        <v>34.3242676364749</v>
      </c>
      <c r="J3249">
        <v>-6.3827934793535803</v>
      </c>
      <c r="K3249">
        <v>224.70942138951699</v>
      </c>
      <c r="M3249">
        <v>50.878997631728602</v>
      </c>
      <c r="N3249">
        <v>0.31471389645776499</v>
      </c>
      <c r="O3249">
        <v>20.0770547945205</v>
      </c>
      <c r="P3249">
        <v>127.90243902439001</v>
      </c>
    </row>
    <row r="3250" spans="1:17" hidden="1" x14ac:dyDescent="0.3">
      <c r="A3250" t="s">
        <v>6715</v>
      </c>
      <c r="B3250" t="s">
        <v>6568</v>
      </c>
      <c r="C3250" t="s">
        <v>10301</v>
      </c>
      <c r="D3250" t="s">
        <v>21</v>
      </c>
      <c r="E3250">
        <v>65.302625699999993</v>
      </c>
      <c r="F3250">
        <v>19</v>
      </c>
      <c r="G3250">
        <v>-16.334531297779801</v>
      </c>
      <c r="H3250">
        <v>-0.181683159667172</v>
      </c>
      <c r="I3250">
        <v>-32.111243251297203</v>
      </c>
      <c r="J3250">
        <v>6.5630565880261296</v>
      </c>
      <c r="K3250">
        <v>19.256265598559001</v>
      </c>
      <c r="L3250">
        <v>19.5412407800398</v>
      </c>
      <c r="M3250">
        <v>49.255415450185303</v>
      </c>
      <c r="N3250">
        <v>0.83249349025309105</v>
      </c>
      <c r="O3250">
        <v>42.052631578947299</v>
      </c>
      <c r="P3250">
        <v>17.574257425742498</v>
      </c>
      <c r="Q3250">
        <v>-1.2512770143405001E-2</v>
      </c>
    </row>
    <row r="3251" spans="1:17" hidden="1" x14ac:dyDescent="0.3">
      <c r="A3251" t="s">
        <v>6716</v>
      </c>
      <c r="B3251" t="s">
        <v>6717</v>
      </c>
      <c r="C3251" t="s">
        <v>10301</v>
      </c>
      <c r="D3251" t="s">
        <v>303</v>
      </c>
      <c r="E3251">
        <v>65.163858594999994</v>
      </c>
      <c r="F3251">
        <v>141.65</v>
      </c>
      <c r="G3251">
        <v>-8.0771334972889299</v>
      </c>
      <c r="H3251">
        <v>8.2512470685025097</v>
      </c>
      <c r="I3251">
        <v>-11.569725296387199</v>
      </c>
      <c r="J3251">
        <v>-6.669007639458</v>
      </c>
      <c r="K3251">
        <v>131.29954826219901</v>
      </c>
      <c r="L3251">
        <v>127.40929374183401</v>
      </c>
      <c r="M3251">
        <v>64.759443577438205</v>
      </c>
      <c r="N3251">
        <v>1.0376593122925599</v>
      </c>
      <c r="O3251">
        <v>52.770914225202901</v>
      </c>
      <c r="P3251">
        <v>66.647058823529406</v>
      </c>
      <c r="Q3251">
        <v>4.1615421938623998E-2</v>
      </c>
    </row>
    <row r="3252" spans="1:17" hidden="1" x14ac:dyDescent="0.3">
      <c r="A3252" t="s">
        <v>6718</v>
      </c>
      <c r="B3252" t="s">
        <v>6719</v>
      </c>
      <c r="C3252" t="s">
        <v>10301</v>
      </c>
      <c r="D3252" t="s">
        <v>471</v>
      </c>
      <c r="E3252">
        <v>65.134518929999999</v>
      </c>
      <c r="F3252">
        <v>98.15</v>
      </c>
      <c r="G3252">
        <v>-11.9697162601062</v>
      </c>
      <c r="H3252">
        <v>-3.7432078704978702</v>
      </c>
      <c r="I3252">
        <v>-17.346083156412998</v>
      </c>
      <c r="J3252">
        <v>-6.2027308739543301</v>
      </c>
      <c r="K3252">
        <v>98.655846443727697</v>
      </c>
      <c r="L3252">
        <v>95.484993359481905</v>
      </c>
      <c r="M3252">
        <v>47.101471648453703</v>
      </c>
      <c r="N3252">
        <v>0.30855782574764201</v>
      </c>
      <c r="O3252">
        <v>22.210901681100299</v>
      </c>
      <c r="P3252">
        <v>20.134638922888598</v>
      </c>
      <c r="Q3252">
        <v>2.7075307962911001E-2</v>
      </c>
    </row>
    <row r="3253" spans="1:17" hidden="1" x14ac:dyDescent="0.3">
      <c r="A3253" t="s">
        <v>6720</v>
      </c>
      <c r="B3253" t="s">
        <v>6721</v>
      </c>
      <c r="C3253" t="s">
        <v>10301</v>
      </c>
      <c r="D3253" t="s">
        <v>962</v>
      </c>
      <c r="E3253">
        <v>65.08185684</v>
      </c>
      <c r="F3253">
        <v>32.340000000000003</v>
      </c>
      <c r="G3253">
        <v>264.08226247586498</v>
      </c>
      <c r="H3253">
        <v>10.557940123969599</v>
      </c>
      <c r="I3253">
        <v>120.986138140072</v>
      </c>
      <c r="J3253">
        <v>9.2578359039658498</v>
      </c>
      <c r="K3253">
        <v>27.117571552522101</v>
      </c>
      <c r="L3253">
        <v>18.6558797609047</v>
      </c>
      <c r="M3253">
        <v>65.430301577433895</v>
      </c>
      <c r="N3253">
        <v>0.723224679337239</v>
      </c>
      <c r="O3253">
        <v>6.7099567099566801</v>
      </c>
      <c r="P3253">
        <v>328.34437086092697</v>
      </c>
      <c r="Q3253">
        <v>0.13378795013348499</v>
      </c>
    </row>
    <row r="3254" spans="1:17" hidden="1" x14ac:dyDescent="0.3">
      <c r="A3254" t="s">
        <v>6722</v>
      </c>
      <c r="B3254" t="s">
        <v>6723</v>
      </c>
      <c r="C3254" t="s">
        <v>10301</v>
      </c>
      <c r="D3254" t="s">
        <v>3630</v>
      </c>
      <c r="E3254">
        <v>65.034458999999998</v>
      </c>
      <c r="F3254">
        <v>65.7</v>
      </c>
      <c r="G3254">
        <v>65.887572210378707</v>
      </c>
      <c r="H3254">
        <v>19.3656172195153</v>
      </c>
      <c r="I3254">
        <v>41.793083333741897</v>
      </c>
      <c r="J3254">
        <v>17.3324056033704</v>
      </c>
      <c r="K3254">
        <v>51.266182951374098</v>
      </c>
      <c r="L3254">
        <v>46.394580156990301</v>
      </c>
      <c r="M3254">
        <v>89.1896848031747</v>
      </c>
      <c r="N3254">
        <v>4.1611165353496302</v>
      </c>
      <c r="O3254">
        <v>6.0121765601217598</v>
      </c>
      <c r="P3254">
        <v>114.986910994764</v>
      </c>
      <c r="Q3254">
        <v>0.131245051785846</v>
      </c>
    </row>
    <row r="3255" spans="1:17" hidden="1" x14ac:dyDescent="0.3">
      <c r="A3255" t="s">
        <v>6724</v>
      </c>
      <c r="B3255" t="s">
        <v>6725</v>
      </c>
      <c r="C3255" t="s">
        <v>10301</v>
      </c>
      <c r="D3255" t="s">
        <v>622</v>
      </c>
      <c r="E3255">
        <v>64.894499999999994</v>
      </c>
      <c r="F3255">
        <v>227.7</v>
      </c>
      <c r="G3255">
        <v>-48.023000682029299</v>
      </c>
      <c r="H3255">
        <v>3.47399933670932</v>
      </c>
      <c r="I3255">
        <v>-15.192681516067401</v>
      </c>
      <c r="J3255">
        <v>0.40782026300479701</v>
      </c>
      <c r="K3255">
        <v>235.022966736168</v>
      </c>
      <c r="L3255">
        <v>240.63699250356601</v>
      </c>
      <c r="M3255">
        <v>43.005105026187799</v>
      </c>
      <c r="N3255">
        <v>0.97259233690024105</v>
      </c>
      <c r="O3255">
        <v>29.556433904259901</v>
      </c>
      <c r="P3255">
        <v>12.722772277227699</v>
      </c>
      <c r="Q3255">
        <v>0.167679590389058</v>
      </c>
    </row>
    <row r="3256" spans="1:17" hidden="1" x14ac:dyDescent="0.3">
      <c r="A3256" t="s">
        <v>6726</v>
      </c>
      <c r="B3256" t="s">
        <v>6727</v>
      </c>
      <c r="C3256" t="s">
        <v>10301</v>
      </c>
      <c r="D3256" t="s">
        <v>303</v>
      </c>
      <c r="E3256">
        <v>64.889767000000006</v>
      </c>
      <c r="F3256">
        <v>955</v>
      </c>
      <c r="G3256">
        <v>88.881354416841603</v>
      </c>
      <c r="H3256">
        <v>1.70780751917296</v>
      </c>
      <c r="I3256">
        <v>15.6576009698082</v>
      </c>
      <c r="J3256">
        <v>-5.8441564810667996</v>
      </c>
      <c r="K3256">
        <v>916.52965753497494</v>
      </c>
      <c r="L3256">
        <v>730.51714804247194</v>
      </c>
      <c r="M3256">
        <v>49.053423832819199</v>
      </c>
      <c r="N3256">
        <v>0.689471732627988</v>
      </c>
      <c r="O3256">
        <v>41.858638743455501</v>
      </c>
      <c r="P3256">
        <v>144.87179487179401</v>
      </c>
      <c r="Q3256">
        <v>0.101994163875191</v>
      </c>
    </row>
    <row r="3257" spans="1:17" hidden="1" x14ac:dyDescent="0.3">
      <c r="A3257" t="s">
        <v>6728</v>
      </c>
      <c r="B3257" t="s">
        <v>6729</v>
      </c>
      <c r="C3257" t="s">
        <v>10301</v>
      </c>
      <c r="D3257" t="s">
        <v>689</v>
      </c>
      <c r="E3257">
        <v>64.872</v>
      </c>
      <c r="F3257">
        <v>1.06</v>
      </c>
      <c r="G3257">
        <v>-16.338790155713401</v>
      </c>
      <c r="H3257">
        <v>21.937523836819199</v>
      </c>
      <c r="I3257">
        <v>-15.312095999888699</v>
      </c>
      <c r="J3257">
        <v>10.717419947819501</v>
      </c>
      <c r="K3257">
        <v>0.91140581490323103</v>
      </c>
      <c r="L3257">
        <v>1.01366968604728</v>
      </c>
      <c r="M3257">
        <v>87.251903073719106</v>
      </c>
      <c r="N3257">
        <v>0.51395447230867897</v>
      </c>
      <c r="O3257">
        <v>60.377358490566003</v>
      </c>
      <c r="P3257">
        <v>51.428571428571402</v>
      </c>
      <c r="Q3257">
        <v>-1.1599387068669999E-3</v>
      </c>
    </row>
    <row r="3258" spans="1:17" hidden="1" x14ac:dyDescent="0.3">
      <c r="A3258" t="s">
        <v>6730</v>
      </c>
      <c r="B3258" t="s">
        <v>6731</v>
      </c>
      <c r="C3258" t="s">
        <v>10301</v>
      </c>
      <c r="D3258" t="s">
        <v>224</v>
      </c>
      <c r="E3258">
        <v>64.856105174000007</v>
      </c>
      <c r="F3258">
        <v>40.39</v>
      </c>
      <c r="G3258">
        <v>11.358124544830901</v>
      </c>
      <c r="H3258">
        <v>7.5231713935365203</v>
      </c>
      <c r="I3258">
        <v>-19.5872690712314</v>
      </c>
      <c r="J3258">
        <v>-9.8987536425319398</v>
      </c>
      <c r="K3258">
        <v>40.140987723065599</v>
      </c>
      <c r="L3258">
        <v>39.7609665119532</v>
      </c>
      <c r="M3258">
        <v>53.0838229584798</v>
      </c>
      <c r="N3258">
        <v>1.46175369704368</v>
      </c>
      <c r="O3258">
        <v>59.990096558554001</v>
      </c>
      <c r="P3258">
        <v>55.645472061657003</v>
      </c>
      <c r="Q3258">
        <v>9.6697536154042002E-2</v>
      </c>
    </row>
    <row r="3259" spans="1:17" hidden="1" x14ac:dyDescent="0.3">
      <c r="A3259" t="s">
        <v>6732</v>
      </c>
      <c r="B3259" t="s">
        <v>6733</v>
      </c>
      <c r="C3259" t="s">
        <v>10301</v>
      </c>
      <c r="D3259" t="s">
        <v>263</v>
      </c>
      <c r="E3259">
        <v>64.683442395</v>
      </c>
      <c r="F3259">
        <v>135.85</v>
      </c>
      <c r="G3259">
        <v>102.14153427942099</v>
      </c>
      <c r="H3259">
        <v>19.1649377526272</v>
      </c>
      <c r="I3259">
        <v>-2.7342728607183302</v>
      </c>
      <c r="J3259">
        <v>-2.0432926595201302</v>
      </c>
      <c r="K3259">
        <v>122.86683119686199</v>
      </c>
      <c r="L3259">
        <v>110.10781483216201</v>
      </c>
      <c r="M3259">
        <v>51.840305908480303</v>
      </c>
      <c r="N3259">
        <v>0.42797476685018998</v>
      </c>
      <c r="O3259">
        <v>19.838056680161898</v>
      </c>
      <c r="P3259">
        <v>135.850694444444</v>
      </c>
      <c r="Q3259">
        <v>8.8995102927702005E-2</v>
      </c>
    </row>
    <row r="3260" spans="1:17" hidden="1" x14ac:dyDescent="0.3">
      <c r="A3260" t="s">
        <v>6734</v>
      </c>
      <c r="B3260" t="s">
        <v>6735</v>
      </c>
      <c r="C3260" t="s">
        <v>10301</v>
      </c>
      <c r="D3260" t="s">
        <v>1672</v>
      </c>
      <c r="E3260">
        <v>64.627499999999998</v>
      </c>
      <c r="F3260">
        <v>12.31</v>
      </c>
      <c r="G3260">
        <v>-30.3741559076527</v>
      </c>
      <c r="H3260">
        <v>-11.766818404108401</v>
      </c>
      <c r="I3260">
        <v>-28.387505029289599</v>
      </c>
      <c r="J3260">
        <v>4.1936773601055597</v>
      </c>
      <c r="K3260">
        <v>14.0483902272578</v>
      </c>
      <c r="L3260">
        <v>14.840093253392601</v>
      </c>
      <c r="M3260">
        <v>39.392192347308601</v>
      </c>
      <c r="N3260">
        <v>0.312662861945946</v>
      </c>
      <c r="O3260">
        <v>64.906580016246906</v>
      </c>
      <c r="P3260">
        <v>11.909090909090899</v>
      </c>
      <c r="Q3260">
        <v>-6.0289472836149001E-2</v>
      </c>
    </row>
    <row r="3261" spans="1:17" hidden="1" x14ac:dyDescent="0.3">
      <c r="A3261" t="s">
        <v>6736</v>
      </c>
      <c r="B3261" t="s">
        <v>6737</v>
      </c>
      <c r="C3261" t="s">
        <v>10301</v>
      </c>
      <c r="D3261" t="s">
        <v>497</v>
      </c>
      <c r="E3261">
        <v>64.625280000000004</v>
      </c>
      <c r="F3261">
        <v>0.97</v>
      </c>
      <c r="G3261">
        <v>-13.800090465310999</v>
      </c>
      <c r="H3261">
        <v>-11.8101309474209</v>
      </c>
      <c r="I3261">
        <v>9.5742676364749197</v>
      </c>
      <c r="J3261">
        <v>-4.8709892774908896</v>
      </c>
      <c r="K3261">
        <v>0.93660908051628899</v>
      </c>
      <c r="L3261">
        <v>0.920291267354297</v>
      </c>
      <c r="M3261">
        <v>56.453099862427301</v>
      </c>
      <c r="N3261">
        <v>0.33994234015028002</v>
      </c>
      <c r="O3261">
        <v>22.680412371134</v>
      </c>
      <c r="P3261">
        <v>115.555555555555</v>
      </c>
      <c r="Q3261">
        <v>9.7127848495159996E-3</v>
      </c>
    </row>
    <row r="3262" spans="1:17" hidden="1" x14ac:dyDescent="0.3">
      <c r="A3262" t="s">
        <v>6738</v>
      </c>
      <c r="B3262" t="s">
        <v>6739</v>
      </c>
      <c r="C3262" t="s">
        <v>10301</v>
      </c>
      <c r="D3262" t="s">
        <v>139</v>
      </c>
      <c r="E3262">
        <v>64.604216628000003</v>
      </c>
      <c r="F3262">
        <v>48.93</v>
      </c>
      <c r="G3262">
        <v>27.415595809198699</v>
      </c>
      <c r="H3262">
        <v>53.605501806921403</v>
      </c>
      <c r="I3262">
        <v>29.130023032158299</v>
      </c>
      <c r="J3262">
        <v>0.43788600682826001</v>
      </c>
      <c r="K3262">
        <v>37.565670603046499</v>
      </c>
      <c r="L3262">
        <v>33.698613737625401</v>
      </c>
      <c r="M3262">
        <v>66.669051515348499</v>
      </c>
      <c r="N3262">
        <v>0.90659340659340604</v>
      </c>
      <c r="O3262">
        <v>12.405477212344101</v>
      </c>
      <c r="P3262">
        <v>103.029045643153</v>
      </c>
    </row>
    <row r="3263" spans="1:17" hidden="1" x14ac:dyDescent="0.3">
      <c r="A3263" t="s">
        <v>6740</v>
      </c>
      <c r="B3263" t="s">
        <v>6741</v>
      </c>
      <c r="C3263" t="s">
        <v>10301</v>
      </c>
      <c r="D3263" t="s">
        <v>89</v>
      </c>
      <c r="E3263">
        <v>64.572335781999996</v>
      </c>
      <c r="F3263">
        <v>34.909999999999997</v>
      </c>
      <c r="G3263">
        <v>97.880368273971101</v>
      </c>
      <c r="H3263">
        <v>3.6949235463399002</v>
      </c>
      <c r="I3263">
        <v>7.0657642351143801</v>
      </c>
      <c r="J3263">
        <v>1.00566929670787</v>
      </c>
      <c r="K3263">
        <v>35.112831784356302</v>
      </c>
      <c r="L3263">
        <v>29.256129670083499</v>
      </c>
      <c r="M3263">
        <v>45.5724804213</v>
      </c>
      <c r="N3263">
        <v>0.61021315242832397</v>
      </c>
      <c r="O3263">
        <v>17.4448582068175</v>
      </c>
      <c r="P3263">
        <v>141.353086419753</v>
      </c>
      <c r="Q3263">
        <v>1.4008543978922001E-2</v>
      </c>
    </row>
    <row r="3264" spans="1:17" hidden="1" x14ac:dyDescent="0.3">
      <c r="A3264" t="s">
        <v>6742</v>
      </c>
      <c r="B3264" t="s">
        <v>6743</v>
      </c>
      <c r="C3264" t="s">
        <v>10301</v>
      </c>
      <c r="D3264" t="s">
        <v>1184</v>
      </c>
      <c r="E3264">
        <v>64.523712000000003</v>
      </c>
      <c r="F3264">
        <v>54.8</v>
      </c>
      <c r="G3264">
        <v>-36.1382539232971</v>
      </c>
      <c r="H3264">
        <v>-3.5607224174637899</v>
      </c>
      <c r="I3264">
        <v>-47.731741698414197</v>
      </c>
      <c r="J3264">
        <v>-6.4542507097600996</v>
      </c>
      <c r="K3264">
        <v>65.771210832749304</v>
      </c>
      <c r="L3264">
        <v>66.179731694228096</v>
      </c>
      <c r="M3264">
        <v>24.998589563985099</v>
      </c>
      <c r="N3264">
        <v>1.5280898876404401</v>
      </c>
      <c r="O3264">
        <v>80.109489051094897</v>
      </c>
      <c r="P3264">
        <v>9.5999999999999801</v>
      </c>
    </row>
    <row r="3265" spans="1:17" hidden="1" x14ac:dyDescent="0.3">
      <c r="A3265" t="s">
        <v>6744</v>
      </c>
      <c r="B3265" t="s">
        <v>6745</v>
      </c>
      <c r="C3265" t="s">
        <v>10301</v>
      </c>
      <c r="D3265" t="s">
        <v>6577</v>
      </c>
      <c r="E3265">
        <v>64.408995000000004</v>
      </c>
      <c r="F3265">
        <v>315</v>
      </c>
      <c r="G3265">
        <v>91.441593952188498</v>
      </c>
      <c r="H3265">
        <v>16.6449846638832</v>
      </c>
      <c r="I3265">
        <v>-88.539485576892602</v>
      </c>
      <c r="J3265">
        <v>6.2891317786192804</v>
      </c>
      <c r="K3265">
        <v>327.78371710392298</v>
      </c>
      <c r="L3265">
        <v>414.33590003944101</v>
      </c>
      <c r="M3265">
        <v>46.112445464391399</v>
      </c>
      <c r="N3265">
        <v>0.546315138568778</v>
      </c>
      <c r="O3265">
        <v>347.03174603174602</v>
      </c>
      <c r="P3265">
        <v>119.35933147632301</v>
      </c>
    </row>
    <row r="3266" spans="1:17" hidden="1" x14ac:dyDescent="0.3">
      <c r="A3266" t="s">
        <v>6746</v>
      </c>
      <c r="B3266" t="s">
        <v>6747</v>
      </c>
      <c r="C3266" t="s">
        <v>10301</v>
      </c>
      <c r="D3266" t="s">
        <v>955</v>
      </c>
      <c r="E3266">
        <v>64.316249999999997</v>
      </c>
      <c r="F3266">
        <v>57.17</v>
      </c>
      <c r="G3266">
        <v>62.967070489221001</v>
      </c>
      <c r="H3266">
        <v>-6.2027652178732202</v>
      </c>
      <c r="I3266">
        <v>2.6414042091604002</v>
      </c>
      <c r="J3266">
        <v>0.98921459186628802</v>
      </c>
      <c r="K3266">
        <v>47.565375269201802</v>
      </c>
      <c r="L3266">
        <v>42.180156813359901</v>
      </c>
      <c r="M3266">
        <v>54.686052875680602</v>
      </c>
      <c r="N3266">
        <v>0.36722027695426601</v>
      </c>
      <c r="O3266">
        <v>46.213048801819099</v>
      </c>
      <c r="P3266">
        <v>90.884808013355595</v>
      </c>
      <c r="Q3266">
        <v>-5.6047457464329001E-2</v>
      </c>
    </row>
    <row r="3267" spans="1:17" hidden="1" x14ac:dyDescent="0.3">
      <c r="A3267" t="s">
        <v>6748</v>
      </c>
      <c r="B3267" t="s">
        <v>6749</v>
      </c>
      <c r="C3267" t="s">
        <v>10301</v>
      </c>
      <c r="D3267" t="s">
        <v>1184</v>
      </c>
      <c r="E3267">
        <v>64.298524838999995</v>
      </c>
      <c r="F3267">
        <v>103.19</v>
      </c>
      <c r="G3267">
        <v>-46.9844041908012</v>
      </c>
      <c r="H3267">
        <v>-1.96750738740609</v>
      </c>
      <c r="I3267">
        <v>-20.032748349315401</v>
      </c>
      <c r="J3267">
        <v>10.3342298469383</v>
      </c>
      <c r="K3267">
        <v>98.690571053274994</v>
      </c>
      <c r="L3267">
        <v>103.853481370518</v>
      </c>
      <c r="M3267">
        <v>68.275310454374804</v>
      </c>
      <c r="N3267">
        <v>0.54868891726021696</v>
      </c>
      <c r="O3267">
        <v>50.595987983331703</v>
      </c>
      <c r="P3267">
        <v>21.257344300822499</v>
      </c>
      <c r="Q3267">
        <v>6.6779108280089997E-2</v>
      </c>
    </row>
    <row r="3268" spans="1:17" hidden="1" x14ac:dyDescent="0.3">
      <c r="A3268" t="s">
        <v>6750</v>
      </c>
      <c r="B3268" t="s">
        <v>6751</v>
      </c>
      <c r="C3268" t="s">
        <v>10301</v>
      </c>
      <c r="D3268" t="s">
        <v>51</v>
      </c>
      <c r="E3268">
        <v>64.297476071999995</v>
      </c>
      <c r="F3268">
        <v>13.71</v>
      </c>
      <c r="G3268">
        <v>-20.472596458303801</v>
      </c>
      <c r="H3268">
        <v>-9.7453185971414609</v>
      </c>
      <c r="I3268">
        <v>-22.067889226270101</v>
      </c>
      <c r="J3268">
        <v>-3.51647687034691</v>
      </c>
      <c r="K3268">
        <v>13.8415042317733</v>
      </c>
      <c r="L3268">
        <v>13.877798672961401</v>
      </c>
      <c r="M3268">
        <v>50.828331384797799</v>
      </c>
      <c r="N3268">
        <v>0.21710671750166199</v>
      </c>
      <c r="O3268">
        <v>43.690736688548398</v>
      </c>
      <c r="P3268">
        <v>31.447746883988501</v>
      </c>
      <c r="Q3268">
        <v>4.4989843335608001E-2</v>
      </c>
    </row>
    <row r="3269" spans="1:17" hidden="1" x14ac:dyDescent="0.3">
      <c r="A3269" t="s">
        <v>6752</v>
      </c>
      <c r="B3269" t="s">
        <v>6753</v>
      </c>
      <c r="C3269" t="s">
        <v>10301</v>
      </c>
      <c r="D3269" t="s">
        <v>527</v>
      </c>
      <c r="E3269">
        <v>64.128649999999993</v>
      </c>
      <c r="F3269">
        <v>1.27</v>
      </c>
      <c r="G3269">
        <v>43.703884097486998</v>
      </c>
      <c r="H3269">
        <v>3.98418343384995</v>
      </c>
      <c r="I3269">
        <v>15.3242676364749</v>
      </c>
      <c r="J3269">
        <v>-4.39174237975877</v>
      </c>
      <c r="K3269">
        <v>1.1411135218841399</v>
      </c>
      <c r="L3269">
        <v>0.99948956849626702</v>
      </c>
      <c r="M3269">
        <v>69.6340329228223</v>
      </c>
      <c r="N3269">
        <v>1.03815610721597</v>
      </c>
      <c r="O3269">
        <v>11.023622047244</v>
      </c>
      <c r="P3269">
        <v>89.552238805970106</v>
      </c>
      <c r="Q3269">
        <v>5.9308122029558999E-2</v>
      </c>
    </row>
    <row r="3270" spans="1:17" hidden="1" x14ac:dyDescent="0.3">
      <c r="A3270" t="s">
        <v>6754</v>
      </c>
      <c r="B3270" t="s">
        <v>6755</v>
      </c>
      <c r="C3270" t="s">
        <v>10301</v>
      </c>
      <c r="D3270" t="s">
        <v>527</v>
      </c>
      <c r="E3270">
        <v>63.935475160000003</v>
      </c>
      <c r="F3270">
        <v>13.99</v>
      </c>
      <c r="G3270">
        <v>-58.5916721128362</v>
      </c>
      <c r="H3270">
        <v>-10.978430800434101</v>
      </c>
      <c r="I3270">
        <v>-22.2256044862872</v>
      </c>
      <c r="J3270">
        <v>-2.9769937252299599</v>
      </c>
      <c r="K3270">
        <v>14.441334127303501</v>
      </c>
      <c r="L3270">
        <v>14.690680969487399</v>
      </c>
      <c r="M3270">
        <v>40.034004574843799</v>
      </c>
      <c r="N3270">
        <v>0.72922230643755304</v>
      </c>
      <c r="O3270">
        <v>85.489635453895602</v>
      </c>
      <c r="P3270">
        <v>35.169082125603801</v>
      </c>
      <c r="Q3270">
        <v>0.130104238524691</v>
      </c>
    </row>
    <row r="3271" spans="1:17" hidden="1" x14ac:dyDescent="0.3">
      <c r="A3271" t="s">
        <v>6756</v>
      </c>
      <c r="B3271" t="s">
        <v>6757</v>
      </c>
      <c r="C3271" t="s">
        <v>10301</v>
      </c>
      <c r="D3271" t="s">
        <v>405</v>
      </c>
      <c r="E3271">
        <v>63.895308999999997</v>
      </c>
      <c r="F3271">
        <v>26.14</v>
      </c>
      <c r="G3271">
        <v>-55.306626413023402</v>
      </c>
      <c r="H3271">
        <v>22.813303757409098</v>
      </c>
      <c r="I3271">
        <v>-80.984174303175095</v>
      </c>
      <c r="J3271">
        <v>-10.450045953448701</v>
      </c>
      <c r="K3271">
        <v>29.217247098516701</v>
      </c>
      <c r="L3271">
        <v>43.129805475913699</v>
      </c>
      <c r="M3271">
        <v>37.080826936251597</v>
      </c>
      <c r="N3271">
        <v>1.5146557646006999</v>
      </c>
      <c r="O3271">
        <v>259.104820198928</v>
      </c>
      <c r="P3271">
        <v>32.825203252032502</v>
      </c>
      <c r="Q3271">
        <v>0.13428110404224899</v>
      </c>
    </row>
    <row r="3272" spans="1:17" hidden="1" x14ac:dyDescent="0.3">
      <c r="A3272" t="s">
        <v>6758</v>
      </c>
      <c r="B3272" t="s">
        <v>6759</v>
      </c>
      <c r="C3272" t="s">
        <v>10301</v>
      </c>
      <c r="E3272">
        <v>63.879730199999997</v>
      </c>
      <c r="F3272">
        <v>31.98</v>
      </c>
      <c r="G3272">
        <v>10.224811071977699</v>
      </c>
      <c r="H3272">
        <v>-7.42424560634693</v>
      </c>
      <c r="I3272">
        <v>-1.5896738437316</v>
      </c>
      <c r="J3272">
        <v>-16.765726119596099</v>
      </c>
      <c r="K3272">
        <v>34.308381936293202</v>
      </c>
      <c r="L3272">
        <v>31.442647128518399</v>
      </c>
      <c r="M3272">
        <v>23.695773426370799</v>
      </c>
      <c r="N3272">
        <v>1.67806408459676</v>
      </c>
      <c r="O3272">
        <v>22.545340838023701</v>
      </c>
      <c r="P3272">
        <v>74.754098360655703</v>
      </c>
      <c r="Q3272">
        <v>7.3466058325949005E-2</v>
      </c>
    </row>
    <row r="3273" spans="1:17" hidden="1" x14ac:dyDescent="0.3">
      <c r="A3273" t="s">
        <v>6760</v>
      </c>
      <c r="B3273" t="s">
        <v>6761</v>
      </c>
      <c r="C3273" t="s">
        <v>10301</v>
      </c>
      <c r="E3273">
        <v>63.774504</v>
      </c>
      <c r="F3273">
        <v>129</v>
      </c>
      <c r="G3273">
        <v>172.431505782035</v>
      </c>
      <c r="H3273">
        <v>2.01408605123402</v>
      </c>
      <c r="I3273">
        <v>327.39846777262198</v>
      </c>
      <c r="J3273">
        <v>5.0603608369255699</v>
      </c>
      <c r="K3273">
        <v>110.989269280809</v>
      </c>
      <c r="L3273">
        <v>75.535772312038105</v>
      </c>
      <c r="M3273">
        <v>92.327855324117493</v>
      </c>
      <c r="N3273">
        <v>0.88356647927833698</v>
      </c>
      <c r="O3273">
        <v>3.8372093023255598</v>
      </c>
      <c r="P3273">
        <v>570.82683307332297</v>
      </c>
      <c r="Q3273">
        <v>0.21361025376666901</v>
      </c>
    </row>
    <row r="3274" spans="1:17" hidden="1" x14ac:dyDescent="0.3">
      <c r="A3274" t="s">
        <v>6762</v>
      </c>
      <c r="B3274" t="s">
        <v>6763</v>
      </c>
      <c r="C3274" t="s">
        <v>10301</v>
      </c>
      <c r="D3274" t="s">
        <v>80</v>
      </c>
      <c r="E3274">
        <v>63.732028620000001</v>
      </c>
      <c r="F3274">
        <v>7.4</v>
      </c>
      <c r="G3274">
        <v>20.082262475865399</v>
      </c>
      <c r="H3274">
        <v>-20.507819269461599</v>
      </c>
      <c r="I3274">
        <v>-5.2009122196401698</v>
      </c>
      <c r="J3274">
        <v>-8.4557987588213397</v>
      </c>
      <c r="K3274">
        <v>8.2647843638941492</v>
      </c>
      <c r="L3274">
        <v>7.1695190948369101</v>
      </c>
      <c r="M3274">
        <v>32.657171465058298</v>
      </c>
      <c r="N3274">
        <v>0.58591871869596801</v>
      </c>
      <c r="O3274">
        <v>75.270270270270203</v>
      </c>
      <c r="P3274">
        <v>60.869565217391298</v>
      </c>
      <c r="Q3274">
        <v>8.8897389669626001E-2</v>
      </c>
    </row>
    <row r="3275" spans="1:17" hidden="1" x14ac:dyDescent="0.3">
      <c r="A3275" t="s">
        <v>6764</v>
      </c>
      <c r="B3275" t="s">
        <v>6765</v>
      </c>
      <c r="C3275" t="s">
        <v>10301</v>
      </c>
      <c r="D3275" t="s">
        <v>1561</v>
      </c>
      <c r="E3275">
        <v>63.6907</v>
      </c>
      <c r="F3275">
        <v>1039</v>
      </c>
      <c r="G3275">
        <v>84.2963147634471</v>
      </c>
      <c r="H3275">
        <v>72.2003760894018</v>
      </c>
      <c r="I3275">
        <v>129.952174613219</v>
      </c>
      <c r="J3275">
        <v>12.5932425401059</v>
      </c>
      <c r="K3275">
        <v>695.60492069732004</v>
      </c>
      <c r="L3275">
        <v>565.84119303850605</v>
      </c>
      <c r="M3275">
        <v>99.258157623508595</v>
      </c>
      <c r="N3275">
        <v>0.74888392857142805</v>
      </c>
      <c r="O3275">
        <v>0.211742059672759</v>
      </c>
      <c r="P3275">
        <v>188.611111111111</v>
      </c>
    </row>
    <row r="3276" spans="1:17" hidden="1" x14ac:dyDescent="0.3">
      <c r="A3276" t="s">
        <v>6766</v>
      </c>
      <c r="B3276" t="s">
        <v>6767</v>
      </c>
      <c r="C3276" t="s">
        <v>10301</v>
      </c>
      <c r="D3276" t="s">
        <v>571</v>
      </c>
      <c r="E3276">
        <v>63.569574899999999</v>
      </c>
      <c r="F3276">
        <v>62.27</v>
      </c>
      <c r="G3276">
        <v>97.861812874705194</v>
      </c>
      <c r="H3276">
        <v>-2.5298043048576799</v>
      </c>
      <c r="I3276">
        <v>36.163773809314399</v>
      </c>
      <c r="J3276">
        <v>9.8868820935003807</v>
      </c>
      <c r="K3276">
        <v>57.4494622996422</v>
      </c>
      <c r="L3276">
        <v>47.249838016436001</v>
      </c>
      <c r="M3276">
        <v>74.371132942631803</v>
      </c>
      <c r="N3276">
        <v>0.30675139889819197</v>
      </c>
      <c r="O3276">
        <v>26.6259836197205</v>
      </c>
      <c r="P3276">
        <v>134.89249339871699</v>
      </c>
      <c r="Q3276">
        <v>7.5709605835462004E-2</v>
      </c>
    </row>
    <row r="3277" spans="1:17" hidden="1" x14ac:dyDescent="0.3">
      <c r="A3277" t="s">
        <v>6768</v>
      </c>
      <c r="B3277" t="s">
        <v>6769</v>
      </c>
      <c r="C3277" t="s">
        <v>10301</v>
      </c>
      <c r="D3277" t="s">
        <v>51</v>
      </c>
      <c r="E3277">
        <v>63.521955863999999</v>
      </c>
      <c r="F3277">
        <v>50.94</v>
      </c>
      <c r="G3277">
        <v>4.2570913331587699</v>
      </c>
      <c r="H3277">
        <v>-6.4303053405900403</v>
      </c>
      <c r="I3277">
        <v>-13.221924864491401</v>
      </c>
      <c r="J3277">
        <v>-1.8892653516495801</v>
      </c>
      <c r="K3277">
        <v>49.440394721939199</v>
      </c>
      <c r="L3277">
        <v>48.332348303735998</v>
      </c>
      <c r="M3277">
        <v>62.796809602545302</v>
      </c>
      <c r="N3277">
        <v>0.96426540373902903</v>
      </c>
      <c r="O3277">
        <v>24.636827640361201</v>
      </c>
      <c r="P3277">
        <v>41.068955967875901</v>
      </c>
      <c r="Q3277">
        <v>-2.5065177167040002E-3</v>
      </c>
    </row>
    <row r="3278" spans="1:17" hidden="1" x14ac:dyDescent="0.3">
      <c r="A3278" t="s">
        <v>6770</v>
      </c>
      <c r="B3278" t="s">
        <v>6771</v>
      </c>
      <c r="C3278" t="s">
        <v>10301</v>
      </c>
      <c r="D3278" t="s">
        <v>1672</v>
      </c>
      <c r="E3278">
        <v>63.465000000000003</v>
      </c>
      <c r="F3278">
        <v>42.31</v>
      </c>
      <c r="G3278">
        <v>-69.248913858777399</v>
      </c>
      <c r="H3278">
        <v>-13.717932921414301</v>
      </c>
      <c r="I3278">
        <v>-59.697845385637997</v>
      </c>
      <c r="J3278">
        <v>-1.6122421271291201</v>
      </c>
      <c r="K3278">
        <v>48.885273465388003</v>
      </c>
      <c r="L3278">
        <v>59.7889026551005</v>
      </c>
      <c r="M3278">
        <v>33.820473053134798</v>
      </c>
      <c r="N3278">
        <v>0.61598694942903698</v>
      </c>
      <c r="O3278">
        <v>125.005908768612</v>
      </c>
      <c r="P3278">
        <v>3.1951219512195101</v>
      </c>
      <c r="Q3278">
        <v>-8.9794438042670004E-3</v>
      </c>
    </row>
    <row r="3279" spans="1:17" hidden="1" x14ac:dyDescent="0.3">
      <c r="A3279" t="s">
        <v>6772</v>
      </c>
      <c r="B3279" t="s">
        <v>6773</v>
      </c>
      <c r="C3279" t="s">
        <v>10301</v>
      </c>
      <c r="D3279" t="s">
        <v>417</v>
      </c>
      <c r="E3279">
        <v>63.402999999999999</v>
      </c>
      <c r="F3279">
        <v>134.9</v>
      </c>
      <c r="G3279">
        <v>7.3203577139606697</v>
      </c>
      <c r="H3279">
        <v>1.19803963846984</v>
      </c>
      <c r="I3279">
        <v>23.562362874570098</v>
      </c>
      <c r="J3279">
        <v>7.91472177015405</v>
      </c>
      <c r="K3279">
        <v>126.613084914466</v>
      </c>
      <c r="M3279">
        <v>67.794644543138105</v>
      </c>
      <c r="N3279">
        <v>0.444915254237288</v>
      </c>
      <c r="O3279">
        <v>29.725722757598199</v>
      </c>
      <c r="P3279">
        <v>42.826892535733101</v>
      </c>
    </row>
    <row r="3280" spans="1:17" hidden="1" x14ac:dyDescent="0.3">
      <c r="A3280" t="s">
        <v>6774</v>
      </c>
      <c r="B3280" t="s">
        <v>6775</v>
      </c>
      <c r="C3280" t="s">
        <v>10301</v>
      </c>
      <c r="D3280" t="s">
        <v>46</v>
      </c>
      <c r="E3280">
        <v>63.354790000000001</v>
      </c>
      <c r="F3280">
        <v>167</v>
      </c>
      <c r="G3280">
        <v>106.830645945081</v>
      </c>
      <c r="H3280">
        <v>-4.7293072637368203</v>
      </c>
      <c r="I3280">
        <v>-0.89629621095458301</v>
      </c>
      <c r="J3280">
        <v>-15.055642085982701</v>
      </c>
      <c r="K3280">
        <v>167.739445105817</v>
      </c>
      <c r="L3280">
        <v>140.19749082264099</v>
      </c>
      <c r="M3280">
        <v>45.851961880071201</v>
      </c>
      <c r="N3280">
        <v>1.03896103896103</v>
      </c>
      <c r="O3280">
        <v>26.526946107784401</v>
      </c>
      <c r="P3280">
        <v>166.943734015345</v>
      </c>
      <c r="Q3280">
        <v>0.158416763957307</v>
      </c>
    </row>
    <row r="3281" spans="1:17" hidden="1" x14ac:dyDescent="0.3">
      <c r="A3281" t="s">
        <v>6776</v>
      </c>
      <c r="B3281" t="s">
        <v>6777</v>
      </c>
      <c r="C3281" t="s">
        <v>10301</v>
      </c>
      <c r="D3281" t="s">
        <v>2663</v>
      </c>
      <c r="E3281">
        <v>63.341958400000003</v>
      </c>
      <c r="F3281">
        <v>251</v>
      </c>
      <c r="G3281">
        <v>208.76904986687799</v>
      </c>
      <c r="H3281">
        <v>-10.876065013354999</v>
      </c>
      <c r="I3281">
        <v>225.011055027487</v>
      </c>
      <c r="J3281">
        <v>-2.76572611959616</v>
      </c>
      <c r="K3281">
        <v>263.55635327651601</v>
      </c>
      <c r="M3281">
        <v>25.8168868532027</v>
      </c>
      <c r="N3281">
        <v>8.1405693950177896E-2</v>
      </c>
      <c r="O3281">
        <v>54.7808764940239</v>
      </c>
      <c r="P3281">
        <v>253.52112676056299</v>
      </c>
    </row>
    <row r="3282" spans="1:17" hidden="1" x14ac:dyDescent="0.3">
      <c r="A3282" t="s">
        <v>6778</v>
      </c>
      <c r="B3282" t="s">
        <v>6779</v>
      </c>
      <c r="C3282" t="s">
        <v>10301</v>
      </c>
      <c r="D3282" t="s">
        <v>3439</v>
      </c>
      <c r="E3282">
        <v>63.186171999999999</v>
      </c>
      <c r="F3282">
        <v>73</v>
      </c>
      <c r="G3282">
        <v>-61.384744450857099</v>
      </c>
      <c r="H3282">
        <v>-2.99136113851559</v>
      </c>
      <c r="I3282">
        <v>-45.142739290247597</v>
      </c>
      <c r="J3282">
        <v>-4.1134350144748701</v>
      </c>
      <c r="K3282">
        <v>78.080122894500207</v>
      </c>
      <c r="M3282">
        <v>37.359680048892201</v>
      </c>
      <c r="N3282">
        <v>0.85215469613259598</v>
      </c>
      <c r="O3282">
        <v>65.698630136986296</v>
      </c>
      <c r="P3282">
        <v>26.7361111111111</v>
      </c>
    </row>
    <row r="3283" spans="1:17" hidden="1" x14ac:dyDescent="0.3">
      <c r="A3283" t="s">
        <v>6780</v>
      </c>
      <c r="B3283" t="s">
        <v>6781</v>
      </c>
      <c r="C3283" t="s">
        <v>10301</v>
      </c>
      <c r="D3283" t="s">
        <v>1399</v>
      </c>
      <c r="E3283">
        <v>63.138599999999997</v>
      </c>
      <c r="F3283">
        <v>70</v>
      </c>
      <c r="G3283">
        <v>128.17982345147499</v>
      </c>
      <c r="H3283">
        <v>-3.3311099683999701</v>
      </c>
      <c r="I3283">
        <v>11.131285180334499</v>
      </c>
      <c r="J3283">
        <v>-2.76572611959616</v>
      </c>
      <c r="K3283">
        <v>70.762857505094999</v>
      </c>
      <c r="L3283">
        <v>63.5596746355805</v>
      </c>
      <c r="M3283">
        <v>54.515994024967398</v>
      </c>
      <c r="N3283">
        <v>0</v>
      </c>
      <c r="O3283">
        <v>273.57142857142799</v>
      </c>
      <c r="P3283">
        <v>184.514293456171</v>
      </c>
      <c r="Q3283">
        <v>0.140490790403757</v>
      </c>
    </row>
    <row r="3284" spans="1:17" hidden="1" x14ac:dyDescent="0.3">
      <c r="A3284" t="s">
        <v>6782</v>
      </c>
      <c r="B3284" t="s">
        <v>6783</v>
      </c>
      <c r="C3284" t="s">
        <v>10301</v>
      </c>
      <c r="D3284" t="s">
        <v>622</v>
      </c>
      <c r="E3284">
        <v>63.085369999999998</v>
      </c>
      <c r="F3284">
        <v>160.85</v>
      </c>
      <c r="G3284">
        <v>45.095062303766902</v>
      </c>
      <c r="H3284">
        <v>24.0402296295021</v>
      </c>
      <c r="I3284">
        <v>-1.6552125276837399</v>
      </c>
      <c r="J3284">
        <v>-4.8719532258232796</v>
      </c>
      <c r="K3284">
        <v>142.44453674271901</v>
      </c>
      <c r="L3284">
        <v>133.504124773987</v>
      </c>
      <c r="M3284">
        <v>58.338366061215602</v>
      </c>
      <c r="N3284">
        <v>3.32250892928228</v>
      </c>
      <c r="O3284">
        <v>20.5781784271059</v>
      </c>
      <c r="P3284">
        <v>76.758241758241695</v>
      </c>
      <c r="Q3284">
        <v>5.3103126442103001E-2</v>
      </c>
    </row>
    <row r="3285" spans="1:17" hidden="1" x14ac:dyDescent="0.3">
      <c r="A3285" t="s">
        <v>6784</v>
      </c>
      <c r="B3285" t="s">
        <v>6785</v>
      </c>
      <c r="C3285" t="s">
        <v>10301</v>
      </c>
      <c r="D3285" t="s">
        <v>354</v>
      </c>
      <c r="E3285">
        <v>63.061824000000001</v>
      </c>
      <c r="F3285">
        <v>67.03</v>
      </c>
      <c r="G3285">
        <v>79.605482290106906</v>
      </c>
      <c r="H3285">
        <v>7.2521212333879399</v>
      </c>
      <c r="I3285">
        <v>3.5951188832505201</v>
      </c>
      <c r="J3285">
        <v>-6.3733924104642403</v>
      </c>
      <c r="K3285">
        <v>64.241606405539301</v>
      </c>
      <c r="L3285">
        <v>60.221328995801599</v>
      </c>
      <c r="M3285">
        <v>58.107855143038897</v>
      </c>
      <c r="N3285">
        <v>0.46348844111055298</v>
      </c>
      <c r="O3285">
        <v>20.468446964045899</v>
      </c>
      <c r="P3285">
        <v>113.81180223285401</v>
      </c>
      <c r="Q3285">
        <v>-4.6212198313049999E-3</v>
      </c>
    </row>
    <row r="3286" spans="1:17" hidden="1" x14ac:dyDescent="0.3">
      <c r="A3286" t="s">
        <v>6786</v>
      </c>
      <c r="B3286" t="s">
        <v>6787</v>
      </c>
      <c r="C3286" t="s">
        <v>10301</v>
      </c>
      <c r="D3286" t="s">
        <v>622</v>
      </c>
      <c r="E3286">
        <v>63.031353279999998</v>
      </c>
      <c r="F3286">
        <v>22.96</v>
      </c>
      <c r="G3286">
        <v>34.343746574805301</v>
      </c>
      <c r="H3286">
        <v>17.109987395774301</v>
      </c>
      <c r="I3286">
        <v>18.7788130910203</v>
      </c>
      <c r="J3286">
        <v>-0.72490979306556402</v>
      </c>
      <c r="K3286">
        <v>18.469038858989499</v>
      </c>
      <c r="L3286">
        <v>16.925576622734098</v>
      </c>
      <c r="M3286">
        <v>69.467156587188498</v>
      </c>
      <c r="N3286">
        <v>1.7307983900589099</v>
      </c>
      <c r="O3286">
        <v>3.4407665505226301</v>
      </c>
      <c r="P3286">
        <v>73.283018867924497</v>
      </c>
      <c r="Q3286">
        <v>4.6159263169593998E-2</v>
      </c>
    </row>
    <row r="3287" spans="1:17" hidden="1" x14ac:dyDescent="0.3">
      <c r="A3287" t="s">
        <v>6788</v>
      </c>
      <c r="B3287" t="s">
        <v>6789</v>
      </c>
      <c r="C3287" t="s">
        <v>10301</v>
      </c>
      <c r="D3287" t="s">
        <v>359</v>
      </c>
      <c r="E3287">
        <v>62.9221</v>
      </c>
      <c r="F3287">
        <v>1850.65</v>
      </c>
      <c r="G3287">
        <v>55.010658806720997</v>
      </c>
      <c r="H3287">
        <v>-20.978430800434101</v>
      </c>
      <c r="I3287">
        <v>43.067358902832197</v>
      </c>
      <c r="J3287">
        <v>-0.76724395415219204</v>
      </c>
      <c r="K3287">
        <v>1727.60281683976</v>
      </c>
      <c r="L3287">
        <v>1235.53252058097</v>
      </c>
      <c r="M3287">
        <v>56.8713347322564</v>
      </c>
      <c r="N3287">
        <v>0.58943999999999996</v>
      </c>
      <c r="O3287">
        <v>32.437251776402803</v>
      </c>
      <c r="P3287">
        <v>164.30305626963701</v>
      </c>
      <c r="Q3287">
        <v>0.12306843152241</v>
      </c>
    </row>
    <row r="3288" spans="1:17" hidden="1" x14ac:dyDescent="0.3">
      <c r="A3288" t="s">
        <v>6790</v>
      </c>
      <c r="B3288" t="s">
        <v>6791</v>
      </c>
      <c r="C3288" t="s">
        <v>10301</v>
      </c>
      <c r="D3288" t="s">
        <v>127</v>
      </c>
      <c r="E3288">
        <v>62.794172500000002</v>
      </c>
      <c r="F3288">
        <v>4.45</v>
      </c>
      <c r="G3288">
        <v>43.236108629711502</v>
      </c>
      <c r="H3288">
        <v>0.13353472631307201</v>
      </c>
      <c r="I3288">
        <v>-11.675732363525</v>
      </c>
      <c r="J3288">
        <v>-2.76572611959616</v>
      </c>
      <c r="K3288">
        <v>4.23589240139734</v>
      </c>
      <c r="L3288">
        <v>4.2905158748219598</v>
      </c>
      <c r="M3288">
        <v>39.794533479498398</v>
      </c>
      <c r="N3288">
        <v>0.54179050237412896</v>
      </c>
      <c r="O3288">
        <v>30.337078651685299</v>
      </c>
      <c r="Q3288">
        <v>8.5299133751197007E-2</v>
      </c>
    </row>
    <row r="3289" spans="1:17" hidden="1" x14ac:dyDescent="0.3">
      <c r="A3289" t="s">
        <v>6792</v>
      </c>
      <c r="B3289" t="s">
        <v>6793</v>
      </c>
      <c r="C3289" t="s">
        <v>10301</v>
      </c>
      <c r="D3289" t="s">
        <v>127</v>
      </c>
      <c r="E3289">
        <v>62.739388400000003</v>
      </c>
      <c r="F3289">
        <v>85.63</v>
      </c>
      <c r="G3289">
        <v>-41.5449313913929</v>
      </c>
      <c r="H3289">
        <v>3.9515211935415202</v>
      </c>
      <c r="I3289">
        <v>-12.7501316241535</v>
      </c>
      <c r="J3289">
        <v>3.4524059535290599</v>
      </c>
      <c r="K3289">
        <v>84.103873600151005</v>
      </c>
      <c r="L3289">
        <v>86.496667585889497</v>
      </c>
      <c r="M3289">
        <v>60.781162221665497</v>
      </c>
      <c r="N3289">
        <v>0.62110640731769595</v>
      </c>
      <c r="O3289">
        <v>28.459651991124598</v>
      </c>
      <c r="P3289">
        <v>18.9305555555555</v>
      </c>
      <c r="Q3289">
        <v>7.6471482453978001E-2</v>
      </c>
    </row>
    <row r="3290" spans="1:17" hidden="1" x14ac:dyDescent="0.3">
      <c r="A3290" t="s">
        <v>6794</v>
      </c>
      <c r="B3290" t="s">
        <v>6795</v>
      </c>
      <c r="C3290" t="s">
        <v>10301</v>
      </c>
      <c r="D3290" t="s">
        <v>263</v>
      </c>
      <c r="E3290">
        <v>62.708234099999999</v>
      </c>
      <c r="F3290">
        <v>2.9</v>
      </c>
      <c r="G3290">
        <v>171.565911357104</v>
      </c>
      <c r="H3290">
        <v>17.9157282997148</v>
      </c>
      <c r="I3290">
        <v>-39.175732363525</v>
      </c>
      <c r="J3290">
        <v>4.9265815727115099</v>
      </c>
      <c r="K3290">
        <v>2.3761768352650701</v>
      </c>
      <c r="L3290">
        <v>2.4085480348510102</v>
      </c>
      <c r="M3290">
        <v>74.866269472337194</v>
      </c>
      <c r="N3290">
        <v>4.8095472095472003</v>
      </c>
      <c r="O3290">
        <v>110.34482758620599</v>
      </c>
      <c r="P3290">
        <v>227.067669172932</v>
      </c>
    </row>
    <row r="3291" spans="1:17" hidden="1" x14ac:dyDescent="0.3">
      <c r="A3291" t="s">
        <v>6796</v>
      </c>
      <c r="B3291" t="s">
        <v>6797</v>
      </c>
      <c r="C3291" t="s">
        <v>10301</v>
      </c>
      <c r="D3291" t="s">
        <v>471</v>
      </c>
      <c r="E3291">
        <v>62.64</v>
      </c>
      <c r="F3291">
        <v>6.96</v>
      </c>
      <c r="G3291">
        <v>-7.9521609320519397</v>
      </c>
      <c r="H3291">
        <v>-8.9975987674188893</v>
      </c>
      <c r="I3291">
        <v>-29.406228817425699</v>
      </c>
      <c r="J3291">
        <v>-5.5866005906821998</v>
      </c>
      <c r="K3291">
        <v>7.1663781506545501</v>
      </c>
      <c r="L3291">
        <v>7.1992427019080099</v>
      </c>
      <c r="M3291">
        <v>46.265248164309803</v>
      </c>
      <c r="N3291">
        <v>0.62075629473854499</v>
      </c>
      <c r="O3291">
        <v>52.298850574712603</v>
      </c>
      <c r="P3291">
        <v>28.8888888888888</v>
      </c>
      <c r="Q3291">
        <v>8.316544159724E-3</v>
      </c>
    </row>
    <row r="3292" spans="1:17" hidden="1" x14ac:dyDescent="0.3">
      <c r="A3292" t="s">
        <v>6798</v>
      </c>
      <c r="B3292" t="s">
        <v>6799</v>
      </c>
      <c r="C3292" t="s">
        <v>10301</v>
      </c>
      <c r="D3292" t="s">
        <v>21</v>
      </c>
      <c r="E3292">
        <v>62.607194739999997</v>
      </c>
      <c r="F3292">
        <v>57.55</v>
      </c>
      <c r="G3292">
        <v>18.408222302969399</v>
      </c>
      <c r="H3292">
        <v>0.588220700930703</v>
      </c>
      <c r="I3292">
        <v>-21.824053987256502</v>
      </c>
      <c r="J3292">
        <v>-2.1836128721098298</v>
      </c>
      <c r="K3292">
        <v>57.5114916348208</v>
      </c>
      <c r="L3292">
        <v>56.080286732796402</v>
      </c>
      <c r="M3292">
        <v>49.953272136003299</v>
      </c>
      <c r="N3292">
        <v>0.59209783764958401</v>
      </c>
      <c r="O3292">
        <v>33.796698523023402</v>
      </c>
      <c r="P3292">
        <v>49.286640726329402</v>
      </c>
      <c r="Q3292">
        <v>6.1638174580747003E-2</v>
      </c>
    </row>
    <row r="3293" spans="1:17" hidden="1" x14ac:dyDescent="0.3">
      <c r="A3293" t="s">
        <v>6800</v>
      </c>
      <c r="B3293" t="s">
        <v>6801</v>
      </c>
      <c r="C3293" t="s">
        <v>10301</v>
      </c>
      <c r="D3293" t="s">
        <v>1589</v>
      </c>
      <c r="E3293">
        <v>62.596257365999897</v>
      </c>
      <c r="F3293">
        <v>4.0199999999999996</v>
      </c>
      <c r="G3293">
        <v>98.245228882932693</v>
      </c>
      <c r="H3293">
        <v>19.851129478899701</v>
      </c>
      <c r="I3293">
        <v>10.142449454656701</v>
      </c>
      <c r="J3293">
        <v>-10.9849042017879</v>
      </c>
      <c r="K3293">
        <v>3.8360095748968801</v>
      </c>
      <c r="L3293">
        <v>3.2790463470729301</v>
      </c>
      <c r="M3293">
        <v>29.007444522</v>
      </c>
      <c r="N3293">
        <v>0.48996662228777099</v>
      </c>
      <c r="O3293">
        <v>19.402985074626798</v>
      </c>
      <c r="Q3293">
        <v>0.125766451125672</v>
      </c>
    </row>
    <row r="3294" spans="1:17" hidden="1" x14ac:dyDescent="0.3">
      <c r="A3294" t="s">
        <v>6802</v>
      </c>
      <c r="B3294" t="s">
        <v>6803</v>
      </c>
      <c r="C3294" t="s">
        <v>10301</v>
      </c>
      <c r="D3294" t="s">
        <v>354</v>
      </c>
      <c r="E3294">
        <v>62.524937448000003</v>
      </c>
      <c r="F3294">
        <v>37.14</v>
      </c>
      <c r="G3294">
        <v>34.976999317970602</v>
      </c>
      <c r="H3294">
        <v>20.650081254170502</v>
      </c>
      <c r="I3294">
        <v>-12.104686787117499</v>
      </c>
      <c r="J3294">
        <v>-0.28454407331794002</v>
      </c>
      <c r="K3294">
        <v>33.397062021696001</v>
      </c>
      <c r="L3294">
        <v>32.591932727416498</v>
      </c>
      <c r="M3294">
        <v>65.155177351021393</v>
      </c>
      <c r="N3294">
        <v>4.2948512636792602</v>
      </c>
      <c r="O3294">
        <v>30.317716747442098</v>
      </c>
      <c r="P3294">
        <v>67.297297297297206</v>
      </c>
      <c r="Q3294">
        <v>7.1452012338011003E-2</v>
      </c>
    </row>
    <row r="3295" spans="1:17" hidden="1" x14ac:dyDescent="0.3">
      <c r="A3295" t="s">
        <v>6804</v>
      </c>
      <c r="B3295" t="s">
        <v>6805</v>
      </c>
      <c r="C3295" t="s">
        <v>10301</v>
      </c>
      <c r="D3295" t="s">
        <v>527</v>
      </c>
      <c r="E3295">
        <v>62.467199999999998</v>
      </c>
      <c r="F3295">
        <v>4.32</v>
      </c>
      <c r="G3295">
        <v>175.21972878314301</v>
      </c>
      <c r="H3295">
        <v>15.1509729204625</v>
      </c>
      <c r="I3295">
        <v>-7.8295785173712096</v>
      </c>
      <c r="J3295">
        <v>13.6184546713642</v>
      </c>
      <c r="K3295">
        <v>4.2464280810808601</v>
      </c>
      <c r="L3295">
        <v>3.85069043977825</v>
      </c>
      <c r="M3295">
        <v>85.736507838001401</v>
      </c>
      <c r="N3295">
        <v>0.44026103511753301</v>
      </c>
      <c r="O3295">
        <v>91.203703703703596</v>
      </c>
      <c r="P3295">
        <v>219.232083869006</v>
      </c>
      <c r="Q3295">
        <v>0.14298916702942199</v>
      </c>
    </row>
    <row r="3296" spans="1:17" hidden="1" x14ac:dyDescent="0.3">
      <c r="A3296" t="s">
        <v>6806</v>
      </c>
      <c r="B3296" t="s">
        <v>6807</v>
      </c>
      <c r="C3296" t="s">
        <v>10301</v>
      </c>
      <c r="D3296" t="s">
        <v>51</v>
      </c>
      <c r="E3296">
        <v>62.445996383999997</v>
      </c>
      <c r="F3296">
        <v>54.02</v>
      </c>
      <c r="G3296">
        <v>0.82392119845838896</v>
      </c>
      <c r="H3296">
        <v>-1.05039251400793</v>
      </c>
      <c r="I3296">
        <v>-29.814844350189698</v>
      </c>
      <c r="J3296">
        <v>4.6641895832072002</v>
      </c>
      <c r="K3296">
        <v>52.969061937249101</v>
      </c>
      <c r="L3296">
        <v>53.495636776494003</v>
      </c>
      <c r="M3296">
        <v>58.554907765893603</v>
      </c>
      <c r="N3296">
        <v>0.47816091954022899</v>
      </c>
      <c r="O3296">
        <v>49.759348389485297</v>
      </c>
      <c r="P3296">
        <v>44.053333333333299</v>
      </c>
    </row>
    <row r="3297" spans="1:17" hidden="1" x14ac:dyDescent="0.3">
      <c r="A3297" t="s">
        <v>6808</v>
      </c>
      <c r="B3297" t="s">
        <v>6809</v>
      </c>
      <c r="C3297" t="s">
        <v>10301</v>
      </c>
      <c r="D3297" t="s">
        <v>622</v>
      </c>
      <c r="E3297">
        <v>62.388809999999999</v>
      </c>
      <c r="F3297">
        <v>36.299999999999997</v>
      </c>
      <c r="G3297">
        <v>-54.584404190801202</v>
      </c>
      <c r="H3297">
        <v>-14.749575346738601</v>
      </c>
      <c r="I3297">
        <v>-38.3423990301917</v>
      </c>
      <c r="J3297">
        <v>-11.052400251735</v>
      </c>
      <c r="K3297">
        <v>44.506082029820199</v>
      </c>
      <c r="M3297">
        <v>35.103692118303599</v>
      </c>
      <c r="N3297">
        <v>4.6709871244635197</v>
      </c>
      <c r="O3297">
        <v>98.209366391184602</v>
      </c>
      <c r="P3297">
        <v>2.2535211267605599</v>
      </c>
    </row>
    <row r="3298" spans="1:17" hidden="1" x14ac:dyDescent="0.3">
      <c r="A3298" t="s">
        <v>6810</v>
      </c>
      <c r="B3298" t="s">
        <v>6811</v>
      </c>
      <c r="C3298" t="s">
        <v>10301</v>
      </c>
      <c r="D3298" t="s">
        <v>1561</v>
      </c>
      <c r="E3298">
        <v>62.336901564000001</v>
      </c>
      <c r="F3298">
        <v>61.18</v>
      </c>
      <c r="G3298">
        <v>-45.297886072412702</v>
      </c>
      <c r="H3298">
        <v>-25.163496332036299</v>
      </c>
      <c r="I3298">
        <v>-36.8378118742284</v>
      </c>
      <c r="J3298">
        <v>-5.3964953503653996</v>
      </c>
      <c r="K3298">
        <v>72.037869842015596</v>
      </c>
      <c r="L3298">
        <v>75.209822150666895</v>
      </c>
      <c r="M3298">
        <v>32.8936986199014</v>
      </c>
      <c r="N3298">
        <v>1.91676222596964</v>
      </c>
      <c r="O3298">
        <v>129.89539065053901</v>
      </c>
      <c r="P3298">
        <v>3.5369774919613999</v>
      </c>
      <c r="Q3298">
        <v>0.103110586881809</v>
      </c>
    </row>
    <row r="3299" spans="1:17" hidden="1" x14ac:dyDescent="0.3">
      <c r="A3299" t="s">
        <v>6812</v>
      </c>
      <c r="B3299" t="s">
        <v>6813</v>
      </c>
      <c r="C3299" t="s">
        <v>10301</v>
      </c>
      <c r="E3299">
        <v>62.297541713999998</v>
      </c>
      <c r="F3299">
        <v>76.069999999999993</v>
      </c>
      <c r="G3299">
        <v>40.789292859542499</v>
      </c>
      <c r="H3299">
        <v>0.80928698899492202</v>
      </c>
      <c r="I3299">
        <v>-29.268625874520598</v>
      </c>
      <c r="J3299">
        <v>0.137232133099427</v>
      </c>
      <c r="K3299">
        <v>73.567306415268305</v>
      </c>
      <c r="L3299">
        <v>67.760974476272494</v>
      </c>
      <c r="M3299">
        <v>56.193016518592302</v>
      </c>
      <c r="N3299">
        <v>1.1849462238808</v>
      </c>
      <c r="O3299">
        <v>24.135664519521502</v>
      </c>
      <c r="P3299">
        <v>163.40027700831001</v>
      </c>
      <c r="Q3299">
        <v>0.171065192216314</v>
      </c>
    </row>
    <row r="3300" spans="1:17" hidden="1" x14ac:dyDescent="0.3">
      <c r="A3300" t="s">
        <v>6814</v>
      </c>
      <c r="B3300" t="s">
        <v>6815</v>
      </c>
      <c r="C3300" t="s">
        <v>10301</v>
      </c>
      <c r="D3300" t="s">
        <v>471</v>
      </c>
      <c r="E3300">
        <v>62.234639999999999</v>
      </c>
      <c r="F3300">
        <v>130.80000000000001</v>
      </c>
      <c r="G3300">
        <v>-32.825043958158503</v>
      </c>
      <c r="H3300">
        <v>-13.205038856413299</v>
      </c>
      <c r="I3300">
        <v>-16.583038797549001</v>
      </c>
      <c r="J3300">
        <v>-11.022606853541101</v>
      </c>
      <c r="K3300">
        <v>140.71387706832999</v>
      </c>
      <c r="M3300">
        <v>43.189267596504003</v>
      </c>
      <c r="N3300">
        <v>0.36580670003850502</v>
      </c>
      <c r="O3300">
        <v>51.376146788990802</v>
      </c>
      <c r="P3300">
        <v>14.787187362878401</v>
      </c>
    </row>
    <row r="3301" spans="1:17" hidden="1" x14ac:dyDescent="0.3">
      <c r="A3301" t="s">
        <v>6816</v>
      </c>
      <c r="B3301" t="s">
        <v>6817</v>
      </c>
      <c r="C3301" t="s">
        <v>10301</v>
      </c>
      <c r="D3301" t="s">
        <v>622</v>
      </c>
      <c r="E3301">
        <v>62.163099631999998</v>
      </c>
      <c r="F3301">
        <v>35.44</v>
      </c>
      <c r="G3301">
        <v>-18.838020688185001</v>
      </c>
      <c r="H3301">
        <v>1.16679212950213</v>
      </c>
      <c r="I3301">
        <v>-19.335972071706401</v>
      </c>
      <c r="J3301">
        <v>0.66861731474727903</v>
      </c>
      <c r="K3301">
        <v>35.161470197903903</v>
      </c>
      <c r="L3301">
        <v>36.219983498191503</v>
      </c>
      <c r="M3301">
        <v>49.889176284994903</v>
      </c>
      <c r="N3301">
        <v>0.64520613756739198</v>
      </c>
      <c r="O3301">
        <v>77.765237020315993</v>
      </c>
      <c r="P3301">
        <v>20.421338769962599</v>
      </c>
      <c r="Q3301">
        <v>6.3080589583286995E-2</v>
      </c>
    </row>
    <row r="3302" spans="1:17" hidden="1" x14ac:dyDescent="0.3">
      <c r="A3302" t="s">
        <v>6818</v>
      </c>
      <c r="B3302" t="s">
        <v>6819</v>
      </c>
      <c r="C3302" t="s">
        <v>10301</v>
      </c>
      <c r="D3302" t="s">
        <v>408</v>
      </c>
      <c r="E3302">
        <v>62.094178124999999</v>
      </c>
      <c r="F3302">
        <v>61.25</v>
      </c>
      <c r="G3302">
        <v>-56.9032447705113</v>
      </c>
      <c r="H3302">
        <v>-4.3870540243440201</v>
      </c>
      <c r="I3302">
        <v>-25.408126729722198</v>
      </c>
      <c r="J3302">
        <v>-3.36575770020566</v>
      </c>
      <c r="K3302">
        <v>63.717330313016198</v>
      </c>
      <c r="L3302">
        <v>67.985658643456304</v>
      </c>
      <c r="M3302">
        <v>41.150308167048998</v>
      </c>
      <c r="N3302">
        <v>1.898776071093</v>
      </c>
      <c r="O3302">
        <v>51.2</v>
      </c>
      <c r="P3302">
        <v>9.1800356506238803</v>
      </c>
      <c r="Q3302">
        <v>-2.6909977512246001E-2</v>
      </c>
    </row>
    <row r="3303" spans="1:17" hidden="1" x14ac:dyDescent="0.3">
      <c r="A3303" t="s">
        <v>6820</v>
      </c>
      <c r="B3303" t="s">
        <v>6821</v>
      </c>
      <c r="C3303" t="s">
        <v>10301</v>
      </c>
      <c r="D3303" t="s">
        <v>622</v>
      </c>
      <c r="E3303">
        <v>62.057417729999997</v>
      </c>
      <c r="F3303">
        <v>36.19</v>
      </c>
      <c r="G3303">
        <v>55.322768804979297</v>
      </c>
      <c r="H3303">
        <v>23.852702782422998</v>
      </c>
      <c r="I3303">
        <v>-5.0777942191951801</v>
      </c>
      <c r="J3303">
        <v>10.6652492621426</v>
      </c>
      <c r="K3303">
        <v>32.4812161894219</v>
      </c>
      <c r="L3303">
        <v>29.685415579194899</v>
      </c>
      <c r="M3303">
        <v>67.597347986678898</v>
      </c>
      <c r="N3303">
        <v>1.41539248471512</v>
      </c>
      <c r="O3303">
        <v>7.7093119646311097</v>
      </c>
      <c r="P3303">
        <v>88.981723237597905</v>
      </c>
      <c r="Q3303">
        <v>4.2721388440779003E-2</v>
      </c>
    </row>
    <row r="3304" spans="1:17" hidden="1" x14ac:dyDescent="0.3">
      <c r="A3304" t="s">
        <v>6822</v>
      </c>
      <c r="B3304" t="s">
        <v>6823</v>
      </c>
      <c r="C3304" t="s">
        <v>10301</v>
      </c>
      <c r="D3304" t="s">
        <v>1465</v>
      </c>
      <c r="E3304">
        <v>62.0124</v>
      </c>
      <c r="F3304">
        <v>33.340000000000003</v>
      </c>
      <c r="G3304">
        <v>33.067293861669398</v>
      </c>
      <c r="H3304">
        <v>-9.7248279822297103</v>
      </c>
      <c r="I3304">
        <v>24.405900289536099</v>
      </c>
      <c r="J3304">
        <v>0.93797758410752896</v>
      </c>
      <c r="K3304">
        <v>31.419080813045099</v>
      </c>
      <c r="L3304">
        <v>26.61053734395</v>
      </c>
      <c r="M3304">
        <v>62.270852678968801</v>
      </c>
      <c r="N3304">
        <v>0.51475310640601601</v>
      </c>
      <c r="O3304">
        <v>14.6670665866826</v>
      </c>
      <c r="P3304">
        <v>85.2222222222222</v>
      </c>
      <c r="Q3304">
        <v>2.9621909140398001E-2</v>
      </c>
    </row>
    <row r="3305" spans="1:17" hidden="1" x14ac:dyDescent="0.3">
      <c r="A3305" t="s">
        <v>6824</v>
      </c>
      <c r="B3305" t="s">
        <v>6825</v>
      </c>
      <c r="C3305" t="s">
        <v>10301</v>
      </c>
      <c r="D3305" t="s">
        <v>127</v>
      </c>
      <c r="E3305">
        <v>61.9876</v>
      </c>
      <c r="F3305">
        <v>2.48</v>
      </c>
      <c r="G3305">
        <v>226.367976761579</v>
      </c>
      <c r="H3305">
        <v>44.6491450706786</v>
      </c>
      <c r="I3305">
        <v>94.9909343031416</v>
      </c>
      <c r="J3305">
        <v>4.1308256045417604</v>
      </c>
      <c r="K3305">
        <v>1.7717499951136699</v>
      </c>
      <c r="L3305">
        <v>1.30085051812893</v>
      </c>
      <c r="M3305">
        <v>99.857117010118401</v>
      </c>
      <c r="N3305">
        <v>1.4674919235162101</v>
      </c>
      <c r="O3305">
        <v>0</v>
      </c>
      <c r="P3305">
        <v>313.33333333333297</v>
      </c>
      <c r="Q3305">
        <v>2.1965496518509001E-2</v>
      </c>
    </row>
    <row r="3306" spans="1:17" hidden="1" x14ac:dyDescent="0.3">
      <c r="A3306" t="s">
        <v>6826</v>
      </c>
      <c r="B3306" t="s">
        <v>6827</v>
      </c>
      <c r="C3306" t="s">
        <v>10301</v>
      </c>
      <c r="D3306" t="s">
        <v>51</v>
      </c>
      <c r="E3306">
        <v>61.765697510000003</v>
      </c>
      <c r="F3306">
        <v>47.3</v>
      </c>
      <c r="G3306">
        <v>-66.672107587581394</v>
      </c>
      <c r="H3306">
        <v>-5.8489053084807896</v>
      </c>
      <c r="I3306">
        <v>-39.1297200935864</v>
      </c>
      <c r="J3306">
        <v>-6.0241299141929998</v>
      </c>
      <c r="K3306">
        <v>50.661230746696297</v>
      </c>
      <c r="L3306">
        <v>59.839548211543502</v>
      </c>
      <c r="M3306">
        <v>34.434590458347301</v>
      </c>
      <c r="N3306">
        <v>1.3008383911578101</v>
      </c>
      <c r="O3306">
        <v>81.945031712473494</v>
      </c>
      <c r="P3306">
        <v>6.3160260732748803</v>
      </c>
      <c r="Q3306">
        <v>-7.6421172647753E-2</v>
      </c>
    </row>
    <row r="3307" spans="1:17" hidden="1" x14ac:dyDescent="0.3">
      <c r="A3307" t="s">
        <v>6828</v>
      </c>
      <c r="B3307" t="s">
        <v>6829</v>
      </c>
      <c r="C3307" t="s">
        <v>10301</v>
      </c>
      <c r="D3307" t="s">
        <v>72</v>
      </c>
      <c r="E3307">
        <v>61.6276090799999</v>
      </c>
      <c r="F3307">
        <v>61.47</v>
      </c>
      <c r="G3307">
        <v>-9.7061990625961005</v>
      </c>
      <c r="H3307">
        <v>-2.4615543271907798</v>
      </c>
      <c r="I3307">
        <v>-33.766987116376697</v>
      </c>
      <c r="J3307">
        <v>-6.2734184272884699</v>
      </c>
      <c r="K3307">
        <v>66.546095817114306</v>
      </c>
      <c r="L3307">
        <v>66.487509655037897</v>
      </c>
      <c r="M3307">
        <v>31.599390959162399</v>
      </c>
      <c r="N3307">
        <v>1.7971014492753599E-2</v>
      </c>
      <c r="O3307">
        <v>46.412884333821303</v>
      </c>
      <c r="P3307">
        <v>39.482641252552703</v>
      </c>
      <c r="Q3307">
        <v>6.0286755410440002E-3</v>
      </c>
    </row>
    <row r="3308" spans="1:17" hidden="1" x14ac:dyDescent="0.3">
      <c r="A3308" t="s">
        <v>6830</v>
      </c>
      <c r="B3308" t="s">
        <v>6831</v>
      </c>
      <c r="C3308" t="s">
        <v>10301</v>
      </c>
      <c r="E3308">
        <v>61.6</v>
      </c>
      <c r="F3308">
        <v>154</v>
      </c>
      <c r="G3308">
        <v>140.01732967781999</v>
      </c>
      <c r="H3308">
        <v>92.656527901859803</v>
      </c>
      <c r="I3308">
        <v>80.511962632107</v>
      </c>
      <c r="J3308">
        <v>56.922493173142897</v>
      </c>
      <c r="K3308">
        <v>91.453192526791597</v>
      </c>
      <c r="L3308">
        <v>81.750291386695807</v>
      </c>
      <c r="M3308">
        <v>97.556416981376003</v>
      </c>
      <c r="N3308">
        <v>4.9925858635267799</v>
      </c>
      <c r="O3308">
        <v>4.0649350649350602</v>
      </c>
      <c r="P3308">
        <v>192.77566539923899</v>
      </c>
      <c r="Q3308">
        <v>0.155308538800561</v>
      </c>
    </row>
    <row r="3309" spans="1:17" hidden="1" x14ac:dyDescent="0.3">
      <c r="A3309" t="s">
        <v>6832</v>
      </c>
      <c r="B3309" t="s">
        <v>6833</v>
      </c>
      <c r="C3309" t="s">
        <v>10301</v>
      </c>
      <c r="D3309" t="s">
        <v>119</v>
      </c>
      <c r="E3309">
        <v>61.452927899999999</v>
      </c>
      <c r="F3309">
        <v>159.9</v>
      </c>
      <c r="G3309">
        <v>-13.4172004672065</v>
      </c>
      <c r="H3309">
        <v>8.5742101038245195</v>
      </c>
      <c r="I3309">
        <v>2.8248046934029598</v>
      </c>
      <c r="J3309">
        <v>5.6497668381502999</v>
      </c>
      <c r="K3309">
        <v>162.07212864239699</v>
      </c>
      <c r="M3309">
        <v>67.437327676499294</v>
      </c>
      <c r="O3309">
        <v>33.708567854909298</v>
      </c>
      <c r="P3309">
        <v>27.511961722488</v>
      </c>
    </row>
    <row r="3310" spans="1:17" hidden="1" x14ac:dyDescent="0.3">
      <c r="A3310" t="s">
        <v>6834</v>
      </c>
      <c r="B3310" t="s">
        <v>6835</v>
      </c>
      <c r="C3310" t="s">
        <v>10301</v>
      </c>
      <c r="D3310" t="s">
        <v>359</v>
      </c>
      <c r="E3310">
        <v>61.411320000000003</v>
      </c>
      <c r="F3310">
        <v>5.37</v>
      </c>
      <c r="G3310">
        <v>-82.563007794404797</v>
      </c>
      <c r="H3310">
        <v>-3.7067061037134299</v>
      </c>
      <c r="I3310">
        <v>-14.7443244212867</v>
      </c>
      <c r="J3310">
        <v>1.7797284258583601</v>
      </c>
      <c r="K3310">
        <v>5.5605711197536198</v>
      </c>
      <c r="L3310">
        <v>6.3441585472694504</v>
      </c>
      <c r="M3310">
        <v>45.861503595510598</v>
      </c>
      <c r="N3310">
        <v>1.0174794582892399</v>
      </c>
      <c r="O3310">
        <v>150.27932960893801</v>
      </c>
      <c r="P3310">
        <v>33.582089552238799</v>
      </c>
      <c r="Q3310">
        <v>5.2440894559077002E-2</v>
      </c>
    </row>
    <row r="3311" spans="1:17" hidden="1" x14ac:dyDescent="0.3">
      <c r="A3311" t="s">
        <v>6836</v>
      </c>
      <c r="B3311" t="s">
        <v>6837</v>
      </c>
      <c r="C3311" t="s">
        <v>10301</v>
      </c>
      <c r="D3311" t="s">
        <v>21</v>
      </c>
      <c r="E3311">
        <v>61.344425999999999</v>
      </c>
      <c r="F3311">
        <v>42.9</v>
      </c>
      <c r="G3311">
        <v>-71.470369103081893</v>
      </c>
      <c r="H3311">
        <v>-5.0306762249282597</v>
      </c>
      <c r="I3311">
        <v>-26.302598035166799</v>
      </c>
      <c r="J3311">
        <v>-9.6699577454313594</v>
      </c>
      <c r="K3311">
        <v>44.0346993761842</v>
      </c>
      <c r="M3311">
        <v>47.6457534003898</v>
      </c>
      <c r="N3311">
        <v>0.82998745294855703</v>
      </c>
      <c r="O3311">
        <v>88.344988344988295</v>
      </c>
      <c r="P3311">
        <v>7.25</v>
      </c>
    </row>
    <row r="3312" spans="1:17" hidden="1" x14ac:dyDescent="0.3">
      <c r="A3312" t="s">
        <v>6838</v>
      </c>
      <c r="B3312" t="s">
        <v>6839</v>
      </c>
      <c r="C3312" t="s">
        <v>10301</v>
      </c>
      <c r="D3312" t="s">
        <v>471</v>
      </c>
      <c r="E3312">
        <v>61.019777210000001</v>
      </c>
      <c r="F3312">
        <v>35.35</v>
      </c>
      <c r="G3312">
        <v>-83.6567632777315</v>
      </c>
      <c r="H3312">
        <v>-8.4602709150903799</v>
      </c>
      <c r="I3312">
        <v>-49.094033505565697</v>
      </c>
      <c r="J3312">
        <v>13.8204252491639</v>
      </c>
      <c r="K3312">
        <v>38.7667406223161</v>
      </c>
      <c r="L3312">
        <v>49.2207535464199</v>
      </c>
      <c r="M3312">
        <v>51.063186134951998</v>
      </c>
      <c r="N3312">
        <v>3.2053608079840701</v>
      </c>
      <c r="O3312">
        <v>134.246207737009</v>
      </c>
      <c r="P3312">
        <v>16.1300919842312</v>
      </c>
      <c r="Q3312">
        <v>-4.4145402635405999E-2</v>
      </c>
    </row>
    <row r="3313" spans="1:17" hidden="1" x14ac:dyDescent="0.3">
      <c r="A3313" t="s">
        <v>6840</v>
      </c>
      <c r="B3313" t="s">
        <v>6841</v>
      </c>
      <c r="C3313" t="s">
        <v>10301</v>
      </c>
      <c r="D3313" t="s">
        <v>622</v>
      </c>
      <c r="E3313">
        <v>60.962373100000001</v>
      </c>
      <c r="F3313">
        <v>2.06</v>
      </c>
      <c r="G3313">
        <v>3.2573034871624801E-2</v>
      </c>
      <c r="H3313">
        <v>-5.4192543821257697</v>
      </c>
      <c r="I3313">
        <v>-29.275732363525002</v>
      </c>
      <c r="J3313">
        <v>-1.7853339627334199</v>
      </c>
      <c r="K3313">
        <v>2.06834675429588</v>
      </c>
      <c r="L3313">
        <v>1.9563820760319499</v>
      </c>
      <c r="M3313">
        <v>48.053569780862702</v>
      </c>
      <c r="N3313">
        <v>0.71030119372743505</v>
      </c>
      <c r="O3313">
        <v>57.766990291262097</v>
      </c>
      <c r="P3313">
        <v>1090.7514450867</v>
      </c>
      <c r="Q3313">
        <v>7.4204632230426004E-2</v>
      </c>
    </row>
    <row r="3314" spans="1:17" hidden="1" x14ac:dyDescent="0.3">
      <c r="A3314" t="s">
        <v>6842</v>
      </c>
      <c r="B3314" t="s">
        <v>6843</v>
      </c>
      <c r="C3314" t="s">
        <v>10301</v>
      </c>
      <c r="D3314" t="s">
        <v>6577</v>
      </c>
      <c r="E3314">
        <v>60.663539200000002</v>
      </c>
      <c r="F3314">
        <v>41.83</v>
      </c>
      <c r="G3314">
        <v>6.8004589331923198</v>
      </c>
      <c r="H3314">
        <v>31.485686138718702</v>
      </c>
      <c r="I3314">
        <v>34.685359308973098</v>
      </c>
      <c r="J3314">
        <v>8.2882584562393191</v>
      </c>
      <c r="K3314">
        <v>36.149700048359499</v>
      </c>
      <c r="L3314">
        <v>33.674735440734104</v>
      </c>
      <c r="M3314">
        <v>67.3000798830099</v>
      </c>
      <c r="N3314">
        <v>1.82913065893064</v>
      </c>
      <c r="O3314">
        <v>9.9211092517331902</v>
      </c>
      <c r="P3314">
        <v>54.8112509252405</v>
      </c>
      <c r="Q3314">
        <v>0.14089930094805</v>
      </c>
    </row>
    <row r="3315" spans="1:17" hidden="1" x14ac:dyDescent="0.3">
      <c r="A3315" t="s">
        <v>6844</v>
      </c>
      <c r="B3315" t="s">
        <v>6845</v>
      </c>
      <c r="C3315" t="s">
        <v>10301</v>
      </c>
      <c r="D3315" t="s">
        <v>359</v>
      </c>
      <c r="E3315">
        <v>60.615290199999997</v>
      </c>
      <c r="F3315">
        <v>64.55</v>
      </c>
      <c r="G3315">
        <v>5.7261548154099504</v>
      </c>
      <c r="H3315">
        <v>22.3074619859614</v>
      </c>
      <c r="I3315">
        <v>-10.5794128646996</v>
      </c>
      <c r="J3315">
        <v>-0.38666188486183101</v>
      </c>
      <c r="K3315">
        <v>59.824220034018097</v>
      </c>
      <c r="L3315">
        <v>53.092596469090097</v>
      </c>
      <c r="M3315">
        <v>58.431418788984203</v>
      </c>
      <c r="N3315">
        <v>1.81551561021759</v>
      </c>
      <c r="O3315">
        <v>19.248644461657602</v>
      </c>
      <c r="P3315">
        <v>65.512820512820497</v>
      </c>
      <c r="Q3315">
        <v>0.105979510784209</v>
      </c>
    </row>
    <row r="3316" spans="1:17" hidden="1" x14ac:dyDescent="0.3">
      <c r="A3316" t="s">
        <v>6846</v>
      </c>
      <c r="B3316" t="s">
        <v>6847</v>
      </c>
      <c r="C3316" t="s">
        <v>10301</v>
      </c>
      <c r="D3316" t="s">
        <v>408</v>
      </c>
      <c r="E3316">
        <v>60.604510500000004</v>
      </c>
      <c r="F3316">
        <v>11.17</v>
      </c>
      <c r="G3316">
        <v>33.966320446879898</v>
      </c>
      <c r="H3316">
        <v>30.045861896943901</v>
      </c>
      <c r="I3316">
        <v>-10.1302778180705</v>
      </c>
      <c r="J3316">
        <v>1.8681941769747299</v>
      </c>
      <c r="K3316">
        <v>10.117602021264799</v>
      </c>
      <c r="L3316">
        <v>9.6237675516199204</v>
      </c>
      <c r="M3316">
        <v>54.699834089382499</v>
      </c>
      <c r="N3316">
        <v>1.12816647081456</v>
      </c>
      <c r="O3316">
        <v>26.6786034019695</v>
      </c>
      <c r="P3316">
        <v>64.992614475627704</v>
      </c>
      <c r="Q3316">
        <v>4.4389134794021998E-2</v>
      </c>
    </row>
    <row r="3317" spans="1:17" hidden="1" x14ac:dyDescent="0.3">
      <c r="A3317" t="s">
        <v>6848</v>
      </c>
      <c r="B3317" t="s">
        <v>6849</v>
      </c>
      <c r="C3317" t="s">
        <v>10301</v>
      </c>
      <c r="D3317" t="s">
        <v>1002</v>
      </c>
      <c r="E3317">
        <v>60.600499999999997</v>
      </c>
      <c r="F3317">
        <v>127.58</v>
      </c>
      <c r="G3317">
        <v>92.8089060744813</v>
      </c>
      <c r="H3317">
        <v>57.665706736537501</v>
      </c>
      <c r="I3317">
        <v>49.004368392142403</v>
      </c>
      <c r="J3317">
        <v>12.980130233994901</v>
      </c>
      <c r="K3317">
        <v>87.761154765434497</v>
      </c>
      <c r="L3317">
        <v>72.180003626295402</v>
      </c>
      <c r="M3317">
        <v>92.255590636051906</v>
      </c>
      <c r="N3317">
        <v>1.9804373120929999</v>
      </c>
      <c r="O3317">
        <v>0</v>
      </c>
      <c r="P3317">
        <v>140.71698113207501</v>
      </c>
      <c r="Q3317">
        <v>0.13995678537387801</v>
      </c>
    </row>
    <row r="3318" spans="1:17" hidden="1" x14ac:dyDescent="0.3">
      <c r="A3318" t="s">
        <v>6850</v>
      </c>
      <c r="B3318" t="s">
        <v>6851</v>
      </c>
      <c r="C3318" t="s">
        <v>10301</v>
      </c>
      <c r="D3318" t="s">
        <v>354</v>
      </c>
      <c r="E3318">
        <v>60.434373119999997</v>
      </c>
      <c r="F3318">
        <v>1.06</v>
      </c>
      <c r="G3318">
        <v>-35.743824480656201</v>
      </c>
      <c r="I3318">
        <v>-15.312095999888699</v>
      </c>
      <c r="K3318">
        <v>1.0740579266511801</v>
      </c>
      <c r="L3318">
        <v>1.7681056445472201</v>
      </c>
      <c r="M3318">
        <v>4.5782334131322697</v>
      </c>
      <c r="N3318">
        <v>0.83810931679479195</v>
      </c>
      <c r="O3318">
        <v>36.792452830188601</v>
      </c>
      <c r="P3318">
        <v>41.3333333333333</v>
      </c>
      <c r="Q3318">
        <v>-4.9493861384649E-2</v>
      </c>
    </row>
    <row r="3319" spans="1:17" hidden="1" x14ac:dyDescent="0.3">
      <c r="A3319" t="s">
        <v>6852</v>
      </c>
      <c r="B3319" t="s">
        <v>6853</v>
      </c>
      <c r="C3319" t="s">
        <v>10301</v>
      </c>
      <c r="E3319">
        <v>60.290298108000002</v>
      </c>
      <c r="F3319">
        <v>13.77</v>
      </c>
      <c r="G3319">
        <v>3.7266219404925698</v>
      </c>
      <c r="H3319">
        <v>-11.199763054444301</v>
      </c>
      <c r="I3319">
        <v>-4.9315463170134404</v>
      </c>
      <c r="J3319">
        <v>-4.8035718255641404</v>
      </c>
      <c r="K3319">
        <v>13.994194432303599</v>
      </c>
      <c r="L3319">
        <v>12.679636002447801</v>
      </c>
      <c r="M3319">
        <v>44.874133683273101</v>
      </c>
      <c r="N3319">
        <v>0.854868734447642</v>
      </c>
      <c r="O3319">
        <v>19.4625998547567</v>
      </c>
      <c r="P3319">
        <v>48.864864864864799</v>
      </c>
      <c r="Q3319">
        <v>7.9250585034585999E-2</v>
      </c>
    </row>
    <row r="3320" spans="1:17" hidden="1" x14ac:dyDescent="0.3">
      <c r="A3320" t="s">
        <v>6854</v>
      </c>
      <c r="B3320" t="s">
        <v>6855</v>
      </c>
      <c r="C3320" t="s">
        <v>10301</v>
      </c>
      <c r="D3320" t="s">
        <v>397</v>
      </c>
      <c r="E3320">
        <v>60.26352</v>
      </c>
      <c r="F3320">
        <v>55.75</v>
      </c>
      <c r="G3320">
        <v>-63.167447164088102</v>
      </c>
      <c r="H3320">
        <v>0.855802120419485</v>
      </c>
      <c r="I3320">
        <v>-36.943828878270303</v>
      </c>
      <c r="J3320">
        <v>-2.9433460130242199</v>
      </c>
      <c r="K3320">
        <v>56.994209992957501</v>
      </c>
      <c r="L3320">
        <v>60.878310194005302</v>
      </c>
      <c r="M3320">
        <v>44.984060774981899</v>
      </c>
      <c r="N3320">
        <v>0.83753194596568004</v>
      </c>
      <c r="O3320">
        <v>56.053811659192803</v>
      </c>
      <c r="P3320">
        <v>13.428280773143401</v>
      </c>
    </row>
    <row r="3321" spans="1:17" hidden="1" x14ac:dyDescent="0.3">
      <c r="A3321" t="s">
        <v>6856</v>
      </c>
      <c r="B3321" t="s">
        <v>6857</v>
      </c>
      <c r="C3321" t="s">
        <v>10301</v>
      </c>
      <c r="D3321" t="s">
        <v>198</v>
      </c>
      <c r="E3321">
        <v>60.166543079999997</v>
      </c>
      <c r="F3321">
        <v>58.2</v>
      </c>
      <c r="G3321">
        <v>-38.858823981670803</v>
      </c>
      <c r="H3321">
        <v>-4.5894901424428003</v>
      </c>
      <c r="I3321">
        <v>-22.616818821061301</v>
      </c>
      <c r="J3321">
        <v>3.9833233100616199</v>
      </c>
      <c r="K3321">
        <v>57.253189031688102</v>
      </c>
      <c r="M3321">
        <v>66.761636979661404</v>
      </c>
      <c r="N3321">
        <v>0.25527065527065501</v>
      </c>
      <c r="O3321">
        <v>27.8350515463917</v>
      </c>
      <c r="P3321">
        <v>18.1725888324873</v>
      </c>
    </row>
    <row r="3322" spans="1:17" hidden="1" x14ac:dyDescent="0.3">
      <c r="A3322" t="s">
        <v>6858</v>
      </c>
      <c r="B3322" t="s">
        <v>6859</v>
      </c>
      <c r="C3322" t="s">
        <v>10301</v>
      </c>
      <c r="D3322" t="s">
        <v>5863</v>
      </c>
      <c r="E3322">
        <v>60.16</v>
      </c>
      <c r="F3322">
        <v>188</v>
      </c>
      <c r="G3322">
        <v>-60.810830510034897</v>
      </c>
      <c r="H3322">
        <v>-9.5000679140076603</v>
      </c>
      <c r="I3322">
        <v>-37.8199083603822</v>
      </c>
      <c r="J3322">
        <v>-4.0917791617178496</v>
      </c>
      <c r="K3322">
        <v>200.35250673735499</v>
      </c>
      <c r="L3322">
        <v>221.98803538361301</v>
      </c>
      <c r="M3322">
        <v>35.131630071582897</v>
      </c>
      <c r="N3322">
        <v>0.72942114676965497</v>
      </c>
      <c r="O3322">
        <v>64.893617021276597</v>
      </c>
      <c r="P3322">
        <v>4.2706600110926196</v>
      </c>
      <c r="Q3322">
        <v>9.2015640638844001E-2</v>
      </c>
    </row>
    <row r="3323" spans="1:17" hidden="1" x14ac:dyDescent="0.3">
      <c r="A3323" t="s">
        <v>6860</v>
      </c>
      <c r="B3323" t="s">
        <v>6861</v>
      </c>
      <c r="C3323" t="s">
        <v>10301</v>
      </c>
      <c r="D3323" t="s">
        <v>1610</v>
      </c>
      <c r="E3323">
        <v>60.016848000000003</v>
      </c>
      <c r="F3323">
        <v>60</v>
      </c>
      <c r="G3323">
        <v>73.0872876014935</v>
      </c>
      <c r="H3323">
        <v>76.984613911680299</v>
      </c>
      <c r="I3323">
        <v>139.37029274107701</v>
      </c>
      <c r="J3323">
        <v>11.0554120917859</v>
      </c>
      <c r="K3323">
        <v>40.922967861881403</v>
      </c>
      <c r="L3323">
        <v>28.962396190086</v>
      </c>
      <c r="M3323">
        <v>72.306461105296194</v>
      </c>
      <c r="N3323">
        <v>1.5047984644913599</v>
      </c>
      <c r="O3323">
        <v>10.25</v>
      </c>
      <c r="P3323">
        <v>234.26183844011101</v>
      </c>
      <c r="Q3323">
        <v>0.23158812488063199</v>
      </c>
    </row>
    <row r="3324" spans="1:17" hidden="1" x14ac:dyDescent="0.3">
      <c r="A3324" t="s">
        <v>6862</v>
      </c>
      <c r="B3324" t="s">
        <v>6863</v>
      </c>
      <c r="C3324" t="s">
        <v>10301</v>
      </c>
      <c r="D3324" t="s">
        <v>622</v>
      </c>
      <c r="E3324">
        <v>59.981889000000002</v>
      </c>
      <c r="F3324">
        <v>69.900000000000006</v>
      </c>
      <c r="G3324">
        <v>16.146565855914901</v>
      </c>
      <c r="H3324">
        <v>1.55680681378994</v>
      </c>
      <c r="I3324">
        <v>7.79102545565115</v>
      </c>
      <c r="J3324">
        <v>-5.5435038973739399</v>
      </c>
      <c r="K3324">
        <v>69.566512902153704</v>
      </c>
      <c r="L3324">
        <v>62.671136321090799</v>
      </c>
      <c r="M3324">
        <v>51.566861269381697</v>
      </c>
      <c r="N3324">
        <v>0.54053375196232301</v>
      </c>
      <c r="O3324">
        <v>14.4492131616595</v>
      </c>
      <c r="P3324">
        <v>67.585710860704793</v>
      </c>
      <c r="Q3324">
        <v>8.3523381979039996E-2</v>
      </c>
    </row>
    <row r="3325" spans="1:17" hidden="1" x14ac:dyDescent="0.3">
      <c r="A3325" t="s">
        <v>6864</v>
      </c>
      <c r="B3325" t="s">
        <v>6865</v>
      </c>
      <c r="C3325" t="s">
        <v>10301</v>
      </c>
      <c r="D3325" t="s">
        <v>1582</v>
      </c>
      <c r="E3325">
        <v>59.980775999999999</v>
      </c>
      <c r="F3325">
        <v>32.1</v>
      </c>
      <c r="G3325">
        <v>-64.100640108627601</v>
      </c>
      <c r="H3325">
        <v>-5.4729739523692196</v>
      </c>
      <c r="I3325">
        <v>-47.088207212619601</v>
      </c>
      <c r="J3325">
        <v>-1.37253726510699</v>
      </c>
      <c r="K3325">
        <v>34.454509619697603</v>
      </c>
      <c r="L3325">
        <v>40.801036946088999</v>
      </c>
      <c r="M3325">
        <v>39.528723891073803</v>
      </c>
      <c r="N3325">
        <v>1.34469314079422</v>
      </c>
      <c r="O3325">
        <v>95.950155763239806</v>
      </c>
      <c r="P3325">
        <v>6.6445182724252403</v>
      </c>
    </row>
    <row r="3326" spans="1:17" hidden="1" x14ac:dyDescent="0.3">
      <c r="A3326" t="s">
        <v>6866</v>
      </c>
      <c r="B3326" t="s">
        <v>6867</v>
      </c>
      <c r="C3326" t="s">
        <v>10301</v>
      </c>
      <c r="D3326" t="s">
        <v>359</v>
      </c>
      <c r="E3326">
        <v>59.923056000000003</v>
      </c>
      <c r="F3326">
        <v>193.65</v>
      </c>
      <c r="G3326">
        <v>89.544362419717203</v>
      </c>
      <c r="H3326">
        <v>-9.4330644327737492</v>
      </c>
      <c r="I3326">
        <v>9.8873561487159805</v>
      </c>
      <c r="J3326">
        <v>1.01805766418761</v>
      </c>
      <c r="K3326">
        <v>177.508632491307</v>
      </c>
      <c r="L3326">
        <v>146.465092708686</v>
      </c>
      <c r="M3326">
        <v>64.641393139444205</v>
      </c>
      <c r="N3326">
        <v>0.47176912242239899</v>
      </c>
      <c r="O3326">
        <v>20.8623805835269</v>
      </c>
      <c r="P3326">
        <v>126.491228070175</v>
      </c>
      <c r="Q3326">
        <v>0.19880684784657399</v>
      </c>
    </row>
    <row r="3327" spans="1:17" hidden="1" x14ac:dyDescent="0.3">
      <c r="A3327" t="s">
        <v>6868</v>
      </c>
      <c r="B3327" t="s">
        <v>6869</v>
      </c>
      <c r="C3327" t="s">
        <v>10301</v>
      </c>
      <c r="D3327" t="s">
        <v>6870</v>
      </c>
      <c r="E3327">
        <v>59.710961058000002</v>
      </c>
      <c r="F3327">
        <v>24.99</v>
      </c>
      <c r="G3327">
        <v>251.869496518418</v>
      </c>
      <c r="H3327">
        <v>9.3263589165057308</v>
      </c>
      <c r="I3327">
        <v>201.48216237331599</v>
      </c>
      <c r="J3327">
        <v>5.4498215835840398</v>
      </c>
      <c r="K3327">
        <v>22.1442681532561</v>
      </c>
      <c r="L3327">
        <v>15.453695743150901</v>
      </c>
      <c r="M3327">
        <v>76.8223609816243</v>
      </c>
      <c r="N3327">
        <v>0.52395587561464296</v>
      </c>
      <c r="O3327">
        <v>8.64345738295318</v>
      </c>
      <c r="P3327">
        <v>279.787234042553</v>
      </c>
      <c r="Q3327">
        <v>0.17170917133761901</v>
      </c>
    </row>
    <row r="3328" spans="1:17" hidden="1" x14ac:dyDescent="0.3">
      <c r="A3328" t="s">
        <v>6871</v>
      </c>
      <c r="B3328" t="s">
        <v>6872</v>
      </c>
      <c r="C3328" t="s">
        <v>10301</v>
      </c>
      <c r="D3328" t="s">
        <v>281</v>
      </c>
      <c r="E3328">
        <v>59.664000000000001</v>
      </c>
      <c r="F3328">
        <v>26.4</v>
      </c>
      <c r="G3328">
        <v>-74.476441977575803</v>
      </c>
      <c r="H3328">
        <v>-1.23320787049787</v>
      </c>
      <c r="I3328">
        <v>-46.490547178339803</v>
      </c>
      <c r="J3328">
        <v>0.88812003424998198</v>
      </c>
      <c r="K3328">
        <v>27.7546704236693</v>
      </c>
      <c r="L3328">
        <v>35.447441659954698</v>
      </c>
      <c r="M3328">
        <v>45.499645467845397</v>
      </c>
      <c r="N3328">
        <v>0.58760520275439898</v>
      </c>
      <c r="O3328">
        <v>127.272727272727</v>
      </c>
      <c r="P3328">
        <v>5.6</v>
      </c>
    </row>
    <row r="3329" spans="1:17" hidden="1" x14ac:dyDescent="0.3">
      <c r="A3329" t="s">
        <v>6873</v>
      </c>
      <c r="B3329" t="s">
        <v>6874</v>
      </c>
      <c r="C3329" t="s">
        <v>10301</v>
      </c>
      <c r="D3329" t="s">
        <v>139</v>
      </c>
      <c r="E3329">
        <v>59.594726399999999</v>
      </c>
      <c r="F3329">
        <v>7.68</v>
      </c>
      <c r="G3329">
        <v>57.142503439720798</v>
      </c>
      <c r="H3329">
        <v>14.406602556042399</v>
      </c>
      <c r="I3329">
        <v>23.061109741738001</v>
      </c>
      <c r="J3329">
        <v>4.5656521795240597</v>
      </c>
      <c r="K3329">
        <v>6.7863091279880603</v>
      </c>
      <c r="L3329">
        <v>5.8639319592360497</v>
      </c>
      <c r="M3329">
        <v>63.331803780464298</v>
      </c>
      <c r="N3329">
        <v>0.36846483665732599</v>
      </c>
      <c r="O3329">
        <v>14.9739583333333</v>
      </c>
      <c r="P3329">
        <v>92</v>
      </c>
      <c r="Q3329">
        <v>9.4422925852015005E-2</v>
      </c>
    </row>
    <row r="3330" spans="1:17" hidden="1" x14ac:dyDescent="0.3">
      <c r="A3330" t="s">
        <v>6875</v>
      </c>
      <c r="B3330" t="s">
        <v>6876</v>
      </c>
      <c r="C3330" t="s">
        <v>10301</v>
      </c>
      <c r="D3330" t="s">
        <v>789</v>
      </c>
      <c r="E3330">
        <v>59.529249800000002</v>
      </c>
      <c r="F3330">
        <v>118.1</v>
      </c>
      <c r="G3330">
        <v>0.73149994863231804</v>
      </c>
      <c r="H3330">
        <v>16.168752913815801</v>
      </c>
      <c r="I3330">
        <v>20.8868448056297</v>
      </c>
      <c r="J3330">
        <v>6.9456802019796298</v>
      </c>
      <c r="K3330">
        <v>107.66759594410399</v>
      </c>
      <c r="L3330">
        <v>101.588877082005</v>
      </c>
      <c r="M3330">
        <v>67.576779670680907</v>
      </c>
      <c r="N3330">
        <v>1.0478459069194199</v>
      </c>
      <c r="O3330">
        <v>15.495342929720501</v>
      </c>
      <c r="P3330">
        <v>59.379217273954097</v>
      </c>
      <c r="Q3330">
        <v>2.8070196304136999E-2</v>
      </c>
    </row>
    <row r="3331" spans="1:17" hidden="1" x14ac:dyDescent="0.3">
      <c r="A3331" t="s">
        <v>6877</v>
      </c>
      <c r="B3331" t="s">
        <v>6878</v>
      </c>
      <c r="C3331" t="s">
        <v>10301</v>
      </c>
      <c r="D3331" t="s">
        <v>80</v>
      </c>
      <c r="E3331">
        <v>59.429699999999997</v>
      </c>
      <c r="F3331">
        <v>89.1</v>
      </c>
      <c r="G3331">
        <v>96.572058394232698</v>
      </c>
      <c r="H3331">
        <v>-5.9901011561219404</v>
      </c>
      <c r="I3331">
        <v>-31.908498701931499</v>
      </c>
      <c r="J3331">
        <v>-2.3106256644957099</v>
      </c>
      <c r="K3331">
        <v>95.068299707507407</v>
      </c>
      <c r="L3331">
        <v>89.852925078604699</v>
      </c>
      <c r="M3331">
        <v>32.801103174784899</v>
      </c>
      <c r="N3331">
        <v>0.494509032373457</v>
      </c>
      <c r="O3331">
        <v>76.879910213243505</v>
      </c>
      <c r="P3331">
        <v>138.42654535723801</v>
      </c>
    </row>
    <row r="3332" spans="1:17" hidden="1" x14ac:dyDescent="0.3">
      <c r="A3332" t="s">
        <v>6879</v>
      </c>
      <c r="B3332" t="s">
        <v>6880</v>
      </c>
      <c r="C3332" t="s">
        <v>10301</v>
      </c>
      <c r="D3332" t="s">
        <v>571</v>
      </c>
      <c r="E3332">
        <v>59.399449199999999</v>
      </c>
      <c r="F3332">
        <v>34.58</v>
      </c>
      <c r="G3332">
        <v>-34.960748276822699</v>
      </c>
      <c r="H3332">
        <v>31.206574569284498</v>
      </c>
      <c r="I3332">
        <v>-15.083553592575299</v>
      </c>
      <c r="J3332">
        <v>16.346782615554002</v>
      </c>
      <c r="K3332">
        <v>27.7634311801629</v>
      </c>
      <c r="L3332">
        <v>28.9823701430226</v>
      </c>
      <c r="M3332">
        <v>80.111773511440305</v>
      </c>
      <c r="N3332">
        <v>2.7009541703625302</v>
      </c>
      <c r="O3332">
        <v>24.9277038750723</v>
      </c>
      <c r="Q3332">
        <v>6.6618698081145997E-2</v>
      </c>
    </row>
    <row r="3333" spans="1:17" hidden="1" x14ac:dyDescent="0.3">
      <c r="A3333" t="s">
        <v>6881</v>
      </c>
      <c r="B3333" t="s">
        <v>6882</v>
      </c>
      <c r="C3333" t="s">
        <v>10301</v>
      </c>
      <c r="D3333" t="s">
        <v>2839</v>
      </c>
      <c r="E3333">
        <v>59.365891296000001</v>
      </c>
      <c r="F3333">
        <v>42.96</v>
      </c>
      <c r="G3333">
        <v>-49.8086466150436</v>
      </c>
      <c r="H3333">
        <v>-9.8806579813626101</v>
      </c>
      <c r="I3333">
        <v>-45.7760544988218</v>
      </c>
      <c r="J3333">
        <v>-2.27792124154738</v>
      </c>
      <c r="K3333">
        <v>43.739663388394298</v>
      </c>
      <c r="L3333">
        <v>50.857181056024402</v>
      </c>
      <c r="M3333">
        <v>59.339919149835403</v>
      </c>
      <c r="N3333">
        <v>0.34370370370370301</v>
      </c>
      <c r="O3333">
        <v>91.899441340782104</v>
      </c>
      <c r="P3333">
        <v>19.3001943904471</v>
      </c>
      <c r="Q3333">
        <v>6.9746986373887002E-2</v>
      </c>
    </row>
    <row r="3334" spans="1:17" hidden="1" x14ac:dyDescent="0.3">
      <c r="A3334" t="s">
        <v>6883</v>
      </c>
      <c r="B3334" t="s">
        <v>6884</v>
      </c>
      <c r="C3334" t="s">
        <v>10301</v>
      </c>
      <c r="D3334" t="s">
        <v>89</v>
      </c>
      <c r="E3334">
        <v>59.360399999999998</v>
      </c>
      <c r="F3334">
        <v>3</v>
      </c>
      <c r="G3334">
        <v>-44.584404190801202</v>
      </c>
      <c r="H3334">
        <v>0.104584771642581</v>
      </c>
      <c r="I3334">
        <v>-44.260002026446401</v>
      </c>
      <c r="J3334">
        <v>-3.0946734880172202</v>
      </c>
      <c r="K3334">
        <v>3.13508159401793</v>
      </c>
      <c r="L3334">
        <v>3.6954512791388399</v>
      </c>
      <c r="M3334">
        <v>43.174416581577901</v>
      </c>
      <c r="N3334">
        <v>0.65787210859182699</v>
      </c>
      <c r="O3334">
        <v>151.666666666666</v>
      </c>
      <c r="P3334">
        <v>11.111111111111001</v>
      </c>
      <c r="Q3334">
        <v>-1.1896925501800001E-3</v>
      </c>
    </row>
    <row r="3335" spans="1:17" hidden="1" x14ac:dyDescent="0.3">
      <c r="A3335" t="s">
        <v>6885</v>
      </c>
      <c r="B3335" t="s">
        <v>6886</v>
      </c>
      <c r="C3335" t="s">
        <v>10301</v>
      </c>
      <c r="D3335" t="s">
        <v>21</v>
      </c>
      <c r="E3335">
        <v>59.274488908000002</v>
      </c>
      <c r="F3335">
        <v>17.239999999999998</v>
      </c>
      <c r="G3335">
        <v>-12.6676785051213</v>
      </c>
      <c r="H3335">
        <v>-0.93909022343904502</v>
      </c>
      <c r="I3335">
        <v>-24.163042008195099</v>
      </c>
      <c r="J3335">
        <v>-3.5801531120336301</v>
      </c>
      <c r="K3335">
        <v>17.771904001450402</v>
      </c>
      <c r="L3335">
        <v>17.5295384545677</v>
      </c>
      <c r="M3335">
        <v>51.055813551703999</v>
      </c>
      <c r="N3335">
        <v>1.08108602710334</v>
      </c>
      <c r="O3335">
        <v>44.681299461512097</v>
      </c>
      <c r="P3335">
        <v>30.657820919950701</v>
      </c>
      <c r="Q3335">
        <v>8.7934794141090997E-2</v>
      </c>
    </row>
    <row r="3336" spans="1:17" hidden="1" x14ac:dyDescent="0.3">
      <c r="A3336" t="s">
        <v>6887</v>
      </c>
      <c r="B3336" t="s">
        <v>6888</v>
      </c>
      <c r="C3336" t="s">
        <v>10301</v>
      </c>
      <c r="D3336" t="s">
        <v>2929</v>
      </c>
      <c r="E3336">
        <v>59.252215139999997</v>
      </c>
      <c r="F3336">
        <v>3.4</v>
      </c>
      <c r="G3336">
        <v>15.5421780876797</v>
      </c>
      <c r="H3336">
        <v>2.7667921295021198</v>
      </c>
      <c r="I3336">
        <v>-47.403520643298201</v>
      </c>
      <c r="J3336">
        <v>8.0539460115513695</v>
      </c>
      <c r="K3336">
        <v>3.4225698449751998</v>
      </c>
      <c r="L3336">
        <v>3.6185552297803198</v>
      </c>
      <c r="M3336">
        <v>65.631487333265895</v>
      </c>
      <c r="N3336">
        <v>0.83811653520214802</v>
      </c>
      <c r="O3336">
        <v>100.294117647058</v>
      </c>
      <c r="P3336">
        <v>60.377358490566003</v>
      </c>
      <c r="Q3336">
        <v>2.6435527927124999E-2</v>
      </c>
    </row>
    <row r="3337" spans="1:17" hidden="1" x14ac:dyDescent="0.3">
      <c r="A3337" t="s">
        <v>6889</v>
      </c>
      <c r="B3337" t="s">
        <v>6890</v>
      </c>
      <c r="C3337" t="s">
        <v>10301</v>
      </c>
      <c r="D3337" t="s">
        <v>622</v>
      </c>
      <c r="E3337">
        <v>59.133967411</v>
      </c>
      <c r="F3337">
        <v>21.11</v>
      </c>
      <c r="G3337">
        <v>314.639914467479</v>
      </c>
      <c r="H3337">
        <v>72.716371961434803</v>
      </c>
      <c r="I3337">
        <v>204.81602175941299</v>
      </c>
      <c r="J3337">
        <v>5.3847440998395601</v>
      </c>
      <c r="K3337">
        <v>12.019214714965401</v>
      </c>
      <c r="L3337">
        <v>6.6689578015453597</v>
      </c>
      <c r="M3337">
        <v>100</v>
      </c>
      <c r="N3337">
        <v>2.1069837717230802</v>
      </c>
      <c r="O3337">
        <v>0</v>
      </c>
      <c r="P3337">
        <v>342.55765199161402</v>
      </c>
    </row>
    <row r="3338" spans="1:17" hidden="1" x14ac:dyDescent="0.3">
      <c r="A3338" t="s">
        <v>6891</v>
      </c>
      <c r="B3338" t="s">
        <v>6892</v>
      </c>
      <c r="C3338" t="s">
        <v>10301</v>
      </c>
      <c r="D3338" t="s">
        <v>6893</v>
      </c>
      <c r="E3338">
        <v>59.031390000000002</v>
      </c>
      <c r="F3338">
        <v>410</v>
      </c>
      <c r="G3338">
        <v>-13.647949341302899</v>
      </c>
      <c r="H3338">
        <v>34.317106594910904</v>
      </c>
      <c r="I3338">
        <v>-35.967118200474502</v>
      </c>
      <c r="J3338">
        <v>-1.8408841622091401</v>
      </c>
      <c r="K3338">
        <v>367.24923857462301</v>
      </c>
      <c r="L3338">
        <v>392.16254461567701</v>
      </c>
      <c r="M3338">
        <v>60.489325342784497</v>
      </c>
      <c r="N3338">
        <v>1.94090202177293</v>
      </c>
      <c r="O3338">
        <v>70.719512195121894</v>
      </c>
      <c r="P3338">
        <v>54.077414505824798</v>
      </c>
      <c r="Q3338">
        <v>6.4091680080812993E-2</v>
      </c>
    </row>
    <row r="3339" spans="1:17" hidden="1" x14ac:dyDescent="0.3">
      <c r="A3339" t="s">
        <v>6894</v>
      </c>
      <c r="B3339" t="s">
        <v>6895</v>
      </c>
      <c r="C3339" t="s">
        <v>10301</v>
      </c>
      <c r="D3339" t="s">
        <v>127</v>
      </c>
      <c r="E3339">
        <v>58.839115739999997</v>
      </c>
      <c r="F3339">
        <v>42.6</v>
      </c>
      <c r="G3339">
        <v>-37.949416510406998</v>
      </c>
      <c r="H3339">
        <v>10.461930105849</v>
      </c>
      <c r="I3339">
        <v>-21.7074113497975</v>
      </c>
      <c r="J3339">
        <v>2.3022590472764999</v>
      </c>
      <c r="M3339">
        <v>58.659935523251399</v>
      </c>
      <c r="O3339">
        <v>14.4366197183098</v>
      </c>
      <c r="P3339">
        <v>13.903743315508001</v>
      </c>
    </row>
    <row r="3340" spans="1:17" hidden="1" x14ac:dyDescent="0.3">
      <c r="A3340" t="s">
        <v>6896</v>
      </c>
      <c r="B3340" t="s">
        <v>6897</v>
      </c>
      <c r="C3340" t="s">
        <v>10301</v>
      </c>
      <c r="D3340" t="s">
        <v>471</v>
      </c>
      <c r="E3340">
        <v>58.7348034299999</v>
      </c>
      <c r="F3340">
        <v>5.49</v>
      </c>
      <c r="G3340">
        <v>133.510833904436</v>
      </c>
      <c r="H3340">
        <v>25.4636247086876</v>
      </c>
      <c r="I3340">
        <v>84.395696207903498</v>
      </c>
      <c r="J3340">
        <v>-10.2037426485217</v>
      </c>
      <c r="K3340">
        <v>4.9326280055643901</v>
      </c>
      <c r="L3340">
        <v>3.77139384004193</v>
      </c>
      <c r="M3340">
        <v>48.469040411319099</v>
      </c>
      <c r="N3340">
        <v>0.75689897984836396</v>
      </c>
      <c r="O3340">
        <v>12.386156648451699</v>
      </c>
      <c r="P3340">
        <v>208.42696629213401</v>
      </c>
      <c r="Q3340">
        <v>0.12661435063259999</v>
      </c>
    </row>
    <row r="3341" spans="1:17" hidden="1" x14ac:dyDescent="0.3">
      <c r="A3341" t="s">
        <v>6898</v>
      </c>
      <c r="B3341" t="s">
        <v>6899</v>
      </c>
      <c r="C3341" t="s">
        <v>10301</v>
      </c>
      <c r="D3341" t="s">
        <v>21</v>
      </c>
      <c r="E3341">
        <v>58.614049999999999</v>
      </c>
      <c r="F3341">
        <v>56.8</v>
      </c>
      <c r="G3341">
        <v>-96.579806489651801</v>
      </c>
      <c r="H3341">
        <v>-11.8798955676587</v>
      </c>
      <c r="I3341">
        <v>-72.244979152834304</v>
      </c>
      <c r="J3341">
        <v>0.79917333195775297</v>
      </c>
      <c r="K3341">
        <v>63.3343215576337</v>
      </c>
      <c r="L3341">
        <v>104.589042175774</v>
      </c>
      <c r="M3341">
        <v>43.792964054404202</v>
      </c>
      <c r="N3341">
        <v>0.85912240184757505</v>
      </c>
      <c r="O3341">
        <v>276.408450704225</v>
      </c>
      <c r="P3341">
        <v>12.8103277060575</v>
      </c>
    </row>
    <row r="3342" spans="1:17" hidden="1" x14ac:dyDescent="0.3">
      <c r="A3342" t="s">
        <v>6900</v>
      </c>
      <c r="B3342" t="s">
        <v>6901</v>
      </c>
      <c r="C3342" t="s">
        <v>10301</v>
      </c>
      <c r="E3342">
        <v>58.590140988000002</v>
      </c>
      <c r="F3342">
        <v>10.18</v>
      </c>
      <c r="G3342">
        <v>60.8921542842116</v>
      </c>
      <c r="H3342">
        <v>8.4867262316438001</v>
      </c>
      <c r="I3342">
        <v>-22.8966625960832</v>
      </c>
      <c r="J3342">
        <v>15.110380075094101</v>
      </c>
      <c r="K3342">
        <v>9.7774928304879207</v>
      </c>
      <c r="L3342">
        <v>10.2778244122701</v>
      </c>
      <c r="M3342">
        <v>77.7500782313451</v>
      </c>
      <c r="N3342">
        <v>1.7977579837431901</v>
      </c>
      <c r="O3342">
        <v>75.998690242305102</v>
      </c>
      <c r="P3342">
        <v>92.377952755905497</v>
      </c>
      <c r="Q3342">
        <v>0.106999213756133</v>
      </c>
    </row>
    <row r="3343" spans="1:17" hidden="1" x14ac:dyDescent="0.3">
      <c r="A3343" t="s">
        <v>6902</v>
      </c>
      <c r="B3343" t="s">
        <v>6903</v>
      </c>
      <c r="C3343" t="s">
        <v>10301</v>
      </c>
      <c r="D3343" t="s">
        <v>186</v>
      </c>
      <c r="E3343">
        <v>58.564921379999902</v>
      </c>
      <c r="F3343">
        <v>60.62</v>
      </c>
      <c r="G3343">
        <v>-22.5466267992953</v>
      </c>
      <c r="H3343">
        <v>5.5822834198792499</v>
      </c>
      <c r="I3343">
        <v>-24.415044296733601</v>
      </c>
      <c r="J3343">
        <v>7.0395589986235603</v>
      </c>
      <c r="K3343">
        <v>60.290659724280403</v>
      </c>
      <c r="L3343">
        <v>62.359095273936802</v>
      </c>
      <c r="M3343">
        <v>50.601093233391602</v>
      </c>
      <c r="N3343">
        <v>1.41955906181026</v>
      </c>
      <c r="O3343">
        <v>40.217749917518901</v>
      </c>
      <c r="P3343">
        <v>11.639042357274301</v>
      </c>
      <c r="Q3343">
        <v>4.2889368311220004E-3</v>
      </c>
    </row>
    <row r="3344" spans="1:17" hidden="1" x14ac:dyDescent="0.3">
      <c r="A3344" t="s">
        <v>6904</v>
      </c>
      <c r="B3344" t="s">
        <v>6905</v>
      </c>
      <c r="C3344" t="s">
        <v>10301</v>
      </c>
      <c r="D3344" t="s">
        <v>281</v>
      </c>
      <c r="E3344">
        <v>58.552207500000002</v>
      </c>
      <c r="F3344">
        <v>42.5</v>
      </c>
      <c r="G3344">
        <v>-30.1041586978975</v>
      </c>
      <c r="H3344">
        <v>-8.3679757074174592</v>
      </c>
      <c r="I3344">
        <v>-17.753080429823399</v>
      </c>
      <c r="J3344">
        <v>-3.9705453967045998</v>
      </c>
      <c r="K3344">
        <v>43.897628237592897</v>
      </c>
      <c r="L3344">
        <v>42.478576206779898</v>
      </c>
      <c r="M3344">
        <v>50.6782716816926</v>
      </c>
      <c r="N3344">
        <v>1.65936254980079</v>
      </c>
      <c r="O3344">
        <v>16.823529411764699</v>
      </c>
      <c r="P3344">
        <v>18.0555555555555</v>
      </c>
    </row>
    <row r="3345" spans="1:17" hidden="1" x14ac:dyDescent="0.3">
      <c r="A3345" t="s">
        <v>6906</v>
      </c>
      <c r="B3345" t="s">
        <v>6907</v>
      </c>
      <c r="C3345" t="s">
        <v>10301</v>
      </c>
      <c r="D3345" t="s">
        <v>1672</v>
      </c>
      <c r="E3345">
        <v>58.501143999999996</v>
      </c>
      <c r="F3345">
        <v>24.05</v>
      </c>
      <c r="G3345">
        <v>41.4041044101753</v>
      </c>
      <c r="H3345">
        <v>-6.2114773292098304</v>
      </c>
      <c r="I3345">
        <v>121.115177365029</v>
      </c>
      <c r="J3345">
        <v>-7.7439955783081302</v>
      </c>
      <c r="K3345">
        <v>22.6936381434897</v>
      </c>
      <c r="L3345">
        <v>16.8881702645524</v>
      </c>
      <c r="M3345">
        <v>12.643655186182</v>
      </c>
      <c r="N3345">
        <v>1.4460784313725401E-2</v>
      </c>
      <c r="O3345">
        <v>11.767151767151701</v>
      </c>
      <c r="P3345">
        <v>164.00680917860299</v>
      </c>
      <c r="Q3345">
        <v>6.7678735247436006E-2</v>
      </c>
    </row>
    <row r="3346" spans="1:17" hidden="1" x14ac:dyDescent="0.3">
      <c r="A3346" t="s">
        <v>6908</v>
      </c>
      <c r="B3346" t="s">
        <v>6909</v>
      </c>
      <c r="C3346" t="s">
        <v>10301</v>
      </c>
      <c r="D3346" t="s">
        <v>1561</v>
      </c>
      <c r="E3346">
        <v>58.469825149999998</v>
      </c>
      <c r="F3346">
        <v>201.35</v>
      </c>
      <c r="G3346">
        <v>-12.827711802499801</v>
      </c>
      <c r="H3346">
        <v>-28.000512730586198</v>
      </c>
      <c r="I3346">
        <v>-38.881083050437503</v>
      </c>
      <c r="J3346">
        <v>-2.00584770014328</v>
      </c>
      <c r="K3346">
        <v>228.06985454134099</v>
      </c>
      <c r="L3346">
        <v>210.38368257544701</v>
      </c>
      <c r="M3346">
        <v>36.440454476567297</v>
      </c>
      <c r="N3346">
        <v>1.26112262010456</v>
      </c>
      <c r="O3346">
        <v>46.511050409734203</v>
      </c>
      <c r="P3346">
        <v>29.903225806451601</v>
      </c>
      <c r="Q3346">
        <v>8.1474557935842004E-2</v>
      </c>
    </row>
    <row r="3347" spans="1:17" hidden="1" x14ac:dyDescent="0.3">
      <c r="A3347" t="s">
        <v>6910</v>
      </c>
      <c r="B3347" t="s">
        <v>6911</v>
      </c>
      <c r="C3347" t="s">
        <v>10301</v>
      </c>
      <c r="D3347" t="s">
        <v>471</v>
      </c>
      <c r="E3347">
        <v>58.260429365999997</v>
      </c>
      <c r="F3347">
        <v>12.14</v>
      </c>
      <c r="G3347">
        <v>55.743381991750397</v>
      </c>
      <c r="H3347">
        <v>41.915830591040503</v>
      </c>
      <c r="I3347">
        <v>35.833380637689999</v>
      </c>
      <c r="J3347">
        <v>18.64100170915</v>
      </c>
      <c r="K3347">
        <v>9.0976072592120598</v>
      </c>
      <c r="L3347">
        <v>8.3581932842136695</v>
      </c>
      <c r="M3347">
        <v>94.8184117659995</v>
      </c>
      <c r="N3347">
        <v>2.2252656177327998</v>
      </c>
      <c r="O3347">
        <v>9.9670510708401903</v>
      </c>
      <c r="P3347">
        <v>112.98245614035</v>
      </c>
      <c r="Q3347">
        <v>8.9868095421293995E-2</v>
      </c>
    </row>
    <row r="3348" spans="1:17" hidden="1" x14ac:dyDescent="0.3">
      <c r="A3348" t="s">
        <v>6912</v>
      </c>
      <c r="B3348" t="s">
        <v>6913</v>
      </c>
      <c r="C3348" t="s">
        <v>10301</v>
      </c>
      <c r="D3348" t="s">
        <v>139</v>
      </c>
      <c r="E3348">
        <v>58.243425000000002</v>
      </c>
      <c r="F3348">
        <v>87.65</v>
      </c>
      <c r="G3348">
        <v>-12.6927197488831</v>
      </c>
      <c r="H3348">
        <v>1.5519716245500199</v>
      </c>
      <c r="I3348">
        <v>-10.870979564353901</v>
      </c>
      <c r="J3348">
        <v>0.64134879291996105</v>
      </c>
      <c r="M3348">
        <v>100</v>
      </c>
    </row>
    <row r="3349" spans="1:17" hidden="1" x14ac:dyDescent="0.3">
      <c r="A3349" t="s">
        <v>6914</v>
      </c>
      <c r="B3349" t="s">
        <v>6915</v>
      </c>
      <c r="C3349" t="s">
        <v>10301</v>
      </c>
      <c r="D3349" t="s">
        <v>72</v>
      </c>
      <c r="E3349">
        <v>58.241169999999997</v>
      </c>
      <c r="F3349">
        <v>137.80000000000001</v>
      </c>
      <c r="G3349">
        <v>121.31358821288801</v>
      </c>
      <c r="H3349">
        <v>7.7899709374491302</v>
      </c>
      <c r="I3349">
        <v>-31.559453293757599</v>
      </c>
      <c r="J3349">
        <v>2.5942738804038199</v>
      </c>
      <c r="K3349">
        <v>128.943802713455</v>
      </c>
      <c r="L3349">
        <v>115.18936709146401</v>
      </c>
      <c r="M3349">
        <v>76.640016864483698</v>
      </c>
      <c r="N3349">
        <v>1.5320558774648501</v>
      </c>
      <c r="O3349">
        <v>43.5050798258345</v>
      </c>
      <c r="P3349">
        <v>149.23132573702199</v>
      </c>
      <c r="Q3349">
        <v>0.29006166384340998</v>
      </c>
    </row>
    <row r="3350" spans="1:17" hidden="1" x14ac:dyDescent="0.3">
      <c r="A3350" t="s">
        <v>6916</v>
      </c>
      <c r="B3350" t="s">
        <v>6917</v>
      </c>
      <c r="C3350" t="s">
        <v>10301</v>
      </c>
      <c r="D3350" t="s">
        <v>2938</v>
      </c>
      <c r="E3350">
        <v>58.007399999999997</v>
      </c>
      <c r="F3350">
        <v>103.4</v>
      </c>
      <c r="G3350">
        <v>-17.424042290110101</v>
      </c>
      <c r="H3350">
        <v>-9.3376034748934806</v>
      </c>
      <c r="I3350">
        <v>2.2134624817222002</v>
      </c>
      <c r="J3350">
        <v>-3.21215469102474</v>
      </c>
      <c r="K3350">
        <v>105.49864560949101</v>
      </c>
      <c r="L3350">
        <v>98.410241411451906</v>
      </c>
      <c r="M3350">
        <v>54.0900340420419</v>
      </c>
      <c r="N3350">
        <v>0.216612823995145</v>
      </c>
      <c r="O3350">
        <v>54.719535783365501</v>
      </c>
      <c r="P3350">
        <v>43.133997785160602</v>
      </c>
    </row>
    <row r="3351" spans="1:17" hidden="1" x14ac:dyDescent="0.3">
      <c r="A3351" t="s">
        <v>6918</v>
      </c>
      <c r="B3351" t="s">
        <v>6919</v>
      </c>
      <c r="C3351" t="s">
        <v>10301</v>
      </c>
      <c r="D3351" t="s">
        <v>689</v>
      </c>
      <c r="E3351">
        <v>58.002000000000002</v>
      </c>
      <c r="F3351">
        <v>41.43</v>
      </c>
      <c r="G3351">
        <v>40.839899950407101</v>
      </c>
      <c r="H3351">
        <v>-2.7294672221188199</v>
      </c>
      <c r="I3351">
        <v>7.3759917744059704</v>
      </c>
      <c r="J3351">
        <v>-6.7754466542255702</v>
      </c>
      <c r="K3351">
        <v>39.907825721353198</v>
      </c>
      <c r="L3351">
        <v>33.3544809571314</v>
      </c>
      <c r="M3351">
        <v>49.1141299361568</v>
      </c>
      <c r="N3351">
        <v>0.30911480436350802</v>
      </c>
      <c r="O3351">
        <v>20.7096307023895</v>
      </c>
      <c r="P3351">
        <v>77.430406852248296</v>
      </c>
      <c r="Q3351">
        <v>0.12583840387592099</v>
      </c>
    </row>
    <row r="3352" spans="1:17" hidden="1" x14ac:dyDescent="0.3">
      <c r="A3352" t="s">
        <v>6920</v>
      </c>
      <c r="B3352" t="s">
        <v>6921</v>
      </c>
      <c r="C3352" t="s">
        <v>10301</v>
      </c>
      <c r="D3352" t="s">
        <v>127</v>
      </c>
      <c r="E3352">
        <v>57.973999999999997</v>
      </c>
      <c r="F3352">
        <v>5.74</v>
      </c>
      <c r="G3352">
        <v>-102.55317720597201</v>
      </c>
      <c r="H3352">
        <v>-4.9938916311816302</v>
      </c>
      <c r="I3352">
        <v>-40.459851470224798</v>
      </c>
      <c r="J3352">
        <v>-2.05016261333498</v>
      </c>
      <c r="K3352">
        <v>5.9595165021666396</v>
      </c>
      <c r="L3352">
        <v>8.8090934818895494</v>
      </c>
      <c r="M3352">
        <v>52.739752749305097</v>
      </c>
      <c r="N3352">
        <v>1.08263873120649</v>
      </c>
      <c r="O3352">
        <v>343.37979094076599</v>
      </c>
      <c r="P3352">
        <v>10.8108108108108</v>
      </c>
      <c r="Q3352">
        <v>0.167104886613481</v>
      </c>
    </row>
    <row r="3353" spans="1:17" hidden="1" x14ac:dyDescent="0.3">
      <c r="A3353" t="s">
        <v>6922</v>
      </c>
      <c r="B3353" t="s">
        <v>6923</v>
      </c>
      <c r="C3353" t="s">
        <v>10301</v>
      </c>
      <c r="D3353" t="s">
        <v>408</v>
      </c>
      <c r="E3353">
        <v>57.965407370000001</v>
      </c>
      <c r="F3353">
        <v>3.89</v>
      </c>
      <c r="G3353">
        <v>-62.208278064675099</v>
      </c>
      <c r="H3353">
        <v>-2.2562257733111699</v>
      </c>
      <c r="I3353">
        <v>-31.3038315370787</v>
      </c>
      <c r="J3353">
        <v>3.84584412833772</v>
      </c>
      <c r="K3353">
        <v>3.9065308823493199</v>
      </c>
      <c r="L3353">
        <v>4.89346682458544</v>
      </c>
      <c r="M3353">
        <v>67.102530030018102</v>
      </c>
      <c r="N3353">
        <v>1.0371237569748</v>
      </c>
      <c r="O3353">
        <v>61.696658097686303</v>
      </c>
      <c r="P3353">
        <v>19.692307692307601</v>
      </c>
      <c r="Q3353">
        <v>3.6564982336568998E-2</v>
      </c>
    </row>
    <row r="3354" spans="1:17" hidden="1" x14ac:dyDescent="0.3">
      <c r="A3354" t="s">
        <v>6924</v>
      </c>
      <c r="B3354" t="s">
        <v>6925</v>
      </c>
      <c r="C3354" t="s">
        <v>10301</v>
      </c>
      <c r="D3354" t="s">
        <v>2161</v>
      </c>
      <c r="E3354">
        <v>57.962675760000003</v>
      </c>
      <c r="F3354">
        <v>1.32</v>
      </c>
      <c r="G3354">
        <v>-58.807789880155497</v>
      </c>
      <c r="H3354">
        <v>1.07448443719443</v>
      </c>
      <c r="I3354">
        <v>-26.514442040944399</v>
      </c>
      <c r="J3354">
        <v>-6.3889145253932504</v>
      </c>
      <c r="K3354">
        <v>1.36466934356827</v>
      </c>
      <c r="L3354">
        <v>1.5378598385090401</v>
      </c>
      <c r="M3354">
        <v>37.908922577876403</v>
      </c>
      <c r="N3354">
        <v>0.65141888109190205</v>
      </c>
      <c r="O3354">
        <v>64.393939393939306</v>
      </c>
      <c r="P3354">
        <v>14.782608695652099</v>
      </c>
      <c r="Q3354">
        <v>-0.110692129035026</v>
      </c>
    </row>
    <row r="3355" spans="1:17" hidden="1" x14ac:dyDescent="0.3">
      <c r="A3355" t="s">
        <v>6926</v>
      </c>
      <c r="B3355" t="s">
        <v>6927</v>
      </c>
      <c r="C3355" t="s">
        <v>10301</v>
      </c>
      <c r="E3355">
        <v>57.956384</v>
      </c>
      <c r="F3355">
        <v>164.35</v>
      </c>
      <c r="G3355">
        <v>25.680393316986901</v>
      </c>
      <c r="H3355">
        <v>-8.1760650133550197</v>
      </c>
      <c r="I3355">
        <v>-9.1492195750035492</v>
      </c>
      <c r="J3355">
        <v>-5.25075605971593</v>
      </c>
      <c r="K3355">
        <v>166.94372923322101</v>
      </c>
      <c r="L3355">
        <v>153.94355264465801</v>
      </c>
      <c r="M3355">
        <v>48.1010909020494</v>
      </c>
      <c r="N3355">
        <v>1.3311400049575199</v>
      </c>
      <c r="O3355">
        <v>28.171585031944002</v>
      </c>
      <c r="P3355">
        <v>81.602209944751294</v>
      </c>
      <c r="Q3355">
        <v>0.11460838172215999</v>
      </c>
    </row>
    <row r="3356" spans="1:17" hidden="1" x14ac:dyDescent="0.3">
      <c r="A3356" t="s">
        <v>6928</v>
      </c>
      <c r="B3356" t="s">
        <v>6929</v>
      </c>
      <c r="C3356" t="s">
        <v>10301</v>
      </c>
      <c r="D3356" t="s">
        <v>3630</v>
      </c>
      <c r="E3356">
        <v>57.829903999999999</v>
      </c>
      <c r="F3356">
        <v>1.1000000000000001</v>
      </c>
      <c r="G3356">
        <v>30.653691047294</v>
      </c>
      <c r="H3356">
        <v>0.61864398135398002</v>
      </c>
      <c r="I3356">
        <v>-5.9065015942942898</v>
      </c>
      <c r="J3356">
        <v>1.0078587860642101</v>
      </c>
      <c r="K3356">
        <v>1.0746937260560301</v>
      </c>
      <c r="L3356">
        <v>0.98257339593720705</v>
      </c>
      <c r="M3356">
        <v>55.9673099992063</v>
      </c>
      <c r="N3356">
        <v>0.83141462967462898</v>
      </c>
      <c r="O3356">
        <v>39.999999999999901</v>
      </c>
      <c r="P3356">
        <v>66.6666666666666</v>
      </c>
      <c r="Q3356">
        <v>4.9729232894654002E-2</v>
      </c>
    </row>
    <row r="3357" spans="1:17" hidden="1" x14ac:dyDescent="0.3">
      <c r="A3357" t="s">
        <v>6930</v>
      </c>
      <c r="B3357" t="s">
        <v>6931</v>
      </c>
      <c r="C3357" t="s">
        <v>10301</v>
      </c>
      <c r="D3357" t="s">
        <v>527</v>
      </c>
      <c r="E3357">
        <v>57.817457376</v>
      </c>
      <c r="F3357">
        <v>18.059999999999999</v>
      </c>
      <c r="G3357">
        <v>-63.638657712259601</v>
      </c>
      <c r="H3357">
        <v>-15.0131121767179</v>
      </c>
      <c r="I3357">
        <v>-34.046005258406304</v>
      </c>
      <c r="J3357">
        <v>-3.31760249928712</v>
      </c>
      <c r="K3357">
        <v>18.604672566961</v>
      </c>
      <c r="L3357">
        <v>20.549384795802901</v>
      </c>
      <c r="M3357">
        <v>38.388832885768302</v>
      </c>
      <c r="N3357">
        <v>1.88504083925576</v>
      </c>
      <c r="O3357">
        <v>84.093891213009798</v>
      </c>
      <c r="P3357">
        <v>18.087190680481999</v>
      </c>
      <c r="Q3357">
        <v>0.19155334654721701</v>
      </c>
    </row>
    <row r="3358" spans="1:17" hidden="1" x14ac:dyDescent="0.3">
      <c r="A3358" t="s">
        <v>6932</v>
      </c>
      <c r="B3358" t="s">
        <v>6933</v>
      </c>
      <c r="C3358" t="s">
        <v>10301</v>
      </c>
      <c r="D3358" t="s">
        <v>116</v>
      </c>
      <c r="E3358">
        <v>57.802500000000002</v>
      </c>
      <c r="F3358">
        <v>275.25</v>
      </c>
      <c r="G3358">
        <v>-69.663769270166298</v>
      </c>
      <c r="H3358">
        <v>0.27450601449511802</v>
      </c>
      <c r="I3358">
        <v>-33.077788331543303</v>
      </c>
      <c r="J3358">
        <v>7.7304570865107003</v>
      </c>
      <c r="K3358">
        <v>288.49865679549799</v>
      </c>
      <c r="L3358">
        <v>369.22858692321398</v>
      </c>
      <c r="M3358">
        <v>50.755697883774701</v>
      </c>
      <c r="N3358">
        <v>0.97130933750652004</v>
      </c>
      <c r="O3358">
        <v>81.653042688465007</v>
      </c>
      <c r="P3358">
        <v>11.8675066043486</v>
      </c>
    </row>
    <row r="3359" spans="1:17" hidden="1" x14ac:dyDescent="0.3">
      <c r="A3359" t="s">
        <v>6934</v>
      </c>
      <c r="B3359" t="s">
        <v>6935</v>
      </c>
      <c r="C3359" t="s">
        <v>10301</v>
      </c>
      <c r="D3359" t="s">
        <v>1388</v>
      </c>
      <c r="E3359">
        <v>57.736519999999999</v>
      </c>
      <c r="F3359">
        <v>76.900000000000006</v>
      </c>
      <c r="G3359">
        <v>-44.7826023889994</v>
      </c>
      <c r="H3359">
        <v>-6.17617364996556</v>
      </c>
      <c r="I3359">
        <v>-4.5726682966726804</v>
      </c>
      <c r="J3359">
        <v>1.4009405470704901</v>
      </c>
      <c r="K3359">
        <v>72.470733417855499</v>
      </c>
      <c r="L3359">
        <v>70.547976288242594</v>
      </c>
      <c r="M3359">
        <v>55.629285052458997</v>
      </c>
      <c r="N3359">
        <v>1.3906399235912099</v>
      </c>
      <c r="O3359">
        <v>29.778933680104</v>
      </c>
      <c r="P3359">
        <v>42.671614100185501</v>
      </c>
      <c r="Q3359">
        <v>6.3784946017668001E-2</v>
      </c>
    </row>
    <row r="3360" spans="1:17" hidden="1" x14ac:dyDescent="0.3">
      <c r="A3360" t="s">
        <v>6091</v>
      </c>
      <c r="B3360" t="s">
        <v>6936</v>
      </c>
      <c r="C3360" t="s">
        <v>10301</v>
      </c>
      <c r="D3360" t="s">
        <v>113</v>
      </c>
      <c r="E3360">
        <v>57.595575128999997</v>
      </c>
      <c r="F3360">
        <v>0.79</v>
      </c>
      <c r="G3360">
        <v>-29.167737524134498</v>
      </c>
      <c r="H3360">
        <v>-2.48320787049787</v>
      </c>
      <c r="I3360">
        <v>1.1814104936178</v>
      </c>
      <c r="J3360">
        <v>2.5676072137371602</v>
      </c>
      <c r="K3360">
        <v>0.78065312811090803</v>
      </c>
      <c r="L3360">
        <v>0.96525743636898498</v>
      </c>
      <c r="M3360">
        <v>66.640384129051498</v>
      </c>
      <c r="N3360">
        <v>0.69788319459820403</v>
      </c>
      <c r="O3360">
        <v>39.240506329113899</v>
      </c>
      <c r="P3360">
        <v>31.6666666666666</v>
      </c>
      <c r="Q3360">
        <v>-0.137674935056352</v>
      </c>
    </row>
    <row r="3361" spans="1:17" hidden="1" x14ac:dyDescent="0.3">
      <c r="A3361" t="s">
        <v>6937</v>
      </c>
      <c r="B3361" t="s">
        <v>6938</v>
      </c>
      <c r="C3361" t="s">
        <v>10301</v>
      </c>
      <c r="D3361" t="s">
        <v>1434</v>
      </c>
      <c r="E3361">
        <v>57.526032000000001</v>
      </c>
      <c r="F3361">
        <v>32.26</v>
      </c>
      <c r="G3361">
        <v>30.1420370961496</v>
      </c>
      <c r="H3361">
        <v>5.2594063514189902</v>
      </c>
      <c r="I3361">
        <v>1.1609238099621599</v>
      </c>
      <c r="J3361">
        <v>-0.55669215982036302</v>
      </c>
      <c r="K3361">
        <v>31.2918804359471</v>
      </c>
      <c r="L3361">
        <v>30.4507315380833</v>
      </c>
      <c r="M3361">
        <v>64.664023961629098</v>
      </c>
      <c r="N3361">
        <v>0.87020859896090796</v>
      </c>
      <c r="O3361">
        <v>44.3273403595784</v>
      </c>
      <c r="P3361">
        <v>97.792765174739401</v>
      </c>
      <c r="Q3361">
        <v>6.0633820338328002E-2</v>
      </c>
    </row>
    <row r="3362" spans="1:17" hidden="1" x14ac:dyDescent="0.3">
      <c r="A3362" t="s">
        <v>6939</v>
      </c>
      <c r="B3362" t="s">
        <v>6940</v>
      </c>
      <c r="C3362" t="s">
        <v>10301</v>
      </c>
      <c r="D3362" t="s">
        <v>89</v>
      </c>
      <c r="E3362">
        <v>57.502960473999998</v>
      </c>
      <c r="F3362">
        <v>111.07</v>
      </c>
      <c r="G3362">
        <v>173.166567165483</v>
      </c>
      <c r="H3362">
        <v>52.777565167790101</v>
      </c>
      <c r="I3362">
        <v>8.2832264873227501</v>
      </c>
      <c r="J3362">
        <v>18.762131433534201</v>
      </c>
      <c r="K3362">
        <v>78.177064546542795</v>
      </c>
      <c r="L3362">
        <v>68.275267656823402</v>
      </c>
      <c r="M3362">
        <v>89.801553271498804</v>
      </c>
      <c r="N3362">
        <v>0.59307606575647798</v>
      </c>
      <c r="O3362">
        <v>0</v>
      </c>
      <c r="P3362">
        <v>289.03677758318702</v>
      </c>
      <c r="Q3362">
        <v>9.7985203402130003E-2</v>
      </c>
    </row>
    <row r="3363" spans="1:17" hidden="1" x14ac:dyDescent="0.3">
      <c r="A3363" t="s">
        <v>6941</v>
      </c>
      <c r="B3363" t="s">
        <v>6942</v>
      </c>
      <c r="C3363" t="s">
        <v>10301</v>
      </c>
      <c r="D3363" t="s">
        <v>5319</v>
      </c>
      <c r="E3363">
        <v>57.342425599999999</v>
      </c>
      <c r="F3363">
        <v>76</v>
      </c>
      <c r="G3363">
        <v>-71.621441227838204</v>
      </c>
      <c r="H3363">
        <v>10.109649272359199</v>
      </c>
      <c r="I3363">
        <v>-54.425261553732199</v>
      </c>
      <c r="J3363">
        <v>4.0013971680750604</v>
      </c>
      <c r="K3363">
        <v>79.933983372595407</v>
      </c>
      <c r="L3363">
        <v>100.650224074639</v>
      </c>
      <c r="M3363">
        <v>62.238704019270997</v>
      </c>
      <c r="N3363">
        <v>7.5506625097427907E-2</v>
      </c>
      <c r="O3363">
        <v>110.526315789473</v>
      </c>
      <c r="P3363">
        <v>20.634920634920601</v>
      </c>
      <c r="Q3363">
        <v>1.3408876491405E-2</v>
      </c>
    </row>
    <row r="3364" spans="1:17" hidden="1" x14ac:dyDescent="0.3">
      <c r="A3364" t="s">
        <v>6943</v>
      </c>
      <c r="B3364" t="s">
        <v>6944</v>
      </c>
      <c r="C3364" t="s">
        <v>10301</v>
      </c>
      <c r="D3364" t="s">
        <v>571</v>
      </c>
      <c r="E3364">
        <v>57.277696703999901</v>
      </c>
      <c r="F3364">
        <v>62.13</v>
      </c>
      <c r="G3364">
        <v>-6.3326103225689998</v>
      </c>
      <c r="H3364">
        <v>2.7266833599575899</v>
      </c>
      <c r="I3364">
        <v>-11.4660549441702</v>
      </c>
      <c r="J3364">
        <v>-0.79873162051298796</v>
      </c>
      <c r="K3364">
        <v>60.622102483473199</v>
      </c>
      <c r="L3364">
        <v>59.184363523448702</v>
      </c>
      <c r="M3364">
        <v>51.860711202999603</v>
      </c>
      <c r="N3364">
        <v>0.925190394352843</v>
      </c>
      <c r="O3364">
        <v>43.087075486882298</v>
      </c>
      <c r="P3364">
        <v>33.3261802575107</v>
      </c>
      <c r="Q3364">
        <v>-2.5966650274383E-2</v>
      </c>
    </row>
    <row r="3365" spans="1:17" hidden="1" x14ac:dyDescent="0.3">
      <c r="A3365" t="s">
        <v>6945</v>
      </c>
      <c r="B3365" t="s">
        <v>6946</v>
      </c>
      <c r="C3365" t="s">
        <v>10301</v>
      </c>
      <c r="D3365" t="s">
        <v>494</v>
      </c>
      <c r="E3365">
        <v>57.274227359999998</v>
      </c>
      <c r="F3365">
        <v>38.43</v>
      </c>
      <c r="G3365">
        <v>8.2140371836231303</v>
      </c>
      <c r="H3365">
        <v>0.37417025861938402</v>
      </c>
      <c r="I3365">
        <v>-25.5677332597831</v>
      </c>
      <c r="J3365">
        <v>1.6480296345332699</v>
      </c>
      <c r="K3365">
        <v>38.763216893133198</v>
      </c>
      <c r="L3365">
        <v>38.948505614227699</v>
      </c>
      <c r="M3365">
        <v>59.201019462817797</v>
      </c>
      <c r="N3365">
        <v>0.68437726669810095</v>
      </c>
      <c r="O3365">
        <v>45.719489981785003</v>
      </c>
      <c r="P3365">
        <v>42.3333333333333</v>
      </c>
      <c r="Q3365">
        <v>-7.1756394249939001E-2</v>
      </c>
    </row>
    <row r="3366" spans="1:17" hidden="1" x14ac:dyDescent="0.3">
      <c r="A3366" t="s">
        <v>6947</v>
      </c>
      <c r="B3366" t="s">
        <v>6948</v>
      </c>
      <c r="C3366" t="s">
        <v>10301</v>
      </c>
      <c r="D3366" t="s">
        <v>46</v>
      </c>
      <c r="E3366">
        <v>57.270314015999901</v>
      </c>
      <c r="F3366">
        <v>52.88</v>
      </c>
      <c r="G3366">
        <v>55.394850780768699</v>
      </c>
      <c r="H3366">
        <v>-1.0175215959880699</v>
      </c>
      <c r="I3366">
        <v>24.1701187901004</v>
      </c>
      <c r="J3366">
        <v>-2.5500398450863599</v>
      </c>
      <c r="K3366">
        <v>52.677200677249701</v>
      </c>
      <c r="L3366">
        <v>46.2400965199353</v>
      </c>
      <c r="M3366">
        <v>56.6506354328939</v>
      </c>
      <c r="N3366">
        <v>0.13320686523231801</v>
      </c>
      <c r="O3366">
        <v>56.429652042359997</v>
      </c>
      <c r="P3366">
        <v>98.202915272976597</v>
      </c>
      <c r="Q3366">
        <v>0.14337656338756299</v>
      </c>
    </row>
    <row r="3367" spans="1:17" hidden="1" x14ac:dyDescent="0.3">
      <c r="A3367" t="s">
        <v>6949</v>
      </c>
      <c r="B3367" t="s">
        <v>6950</v>
      </c>
      <c r="C3367" t="s">
        <v>10301</v>
      </c>
      <c r="D3367" t="s">
        <v>2161</v>
      </c>
      <c r="E3367">
        <v>57.268738214999999</v>
      </c>
      <c r="F3367">
        <v>56.15</v>
      </c>
      <c r="G3367">
        <v>-3.1399597463567899</v>
      </c>
      <c r="H3367">
        <v>16.309182751231202</v>
      </c>
      <c r="I3367">
        <v>-4.8251139049142102</v>
      </c>
      <c r="J3367">
        <v>-5.5194497080963396</v>
      </c>
      <c r="K3367">
        <v>51.789281577715798</v>
      </c>
      <c r="L3367">
        <v>49.5468327892224</v>
      </c>
      <c r="M3367">
        <v>53.3955301605492</v>
      </c>
      <c r="N3367">
        <v>0.477974683544303</v>
      </c>
      <c r="O3367">
        <v>15.0489759572573</v>
      </c>
      <c r="P3367">
        <v>40.375</v>
      </c>
      <c r="Q3367">
        <v>2.4710574485261001E-2</v>
      </c>
    </row>
    <row r="3368" spans="1:17" hidden="1" x14ac:dyDescent="0.3">
      <c r="A3368" t="s">
        <v>6951</v>
      </c>
      <c r="B3368" t="s">
        <v>6952</v>
      </c>
      <c r="C3368" t="s">
        <v>10301</v>
      </c>
      <c r="D3368" t="s">
        <v>622</v>
      </c>
      <c r="E3368">
        <v>57.170999999999999</v>
      </c>
      <c r="F3368">
        <v>38.76</v>
      </c>
      <c r="G3368">
        <v>3.4720929843400001</v>
      </c>
      <c r="H3368">
        <v>-4.8515473996180702</v>
      </c>
      <c r="I3368">
        <v>-23.4846060836615</v>
      </c>
      <c r="J3368">
        <v>-1.2517610974087501</v>
      </c>
      <c r="K3368">
        <v>40.779261427438001</v>
      </c>
      <c r="L3368">
        <v>39.2825328947632</v>
      </c>
      <c r="M3368">
        <v>38.824526873688797</v>
      </c>
      <c r="N3368">
        <v>0.54817058978399602</v>
      </c>
      <c r="O3368">
        <v>37.899896800825601</v>
      </c>
      <c r="P3368">
        <v>38.428571428571402</v>
      </c>
      <c r="Q3368">
        <v>2.5955610212462E-2</v>
      </c>
    </row>
    <row r="3369" spans="1:17" hidden="1" x14ac:dyDescent="0.3">
      <c r="A3369" t="s">
        <v>6953</v>
      </c>
      <c r="B3369" t="s">
        <v>6954</v>
      </c>
      <c r="C3369" t="s">
        <v>10301</v>
      </c>
      <c r="D3369" t="s">
        <v>378</v>
      </c>
      <c r="E3369">
        <v>56.817810000000001</v>
      </c>
      <c r="F3369">
        <v>157.5</v>
      </c>
      <c r="G3369">
        <v>-11.2510708574678</v>
      </c>
      <c r="H3369">
        <v>-5.3733352590329</v>
      </c>
      <c r="I3369">
        <v>-13.9103692350334</v>
      </c>
      <c r="J3369">
        <v>-5.6689519260477796</v>
      </c>
      <c r="K3369">
        <v>155.086521965722</v>
      </c>
      <c r="L3369">
        <v>153.94924723376101</v>
      </c>
      <c r="M3369">
        <v>54.383234703861497</v>
      </c>
      <c r="N3369">
        <v>0.85967538474476402</v>
      </c>
      <c r="O3369">
        <v>60.634920634920597</v>
      </c>
      <c r="P3369">
        <v>36.956521739130402</v>
      </c>
      <c r="Q3369">
        <v>6.9944794455624001E-2</v>
      </c>
    </row>
    <row r="3370" spans="1:17" hidden="1" x14ac:dyDescent="0.3">
      <c r="A3370" t="s">
        <v>6955</v>
      </c>
      <c r="B3370" t="s">
        <v>6956</v>
      </c>
      <c r="C3370" t="s">
        <v>10301</v>
      </c>
      <c r="D3370" t="s">
        <v>46</v>
      </c>
      <c r="E3370">
        <v>56.744880000000002</v>
      </c>
      <c r="F3370">
        <v>315.60000000000002</v>
      </c>
      <c r="G3370">
        <v>244.69147144870999</v>
      </c>
      <c r="H3370">
        <v>68.353036084365101</v>
      </c>
      <c r="I3370">
        <v>241.73972116390999</v>
      </c>
      <c r="J3370">
        <v>-2.76572611959616</v>
      </c>
      <c r="K3370">
        <v>225.69963575192301</v>
      </c>
      <c r="L3370">
        <v>141.19099947149999</v>
      </c>
      <c r="M3370">
        <v>74.533344215650999</v>
      </c>
      <c r="N3370">
        <v>1.13805970149253</v>
      </c>
      <c r="O3370">
        <v>10.6780735107731</v>
      </c>
      <c r="P3370">
        <v>330.26584867075599</v>
      </c>
    </row>
    <row r="3371" spans="1:17" hidden="1" x14ac:dyDescent="0.3">
      <c r="A3371" t="s">
        <v>6957</v>
      </c>
      <c r="B3371" t="s">
        <v>6958</v>
      </c>
      <c r="C3371" t="s">
        <v>10301</v>
      </c>
      <c r="D3371" t="s">
        <v>527</v>
      </c>
      <c r="E3371">
        <v>56.577145199999997</v>
      </c>
      <c r="F3371">
        <v>44.02</v>
      </c>
      <c r="G3371">
        <v>83.615179342756306</v>
      </c>
      <c r="H3371">
        <v>-15.062572949862901</v>
      </c>
      <c r="I3371">
        <v>22.164340606982599</v>
      </c>
      <c r="J3371">
        <v>0.246607846248241</v>
      </c>
      <c r="K3371">
        <v>40.9800445848946</v>
      </c>
      <c r="L3371">
        <v>33.940231105630403</v>
      </c>
      <c r="M3371">
        <v>58.149307868226302</v>
      </c>
      <c r="N3371">
        <v>0.45003857484659499</v>
      </c>
      <c r="O3371">
        <v>16.9922762380736</v>
      </c>
      <c r="P3371">
        <v>124.82124616956</v>
      </c>
      <c r="Q3371">
        <v>6.0759405090011001E-2</v>
      </c>
    </row>
    <row r="3372" spans="1:17" hidden="1" x14ac:dyDescent="0.3">
      <c r="A3372" t="s">
        <v>6959</v>
      </c>
      <c r="B3372" t="s">
        <v>6960</v>
      </c>
      <c r="C3372" t="s">
        <v>10301</v>
      </c>
      <c r="D3372" t="s">
        <v>124</v>
      </c>
      <c r="E3372">
        <v>56.542499999999997</v>
      </c>
      <c r="F3372">
        <v>75.39</v>
      </c>
      <c r="G3372">
        <v>36.080522210474903</v>
      </c>
      <c r="H3372">
        <v>4.1508338893828096</v>
      </c>
      <c r="I3372">
        <v>-8.8524917743270102</v>
      </c>
      <c r="J3372">
        <v>1.5294768324333401</v>
      </c>
      <c r="K3372">
        <v>71.665935539512802</v>
      </c>
      <c r="L3372">
        <v>64.805361963358493</v>
      </c>
      <c r="M3372">
        <v>69.947477743984606</v>
      </c>
      <c r="N3372">
        <v>0.38269983046244799</v>
      </c>
      <c r="O3372">
        <v>29.327497015519199</v>
      </c>
      <c r="P3372">
        <v>88.239700374531793</v>
      </c>
      <c r="Q3372">
        <v>9.0368025695483994E-2</v>
      </c>
    </row>
    <row r="3373" spans="1:17" hidden="1" x14ac:dyDescent="0.3">
      <c r="A3373" t="s">
        <v>6961</v>
      </c>
      <c r="B3373" t="s">
        <v>6962</v>
      </c>
      <c r="C3373" t="s">
        <v>10301</v>
      </c>
      <c r="D3373" t="s">
        <v>571</v>
      </c>
      <c r="E3373">
        <v>56.466568079999902</v>
      </c>
      <c r="F3373">
        <v>71.790000000000006</v>
      </c>
      <c r="G3373">
        <v>60.0141996486403</v>
      </c>
      <c r="H3373">
        <v>23.830777504273499</v>
      </c>
      <c r="I3373">
        <v>7.99421262730674</v>
      </c>
      <c r="J3373">
        <v>11.9007170584125</v>
      </c>
      <c r="K3373">
        <v>61.0217995309768</v>
      </c>
      <c r="L3373">
        <v>56.936268025876998</v>
      </c>
      <c r="M3373">
        <v>76.972849277771104</v>
      </c>
      <c r="N3373">
        <v>1.1887320088501601</v>
      </c>
      <c r="O3373">
        <v>1.96406184705391</v>
      </c>
      <c r="P3373">
        <v>91.951871657753998</v>
      </c>
      <c r="Q3373">
        <v>0.122698976169086</v>
      </c>
    </row>
    <row r="3374" spans="1:17" hidden="1" x14ac:dyDescent="0.3">
      <c r="A3374" t="s">
        <v>6963</v>
      </c>
      <c r="B3374" t="s">
        <v>6964</v>
      </c>
      <c r="C3374" t="s">
        <v>10301</v>
      </c>
      <c r="D3374" t="s">
        <v>2624</v>
      </c>
      <c r="E3374">
        <v>56.405646920000002</v>
      </c>
      <c r="F3374">
        <v>79.239999999999995</v>
      </c>
      <c r="G3374">
        <v>122.12959601957</v>
      </c>
      <c r="H3374">
        <v>1.9140282288601498E-2</v>
      </c>
      <c r="I3374">
        <v>65.396893334798904</v>
      </c>
      <c r="J3374">
        <v>10.6761147671724</v>
      </c>
      <c r="K3374">
        <v>66.726688955298599</v>
      </c>
      <c r="L3374">
        <v>52.089133179574702</v>
      </c>
      <c r="M3374">
        <v>69.543066981667394</v>
      </c>
      <c r="N3374">
        <v>1.27872314489983</v>
      </c>
      <c r="O3374">
        <v>4.1014639071175996</v>
      </c>
      <c r="P3374">
        <v>213.82178217821701</v>
      </c>
      <c r="Q3374">
        <v>0.143683927607656</v>
      </c>
    </row>
    <row r="3375" spans="1:17" hidden="1" x14ac:dyDescent="0.3">
      <c r="A3375" t="s">
        <v>6965</v>
      </c>
      <c r="B3375" t="s">
        <v>6966</v>
      </c>
      <c r="C3375" t="s">
        <v>10301</v>
      </c>
      <c r="D3375" t="s">
        <v>6967</v>
      </c>
      <c r="E3375">
        <v>56.198573939999903</v>
      </c>
      <c r="F3375">
        <v>24.94</v>
      </c>
      <c r="G3375">
        <v>9.9484869092540507</v>
      </c>
      <c r="H3375">
        <v>-9.9352188394192709</v>
      </c>
      <c r="I3375">
        <v>-19.305361993154602</v>
      </c>
      <c r="J3375">
        <v>-1.63166374616564</v>
      </c>
      <c r="K3375">
        <v>26.392145353985001</v>
      </c>
      <c r="L3375">
        <v>25.272038034970102</v>
      </c>
      <c r="M3375">
        <v>41.356890367267198</v>
      </c>
      <c r="N3375">
        <v>0.45249699486394901</v>
      </c>
      <c r="O3375">
        <v>43.4643143544506</v>
      </c>
      <c r="P3375">
        <v>57.848101265822699</v>
      </c>
    </row>
    <row r="3376" spans="1:17" hidden="1" x14ac:dyDescent="0.3">
      <c r="A3376" t="s">
        <v>6968</v>
      </c>
      <c r="B3376" t="s">
        <v>6969</v>
      </c>
      <c r="C3376" t="s">
        <v>10301</v>
      </c>
      <c r="D3376" t="s">
        <v>527</v>
      </c>
      <c r="E3376">
        <v>56.181047999999997</v>
      </c>
      <c r="F3376">
        <v>49</v>
      </c>
      <c r="G3376">
        <v>-10.636741832416</v>
      </c>
      <c r="H3376">
        <v>-5.8223862272112896</v>
      </c>
      <c r="I3376">
        <v>-12.304408088530099</v>
      </c>
      <c r="J3376">
        <v>-3.4747980695440299</v>
      </c>
      <c r="K3376">
        <v>49.456747000856602</v>
      </c>
      <c r="L3376">
        <v>48.0561949932288</v>
      </c>
      <c r="M3376">
        <v>58.017519588353302</v>
      </c>
      <c r="N3376">
        <v>0.36314625452085397</v>
      </c>
      <c r="O3376">
        <v>68.938775510203996</v>
      </c>
      <c r="P3376">
        <v>39.960011425307002</v>
      </c>
      <c r="Q3376">
        <v>0.16383246972856699</v>
      </c>
    </row>
    <row r="3377" spans="1:17" hidden="1" x14ac:dyDescent="0.3">
      <c r="A3377" t="s">
        <v>6970</v>
      </c>
      <c r="B3377" t="s">
        <v>6971</v>
      </c>
      <c r="C3377" t="s">
        <v>10301</v>
      </c>
      <c r="D3377" t="s">
        <v>397</v>
      </c>
      <c r="E3377">
        <v>56.092399999999998</v>
      </c>
      <c r="F3377">
        <v>30.82</v>
      </c>
      <c r="G3377">
        <v>43.209414058319602</v>
      </c>
      <c r="H3377">
        <v>11.056868465379999</v>
      </c>
      <c r="I3377">
        <v>-21.795300750809901</v>
      </c>
      <c r="J3377">
        <v>10.3881200342499</v>
      </c>
      <c r="K3377">
        <v>27.7878757240026</v>
      </c>
      <c r="L3377">
        <v>25.390841552635798</v>
      </c>
      <c r="M3377">
        <v>78.673198200197007</v>
      </c>
      <c r="N3377">
        <v>1.5483364265779</v>
      </c>
      <c r="O3377">
        <v>26.5087605451005</v>
      </c>
      <c r="P3377">
        <v>101.965923984272</v>
      </c>
      <c r="Q3377">
        <v>0.10813950274029201</v>
      </c>
    </row>
    <row r="3378" spans="1:17" hidden="1" x14ac:dyDescent="0.3">
      <c r="A3378" t="s">
        <v>6972</v>
      </c>
      <c r="B3378" t="s">
        <v>6973</v>
      </c>
      <c r="C3378" t="s">
        <v>10301</v>
      </c>
      <c r="D3378" t="s">
        <v>5364</v>
      </c>
      <c r="E3378">
        <v>56.049830999999998</v>
      </c>
      <c r="F3378">
        <v>100.61</v>
      </c>
      <c r="G3378">
        <v>-11.7667331371569</v>
      </c>
      <c r="H3378">
        <v>201.41998227479499</v>
      </c>
      <c r="I3378">
        <v>127.871886684093</v>
      </c>
      <c r="J3378">
        <v>18.756150862014401</v>
      </c>
      <c r="K3378">
        <v>52.215875796160702</v>
      </c>
      <c r="L3378">
        <v>44.225767233575802</v>
      </c>
      <c r="M3378">
        <v>99.718407154797006</v>
      </c>
      <c r="N3378">
        <v>2.2711409395973101</v>
      </c>
      <c r="O3378">
        <v>0</v>
      </c>
      <c r="P3378">
        <v>334.22529132498897</v>
      </c>
    </row>
    <row r="3379" spans="1:17" hidden="1" x14ac:dyDescent="0.3">
      <c r="A3379" t="s">
        <v>6974</v>
      </c>
      <c r="B3379" t="s">
        <v>6975</v>
      </c>
      <c r="C3379" t="s">
        <v>10301</v>
      </c>
      <c r="D3379" t="s">
        <v>54</v>
      </c>
      <c r="E3379">
        <v>56</v>
      </c>
      <c r="F3379">
        <v>56</v>
      </c>
      <c r="G3379">
        <v>43.231406730144101</v>
      </c>
      <c r="H3379">
        <v>-10.0894750103591</v>
      </c>
      <c r="I3379">
        <v>-0.91623869263899305</v>
      </c>
      <c r="J3379">
        <v>-2.2140265289216599</v>
      </c>
      <c r="K3379">
        <v>57.3046960714818</v>
      </c>
      <c r="L3379">
        <v>48.9908467789162</v>
      </c>
      <c r="M3379">
        <v>47.627487815513199</v>
      </c>
      <c r="N3379">
        <v>0.15483174335800601</v>
      </c>
      <c r="O3379">
        <v>56.964285714285701</v>
      </c>
      <c r="P3379">
        <v>97.879858657243801</v>
      </c>
      <c r="Q3379">
        <v>6.2575117246865999E-2</v>
      </c>
    </row>
    <row r="3380" spans="1:17" hidden="1" x14ac:dyDescent="0.3">
      <c r="A3380" t="s">
        <v>6976</v>
      </c>
      <c r="B3380" t="s">
        <v>6977</v>
      </c>
      <c r="C3380" t="s">
        <v>10301</v>
      </c>
      <c r="D3380" t="s">
        <v>530</v>
      </c>
      <c r="E3380">
        <v>55.981299403999998</v>
      </c>
      <c r="F3380">
        <v>6.29</v>
      </c>
      <c r="G3380">
        <v>0.38915324206215002</v>
      </c>
      <c r="H3380">
        <v>-20.280826918116901</v>
      </c>
      <c r="I3380">
        <v>-1.1023143048514801</v>
      </c>
      <c r="J3380">
        <v>-2.76572611959616</v>
      </c>
      <c r="K3380">
        <v>6.8432390464462198</v>
      </c>
      <c r="L3380">
        <v>7.2664875094538202</v>
      </c>
      <c r="M3380">
        <v>30.516838261855199</v>
      </c>
      <c r="N3380">
        <v>0.88157317043774996</v>
      </c>
      <c r="O3380">
        <v>41.653418124006301</v>
      </c>
      <c r="P3380">
        <v>52.814948552998203</v>
      </c>
      <c r="Q3380">
        <v>2.0776231836161001E-2</v>
      </c>
    </row>
    <row r="3381" spans="1:17" hidden="1" x14ac:dyDescent="0.3">
      <c r="A3381" t="s">
        <v>6978</v>
      </c>
      <c r="B3381" t="s">
        <v>6979</v>
      </c>
      <c r="C3381" t="s">
        <v>10301</v>
      </c>
      <c r="D3381" t="s">
        <v>359</v>
      </c>
      <c r="E3381">
        <v>55.868462319999999</v>
      </c>
      <c r="F3381">
        <v>38.32</v>
      </c>
      <c r="G3381">
        <v>-23.726784377449398</v>
      </c>
      <c r="H3381">
        <v>-5.8036374409274396</v>
      </c>
      <c r="I3381">
        <v>-30.818275952974702</v>
      </c>
      <c r="J3381">
        <v>-6.3975041776037296</v>
      </c>
      <c r="K3381">
        <v>41.045428524012301</v>
      </c>
      <c r="L3381">
        <v>44.150628921423397</v>
      </c>
      <c r="M3381">
        <v>42.7442871975259</v>
      </c>
      <c r="N3381">
        <v>0.30383326402688499</v>
      </c>
      <c r="O3381">
        <v>55.2862824166316</v>
      </c>
      <c r="P3381">
        <v>23.501457394196599</v>
      </c>
      <c r="Q3381">
        <v>4.0148559427040003E-3</v>
      </c>
    </row>
    <row r="3382" spans="1:17" hidden="1" x14ac:dyDescent="0.3">
      <c r="A3382" t="s">
        <v>6980</v>
      </c>
      <c r="B3382" t="s">
        <v>6981</v>
      </c>
      <c r="C3382" t="s">
        <v>10301</v>
      </c>
      <c r="D3382" t="s">
        <v>72</v>
      </c>
      <c r="E3382">
        <v>55.601310900000001</v>
      </c>
      <c r="F3382">
        <v>54.28</v>
      </c>
      <c r="G3382">
        <v>-59.974315318601903</v>
      </c>
      <c r="H3382">
        <v>-1.5856471211007199</v>
      </c>
      <c r="I3382">
        <v>-29.916431263961801</v>
      </c>
      <c r="J3382">
        <v>-0.44191659578664699</v>
      </c>
      <c r="K3382">
        <v>54.514311522496101</v>
      </c>
      <c r="L3382">
        <v>60.338741973494699</v>
      </c>
      <c r="M3382">
        <v>58.647236835292901</v>
      </c>
      <c r="N3382">
        <v>0.57398393447786999</v>
      </c>
      <c r="O3382">
        <v>51.7870302137067</v>
      </c>
      <c r="P3382">
        <v>10.7755102040816</v>
      </c>
      <c r="Q3382">
        <v>3.0557584907686001E-2</v>
      </c>
    </row>
    <row r="3383" spans="1:17" hidden="1" x14ac:dyDescent="0.3">
      <c r="A3383" t="s">
        <v>6982</v>
      </c>
      <c r="B3383" t="s">
        <v>6983</v>
      </c>
      <c r="C3383" t="s">
        <v>10301</v>
      </c>
      <c r="D3383" t="s">
        <v>303</v>
      </c>
      <c r="E3383">
        <v>55.528753600000002</v>
      </c>
      <c r="F3383">
        <v>65.2</v>
      </c>
      <c r="G3383">
        <v>-4.8524298608653798</v>
      </c>
      <c r="H3383">
        <v>-2.79570787049787</v>
      </c>
      <c r="I3383">
        <v>-21.3460011360382</v>
      </c>
      <c r="J3383">
        <v>-3.55312769439931</v>
      </c>
      <c r="K3383">
        <v>64.538894545846006</v>
      </c>
      <c r="L3383">
        <v>62.0209235212306</v>
      </c>
      <c r="M3383">
        <v>62.118976636025998</v>
      </c>
      <c r="N3383">
        <v>0.88287994376377099</v>
      </c>
      <c r="O3383">
        <v>16.564417177914098</v>
      </c>
      <c r="P3383">
        <v>44.824522434473501</v>
      </c>
      <c r="Q3383">
        <v>0.110115977828528</v>
      </c>
    </row>
    <row r="3384" spans="1:17" hidden="1" x14ac:dyDescent="0.3">
      <c r="A3384" t="s">
        <v>6984</v>
      </c>
      <c r="B3384" t="s">
        <v>6985</v>
      </c>
      <c r="C3384" t="s">
        <v>10301</v>
      </c>
      <c r="D3384" t="s">
        <v>263</v>
      </c>
      <c r="E3384">
        <v>55.486218749999999</v>
      </c>
      <c r="F3384">
        <v>181.55</v>
      </c>
      <c r="G3384">
        <v>-16.434777745196801</v>
      </c>
      <c r="H3384">
        <v>4.4810778437878396</v>
      </c>
      <c r="I3384">
        <v>9.9250713873121708</v>
      </c>
      <c r="J3384">
        <v>5.8342151777328599</v>
      </c>
      <c r="K3384">
        <v>173.39950658796701</v>
      </c>
      <c r="L3384">
        <v>162.38909777566801</v>
      </c>
      <c r="M3384">
        <v>54.990497006793397</v>
      </c>
      <c r="N3384">
        <v>0.461052205818623</v>
      </c>
      <c r="O3384">
        <v>38.777196364637803</v>
      </c>
      <c r="P3384">
        <v>43.745051464766398</v>
      </c>
      <c r="Q3384">
        <v>8.9867696574434996E-2</v>
      </c>
    </row>
    <row r="3385" spans="1:17" hidden="1" x14ac:dyDescent="0.3">
      <c r="A3385" t="s">
        <v>6986</v>
      </c>
      <c r="B3385" t="s">
        <v>6987</v>
      </c>
      <c r="C3385" t="s">
        <v>10301</v>
      </c>
      <c r="D3385" t="s">
        <v>139</v>
      </c>
      <c r="E3385">
        <v>55.332479999999997</v>
      </c>
      <c r="F3385">
        <v>14.72</v>
      </c>
      <c r="G3385">
        <v>-29.653385054174599</v>
      </c>
      <c r="H3385">
        <v>-6.6560613243390598</v>
      </c>
      <c r="I3385">
        <v>-16.523825446912198</v>
      </c>
      <c r="J3385">
        <v>-2.76572611959616</v>
      </c>
      <c r="K3385">
        <v>15.041560783107901</v>
      </c>
      <c r="L3385">
        <v>16.076824483284</v>
      </c>
      <c r="M3385">
        <v>50.655077685115401</v>
      </c>
      <c r="N3385">
        <v>0.27265471276877101</v>
      </c>
      <c r="O3385">
        <v>75.271739130434796</v>
      </c>
      <c r="P3385">
        <v>18.232931726907601</v>
      </c>
      <c r="Q3385">
        <v>-3.1192844839626001E-2</v>
      </c>
    </row>
    <row r="3386" spans="1:17" hidden="1" x14ac:dyDescent="0.3">
      <c r="A3386" t="s">
        <v>6988</v>
      </c>
      <c r="B3386" t="s">
        <v>6989</v>
      </c>
      <c r="C3386" t="s">
        <v>10301</v>
      </c>
      <c r="D3386" t="s">
        <v>6990</v>
      </c>
      <c r="E3386">
        <v>55.316853799999997</v>
      </c>
      <c r="F3386">
        <v>39.79</v>
      </c>
      <c r="G3386">
        <v>168.801128993389</v>
      </c>
      <c r="H3386">
        <v>63.695509033779103</v>
      </c>
      <c r="I3386">
        <v>52.881753161702399</v>
      </c>
      <c r="J3386">
        <v>58.677655060627103</v>
      </c>
      <c r="K3386">
        <v>28.300850497072599</v>
      </c>
      <c r="L3386">
        <v>24.473976554371699</v>
      </c>
      <c r="M3386">
        <v>79.736663068284301</v>
      </c>
      <c r="N3386">
        <v>4.6029703230862298</v>
      </c>
      <c r="O3386">
        <v>8.0673536064337803</v>
      </c>
      <c r="P3386">
        <v>206.07692307692301</v>
      </c>
      <c r="Q3386">
        <v>5.0172462060641999E-2</v>
      </c>
    </row>
    <row r="3387" spans="1:17" hidden="1" x14ac:dyDescent="0.3">
      <c r="A3387" t="s">
        <v>6991</v>
      </c>
      <c r="B3387" t="s">
        <v>6992</v>
      </c>
      <c r="C3387" t="s">
        <v>10301</v>
      </c>
      <c r="D3387" t="s">
        <v>955</v>
      </c>
      <c r="E3387">
        <v>55.295549999999999</v>
      </c>
      <c r="F3387">
        <v>178.95</v>
      </c>
      <c r="G3387">
        <v>523.99483078187598</v>
      </c>
      <c r="H3387">
        <v>-3.1607107473678502</v>
      </c>
      <c r="I3387">
        <v>202.43695852641699</v>
      </c>
      <c r="J3387">
        <v>15.2335815993377</v>
      </c>
      <c r="K3387">
        <v>169.19165478486201</v>
      </c>
      <c r="L3387">
        <v>120.42760702384</v>
      </c>
      <c r="M3387">
        <v>74.168765180738404</v>
      </c>
      <c r="N3387">
        <v>1.6056299336108699</v>
      </c>
      <c r="O3387">
        <v>31.768650461022599</v>
      </c>
      <c r="P3387">
        <v>551.91256830601003</v>
      </c>
    </row>
    <row r="3388" spans="1:17" hidden="1" x14ac:dyDescent="0.3">
      <c r="A3388" t="s">
        <v>6993</v>
      </c>
      <c r="B3388" t="s">
        <v>6994</v>
      </c>
      <c r="C3388" t="s">
        <v>10301</v>
      </c>
      <c r="D3388" t="s">
        <v>2182</v>
      </c>
      <c r="E3388">
        <v>55.2864</v>
      </c>
      <c r="F3388">
        <v>156</v>
      </c>
      <c r="G3388">
        <v>262.08226247586498</v>
      </c>
      <c r="H3388">
        <v>82.913133592916694</v>
      </c>
      <c r="I3388">
        <v>171.96063127283799</v>
      </c>
      <c r="J3388">
        <v>-2.76572611959616</v>
      </c>
      <c r="K3388">
        <v>101.04539950620899</v>
      </c>
      <c r="L3388">
        <v>72.667080129061802</v>
      </c>
      <c r="M3388">
        <v>97.317027325469198</v>
      </c>
      <c r="N3388">
        <v>0.58333333333333304</v>
      </c>
      <c r="O3388">
        <v>0</v>
      </c>
      <c r="P3388">
        <v>372.72727272727201</v>
      </c>
      <c r="Q3388">
        <v>0.117863196879267</v>
      </c>
    </row>
    <row r="3389" spans="1:17" hidden="1" x14ac:dyDescent="0.3">
      <c r="A3389" t="s">
        <v>6995</v>
      </c>
      <c r="B3389" t="s">
        <v>6996</v>
      </c>
      <c r="C3389" t="s">
        <v>10301</v>
      </c>
      <c r="D3389" t="s">
        <v>139</v>
      </c>
      <c r="E3389">
        <v>55.273800000000001</v>
      </c>
      <c r="F3389">
        <v>51</v>
      </c>
      <c r="G3389">
        <v>18.549809862424802</v>
      </c>
      <c r="H3389">
        <v>-0.77320787049787898</v>
      </c>
      <c r="I3389">
        <v>36.9689776335603</v>
      </c>
      <c r="J3389">
        <v>10.009307557996999</v>
      </c>
      <c r="K3389">
        <v>47.849487047462603</v>
      </c>
      <c r="L3389">
        <v>41.633536322820397</v>
      </c>
      <c r="M3389">
        <v>61.581757191362001</v>
      </c>
      <c r="N3389">
        <v>0.46589467688267999</v>
      </c>
      <c r="O3389">
        <v>18.019607843137202</v>
      </c>
      <c r="P3389">
        <v>81.818181818181799</v>
      </c>
      <c r="Q3389">
        <v>3.8067094199562002E-2</v>
      </c>
    </row>
    <row r="3390" spans="1:17" hidden="1" x14ac:dyDescent="0.3">
      <c r="A3390" t="s">
        <v>6997</v>
      </c>
      <c r="B3390" t="s">
        <v>6998</v>
      </c>
      <c r="C3390" t="s">
        <v>10301</v>
      </c>
      <c r="D3390" t="s">
        <v>335</v>
      </c>
      <c r="E3390">
        <v>55.261592999999998</v>
      </c>
      <c r="F3390">
        <v>103.05</v>
      </c>
      <c r="G3390">
        <v>-48.250168911842302</v>
      </c>
      <c r="H3390">
        <v>5.0825816031863296</v>
      </c>
      <c r="I3390">
        <v>-22.724502324681701</v>
      </c>
      <c r="J3390">
        <v>-2.7161966495615002</v>
      </c>
      <c r="K3390">
        <v>104.96274933589299</v>
      </c>
      <c r="L3390">
        <v>118.985225766376</v>
      </c>
      <c r="M3390">
        <v>48.006247050739297</v>
      </c>
      <c r="N3390">
        <v>0.64337985665786501</v>
      </c>
      <c r="O3390">
        <v>102.81416787966999</v>
      </c>
      <c r="P3390">
        <v>18.680179661407301</v>
      </c>
      <c r="Q3390">
        <v>0.13012403711957801</v>
      </c>
    </row>
    <row r="3391" spans="1:17" hidden="1" x14ac:dyDescent="0.3">
      <c r="A3391" t="s">
        <v>6999</v>
      </c>
      <c r="B3391" t="s">
        <v>7000</v>
      </c>
      <c r="C3391" t="s">
        <v>10301</v>
      </c>
      <c r="D3391" t="s">
        <v>72</v>
      </c>
      <c r="E3391">
        <v>55.216163999999999</v>
      </c>
      <c r="F3391">
        <v>19.7</v>
      </c>
      <c r="G3391">
        <v>-27.917737524134498</v>
      </c>
      <c r="H3391">
        <v>-3.7499002176986802</v>
      </c>
      <c r="I3391">
        <v>-34.5720141639164</v>
      </c>
      <c r="J3391">
        <v>-2.81838541396161</v>
      </c>
      <c r="K3391">
        <v>19.8305642382368</v>
      </c>
      <c r="L3391">
        <v>20.6702795209738</v>
      </c>
      <c r="M3391">
        <v>66.913029405751701</v>
      </c>
      <c r="N3391">
        <v>0.33219384086046699</v>
      </c>
      <c r="O3391">
        <v>81.2182741116751</v>
      </c>
      <c r="P3391">
        <v>15.8823529411764</v>
      </c>
      <c r="Q3391">
        <v>0.13190347644206399</v>
      </c>
    </row>
    <row r="3392" spans="1:17" hidden="1" x14ac:dyDescent="0.3">
      <c r="A3392" t="s">
        <v>7001</v>
      </c>
      <c r="B3392" t="s">
        <v>7002</v>
      </c>
      <c r="C3392" t="s">
        <v>10301</v>
      </c>
      <c r="D3392" t="s">
        <v>263</v>
      </c>
      <c r="E3392">
        <v>55.210577000000001</v>
      </c>
      <c r="F3392">
        <v>53</v>
      </c>
      <c r="G3392">
        <v>137.746422876867</v>
      </c>
      <c r="I3392">
        <v>-45.425732363525</v>
      </c>
      <c r="K3392">
        <v>53.706138190125102</v>
      </c>
      <c r="L3392">
        <v>38.513103008389599</v>
      </c>
      <c r="M3392">
        <v>19.721633824694301</v>
      </c>
      <c r="N3392">
        <v>1.32013201320132E-2</v>
      </c>
      <c r="O3392">
        <v>50.943396226415103</v>
      </c>
      <c r="P3392">
        <v>209.941520467836</v>
      </c>
    </row>
    <row r="3393" spans="1:17" hidden="1" x14ac:dyDescent="0.3">
      <c r="A3393" t="s">
        <v>7003</v>
      </c>
      <c r="B3393" t="s">
        <v>7004</v>
      </c>
      <c r="C3393" t="s">
        <v>10301</v>
      </c>
      <c r="D3393" t="s">
        <v>281</v>
      </c>
      <c r="E3393">
        <v>55.149230000000003</v>
      </c>
      <c r="F3393">
        <v>164.6</v>
      </c>
      <c r="G3393">
        <v>15.3996329591044</v>
      </c>
      <c r="H3393">
        <v>4.9523591398113904</v>
      </c>
      <c r="I3393">
        <v>-19.617566815426599</v>
      </c>
      <c r="J3393">
        <v>-9.8460979074583896</v>
      </c>
      <c r="K3393">
        <v>168.59322898778601</v>
      </c>
      <c r="L3393">
        <v>160.289519227222</v>
      </c>
      <c r="M3393">
        <v>41.524802486355902</v>
      </c>
      <c r="N3393">
        <v>1.3440348905775401</v>
      </c>
      <c r="O3393">
        <v>39.732685297691297</v>
      </c>
      <c r="P3393">
        <v>52.1960240406842</v>
      </c>
      <c r="Q3393">
        <v>0.105753464730358</v>
      </c>
    </row>
    <row r="3394" spans="1:17" hidden="1" x14ac:dyDescent="0.3">
      <c r="A3394" t="s">
        <v>7005</v>
      </c>
      <c r="B3394" t="s">
        <v>7006</v>
      </c>
      <c r="C3394" t="s">
        <v>10301</v>
      </c>
      <c r="D3394" t="s">
        <v>290</v>
      </c>
      <c r="E3394">
        <v>55.006599999999999</v>
      </c>
      <c r="F3394">
        <v>110</v>
      </c>
      <c r="G3394">
        <v>46.546973023050199</v>
      </c>
      <c r="H3394">
        <v>56.750238329652603</v>
      </c>
      <c r="I3394">
        <v>49.851433568927199</v>
      </c>
      <c r="J3394">
        <v>15.189330060179101</v>
      </c>
      <c r="K3394">
        <v>79.522762205593594</v>
      </c>
      <c r="L3394">
        <v>94.568055909004997</v>
      </c>
      <c r="M3394">
        <v>99.996328326461693</v>
      </c>
      <c r="N3394">
        <v>1.49199176582818</v>
      </c>
      <c r="O3394">
        <v>0.2</v>
      </c>
      <c r="P3394">
        <v>122.132471728594</v>
      </c>
      <c r="Q3394">
        <v>2.1046142842449998E-3</v>
      </c>
    </row>
    <row r="3395" spans="1:17" hidden="1" x14ac:dyDescent="0.3">
      <c r="A3395" t="s">
        <v>7007</v>
      </c>
      <c r="B3395" t="s">
        <v>7008</v>
      </c>
      <c r="C3395" t="s">
        <v>10301</v>
      </c>
      <c r="D3395" t="s">
        <v>733</v>
      </c>
      <c r="E3395">
        <v>54.986265107999998</v>
      </c>
      <c r="F3395">
        <v>440.84</v>
      </c>
      <c r="G3395">
        <v>9.18921983598735</v>
      </c>
      <c r="H3395">
        <v>5.7099133185265201</v>
      </c>
      <c r="I3395">
        <v>-1.5730824471934799</v>
      </c>
      <c r="J3395">
        <v>3.3483786261024502</v>
      </c>
      <c r="K3395">
        <v>408.47377174400202</v>
      </c>
      <c r="L3395">
        <v>375.83004480163697</v>
      </c>
      <c r="M3395">
        <v>51.557362812998498</v>
      </c>
      <c r="N3395">
        <v>3.2802069663069799</v>
      </c>
      <c r="O3395">
        <v>2.9715996733508701</v>
      </c>
      <c r="P3395">
        <v>39.9492063492063</v>
      </c>
    </row>
    <row r="3396" spans="1:17" hidden="1" x14ac:dyDescent="0.3">
      <c r="A3396" t="s">
        <v>7009</v>
      </c>
      <c r="B3396" t="s">
        <v>7010</v>
      </c>
      <c r="C3396" t="s">
        <v>10301</v>
      </c>
      <c r="D3396" t="s">
        <v>7011</v>
      </c>
      <c r="E3396">
        <v>54.901000000000003</v>
      </c>
      <c r="F3396">
        <v>253</v>
      </c>
      <c r="G3396">
        <v>-27.520912127309099</v>
      </c>
      <c r="H3396">
        <v>-19.356185216776101</v>
      </c>
      <c r="I3396">
        <v>-11.2789069666996</v>
      </c>
      <c r="J3396">
        <v>-3.1594269069977399</v>
      </c>
      <c r="M3396">
        <v>43.463195583218301</v>
      </c>
      <c r="O3396">
        <v>43.478260869565197</v>
      </c>
      <c r="P3396">
        <v>16.994219653179201</v>
      </c>
    </row>
    <row r="3397" spans="1:17" hidden="1" x14ac:dyDescent="0.3">
      <c r="A3397" t="s">
        <v>7012</v>
      </c>
      <c r="B3397" t="s">
        <v>7013</v>
      </c>
      <c r="C3397" t="s">
        <v>10301</v>
      </c>
      <c r="D3397" t="s">
        <v>119</v>
      </c>
      <c r="E3397">
        <v>54.894240000000003</v>
      </c>
      <c r="F3397">
        <v>8.73</v>
      </c>
      <c r="G3397">
        <v>-36.504124958689502</v>
      </c>
      <c r="H3397">
        <v>-2.5710005126383502</v>
      </c>
      <c r="I3397">
        <v>-41.442425847032702</v>
      </c>
      <c r="J3397">
        <v>-2.1975443014143599</v>
      </c>
      <c r="K3397">
        <v>9.0739623111872998</v>
      </c>
      <c r="L3397">
        <v>9.80683415351848</v>
      </c>
      <c r="M3397">
        <v>47.4540292862903</v>
      </c>
      <c r="N3397">
        <v>1.2723471972327201</v>
      </c>
      <c r="O3397">
        <v>75.257731958762804</v>
      </c>
      <c r="P3397">
        <v>4.55089820359282</v>
      </c>
      <c r="Q3397">
        <v>1.0143772875795E-2</v>
      </c>
    </row>
    <row r="3398" spans="1:17" hidden="1" x14ac:dyDescent="0.3">
      <c r="A3398" t="s">
        <v>7014</v>
      </c>
      <c r="B3398" t="s">
        <v>7015</v>
      </c>
      <c r="C3398" t="s">
        <v>10301</v>
      </c>
      <c r="D3398" t="s">
        <v>139</v>
      </c>
      <c r="E3398">
        <v>54.875</v>
      </c>
      <c r="F3398">
        <v>21.95</v>
      </c>
      <c r="G3398">
        <v>-21.827839022442902</v>
      </c>
      <c r="H3398">
        <v>-5.5693723765327503</v>
      </c>
      <c r="I3398">
        <v>-38.582159269951902</v>
      </c>
      <c r="J3398">
        <v>0.36680400088575199</v>
      </c>
      <c r="K3398">
        <v>21.280019224386098</v>
      </c>
      <c r="L3398">
        <v>22.414924996420599</v>
      </c>
      <c r="M3398">
        <v>60.791682816273898</v>
      </c>
      <c r="N3398">
        <v>0.80260506767070305</v>
      </c>
      <c r="O3398">
        <v>70.569476082004499</v>
      </c>
      <c r="P3398">
        <v>20.2739726027397</v>
      </c>
      <c r="Q3398">
        <v>7.1177717718865996E-2</v>
      </c>
    </row>
    <row r="3399" spans="1:17" hidden="1" x14ac:dyDescent="0.3">
      <c r="A3399" t="s">
        <v>7016</v>
      </c>
      <c r="B3399" t="s">
        <v>7017</v>
      </c>
      <c r="C3399" t="s">
        <v>10301</v>
      </c>
      <c r="D3399" t="s">
        <v>177</v>
      </c>
      <c r="E3399">
        <v>54.763967999999998</v>
      </c>
      <c r="F3399">
        <v>31.36</v>
      </c>
      <c r="G3399">
        <v>160.052877719207</v>
      </c>
      <c r="H3399">
        <v>-2.8019559480124698</v>
      </c>
      <c r="I3399">
        <v>51.913208690204698</v>
      </c>
      <c r="J3399">
        <v>-9.5527928251015499</v>
      </c>
      <c r="K3399">
        <v>30.756272031759298</v>
      </c>
      <c r="L3399">
        <v>23.099058383006899</v>
      </c>
      <c r="M3399">
        <v>25.012041086579899</v>
      </c>
      <c r="N3399">
        <v>0.21968673063154401</v>
      </c>
      <c r="O3399">
        <v>28.826530612244799</v>
      </c>
      <c r="P3399">
        <v>193.35827876520099</v>
      </c>
      <c r="Q3399">
        <v>0.11700229055231701</v>
      </c>
    </row>
    <row r="3400" spans="1:17" hidden="1" x14ac:dyDescent="0.3">
      <c r="A3400" t="s">
        <v>7018</v>
      </c>
      <c r="B3400" t="s">
        <v>7019</v>
      </c>
      <c r="C3400" t="s">
        <v>10301</v>
      </c>
      <c r="D3400" t="s">
        <v>397</v>
      </c>
      <c r="E3400">
        <v>54.704340000000002</v>
      </c>
      <c r="F3400">
        <v>35.549999999999997</v>
      </c>
      <c r="G3400">
        <v>65.2887842149958</v>
      </c>
      <c r="H3400">
        <v>10.2799500242389</v>
      </c>
      <c r="I3400">
        <v>-18.246034597427801</v>
      </c>
      <c r="J3400">
        <v>6.58911259008124</v>
      </c>
      <c r="K3400">
        <v>32.010790756693901</v>
      </c>
      <c r="L3400">
        <v>31.534595093331301</v>
      </c>
      <c r="M3400">
        <v>81.407105315166703</v>
      </c>
      <c r="N3400">
        <v>2.8079470198675498</v>
      </c>
      <c r="O3400">
        <v>58.5091420534458</v>
      </c>
      <c r="P3400">
        <v>93.206521739130395</v>
      </c>
      <c r="Q3400">
        <v>0.13251502088258599</v>
      </c>
    </row>
    <row r="3401" spans="1:17" hidden="1" x14ac:dyDescent="0.3">
      <c r="A3401" t="s">
        <v>7020</v>
      </c>
      <c r="B3401" t="s">
        <v>7021</v>
      </c>
      <c r="C3401" t="s">
        <v>10301</v>
      </c>
      <c r="D3401" t="s">
        <v>359</v>
      </c>
      <c r="E3401">
        <v>54.6412975</v>
      </c>
      <c r="F3401">
        <v>131.05000000000001</v>
      </c>
      <c r="G3401">
        <v>-56.694911437178</v>
      </c>
      <c r="H3401">
        <v>-11.915594437128799</v>
      </c>
      <c r="I3401">
        <v>-31.252289589667999</v>
      </c>
      <c r="J3401">
        <v>-3.7950214481789</v>
      </c>
      <c r="K3401">
        <v>134.22164080956901</v>
      </c>
      <c r="L3401">
        <v>141.49854534892199</v>
      </c>
      <c r="M3401">
        <v>55.279632711049899</v>
      </c>
      <c r="N3401">
        <v>1.0515746234596</v>
      </c>
      <c r="O3401">
        <v>60.244181610072403</v>
      </c>
      <c r="P3401">
        <v>12.925463162429899</v>
      </c>
    </row>
    <row r="3402" spans="1:17" hidden="1" x14ac:dyDescent="0.3">
      <c r="A3402" t="s">
        <v>7022</v>
      </c>
      <c r="B3402" t="s">
        <v>7023</v>
      </c>
      <c r="C3402" t="s">
        <v>10301</v>
      </c>
      <c r="D3402" t="s">
        <v>622</v>
      </c>
      <c r="E3402">
        <v>54.636629167999899</v>
      </c>
      <c r="F3402">
        <v>0.88</v>
      </c>
      <c r="G3402">
        <v>-49.346308952705897</v>
      </c>
      <c r="H3402">
        <v>4.7908885150443004</v>
      </c>
      <c r="I3402">
        <v>-47.442155721189302</v>
      </c>
      <c r="J3402">
        <v>0.76368564510971604</v>
      </c>
      <c r="K3402">
        <v>0.84789637159057396</v>
      </c>
      <c r="L3402">
        <v>1.0755704388224101</v>
      </c>
      <c r="M3402">
        <v>63.619328559469203</v>
      </c>
      <c r="N3402">
        <v>0.93144931282335797</v>
      </c>
      <c r="O3402">
        <v>127.272727272727</v>
      </c>
      <c r="P3402">
        <v>20.547945205479401</v>
      </c>
      <c r="Q3402">
        <v>6.08534967149E-2</v>
      </c>
    </row>
    <row r="3403" spans="1:17" hidden="1" x14ac:dyDescent="0.3">
      <c r="A3403" t="s">
        <v>7024</v>
      </c>
      <c r="B3403" t="s">
        <v>7025</v>
      </c>
      <c r="C3403" t="s">
        <v>10301</v>
      </c>
      <c r="D3403" t="s">
        <v>359</v>
      </c>
      <c r="E3403">
        <v>54.590516575000002</v>
      </c>
      <c r="F3403">
        <v>17.149999999999999</v>
      </c>
      <c r="G3403">
        <v>-68.820563161625898</v>
      </c>
      <c r="H3403">
        <v>-8.6004884772150891</v>
      </c>
      <c r="I3403">
        <v>-66.944381294145799</v>
      </c>
      <c r="J3403">
        <v>-6.6443095934578702</v>
      </c>
      <c r="K3403">
        <v>21.168679674811301</v>
      </c>
      <c r="L3403">
        <v>28.151135160705302</v>
      </c>
      <c r="M3403">
        <v>25.627919993223099</v>
      </c>
      <c r="N3403">
        <v>0.14249144687722501</v>
      </c>
      <c r="O3403">
        <v>164.37317784256501</v>
      </c>
      <c r="P3403">
        <v>2.8794241151769402</v>
      </c>
      <c r="Q3403">
        <v>9.5740834447319997E-2</v>
      </c>
    </row>
    <row r="3404" spans="1:17" hidden="1" x14ac:dyDescent="0.3">
      <c r="A3404" t="s">
        <v>7026</v>
      </c>
      <c r="B3404" t="s">
        <v>7027</v>
      </c>
      <c r="C3404" t="s">
        <v>10301</v>
      </c>
      <c r="D3404" t="s">
        <v>902</v>
      </c>
      <c r="E3404">
        <v>54.465756249999998</v>
      </c>
      <c r="F3404">
        <v>97.85</v>
      </c>
      <c r="G3404">
        <v>0.41013132832444599</v>
      </c>
      <c r="H3404">
        <v>10.0395194022294</v>
      </c>
      <c r="I3404">
        <v>-4.32521124449051</v>
      </c>
      <c r="J3404">
        <v>-6.2928197156552796</v>
      </c>
      <c r="K3404">
        <v>92.731346953992997</v>
      </c>
      <c r="L3404">
        <v>87.666271939385993</v>
      </c>
      <c r="M3404">
        <v>60.624196639201003</v>
      </c>
      <c r="N3404">
        <v>0.57221206967581095</v>
      </c>
      <c r="O3404">
        <v>7.4092999489013804</v>
      </c>
      <c r="P3404">
        <v>39.090262970859897</v>
      </c>
      <c r="Q3404">
        <v>8.8167969775433994E-2</v>
      </c>
    </row>
    <row r="3405" spans="1:17" hidden="1" x14ac:dyDescent="0.3">
      <c r="A3405" t="s">
        <v>7028</v>
      </c>
      <c r="B3405" t="s">
        <v>7029</v>
      </c>
      <c r="C3405" t="s">
        <v>10301</v>
      </c>
      <c r="D3405" t="s">
        <v>7030</v>
      </c>
      <c r="E3405">
        <v>54.372</v>
      </c>
      <c r="F3405">
        <v>90.62</v>
      </c>
      <c r="G3405">
        <v>79.831001586365204</v>
      </c>
      <c r="H3405">
        <v>-1.7463143958743399</v>
      </c>
      <c r="I3405">
        <v>62.694096383829098</v>
      </c>
      <c r="J3405">
        <v>2.6847349823191702</v>
      </c>
      <c r="K3405">
        <v>93.392387129905998</v>
      </c>
      <c r="L3405">
        <v>77.053344885152399</v>
      </c>
      <c r="M3405">
        <v>52.387132220504199</v>
      </c>
      <c r="N3405">
        <v>0.99338503632128505</v>
      </c>
      <c r="O3405">
        <v>39.814610461266803</v>
      </c>
      <c r="P3405">
        <v>154.55056179775201</v>
      </c>
      <c r="Q3405">
        <v>0.13231449854889299</v>
      </c>
    </row>
    <row r="3406" spans="1:17" hidden="1" x14ac:dyDescent="0.3">
      <c r="A3406" t="s">
        <v>7031</v>
      </c>
      <c r="B3406" t="s">
        <v>7032</v>
      </c>
      <c r="C3406" t="s">
        <v>10301</v>
      </c>
      <c r="D3406" t="s">
        <v>1538</v>
      </c>
      <c r="E3406">
        <v>54.274999999999999</v>
      </c>
      <c r="F3406">
        <v>21.71</v>
      </c>
      <c r="G3406">
        <v>-11.631265375593401</v>
      </c>
      <c r="H3406">
        <v>8.7170408857210298</v>
      </c>
      <c r="I3406">
        <v>-22.7731934609861</v>
      </c>
      <c r="J3406">
        <v>9.9893759212201498</v>
      </c>
      <c r="K3406">
        <v>20.5119331058836</v>
      </c>
      <c r="L3406">
        <v>20.8085044807234</v>
      </c>
      <c r="M3406">
        <v>69.594657746147206</v>
      </c>
      <c r="N3406">
        <v>1.66813300043593</v>
      </c>
      <c r="O3406">
        <v>28.051589129433399</v>
      </c>
      <c r="P3406">
        <v>26.515151515151501</v>
      </c>
      <c r="Q3406">
        <v>2.7040923042542998E-2</v>
      </c>
    </row>
    <row r="3407" spans="1:17" hidden="1" x14ac:dyDescent="0.3">
      <c r="A3407" t="s">
        <v>7033</v>
      </c>
      <c r="B3407" t="s">
        <v>7034</v>
      </c>
      <c r="C3407" t="s">
        <v>10301</v>
      </c>
      <c r="D3407" t="s">
        <v>124</v>
      </c>
      <c r="E3407">
        <v>54.156025</v>
      </c>
      <c r="F3407">
        <v>5.39</v>
      </c>
      <c r="G3407">
        <v>15.433326305652599</v>
      </c>
      <c r="H3407">
        <v>3.1232277730664699</v>
      </c>
      <c r="I3407">
        <v>-18.744697880766399</v>
      </c>
      <c r="J3407">
        <v>-3.6681285288182999E-2</v>
      </c>
      <c r="K3407">
        <v>5.2771371984583899</v>
      </c>
      <c r="L3407">
        <v>5.3456166936101397</v>
      </c>
      <c r="M3407">
        <v>66.419613042830406</v>
      </c>
      <c r="N3407">
        <v>0.846206803062163</v>
      </c>
      <c r="O3407">
        <v>77.3654916512059</v>
      </c>
      <c r="P3407">
        <v>65.846153846153797</v>
      </c>
      <c r="Q3407">
        <v>6.9600783356577003E-2</v>
      </c>
    </row>
    <row r="3408" spans="1:17" hidden="1" x14ac:dyDescent="0.3">
      <c r="A3408" t="s">
        <v>7035</v>
      </c>
      <c r="B3408" t="s">
        <v>7036</v>
      </c>
      <c r="C3408" t="s">
        <v>10301</v>
      </c>
      <c r="D3408" t="s">
        <v>622</v>
      </c>
      <c r="E3408">
        <v>54.128340000000001</v>
      </c>
      <c r="F3408">
        <v>3.57</v>
      </c>
      <c r="G3408">
        <v>29.350984942825701</v>
      </c>
      <c r="H3408">
        <v>-9.2023595414490291</v>
      </c>
      <c r="I3408">
        <v>-60.748485573225402</v>
      </c>
      <c r="J3408">
        <v>2.21961112380558</v>
      </c>
      <c r="K3408">
        <v>3.75597005720988</v>
      </c>
      <c r="L3408">
        <v>3.7437924559431099</v>
      </c>
      <c r="M3408">
        <v>52.787381787048197</v>
      </c>
      <c r="N3408">
        <v>0.74414744966795798</v>
      </c>
      <c r="O3408">
        <v>114.28571428571399</v>
      </c>
      <c r="P3408">
        <v>63.761467889908197</v>
      </c>
      <c r="Q3408">
        <v>8.1794020580008994E-2</v>
      </c>
    </row>
    <row r="3409" spans="1:17" hidden="1" x14ac:dyDescent="0.3">
      <c r="A3409" t="s">
        <v>7037</v>
      </c>
      <c r="B3409" t="s">
        <v>7038</v>
      </c>
      <c r="C3409" t="s">
        <v>10301</v>
      </c>
      <c r="D3409" t="s">
        <v>527</v>
      </c>
      <c r="E3409">
        <v>54.106803499999998</v>
      </c>
      <c r="F3409">
        <v>180.35</v>
      </c>
      <c r="G3409">
        <v>122.08226247586499</v>
      </c>
      <c r="H3409">
        <v>-11.4333054790874</v>
      </c>
      <c r="I3409">
        <v>3.89619970952843</v>
      </c>
      <c r="J3409">
        <v>-4.7891552995748699</v>
      </c>
      <c r="K3409">
        <v>193.88382330729399</v>
      </c>
      <c r="L3409">
        <v>153.976548929291</v>
      </c>
      <c r="M3409">
        <v>24.965925204533001</v>
      </c>
      <c r="N3409">
        <v>0.188628419127783</v>
      </c>
      <c r="O3409">
        <v>47.685056833933999</v>
      </c>
      <c r="P3409">
        <v>165.220588235294</v>
      </c>
      <c r="Q3409">
        <v>8.7292326416469002E-2</v>
      </c>
    </row>
    <row r="3410" spans="1:17" hidden="1" x14ac:dyDescent="0.3">
      <c r="A3410" t="s">
        <v>7039</v>
      </c>
      <c r="B3410" t="s">
        <v>7040</v>
      </c>
      <c r="C3410" t="s">
        <v>10301</v>
      </c>
      <c r="D3410" t="s">
        <v>3832</v>
      </c>
      <c r="E3410">
        <v>53.909460000000003</v>
      </c>
      <c r="F3410">
        <v>17.100000000000001</v>
      </c>
      <c r="G3410">
        <v>-53.245248441165103</v>
      </c>
      <c r="H3410">
        <v>10.937844761080999</v>
      </c>
      <c r="I3410">
        <v>-1.7078867043610699</v>
      </c>
      <c r="J3410">
        <v>-5.2814493900363999</v>
      </c>
      <c r="K3410">
        <v>15.417439673824299</v>
      </c>
      <c r="L3410">
        <v>15.372028026992099</v>
      </c>
      <c r="M3410">
        <v>60.043956900261897</v>
      </c>
      <c r="N3410">
        <v>0.33575445467676801</v>
      </c>
      <c r="O3410">
        <v>43.274853801169499</v>
      </c>
      <c r="P3410">
        <v>55.454545454545404</v>
      </c>
      <c r="Q3410">
        <v>0.13352630502041299</v>
      </c>
    </row>
    <row r="3411" spans="1:17" hidden="1" x14ac:dyDescent="0.3">
      <c r="A3411" t="s">
        <v>7041</v>
      </c>
      <c r="B3411" t="s">
        <v>7042</v>
      </c>
      <c r="C3411" t="s">
        <v>10301</v>
      </c>
      <c r="D3411" t="s">
        <v>733</v>
      </c>
      <c r="E3411">
        <v>53.792091599999999</v>
      </c>
      <c r="F3411">
        <v>913.12</v>
      </c>
      <c r="G3411">
        <v>-1.8988854836703</v>
      </c>
      <c r="H3411">
        <v>-0.90537869370113599</v>
      </c>
      <c r="I3411">
        <v>0.32642643049409598</v>
      </c>
      <c r="J3411">
        <v>-0.777378863358822</v>
      </c>
      <c r="K3411">
        <v>890.50274518056801</v>
      </c>
      <c r="L3411">
        <v>830.92753314717197</v>
      </c>
      <c r="M3411">
        <v>58.819350865168801</v>
      </c>
      <c r="N3411">
        <v>1.1276569973114401</v>
      </c>
      <c r="O3411">
        <v>6.7767653758542101</v>
      </c>
      <c r="P3411">
        <v>29.686124130095099</v>
      </c>
      <c r="Q3411">
        <v>1.3226938830403E-2</v>
      </c>
    </row>
    <row r="3412" spans="1:17" hidden="1" x14ac:dyDescent="0.3">
      <c r="A3412" t="s">
        <v>7043</v>
      </c>
      <c r="B3412" t="s">
        <v>7044</v>
      </c>
      <c r="C3412" t="s">
        <v>10301</v>
      </c>
      <c r="D3412" t="s">
        <v>408</v>
      </c>
      <c r="E3412">
        <v>53.738731199999997</v>
      </c>
      <c r="F3412">
        <v>176</v>
      </c>
      <c r="G3412">
        <v>-26.124793625927499</v>
      </c>
      <c r="H3412">
        <v>-10.300632308627501</v>
      </c>
      <c r="I3412">
        <v>-22.335630840682398</v>
      </c>
      <c r="J3412">
        <v>-0.32102297640642002</v>
      </c>
      <c r="K3412">
        <v>192.65675080761901</v>
      </c>
      <c r="L3412">
        <v>203.43614154048299</v>
      </c>
      <c r="M3412">
        <v>47.084502289870301</v>
      </c>
      <c r="N3412">
        <v>0.23764132121480799</v>
      </c>
      <c r="O3412">
        <v>55.340909090909001</v>
      </c>
      <c r="P3412">
        <v>17.4116077384923</v>
      </c>
      <c r="Q3412">
        <v>3.759188137408E-3</v>
      </c>
    </row>
    <row r="3413" spans="1:17" hidden="1" x14ac:dyDescent="0.3">
      <c r="A3413" t="s">
        <v>7045</v>
      </c>
      <c r="B3413" t="s">
        <v>7046</v>
      </c>
      <c r="C3413" t="s">
        <v>10301</v>
      </c>
      <c r="D3413" t="s">
        <v>645</v>
      </c>
      <c r="E3413">
        <v>53.720855999999998</v>
      </c>
      <c r="F3413">
        <v>11.76</v>
      </c>
      <c r="G3413">
        <v>55.832262475865399</v>
      </c>
      <c r="H3413">
        <v>16.366792129502102</v>
      </c>
      <c r="I3413">
        <v>-29.437970125762799</v>
      </c>
      <c r="J3413">
        <v>-10.6027167152074</v>
      </c>
      <c r="K3413">
        <v>11.6405847650509</v>
      </c>
      <c r="L3413">
        <v>10.546532918202001</v>
      </c>
      <c r="M3413">
        <v>29.692545209652099</v>
      </c>
      <c r="N3413">
        <v>0.37876600448279002</v>
      </c>
      <c r="O3413">
        <v>45.408163265306101</v>
      </c>
      <c r="P3413">
        <v>88.16</v>
      </c>
      <c r="Q3413">
        <v>1.9618864628598999E-2</v>
      </c>
    </row>
    <row r="3414" spans="1:17" hidden="1" x14ac:dyDescent="0.3">
      <c r="A3414" t="s">
        <v>7047</v>
      </c>
      <c r="B3414" t="s">
        <v>7048</v>
      </c>
      <c r="C3414" t="s">
        <v>10301</v>
      </c>
      <c r="D3414" t="s">
        <v>72</v>
      </c>
      <c r="E3414">
        <v>53.689</v>
      </c>
      <c r="F3414">
        <v>26.5</v>
      </c>
      <c r="G3414">
        <v>107.63781803142</v>
      </c>
      <c r="H3414">
        <v>-4.1458292297211701</v>
      </c>
      <c r="I3414">
        <v>73.638952951160206</v>
      </c>
      <c r="J3414">
        <v>-1.2619667210999299</v>
      </c>
      <c r="K3414">
        <v>25.3286805935182</v>
      </c>
      <c r="L3414">
        <v>20.5240228829927</v>
      </c>
      <c r="M3414">
        <v>52.686343777182501</v>
      </c>
      <c r="N3414">
        <v>0.28277759115207801</v>
      </c>
      <c r="O3414">
        <v>11.320754716981099</v>
      </c>
      <c r="P3414">
        <v>178.947368421052</v>
      </c>
      <c r="Q3414">
        <v>6.7729445046552997E-2</v>
      </c>
    </row>
    <row r="3415" spans="1:17" hidden="1" x14ac:dyDescent="0.3">
      <c r="A3415" t="s">
        <v>7049</v>
      </c>
      <c r="B3415" t="s">
        <v>7050</v>
      </c>
      <c r="C3415" t="s">
        <v>10301</v>
      </c>
      <c r="D3415" t="s">
        <v>774</v>
      </c>
      <c r="E3415">
        <v>53.660464494000003</v>
      </c>
      <c r="F3415">
        <v>5.46</v>
      </c>
      <c r="G3415">
        <v>-3.5441612143395602</v>
      </c>
      <c r="H3415">
        <v>3.3945587290997201</v>
      </c>
      <c r="I3415">
        <v>11.297240609447799</v>
      </c>
      <c r="J3415">
        <v>0.81993125092177099</v>
      </c>
      <c r="K3415">
        <v>5.1560535515720698</v>
      </c>
      <c r="L3415">
        <v>4.6161252073127299</v>
      </c>
      <c r="M3415">
        <v>62.929308122304001</v>
      </c>
      <c r="N3415">
        <v>0.79963378077053704</v>
      </c>
      <c r="O3415">
        <v>14.285714285714199</v>
      </c>
      <c r="P3415">
        <v>95.6989247311828</v>
      </c>
      <c r="Q3415">
        <v>8.3596166127585997E-2</v>
      </c>
    </row>
    <row r="3416" spans="1:17" hidden="1" x14ac:dyDescent="0.3">
      <c r="A3416" t="s">
        <v>7051</v>
      </c>
      <c r="B3416" t="s">
        <v>7052</v>
      </c>
      <c r="C3416" t="s">
        <v>10301</v>
      </c>
      <c r="D3416" t="s">
        <v>6577</v>
      </c>
      <c r="E3416">
        <v>53.655360227999999</v>
      </c>
      <c r="F3416">
        <v>44.91</v>
      </c>
      <c r="G3416">
        <v>127.688409317072</v>
      </c>
      <c r="H3416">
        <v>69.425706858184199</v>
      </c>
      <c r="I3416">
        <v>117.106743438818</v>
      </c>
      <c r="J3416">
        <v>5.4426788939206698</v>
      </c>
      <c r="K3416">
        <v>29.466067520412</v>
      </c>
      <c r="L3416">
        <v>20.824798279005499</v>
      </c>
      <c r="M3416">
        <v>94.407170274406198</v>
      </c>
      <c r="N3416">
        <v>1.0303702593314299</v>
      </c>
      <c r="O3416">
        <v>0</v>
      </c>
      <c r="P3416">
        <v>237.66917293233001</v>
      </c>
      <c r="Q3416">
        <v>0.16935045574416999</v>
      </c>
    </row>
    <row r="3417" spans="1:17" hidden="1" x14ac:dyDescent="0.3">
      <c r="A3417" t="s">
        <v>7053</v>
      </c>
      <c r="B3417" t="s">
        <v>7054</v>
      </c>
      <c r="C3417" t="s">
        <v>10301</v>
      </c>
      <c r="D3417" t="s">
        <v>139</v>
      </c>
      <c r="E3417">
        <v>53.65478865</v>
      </c>
      <c r="F3417">
        <v>16.260000000000002</v>
      </c>
      <c r="G3417">
        <v>32.913123009990002</v>
      </c>
      <c r="H3417">
        <v>15.972674482443299</v>
      </c>
      <c r="I3417">
        <v>-10.807246011167701</v>
      </c>
      <c r="J3417">
        <v>0.33906042632878902</v>
      </c>
      <c r="K3417">
        <v>15.1702109842889</v>
      </c>
      <c r="L3417">
        <v>14.287444434360999</v>
      </c>
      <c r="M3417">
        <v>65.343766312641407</v>
      </c>
      <c r="N3417">
        <v>1.0403019670943701</v>
      </c>
      <c r="O3417">
        <v>22.0787207872078</v>
      </c>
      <c r="P3417">
        <v>76.739130434782595</v>
      </c>
      <c r="Q3417">
        <v>7.1781136518204003E-2</v>
      </c>
    </row>
    <row r="3418" spans="1:17" hidden="1" x14ac:dyDescent="0.3">
      <c r="A3418" t="s">
        <v>7055</v>
      </c>
      <c r="B3418" t="s">
        <v>7056</v>
      </c>
      <c r="C3418" t="s">
        <v>10301</v>
      </c>
      <c r="D3418" t="s">
        <v>46</v>
      </c>
      <c r="E3418">
        <v>53.653125000000003</v>
      </c>
      <c r="F3418">
        <v>73.75</v>
      </c>
      <c r="G3418">
        <v>25.728095809198699</v>
      </c>
      <c r="H3418">
        <v>0.74210077147743203</v>
      </c>
      <c r="I3418">
        <v>-29.822236248097699</v>
      </c>
      <c r="J3418">
        <v>-2.9804912202673002</v>
      </c>
      <c r="K3418">
        <v>76.522845717876393</v>
      </c>
      <c r="L3418">
        <v>76.829174560221006</v>
      </c>
      <c r="M3418">
        <v>38.952970565837603</v>
      </c>
      <c r="N3418">
        <v>1.0167318824843199</v>
      </c>
      <c r="O3418">
        <v>50.508474576271098</v>
      </c>
      <c r="P3418">
        <v>61.732456140350799</v>
      </c>
      <c r="Q3418">
        <v>5.3623551323019998E-2</v>
      </c>
    </row>
    <row r="3419" spans="1:17" hidden="1" x14ac:dyDescent="0.3">
      <c r="A3419" t="s">
        <v>7057</v>
      </c>
      <c r="B3419" t="s">
        <v>7058</v>
      </c>
      <c r="C3419" t="s">
        <v>10301</v>
      </c>
      <c r="D3419" t="s">
        <v>21</v>
      </c>
      <c r="E3419">
        <v>53.626559999999998</v>
      </c>
      <c r="F3419">
        <v>1.6</v>
      </c>
      <c r="G3419">
        <v>-81.940726029881603</v>
      </c>
      <c r="H3419">
        <v>3.2539716166816</v>
      </c>
      <c r="I3419">
        <v>-78.753921663936495</v>
      </c>
      <c r="J3419">
        <v>-6.31602197758433</v>
      </c>
      <c r="K3419">
        <v>1.8732612496493</v>
      </c>
      <c r="L3419">
        <v>2.69092643684876</v>
      </c>
      <c r="M3419">
        <v>23.0446070927851</v>
      </c>
      <c r="N3419">
        <v>0.37311434312990799</v>
      </c>
      <c r="O3419">
        <v>231.24999999999901</v>
      </c>
      <c r="P3419">
        <v>5.9602649006622599</v>
      </c>
      <c r="Q3419">
        <v>0.117839224466494</v>
      </c>
    </row>
    <row r="3420" spans="1:17" hidden="1" x14ac:dyDescent="0.3">
      <c r="A3420" t="s">
        <v>7059</v>
      </c>
      <c r="B3420" t="s">
        <v>7060</v>
      </c>
      <c r="C3420" t="s">
        <v>10301</v>
      </c>
      <c r="D3420" t="s">
        <v>527</v>
      </c>
      <c r="E3420">
        <v>53.420112260000003</v>
      </c>
      <c r="F3420">
        <v>15.14</v>
      </c>
      <c r="G3420">
        <v>124.809954012003</v>
      </c>
      <c r="H3420">
        <v>31.516943201527901</v>
      </c>
      <c r="I3420">
        <v>143.18768614333999</v>
      </c>
      <c r="J3420">
        <v>5.3128765004911598</v>
      </c>
      <c r="K3420">
        <v>11.5795117761631</v>
      </c>
      <c r="L3420">
        <v>8.6850904636777901</v>
      </c>
      <c r="M3420">
        <v>99.535202421433993</v>
      </c>
      <c r="N3420">
        <v>1.40239169388841</v>
      </c>
      <c r="O3420">
        <v>0.79964004084151996</v>
      </c>
      <c r="P3420">
        <v>320.82099334854598</v>
      </c>
      <c r="Q3420">
        <v>2.4580463582147001E-2</v>
      </c>
    </row>
    <row r="3421" spans="1:17" hidden="1" x14ac:dyDescent="0.3">
      <c r="A3421" t="s">
        <v>7061</v>
      </c>
      <c r="B3421" t="s">
        <v>7062</v>
      </c>
      <c r="C3421" t="s">
        <v>10301</v>
      </c>
      <c r="D3421" t="s">
        <v>101</v>
      </c>
      <c r="E3421">
        <v>53.330793999999997</v>
      </c>
      <c r="F3421">
        <v>41.03</v>
      </c>
      <c r="G3421">
        <v>534.92555811399097</v>
      </c>
      <c r="H3421">
        <v>12.428281995256199</v>
      </c>
      <c r="I3421">
        <v>130.10387871484801</v>
      </c>
      <c r="J3421">
        <v>7.1909838371137704</v>
      </c>
      <c r="K3421">
        <v>34.529488061236101</v>
      </c>
      <c r="L3421">
        <v>20.777229708204999</v>
      </c>
      <c r="M3421">
        <v>47.294075062258699</v>
      </c>
      <c r="N3421">
        <v>0.914849044978435</v>
      </c>
      <c r="O3421">
        <v>37.289787960029201</v>
      </c>
      <c r="P3421">
        <v>636.62477558348201</v>
      </c>
      <c r="Q3421">
        <v>8.9682148076144996E-2</v>
      </c>
    </row>
    <row r="3422" spans="1:17" hidden="1" x14ac:dyDescent="0.3">
      <c r="A3422" t="s">
        <v>7063</v>
      </c>
      <c r="B3422" t="s">
        <v>7064</v>
      </c>
      <c r="C3422" t="s">
        <v>10301</v>
      </c>
      <c r="D3422" t="s">
        <v>139</v>
      </c>
      <c r="E3422">
        <v>53.311747320000002</v>
      </c>
      <c r="F3422">
        <v>159.9</v>
      </c>
      <c r="G3422">
        <v>58.0124950340049</v>
      </c>
      <c r="H3422">
        <v>-7.5209950530855396</v>
      </c>
      <c r="I3422">
        <v>42.4744652649334</v>
      </c>
      <c r="J3422">
        <v>-4.3530277068977501</v>
      </c>
      <c r="K3422">
        <v>154.52181812936001</v>
      </c>
      <c r="L3422">
        <v>126.23977566080001</v>
      </c>
      <c r="M3422">
        <v>54.197238928968801</v>
      </c>
      <c r="N3422">
        <v>0.243560631555827</v>
      </c>
      <c r="O3422">
        <v>12.5703564727954</v>
      </c>
      <c r="P3422">
        <v>102.405063291139</v>
      </c>
      <c r="Q3422">
        <v>9.2968947018817999E-2</v>
      </c>
    </row>
    <row r="3423" spans="1:17" hidden="1" x14ac:dyDescent="0.3">
      <c r="A3423" t="s">
        <v>7065</v>
      </c>
      <c r="B3423" t="s">
        <v>7066</v>
      </c>
      <c r="C3423" t="s">
        <v>10301</v>
      </c>
      <c r="D3423" t="s">
        <v>2435</v>
      </c>
      <c r="E3423">
        <v>53.265084000000002</v>
      </c>
      <c r="F3423">
        <v>49.8</v>
      </c>
      <c r="G3423">
        <v>109.225119618722</v>
      </c>
      <c r="H3423">
        <v>13.1416476876255</v>
      </c>
      <c r="I3423">
        <v>22.592264401101399</v>
      </c>
      <c r="J3423">
        <v>6.0035046496345998</v>
      </c>
      <c r="K3423">
        <v>46.549713836488102</v>
      </c>
      <c r="L3423">
        <v>39.537016868761299</v>
      </c>
      <c r="M3423">
        <v>56.290458941976198</v>
      </c>
      <c r="N3423">
        <v>1.0144076330207701</v>
      </c>
      <c r="O3423">
        <v>22.590361445783099</v>
      </c>
      <c r="P3423">
        <v>148.99999999999901</v>
      </c>
      <c r="Q3423">
        <v>0.13660772936830601</v>
      </c>
    </row>
    <row r="3424" spans="1:17" hidden="1" x14ac:dyDescent="0.3">
      <c r="A3424" t="s">
        <v>7067</v>
      </c>
      <c r="B3424" t="s">
        <v>7068</v>
      </c>
      <c r="C3424" t="s">
        <v>10301</v>
      </c>
      <c r="D3424" t="s">
        <v>408</v>
      </c>
      <c r="E3424">
        <v>53.189749999999997</v>
      </c>
      <c r="F3424">
        <v>14.09</v>
      </c>
      <c r="G3424">
        <v>-92.228781090497193</v>
      </c>
      <c r="H3424">
        <v>-7.1887052526968196</v>
      </c>
      <c r="I3424">
        <v>-25.0746260328551</v>
      </c>
      <c r="J3424">
        <v>5.3606847156182704</v>
      </c>
      <c r="K3424">
        <v>13.269426388194701</v>
      </c>
      <c r="L3424">
        <v>17.2607769740994</v>
      </c>
      <c r="M3424">
        <v>65.173177683436606</v>
      </c>
      <c r="N3424">
        <v>0.73285133330331997</v>
      </c>
      <c r="O3424">
        <v>194.535131298793</v>
      </c>
      <c r="P3424">
        <v>69.759036144578303</v>
      </c>
      <c r="Q3424">
        <v>1.1155789512467E-2</v>
      </c>
    </row>
    <row r="3425" spans="1:17" hidden="1" x14ac:dyDescent="0.3">
      <c r="A3425" t="s">
        <v>7069</v>
      </c>
      <c r="B3425" t="s">
        <v>7070</v>
      </c>
      <c r="C3425" t="s">
        <v>10301</v>
      </c>
      <c r="D3425" t="s">
        <v>622</v>
      </c>
      <c r="E3425">
        <v>53.119144079999998</v>
      </c>
      <c r="F3425">
        <v>49.2</v>
      </c>
      <c r="G3425">
        <v>-0.88443001057915804</v>
      </c>
      <c r="H3425">
        <v>0.84086620357619402</v>
      </c>
      <c r="I3425">
        <v>-33.605278539342201</v>
      </c>
      <c r="J3425">
        <v>-3.5270429920241599</v>
      </c>
      <c r="K3425">
        <v>49.8454931865585</v>
      </c>
      <c r="L3425">
        <v>50.3652204318578</v>
      </c>
      <c r="M3425">
        <v>54.318575424353703</v>
      </c>
      <c r="N3425">
        <v>0.97358913387199097</v>
      </c>
      <c r="O3425">
        <v>43.658536585365802</v>
      </c>
      <c r="P3425">
        <v>32.080536912751597</v>
      </c>
      <c r="Q3425">
        <v>0.128564022831481</v>
      </c>
    </row>
    <row r="3426" spans="1:17" hidden="1" x14ac:dyDescent="0.3">
      <c r="A3426" t="s">
        <v>7071</v>
      </c>
      <c r="B3426" t="s">
        <v>7072</v>
      </c>
      <c r="C3426" t="s">
        <v>10301</v>
      </c>
      <c r="D3426" t="s">
        <v>119</v>
      </c>
      <c r="E3426">
        <v>53.097964040000001</v>
      </c>
      <c r="F3426">
        <v>2.2000000000000002</v>
      </c>
      <c r="G3426">
        <v>-5.5931859894901201</v>
      </c>
      <c r="H3426">
        <v>-1.87035303188851</v>
      </c>
      <c r="I3426">
        <v>-12.2495918825592</v>
      </c>
      <c r="J3426">
        <v>1.0670674632677399</v>
      </c>
      <c r="K3426">
        <v>2.80531640952095</v>
      </c>
      <c r="L3426">
        <v>2.8492677430408602</v>
      </c>
      <c r="M3426">
        <v>15.3874106226971</v>
      </c>
      <c r="N3426">
        <v>1</v>
      </c>
      <c r="Q3426">
        <v>-0.13535727796024799</v>
      </c>
    </row>
    <row r="3427" spans="1:17" hidden="1" x14ac:dyDescent="0.3">
      <c r="A3427" t="s">
        <v>7073</v>
      </c>
      <c r="B3427" t="s">
        <v>7074</v>
      </c>
      <c r="C3427" t="s">
        <v>10301</v>
      </c>
      <c r="D3427" t="s">
        <v>263</v>
      </c>
      <c r="E3427">
        <v>53.067419999999998</v>
      </c>
      <c r="F3427">
        <v>701.95</v>
      </c>
      <c r="G3427">
        <v>22.715309686165799</v>
      </c>
      <c r="H3427">
        <v>30.891298058355801</v>
      </c>
      <c r="I3427">
        <v>-27.640056558425002</v>
      </c>
      <c r="J3427">
        <v>12.980465016137799</v>
      </c>
      <c r="K3427">
        <v>598.68573677428299</v>
      </c>
      <c r="L3427">
        <v>573.14546731040696</v>
      </c>
      <c r="M3427">
        <v>83.736628875960207</v>
      </c>
      <c r="N3427">
        <v>0.63102541630148901</v>
      </c>
      <c r="O3427">
        <v>24.944796637937099</v>
      </c>
      <c r="P3427">
        <v>82.6805465191932</v>
      </c>
    </row>
    <row r="3428" spans="1:17" hidden="1" x14ac:dyDescent="0.3">
      <c r="A3428" t="s">
        <v>7075</v>
      </c>
      <c r="B3428" t="s">
        <v>7076</v>
      </c>
      <c r="C3428" t="s">
        <v>10301</v>
      </c>
      <c r="D3428" t="s">
        <v>622</v>
      </c>
      <c r="E3428">
        <v>52.55</v>
      </c>
      <c r="F3428">
        <v>21.02</v>
      </c>
      <c r="G3428">
        <v>-34.908887966612397</v>
      </c>
      <c r="H3428">
        <v>-20.387054024344</v>
      </c>
      <c r="I3428">
        <v>-31.139333896092101</v>
      </c>
      <c r="J3428">
        <v>-2.76572611959616</v>
      </c>
      <c r="K3428">
        <v>23.957893461789698</v>
      </c>
      <c r="L3428">
        <v>23.9126555100475</v>
      </c>
      <c r="M3428">
        <v>10.360366976899</v>
      </c>
      <c r="N3428">
        <v>0.45736434108527102</v>
      </c>
      <c r="O3428">
        <v>52.235965746907702</v>
      </c>
      <c r="P3428">
        <v>13.498920086392999</v>
      </c>
    </row>
    <row r="3429" spans="1:17" hidden="1" x14ac:dyDescent="0.3">
      <c r="A3429" t="s">
        <v>7077</v>
      </c>
      <c r="B3429" t="s">
        <v>7078</v>
      </c>
      <c r="C3429" t="s">
        <v>10301</v>
      </c>
      <c r="D3429" t="s">
        <v>124</v>
      </c>
      <c r="E3429">
        <v>52.487604957000002</v>
      </c>
      <c r="F3429">
        <v>49.29</v>
      </c>
      <c r="G3429">
        <v>17.480492564361001</v>
      </c>
      <c r="H3429">
        <v>63.602329599831002</v>
      </c>
      <c r="I3429">
        <v>53.560606892257702</v>
      </c>
      <c r="J3429">
        <v>77.204655220648107</v>
      </c>
      <c r="K3429">
        <v>31.4976510037976</v>
      </c>
      <c r="L3429">
        <v>31.5784219181179</v>
      </c>
      <c r="M3429">
        <v>92.816706800570998</v>
      </c>
      <c r="N3429">
        <v>4.7479681939990304</v>
      </c>
      <c r="O3429">
        <v>7.4863055386488098</v>
      </c>
      <c r="P3429">
        <v>103.59355638165999</v>
      </c>
    </row>
    <row r="3430" spans="1:17" hidden="1" x14ac:dyDescent="0.3">
      <c r="A3430" t="s">
        <v>7079</v>
      </c>
      <c r="B3430" t="s">
        <v>7080</v>
      </c>
      <c r="C3430" t="s">
        <v>10301</v>
      </c>
      <c r="D3430" t="s">
        <v>2161</v>
      </c>
      <c r="E3430">
        <v>52.48</v>
      </c>
      <c r="F3430">
        <v>262.39999999999998</v>
      </c>
      <c r="G3430">
        <v>40.287390680993603</v>
      </c>
      <c r="H3430">
        <v>30.631735416233798</v>
      </c>
      <c r="I3430">
        <v>2.4112241582140501</v>
      </c>
      <c r="J3430">
        <v>17.402543111172999</v>
      </c>
      <c r="K3430">
        <v>202.71809160340399</v>
      </c>
      <c r="L3430">
        <v>194.87805137154399</v>
      </c>
      <c r="M3430">
        <v>99.311346162827604</v>
      </c>
      <c r="N3430">
        <v>2.8546874999999998</v>
      </c>
      <c r="O3430">
        <v>0</v>
      </c>
      <c r="P3430">
        <v>74.758574758574696</v>
      </c>
      <c r="Q3430">
        <v>0.16666461874292099</v>
      </c>
    </row>
    <row r="3431" spans="1:17" hidden="1" x14ac:dyDescent="0.3">
      <c r="A3431" t="s">
        <v>7081</v>
      </c>
      <c r="B3431" t="s">
        <v>7082</v>
      </c>
      <c r="C3431" t="s">
        <v>10301</v>
      </c>
      <c r="D3431" t="s">
        <v>3099</v>
      </c>
      <c r="E3431">
        <v>52.444039871999998</v>
      </c>
      <c r="F3431">
        <v>7.84</v>
      </c>
      <c r="G3431">
        <v>32.082262475865399</v>
      </c>
      <c r="H3431">
        <v>2.1878447610810801</v>
      </c>
      <c r="I3431">
        <v>-0.47005860465981503</v>
      </c>
      <c r="J3431">
        <v>-4.5157261195961604</v>
      </c>
      <c r="K3431">
        <v>7.4492364202508998</v>
      </c>
      <c r="L3431">
        <v>6.9178297775811801</v>
      </c>
      <c r="M3431">
        <v>48.508350671908801</v>
      </c>
      <c r="N3431">
        <v>3.5386977863031501</v>
      </c>
      <c r="O3431">
        <v>39.7959183673469</v>
      </c>
      <c r="P3431">
        <v>65.052631578947299</v>
      </c>
      <c r="Q3431">
        <v>5.3900944264887E-2</v>
      </c>
    </row>
    <row r="3432" spans="1:17" hidden="1" x14ac:dyDescent="0.3">
      <c r="A3432" t="s">
        <v>7083</v>
      </c>
      <c r="B3432" t="s">
        <v>7084</v>
      </c>
      <c r="C3432" t="s">
        <v>10301</v>
      </c>
      <c r="D3432" t="s">
        <v>1184</v>
      </c>
      <c r="E3432">
        <v>52.134810000000002</v>
      </c>
      <c r="F3432">
        <v>118.3</v>
      </c>
      <c r="G3432">
        <v>3.52670692030987</v>
      </c>
      <c r="H3432">
        <v>7.9773184452916004</v>
      </c>
      <c r="I3432">
        <v>45.179213274236801</v>
      </c>
      <c r="J3432">
        <v>6.3490854492031303</v>
      </c>
      <c r="K3432">
        <v>109.51675723652301</v>
      </c>
      <c r="L3432">
        <v>92.500796182823194</v>
      </c>
      <c r="M3432">
        <v>50.344048556544301</v>
      </c>
      <c r="N3432">
        <v>0.40560262839356698</v>
      </c>
      <c r="O3432">
        <v>16.720202874049001</v>
      </c>
      <c r="P3432">
        <v>68.951728077692096</v>
      </c>
      <c r="Q3432">
        <v>4.2770125845234E-2</v>
      </c>
    </row>
    <row r="3433" spans="1:17" hidden="1" x14ac:dyDescent="0.3">
      <c r="A3433" t="s">
        <v>7085</v>
      </c>
      <c r="B3433" t="s">
        <v>7086</v>
      </c>
      <c r="C3433" t="s">
        <v>10301</v>
      </c>
      <c r="D3433" t="s">
        <v>4186</v>
      </c>
      <c r="E3433">
        <v>52.121601400000003</v>
      </c>
      <c r="F3433">
        <v>59.18</v>
      </c>
      <c r="G3433">
        <v>-14.3284860845952</v>
      </c>
      <c r="H3433">
        <v>1.18657119315282</v>
      </c>
      <c r="I3433">
        <v>-17.6646124270675</v>
      </c>
      <c r="J3433">
        <v>-2.0414633156644602</v>
      </c>
      <c r="K3433">
        <v>59.948357065798199</v>
      </c>
      <c r="L3433">
        <v>58.217817196624303</v>
      </c>
      <c r="M3433">
        <v>51.706853475762202</v>
      </c>
      <c r="N3433">
        <v>0.87078774417219795</v>
      </c>
      <c r="O3433">
        <v>35.941196350118297</v>
      </c>
      <c r="P3433">
        <v>39.5096652522395</v>
      </c>
      <c r="Q3433">
        <v>4.4844808127195997E-2</v>
      </c>
    </row>
    <row r="3434" spans="1:17" hidden="1" x14ac:dyDescent="0.3">
      <c r="A3434" t="s">
        <v>7087</v>
      </c>
      <c r="B3434" t="s">
        <v>7088</v>
      </c>
      <c r="C3434" t="s">
        <v>10301</v>
      </c>
      <c r="E3434">
        <v>51.926400000000001</v>
      </c>
      <c r="F3434">
        <v>72.12</v>
      </c>
      <c r="G3434">
        <v>-42.930700050648802</v>
      </c>
      <c r="H3434">
        <v>-0.92486869740747502</v>
      </c>
      <c r="I3434">
        <v>-20.569112858724601</v>
      </c>
      <c r="J3434">
        <v>3.48427388040382</v>
      </c>
      <c r="K3434">
        <v>70.388544539379495</v>
      </c>
      <c r="L3434">
        <v>76.706472880681105</v>
      </c>
      <c r="M3434">
        <v>60.555309585694303</v>
      </c>
      <c r="N3434">
        <v>0.90848232508776205</v>
      </c>
      <c r="O3434">
        <v>34.914032168607797</v>
      </c>
      <c r="P3434">
        <v>18.229508196721302</v>
      </c>
      <c r="Q3434">
        <v>5.9119045762800998E-2</v>
      </c>
    </row>
    <row r="3435" spans="1:17" hidden="1" x14ac:dyDescent="0.3">
      <c r="A3435" t="s">
        <v>7089</v>
      </c>
      <c r="B3435" t="s">
        <v>7090</v>
      </c>
      <c r="C3435" t="s">
        <v>10301</v>
      </c>
      <c r="D3435" t="s">
        <v>527</v>
      </c>
      <c r="E3435">
        <v>51.763978799999997</v>
      </c>
      <c r="F3435">
        <v>13.14</v>
      </c>
      <c r="G3435">
        <v>65.317556593512506</v>
      </c>
      <c r="H3435">
        <v>12.584973947683901</v>
      </c>
      <c r="I3435">
        <v>17.400888461622198</v>
      </c>
      <c r="J3435">
        <v>9.1198860341125005</v>
      </c>
      <c r="K3435">
        <v>11.055897941308</v>
      </c>
      <c r="L3435">
        <v>9.5865919314611592</v>
      </c>
      <c r="M3435">
        <v>79.863940952542805</v>
      </c>
      <c r="N3435">
        <v>0.37975547222880102</v>
      </c>
      <c r="O3435">
        <v>10.958904109589</v>
      </c>
      <c r="P3435">
        <v>105.3125</v>
      </c>
      <c r="Q3435">
        <v>0.103929541385077</v>
      </c>
    </row>
    <row r="3436" spans="1:17" hidden="1" x14ac:dyDescent="0.3">
      <c r="A3436" t="s">
        <v>7091</v>
      </c>
      <c r="B3436" t="s">
        <v>7092</v>
      </c>
      <c r="C3436" t="s">
        <v>10301</v>
      </c>
      <c r="D3436" t="s">
        <v>139</v>
      </c>
      <c r="E3436">
        <v>51.744822919999997</v>
      </c>
      <c r="F3436">
        <v>30.49</v>
      </c>
      <c r="G3436">
        <v>56.758216443157899</v>
      </c>
      <c r="H3436">
        <v>-2.0454235949942898</v>
      </c>
      <c r="I3436">
        <v>-25.788408419863</v>
      </c>
      <c r="J3436">
        <v>-7.3594761195961604</v>
      </c>
      <c r="K3436">
        <v>31.0466571741804</v>
      </c>
      <c r="L3436">
        <v>28.915811344615499</v>
      </c>
      <c r="M3436">
        <v>38.188585522559002</v>
      </c>
      <c r="N3436">
        <v>0.468617897648546</v>
      </c>
      <c r="O3436">
        <v>24.040669071826802</v>
      </c>
      <c r="P3436">
        <v>93.587301587301496</v>
      </c>
      <c r="Q3436">
        <v>7.4351053907020001E-2</v>
      </c>
    </row>
    <row r="3437" spans="1:17" hidden="1" x14ac:dyDescent="0.3">
      <c r="A3437" t="s">
        <v>7093</v>
      </c>
      <c r="B3437" t="s">
        <v>7094</v>
      </c>
      <c r="C3437" t="s">
        <v>10301</v>
      </c>
      <c r="D3437" t="s">
        <v>921</v>
      </c>
      <c r="E3437">
        <v>51.646819999999998</v>
      </c>
      <c r="F3437">
        <v>9.83</v>
      </c>
      <c r="G3437">
        <v>81.231198646078198</v>
      </c>
      <c r="H3437">
        <v>-13.7448792056986</v>
      </c>
      <c r="I3437">
        <v>34.604029541236798</v>
      </c>
      <c r="J3437">
        <v>14.947841719599801</v>
      </c>
      <c r="K3437">
        <v>8.5180474271143005</v>
      </c>
      <c r="L3437">
        <v>6.5547211670012402</v>
      </c>
      <c r="M3437">
        <v>72.566566217425006</v>
      </c>
      <c r="N3437">
        <v>0.34497499003298798</v>
      </c>
      <c r="O3437">
        <v>20.244150559511699</v>
      </c>
      <c r="P3437">
        <v>145.75</v>
      </c>
      <c r="Q3437">
        <v>1.9203877190918001E-2</v>
      </c>
    </row>
    <row r="3438" spans="1:17" hidden="1" x14ac:dyDescent="0.3">
      <c r="A3438" t="s">
        <v>7095</v>
      </c>
      <c r="B3438" t="s">
        <v>7096</v>
      </c>
      <c r="C3438" t="s">
        <v>10301</v>
      </c>
      <c r="D3438" t="s">
        <v>2663</v>
      </c>
      <c r="E3438">
        <v>51.444719999999997</v>
      </c>
      <c r="F3438">
        <v>42.03</v>
      </c>
      <c r="G3438">
        <v>-53.3964609283898</v>
      </c>
      <c r="H3438">
        <v>-7.5089222424143898E-2</v>
      </c>
      <c r="I3438">
        <v>-33.8423990301917</v>
      </c>
      <c r="J3438">
        <v>-2.8824122339485698</v>
      </c>
      <c r="K3438">
        <v>43.623052196885901</v>
      </c>
      <c r="L3438">
        <v>47.998068468105103</v>
      </c>
      <c r="M3438">
        <v>44.45397705125</v>
      </c>
      <c r="N3438">
        <v>0.221052631578947</v>
      </c>
      <c r="O3438">
        <v>83.083511777301894</v>
      </c>
      <c r="P3438">
        <v>3.49667569564147</v>
      </c>
    </row>
    <row r="3439" spans="1:17" hidden="1" x14ac:dyDescent="0.3">
      <c r="A3439" t="s">
        <v>7097</v>
      </c>
      <c r="B3439" t="s">
        <v>7098</v>
      </c>
      <c r="C3439" t="s">
        <v>10301</v>
      </c>
      <c r="D3439" t="s">
        <v>7099</v>
      </c>
      <c r="E3439">
        <v>51.330095999999998</v>
      </c>
      <c r="F3439">
        <v>192.75</v>
      </c>
      <c r="G3439">
        <v>116.2241244138</v>
      </c>
      <c r="H3439">
        <v>6.1484077283879204</v>
      </c>
      <c r="I3439">
        <v>199.21136441066801</v>
      </c>
      <c r="J3439">
        <v>0.91905064210366605</v>
      </c>
      <c r="K3439">
        <v>162.34383118228899</v>
      </c>
      <c r="L3439">
        <v>109.698693894445</v>
      </c>
      <c r="M3439">
        <v>62.779048681793199</v>
      </c>
      <c r="N3439">
        <v>0.42666666666666597</v>
      </c>
      <c r="O3439">
        <v>5.8106355382619901</v>
      </c>
      <c r="P3439">
        <v>285.5</v>
      </c>
    </row>
    <row r="3440" spans="1:17" hidden="1" x14ac:dyDescent="0.3">
      <c r="A3440" t="s">
        <v>7100</v>
      </c>
      <c r="B3440" t="s">
        <v>7101</v>
      </c>
      <c r="C3440" t="s">
        <v>10301</v>
      </c>
      <c r="D3440" t="s">
        <v>527</v>
      </c>
      <c r="E3440">
        <v>51.259784250000003</v>
      </c>
      <c r="F3440">
        <v>1.0900000000000001</v>
      </c>
      <c r="G3440">
        <v>-4.5832077364344803</v>
      </c>
      <c r="H3440">
        <v>-28.156284793574802</v>
      </c>
      <c r="I3440">
        <v>-19.3028510075928</v>
      </c>
      <c r="J3440">
        <v>-3.63529133698747</v>
      </c>
      <c r="K3440">
        <v>1.3428641482302499</v>
      </c>
      <c r="L3440">
        <v>1.2167016080267199</v>
      </c>
      <c r="M3440">
        <v>28.116137028111702</v>
      </c>
      <c r="N3440">
        <v>1.2078260570969701</v>
      </c>
      <c r="O3440">
        <v>79.816513761467803</v>
      </c>
      <c r="P3440">
        <v>40.7757764243445</v>
      </c>
      <c r="Q3440">
        <v>0.113370242928007</v>
      </c>
    </row>
    <row r="3441" spans="1:17" hidden="1" x14ac:dyDescent="0.3">
      <c r="A3441" t="s">
        <v>7102</v>
      </c>
      <c r="B3441" t="s">
        <v>7103</v>
      </c>
      <c r="C3441" t="s">
        <v>10301</v>
      </c>
      <c r="D3441" t="s">
        <v>7104</v>
      </c>
      <c r="E3441">
        <v>51.188873600000001</v>
      </c>
      <c r="F3441">
        <v>61.96</v>
      </c>
      <c r="G3441">
        <v>-20.924126748793501</v>
      </c>
      <c r="H3441">
        <v>-11.9288600444109</v>
      </c>
      <c r="I3441">
        <v>-24.848378103435302</v>
      </c>
      <c r="J3441">
        <v>-1.7824419504713001</v>
      </c>
      <c r="K3441">
        <v>60.951667345101001</v>
      </c>
      <c r="L3441">
        <v>62.986386507963203</v>
      </c>
      <c r="M3441">
        <v>51.554759764590003</v>
      </c>
      <c r="N3441">
        <v>0.88119764101013098</v>
      </c>
      <c r="O3441">
        <v>49.144609425435704</v>
      </c>
      <c r="P3441">
        <v>26.4489795918367</v>
      </c>
      <c r="Q3441">
        <v>-4.3570731514001003E-2</v>
      </c>
    </row>
    <row r="3442" spans="1:17" hidden="1" x14ac:dyDescent="0.3">
      <c r="A3442" t="s">
        <v>7105</v>
      </c>
      <c r="B3442" t="s">
        <v>7106</v>
      </c>
      <c r="C3442" t="s">
        <v>10301</v>
      </c>
      <c r="D3442" t="s">
        <v>622</v>
      </c>
      <c r="E3442">
        <v>51.101623600000003</v>
      </c>
      <c r="F3442">
        <v>307</v>
      </c>
      <c r="G3442">
        <v>10.3705507641537</v>
      </c>
      <c r="H3442">
        <v>-11.599061529034399</v>
      </c>
      <c r="I3442">
        <v>-13.905031726582299</v>
      </c>
      <c r="J3442">
        <v>2.2155272280203202</v>
      </c>
      <c r="K3442">
        <v>307.42685067726597</v>
      </c>
      <c r="L3442">
        <v>286.33685210675299</v>
      </c>
      <c r="M3442">
        <v>57.129118215997799</v>
      </c>
      <c r="N3442">
        <v>0.86629206837404604</v>
      </c>
      <c r="O3442">
        <v>33.876221498371301</v>
      </c>
      <c r="P3442">
        <v>45.635673624288401</v>
      </c>
      <c r="Q3442">
        <v>-2.3170739816469998E-2</v>
      </c>
    </row>
    <row r="3443" spans="1:17" hidden="1" x14ac:dyDescent="0.3">
      <c r="A3443" t="s">
        <v>7107</v>
      </c>
      <c r="B3443" t="s">
        <v>7108</v>
      </c>
      <c r="C3443" t="s">
        <v>10301</v>
      </c>
      <c r="D3443" t="s">
        <v>46</v>
      </c>
      <c r="E3443">
        <v>50.778573999999999</v>
      </c>
      <c r="F3443">
        <v>25.66</v>
      </c>
      <c r="G3443">
        <v>75.733056126659093</v>
      </c>
      <c r="H3443">
        <v>-7.1968442341342298</v>
      </c>
      <c r="I3443">
        <v>-24.069040659871899</v>
      </c>
      <c r="J3443">
        <v>0.50903426379041306</v>
      </c>
      <c r="K3443">
        <v>26.955581060409099</v>
      </c>
      <c r="L3443">
        <v>26.4665018628897</v>
      </c>
      <c r="M3443">
        <v>49.793804528942502</v>
      </c>
      <c r="N3443">
        <v>0.41723496113896902</v>
      </c>
      <c r="O3443">
        <v>32.501948558066999</v>
      </c>
      <c r="P3443">
        <v>113.833333333333</v>
      </c>
    </row>
    <row r="3444" spans="1:17" hidden="1" x14ac:dyDescent="0.3">
      <c r="A3444" t="s">
        <v>7109</v>
      </c>
      <c r="B3444" t="s">
        <v>7110</v>
      </c>
      <c r="C3444" t="s">
        <v>10301</v>
      </c>
      <c r="D3444" t="s">
        <v>51</v>
      </c>
      <c r="E3444">
        <v>50.75</v>
      </c>
      <c r="F3444">
        <v>4.0599999999999996</v>
      </c>
      <c r="G3444">
        <v>-38.882649804836298</v>
      </c>
      <c r="H3444">
        <v>-6.3494869402653</v>
      </c>
      <c r="I3444">
        <v>-24.363904406535799</v>
      </c>
      <c r="J3444">
        <v>4.6026949330354103</v>
      </c>
      <c r="K3444">
        <v>4.0223414741534897</v>
      </c>
      <c r="L3444">
        <v>4.13780905229493</v>
      </c>
      <c r="M3444">
        <v>59.323233141469302</v>
      </c>
      <c r="N3444">
        <v>1.0138342313638899</v>
      </c>
      <c r="O3444">
        <v>55.418719211822598</v>
      </c>
      <c r="P3444">
        <v>18.713450292397599</v>
      </c>
      <c r="Q3444">
        <v>9.2080697616422999E-2</v>
      </c>
    </row>
    <row r="3445" spans="1:17" hidden="1" x14ac:dyDescent="0.3">
      <c r="A3445" t="s">
        <v>7111</v>
      </c>
      <c r="B3445" t="s">
        <v>7112</v>
      </c>
      <c r="C3445" t="s">
        <v>10301</v>
      </c>
      <c r="D3445" t="s">
        <v>471</v>
      </c>
      <c r="E3445">
        <v>50.6828</v>
      </c>
      <c r="F3445">
        <v>115</v>
      </c>
      <c r="G3445">
        <v>8.0160686224375404</v>
      </c>
      <c r="H3445">
        <v>-5.39987453716454</v>
      </c>
      <c r="I3445">
        <v>-24.356066456159802</v>
      </c>
      <c r="K3445">
        <v>103.271509071255</v>
      </c>
      <c r="L3445">
        <v>67.466981673891993</v>
      </c>
      <c r="M3445">
        <v>35.259131148800201</v>
      </c>
      <c r="N3445">
        <v>1.4285714285714199</v>
      </c>
      <c r="O3445">
        <v>20.5217391304347</v>
      </c>
      <c r="P3445">
        <v>48.005148005147902</v>
      </c>
    </row>
    <row r="3446" spans="1:17" hidden="1" x14ac:dyDescent="0.3">
      <c r="A3446" t="s">
        <v>7113</v>
      </c>
      <c r="B3446" t="s">
        <v>7114</v>
      </c>
      <c r="C3446" t="s">
        <v>10301</v>
      </c>
      <c r="D3446" t="s">
        <v>127</v>
      </c>
      <c r="E3446">
        <v>50.679396539999999</v>
      </c>
      <c r="F3446">
        <v>140.6</v>
      </c>
      <c r="G3446">
        <v>-26.730260014238901</v>
      </c>
      <c r="H3446">
        <v>9.8151792262763102</v>
      </c>
      <c r="I3446">
        <v>0.13341276569958299</v>
      </c>
      <c r="J3446">
        <v>-2.5109026758393398</v>
      </c>
      <c r="K3446">
        <v>127.736208628169</v>
      </c>
      <c r="L3446">
        <v>127.148301204983</v>
      </c>
      <c r="M3446">
        <v>66.947373072178294</v>
      </c>
      <c r="N3446">
        <v>1.0249267557161399</v>
      </c>
      <c r="O3446">
        <v>15.931721194879</v>
      </c>
      <c r="P3446">
        <v>36.504854368932001</v>
      </c>
      <c r="Q3446">
        <v>0.118441563275009</v>
      </c>
    </row>
    <row r="3447" spans="1:17" hidden="1" x14ac:dyDescent="0.3">
      <c r="A3447" t="s">
        <v>7115</v>
      </c>
      <c r="B3447" t="s">
        <v>7116</v>
      </c>
      <c r="C3447" t="s">
        <v>10301</v>
      </c>
      <c r="D3447" t="s">
        <v>408</v>
      </c>
      <c r="E3447">
        <v>50.608729500000003</v>
      </c>
      <c r="F3447">
        <v>38.85</v>
      </c>
      <c r="G3447">
        <v>29.0519594455624</v>
      </c>
      <c r="H3447">
        <v>-3.8647868178662899</v>
      </c>
      <c r="I3447">
        <v>-36.964193901986597</v>
      </c>
      <c r="J3447">
        <v>-5.3973050669645897</v>
      </c>
      <c r="K3447">
        <v>38.243525125931797</v>
      </c>
      <c r="L3447">
        <v>38.286714728432699</v>
      </c>
      <c r="M3447">
        <v>62.225355190379702</v>
      </c>
      <c r="N3447">
        <v>0.96788626172034198</v>
      </c>
      <c r="O3447">
        <v>63.320463320463297</v>
      </c>
      <c r="P3447">
        <v>68.181818181818102</v>
      </c>
      <c r="Q3447">
        <v>-6.1070892651597999E-2</v>
      </c>
    </row>
    <row r="3448" spans="1:17" hidden="1" x14ac:dyDescent="0.3">
      <c r="A3448" t="s">
        <v>7117</v>
      </c>
      <c r="B3448" t="s">
        <v>7118</v>
      </c>
      <c r="C3448" t="s">
        <v>10301</v>
      </c>
      <c r="D3448" t="s">
        <v>124</v>
      </c>
      <c r="E3448">
        <v>50.591999999999999</v>
      </c>
      <c r="F3448">
        <v>46.5</v>
      </c>
      <c r="G3448">
        <v>33.260772007927798</v>
      </c>
      <c r="H3448">
        <v>-0.80124242773328802</v>
      </c>
      <c r="I3448">
        <v>-10.5887758417859</v>
      </c>
      <c r="J3448">
        <v>-1.4585365771125001</v>
      </c>
      <c r="K3448">
        <v>45.432078610844101</v>
      </c>
      <c r="L3448">
        <v>41.386510241631797</v>
      </c>
      <c r="M3448">
        <v>57.8828593821273</v>
      </c>
      <c r="N3448">
        <v>0.22640710243637899</v>
      </c>
      <c r="O3448">
        <v>26.881720430107499</v>
      </c>
      <c r="P3448">
        <v>78.846153846153797</v>
      </c>
      <c r="Q3448">
        <v>7.7853531640094994E-2</v>
      </c>
    </row>
    <row r="3449" spans="1:17" hidden="1" x14ac:dyDescent="0.3">
      <c r="A3449" t="s">
        <v>7119</v>
      </c>
      <c r="B3449" t="s">
        <v>7120</v>
      </c>
      <c r="C3449" t="s">
        <v>10301</v>
      </c>
      <c r="D3449" t="s">
        <v>139</v>
      </c>
      <c r="E3449">
        <v>50.524441979999999</v>
      </c>
      <c r="F3449">
        <v>168.9</v>
      </c>
      <c r="G3449">
        <v>21.6969316228226</v>
      </c>
      <c r="H3449">
        <v>-4.3223517363407602</v>
      </c>
      <c r="I3449">
        <v>4.00919914332425</v>
      </c>
      <c r="J3449">
        <v>-1.6297113821076801</v>
      </c>
      <c r="K3449">
        <v>162.22461319137099</v>
      </c>
      <c r="L3449">
        <v>145.371758605358</v>
      </c>
      <c r="M3449">
        <v>62.781066909522202</v>
      </c>
      <c r="N3449">
        <v>0.77928525572437402</v>
      </c>
      <c r="O3449">
        <v>12.4333925399644</v>
      </c>
      <c r="P3449">
        <v>65.588235294117595</v>
      </c>
      <c r="Q3449">
        <v>7.6534542229888994E-2</v>
      </c>
    </row>
    <row r="3450" spans="1:17" hidden="1" x14ac:dyDescent="0.3">
      <c r="A3450" t="s">
        <v>7121</v>
      </c>
      <c r="B3450" t="s">
        <v>7122</v>
      </c>
      <c r="C3450" t="s">
        <v>10301</v>
      </c>
      <c r="D3450" t="s">
        <v>408</v>
      </c>
      <c r="E3450">
        <v>50.511958045999997</v>
      </c>
      <c r="F3450">
        <v>79.91</v>
      </c>
      <c r="G3450">
        <v>-39.911129594619098</v>
      </c>
      <c r="H3450">
        <v>-1.4290463037904</v>
      </c>
      <c r="I3450">
        <v>-29.758766704888401</v>
      </c>
      <c r="J3450">
        <v>-4.6783930268498501</v>
      </c>
      <c r="K3450">
        <v>83.964832492348904</v>
      </c>
      <c r="L3450">
        <v>91.098291122019404</v>
      </c>
      <c r="M3450">
        <v>22.904548056907601</v>
      </c>
      <c r="N3450">
        <v>0.68354307747454401</v>
      </c>
      <c r="O3450">
        <v>101.476661243899</v>
      </c>
      <c r="P3450">
        <v>13.6699857752489</v>
      </c>
      <c r="Q3450">
        <v>2.5115516568965001E-2</v>
      </c>
    </row>
    <row r="3451" spans="1:17" hidden="1" x14ac:dyDescent="0.3">
      <c r="A3451" t="s">
        <v>7123</v>
      </c>
      <c r="B3451" t="s">
        <v>7124</v>
      </c>
      <c r="C3451" t="s">
        <v>10301</v>
      </c>
      <c r="D3451" t="s">
        <v>571</v>
      </c>
      <c r="E3451">
        <v>50.4</v>
      </c>
      <c r="F3451">
        <v>168</v>
      </c>
      <c r="G3451">
        <v>138.74892914253201</v>
      </c>
      <c r="H3451">
        <v>18.107610673507899</v>
      </c>
      <c r="I3451">
        <v>36.4201773684918</v>
      </c>
      <c r="J3451">
        <v>-8.0273707429429209</v>
      </c>
      <c r="K3451">
        <v>148.260215549679</v>
      </c>
      <c r="L3451">
        <v>118.361831722117</v>
      </c>
      <c r="M3451">
        <v>59.761450457950197</v>
      </c>
      <c r="N3451">
        <v>0.634585012087026</v>
      </c>
      <c r="O3451">
        <v>5.5357142857142803</v>
      </c>
      <c r="P3451">
        <v>187.671232876712</v>
      </c>
      <c r="Q3451">
        <v>0.100712862650781</v>
      </c>
    </row>
    <row r="3452" spans="1:17" hidden="1" x14ac:dyDescent="0.3">
      <c r="A3452" t="s">
        <v>7125</v>
      </c>
      <c r="B3452" t="s">
        <v>7126</v>
      </c>
      <c r="C3452" t="s">
        <v>10301</v>
      </c>
      <c r="D3452" t="s">
        <v>1465</v>
      </c>
      <c r="E3452">
        <v>50.380557000000003</v>
      </c>
      <c r="F3452">
        <v>56.31</v>
      </c>
      <c r="G3452">
        <v>4.2653610674147302</v>
      </c>
      <c r="H3452">
        <v>22.357425260464801</v>
      </c>
      <c r="I3452">
        <v>-12.538408419863</v>
      </c>
      <c r="J3452">
        <v>5.8057024518324001</v>
      </c>
      <c r="K3452">
        <v>49.3683432583247</v>
      </c>
      <c r="L3452">
        <v>48.500550707166802</v>
      </c>
      <c r="M3452">
        <v>62.218221684565599</v>
      </c>
      <c r="N3452">
        <v>4.3876672345964396</v>
      </c>
      <c r="O3452">
        <v>62.937311312377901</v>
      </c>
      <c r="P3452">
        <v>52.1891891891892</v>
      </c>
      <c r="Q3452">
        <v>-1.1561329535257001E-2</v>
      </c>
    </row>
    <row r="3453" spans="1:17" hidden="1" x14ac:dyDescent="0.3">
      <c r="A3453" t="s">
        <v>7127</v>
      </c>
      <c r="B3453" t="s">
        <v>7128</v>
      </c>
      <c r="C3453" t="s">
        <v>10301</v>
      </c>
      <c r="D3453" t="s">
        <v>527</v>
      </c>
      <c r="E3453">
        <v>50.357762168000001</v>
      </c>
      <c r="F3453">
        <v>63.07</v>
      </c>
      <c r="G3453">
        <v>37.881421256096701</v>
      </c>
      <c r="H3453">
        <v>23.9534326010148</v>
      </c>
      <c r="I3453">
        <v>6.9214846353466903</v>
      </c>
      <c r="J3453">
        <v>17.8475617850034</v>
      </c>
      <c r="K3453">
        <v>52.732787956028602</v>
      </c>
      <c r="L3453">
        <v>51.4358937204792</v>
      </c>
      <c r="M3453">
        <v>85.246210835387799</v>
      </c>
      <c r="N3453">
        <v>2.4938097341683299</v>
      </c>
      <c r="O3453">
        <v>4.6456318376406998</v>
      </c>
      <c r="P3453">
        <v>75.243123089747101</v>
      </c>
      <c r="Q3453">
        <v>7.2426799892764002E-2</v>
      </c>
    </row>
    <row r="3454" spans="1:17" hidden="1" x14ac:dyDescent="0.3">
      <c r="A3454" t="s">
        <v>7129</v>
      </c>
      <c r="B3454" t="s">
        <v>7130</v>
      </c>
      <c r="C3454" t="s">
        <v>10301</v>
      </c>
      <c r="E3454">
        <v>50.306399999999996</v>
      </c>
      <c r="F3454">
        <v>46.58</v>
      </c>
      <c r="G3454">
        <v>1888.5324789260801</v>
      </c>
      <c r="H3454">
        <v>44.120070296274797</v>
      </c>
      <c r="I3454">
        <v>763.888177410911</v>
      </c>
      <c r="J3454">
        <v>5.4313835700508299</v>
      </c>
      <c r="K3454">
        <v>32.009264043216902</v>
      </c>
      <c r="L3454">
        <v>16.816163157925299</v>
      </c>
      <c r="M3454">
        <v>100</v>
      </c>
      <c r="N3454">
        <v>0.95071835185687104</v>
      </c>
      <c r="O3454">
        <v>0</v>
      </c>
      <c r="P3454">
        <v>1916.4502164502101</v>
      </c>
    </row>
    <row r="3455" spans="1:17" hidden="1" x14ac:dyDescent="0.3">
      <c r="A3455" t="s">
        <v>7131</v>
      </c>
      <c r="B3455" t="s">
        <v>7132</v>
      </c>
      <c r="C3455" t="s">
        <v>10301</v>
      </c>
      <c r="D3455" t="s">
        <v>622</v>
      </c>
      <c r="E3455">
        <v>50.135731499999999</v>
      </c>
      <c r="F3455">
        <v>98.85</v>
      </c>
      <c r="G3455">
        <v>155.320084825435</v>
      </c>
      <c r="H3455">
        <v>2.3620669112175801</v>
      </c>
      <c r="I3455">
        <v>94.993721953848905</v>
      </c>
      <c r="J3455">
        <v>-10.454513304950799</v>
      </c>
      <c r="K3455">
        <v>92.6934523068972</v>
      </c>
      <c r="L3455">
        <v>64.627978831065604</v>
      </c>
      <c r="M3455">
        <v>21.4584541227029</v>
      </c>
      <c r="N3455">
        <v>8.0031390611420103E-2</v>
      </c>
      <c r="O3455">
        <v>31.512392513909901</v>
      </c>
      <c r="P3455">
        <v>208.90624999999901</v>
      </c>
      <c r="Q3455">
        <v>7.4140353308454005E-2</v>
      </c>
    </row>
    <row r="3456" spans="1:17" hidden="1" x14ac:dyDescent="0.3">
      <c r="A3456" t="s">
        <v>7133</v>
      </c>
      <c r="B3456" t="s">
        <v>7134</v>
      </c>
      <c r="C3456" t="s">
        <v>10301</v>
      </c>
      <c r="D3456" t="s">
        <v>46</v>
      </c>
      <c r="E3456">
        <v>50.132899999999999</v>
      </c>
      <c r="F3456">
        <v>45.7</v>
      </c>
      <c r="G3456">
        <v>35.647044150883303</v>
      </c>
      <c r="H3456">
        <v>-4.0052393144366398</v>
      </c>
      <c r="I3456">
        <v>24.946091253814199</v>
      </c>
      <c r="J3456">
        <v>8.3453849915149494</v>
      </c>
      <c r="K3456">
        <v>47.609505479440998</v>
      </c>
      <c r="L3456">
        <v>39.172274466429997</v>
      </c>
      <c r="M3456">
        <v>46.810575267714903</v>
      </c>
      <c r="N3456">
        <v>0.50602409638554202</v>
      </c>
      <c r="O3456">
        <v>50.875273522975903</v>
      </c>
      <c r="P3456">
        <v>95.299145299145295</v>
      </c>
      <c r="Q3456">
        <v>0.10263322489665801</v>
      </c>
    </row>
    <row r="3457" spans="1:17" hidden="1" x14ac:dyDescent="0.3">
      <c r="A3457" t="s">
        <v>7135</v>
      </c>
      <c r="B3457" t="s">
        <v>7136</v>
      </c>
      <c r="C3457" t="s">
        <v>10301</v>
      </c>
      <c r="D3457" t="s">
        <v>359</v>
      </c>
      <c r="E3457">
        <v>50.094541889999903</v>
      </c>
      <c r="F3457">
        <v>33.9</v>
      </c>
      <c r="G3457">
        <v>-69.216438822835798</v>
      </c>
      <c r="H3457">
        <v>-1.23320787049787</v>
      </c>
      <c r="I3457">
        <v>-47.288267976060602</v>
      </c>
      <c r="J3457">
        <v>-3.50318924643982</v>
      </c>
      <c r="K3457">
        <v>34.172964006906803</v>
      </c>
      <c r="M3457">
        <v>54.010365825536802</v>
      </c>
      <c r="N3457">
        <v>0.60508474576271098</v>
      </c>
      <c r="O3457">
        <v>81.120943952802307</v>
      </c>
      <c r="P3457">
        <v>12.624584717607901</v>
      </c>
    </row>
    <row r="3458" spans="1:17" hidden="1" x14ac:dyDescent="0.3">
      <c r="A3458" t="s">
        <v>7137</v>
      </c>
      <c r="B3458" t="s">
        <v>7138</v>
      </c>
      <c r="C3458" t="s">
        <v>10301</v>
      </c>
      <c r="D3458" t="s">
        <v>153</v>
      </c>
      <c r="E3458">
        <v>50.063468999999998</v>
      </c>
      <c r="F3458">
        <v>29.35</v>
      </c>
      <c r="G3458">
        <v>5.7952465305351497</v>
      </c>
      <c r="H3458">
        <v>-19.8218954048196</v>
      </c>
      <c r="I3458">
        <v>-19.525025927104299</v>
      </c>
      <c r="J3458">
        <v>1.4155809780847699</v>
      </c>
      <c r="K3458">
        <v>29.636560961653601</v>
      </c>
      <c r="L3458">
        <v>28.157774832510299</v>
      </c>
      <c r="M3458">
        <v>47.7656856564506</v>
      </c>
      <c r="N3458">
        <v>0.16687223646207799</v>
      </c>
      <c r="O3458">
        <v>37.819420783645597</v>
      </c>
      <c r="P3458">
        <v>36.194895591647303</v>
      </c>
      <c r="Q3458">
        <v>-2.253416100748E-2</v>
      </c>
    </row>
    <row r="3459" spans="1:17" hidden="1" x14ac:dyDescent="0.3">
      <c r="A3459" t="s">
        <v>7139</v>
      </c>
      <c r="B3459" t="s">
        <v>7140</v>
      </c>
      <c r="C3459" t="s">
        <v>10301</v>
      </c>
      <c r="D3459" t="s">
        <v>497</v>
      </c>
      <c r="E3459">
        <v>49.927199999999999</v>
      </c>
      <c r="F3459">
        <v>71</v>
      </c>
      <c r="G3459">
        <v>47.390904451174002</v>
      </c>
      <c r="H3459">
        <v>-5.8057724828239197</v>
      </c>
      <c r="I3459">
        <v>-14.4154583909223</v>
      </c>
      <c r="J3459">
        <v>-1.49990333478603</v>
      </c>
      <c r="K3459">
        <v>68.722078252194095</v>
      </c>
      <c r="L3459">
        <v>59.683205082751897</v>
      </c>
      <c r="M3459">
        <v>34.072031004455603</v>
      </c>
      <c r="N3459">
        <v>0.46052631578947301</v>
      </c>
      <c r="O3459">
        <v>31.619718309859099</v>
      </c>
      <c r="P3459">
        <v>98.6013986013986</v>
      </c>
    </row>
    <row r="3460" spans="1:17" hidden="1" x14ac:dyDescent="0.3">
      <c r="A3460" t="s">
        <v>7141</v>
      </c>
      <c r="B3460" t="s">
        <v>7142</v>
      </c>
      <c r="C3460" t="s">
        <v>10301</v>
      </c>
      <c r="D3460" t="s">
        <v>527</v>
      </c>
      <c r="E3460">
        <v>49.590120055</v>
      </c>
      <c r="F3460">
        <v>32.51</v>
      </c>
      <c r="G3460">
        <v>-4.7737981301951598</v>
      </c>
      <c r="H3460">
        <v>11.4213375840475</v>
      </c>
      <c r="I3460">
        <v>-10.398473796546799</v>
      </c>
      <c r="J3460">
        <v>-11.2713374604112</v>
      </c>
      <c r="K3460">
        <v>30.181228404029099</v>
      </c>
      <c r="L3460">
        <v>29.158341129361101</v>
      </c>
      <c r="M3460">
        <v>56.284614419500201</v>
      </c>
      <c r="N3460">
        <v>2.2614189926141601</v>
      </c>
      <c r="O3460">
        <v>13.1344201784066</v>
      </c>
      <c r="P3460">
        <v>45.458612975391397</v>
      </c>
      <c r="Q3460">
        <v>5.6967835137462002E-2</v>
      </c>
    </row>
    <row r="3461" spans="1:17" hidden="1" x14ac:dyDescent="0.3">
      <c r="A3461" t="s">
        <v>7143</v>
      </c>
      <c r="B3461" t="s">
        <v>7144</v>
      </c>
      <c r="C3461" t="s">
        <v>10301</v>
      </c>
      <c r="D3461" t="s">
        <v>2182</v>
      </c>
      <c r="E3461">
        <v>49.546500000000002</v>
      </c>
      <c r="F3461">
        <v>194.3</v>
      </c>
      <c r="G3461">
        <v>164.262713603685</v>
      </c>
      <c r="H3461">
        <v>39.062470673853902</v>
      </c>
      <c r="I3461">
        <v>137.90679814385999</v>
      </c>
      <c r="J3461">
        <v>12.3151196515481</v>
      </c>
      <c r="K3461">
        <v>143.646973561083</v>
      </c>
      <c r="L3461">
        <v>102.18148427989399</v>
      </c>
      <c r="M3461">
        <v>78.159896090148706</v>
      </c>
      <c r="N3461">
        <v>1.4</v>
      </c>
      <c r="O3461">
        <v>2.93360782295419</v>
      </c>
      <c r="P3461">
        <v>240.87719298245599</v>
      </c>
    </row>
    <row r="3462" spans="1:17" hidden="1" x14ac:dyDescent="0.3">
      <c r="A3462" t="s">
        <v>7145</v>
      </c>
      <c r="B3462" t="s">
        <v>7146</v>
      </c>
      <c r="C3462" t="s">
        <v>10301</v>
      </c>
      <c r="D3462" t="s">
        <v>545</v>
      </c>
      <c r="E3462">
        <v>49.471999320000002</v>
      </c>
      <c r="F3462">
        <v>34.64</v>
      </c>
      <c r="G3462">
        <v>-3.0963089527059799</v>
      </c>
      <c r="H3462">
        <v>-0.47739391700950601</v>
      </c>
      <c r="I3462">
        <v>-20.229058657083598</v>
      </c>
      <c r="J3462">
        <v>-5.8959664773379297</v>
      </c>
      <c r="K3462">
        <v>33.6791937236368</v>
      </c>
      <c r="L3462">
        <v>32.852846189318598</v>
      </c>
      <c r="M3462">
        <v>43.738383860042397</v>
      </c>
      <c r="N3462">
        <v>0.53220113310598705</v>
      </c>
      <c r="O3462">
        <v>37.124711316397203</v>
      </c>
      <c r="P3462">
        <v>50.6086956521739</v>
      </c>
      <c r="Q3462">
        <v>-3.5698461498916E-2</v>
      </c>
    </row>
    <row r="3463" spans="1:17" hidden="1" x14ac:dyDescent="0.3">
      <c r="A3463" t="s">
        <v>7147</v>
      </c>
      <c r="B3463" t="s">
        <v>7148</v>
      </c>
      <c r="C3463" t="s">
        <v>10301</v>
      </c>
      <c r="D3463" t="s">
        <v>127</v>
      </c>
      <c r="E3463">
        <v>49.449031632000001</v>
      </c>
      <c r="F3463">
        <v>24.33</v>
      </c>
      <c r="G3463">
        <v>123.68515802912199</v>
      </c>
      <c r="H3463">
        <v>1.3463278130790699</v>
      </c>
      <c r="I3463">
        <v>100.44283781956101</v>
      </c>
      <c r="J3463">
        <v>3.9904260056834602</v>
      </c>
      <c r="K3463">
        <v>22.645009458803099</v>
      </c>
      <c r="L3463">
        <v>17.477735825630599</v>
      </c>
      <c r="M3463">
        <v>63.608728248249598</v>
      </c>
      <c r="N3463">
        <v>0.70835420700044804</v>
      </c>
      <c r="O3463">
        <v>17.468146321413801</v>
      </c>
      <c r="P3463">
        <v>165.90163934426201</v>
      </c>
    </row>
    <row r="3464" spans="1:17" hidden="1" x14ac:dyDescent="0.3">
      <c r="A3464" t="s">
        <v>7149</v>
      </c>
      <c r="B3464" t="s">
        <v>7150</v>
      </c>
      <c r="C3464" t="s">
        <v>10301</v>
      </c>
      <c r="D3464" t="s">
        <v>303</v>
      </c>
      <c r="E3464">
        <v>49.4004385</v>
      </c>
      <c r="F3464">
        <v>26.05</v>
      </c>
      <c r="G3464">
        <v>14.431989251821699</v>
      </c>
      <c r="H3464">
        <v>14.9746074048129</v>
      </c>
      <c r="I3464">
        <v>-13.7434015364573</v>
      </c>
      <c r="J3464">
        <v>12.928349919307401</v>
      </c>
      <c r="K3464">
        <v>23.256480815866801</v>
      </c>
      <c r="L3464">
        <v>23.088205291609398</v>
      </c>
      <c r="M3464">
        <v>80.636204803640794</v>
      </c>
      <c r="N3464">
        <v>0.599364187231052</v>
      </c>
      <c r="O3464">
        <v>50.019193857965398</v>
      </c>
    </row>
    <row r="3465" spans="1:17" hidden="1" x14ac:dyDescent="0.3">
      <c r="A3465" t="s">
        <v>7151</v>
      </c>
      <c r="B3465" t="s">
        <v>7152</v>
      </c>
      <c r="C3465" t="s">
        <v>10301</v>
      </c>
      <c r="D3465" t="s">
        <v>1388</v>
      </c>
      <c r="E3465">
        <v>49.305895739999997</v>
      </c>
      <c r="F3465">
        <v>9.3699999999999992</v>
      </c>
      <c r="G3465">
        <v>-85.384827855500802</v>
      </c>
      <c r="H3465">
        <v>-6.6440295137844503</v>
      </c>
      <c r="I3465">
        <v>-49.167393470930001</v>
      </c>
      <c r="J3465">
        <v>-0.71167206554212004</v>
      </c>
      <c r="K3465">
        <v>9.8943936781893793</v>
      </c>
      <c r="L3465">
        <v>13.7721446063097</v>
      </c>
      <c r="M3465">
        <v>40.299090174313498</v>
      </c>
      <c r="N3465">
        <v>0.40976068062989501</v>
      </c>
      <c r="O3465">
        <v>139.274279615795</v>
      </c>
      <c r="P3465">
        <v>11.813842482100201</v>
      </c>
      <c r="Q3465">
        <v>0.204258457428382</v>
      </c>
    </row>
    <row r="3466" spans="1:17" hidden="1" x14ac:dyDescent="0.3">
      <c r="A3466" t="s">
        <v>7153</v>
      </c>
      <c r="B3466" t="s">
        <v>7154</v>
      </c>
      <c r="C3466" t="s">
        <v>10301</v>
      </c>
      <c r="D3466" t="s">
        <v>408</v>
      </c>
      <c r="E3466">
        <v>49.278995000000002</v>
      </c>
      <c r="F3466">
        <v>2.2999999999999998</v>
      </c>
      <c r="G3466">
        <v>-19.427171486398699</v>
      </c>
      <c r="H3466">
        <v>-1.66610830339831</v>
      </c>
      <c r="I3466">
        <v>-29.532875220667901</v>
      </c>
      <c r="J3466">
        <v>-2.32904489688875</v>
      </c>
      <c r="K3466">
        <v>2.3432155905547098</v>
      </c>
      <c r="L3466">
        <v>2.34580650562244</v>
      </c>
      <c r="M3466">
        <v>45.783536440820797</v>
      </c>
      <c r="N3466">
        <v>0.54429039334604601</v>
      </c>
      <c r="O3466">
        <v>54.347826086956502</v>
      </c>
      <c r="P3466">
        <v>22.3404255319148</v>
      </c>
      <c r="Q3466">
        <v>7.6418191115330006E-2</v>
      </c>
    </row>
    <row r="3467" spans="1:17" hidden="1" x14ac:dyDescent="0.3">
      <c r="A3467" t="s">
        <v>7155</v>
      </c>
      <c r="B3467" t="s">
        <v>7156</v>
      </c>
      <c r="C3467" t="s">
        <v>10301</v>
      </c>
      <c r="D3467" t="s">
        <v>354</v>
      </c>
      <c r="E3467">
        <v>49.120971249999997</v>
      </c>
      <c r="F3467">
        <v>112.45</v>
      </c>
      <c r="G3467">
        <v>-22.922406058214801</v>
      </c>
      <c r="H3467">
        <v>-39.289888032441198</v>
      </c>
      <c r="I3467">
        <v>-6.6804008976053497</v>
      </c>
      <c r="J3467">
        <v>-40.822406281539401</v>
      </c>
      <c r="O3467">
        <v>0</v>
      </c>
      <c r="P3467">
        <v>10.2450980392156</v>
      </c>
    </row>
    <row r="3468" spans="1:17" hidden="1" x14ac:dyDescent="0.3">
      <c r="A3468" t="s">
        <v>7157</v>
      </c>
      <c r="B3468" t="s">
        <v>7158</v>
      </c>
      <c r="C3468" t="s">
        <v>10301</v>
      </c>
      <c r="D3468" t="s">
        <v>127</v>
      </c>
      <c r="E3468">
        <v>49.079735534999998</v>
      </c>
      <c r="F3468">
        <v>3.45</v>
      </c>
      <c r="K3468">
        <v>3.4677458506360201</v>
      </c>
      <c r="L3468">
        <v>4.1767796842679701</v>
      </c>
      <c r="M3468">
        <v>60.755946489344097</v>
      </c>
      <c r="N3468">
        <v>1</v>
      </c>
      <c r="Q3468">
        <v>-4.7233022382218999E-2</v>
      </c>
    </row>
    <row r="3469" spans="1:17" hidden="1" x14ac:dyDescent="0.3">
      <c r="A3469" t="s">
        <v>7159</v>
      </c>
      <c r="B3469" t="s">
        <v>7160</v>
      </c>
      <c r="C3469" t="s">
        <v>10301</v>
      </c>
      <c r="D3469" t="s">
        <v>46</v>
      </c>
      <c r="E3469">
        <v>49.0625</v>
      </c>
      <c r="F3469">
        <v>62.5</v>
      </c>
      <c r="G3469">
        <v>12.5317006781126</v>
      </c>
      <c r="H3469">
        <v>-20.162973756785401</v>
      </c>
      <c r="I3469">
        <v>-6.8589506382206594E-2</v>
      </c>
      <c r="J3469">
        <v>-2.10127429235364</v>
      </c>
      <c r="K3469">
        <v>64.803307363281107</v>
      </c>
      <c r="L3469">
        <v>58.524487784165501</v>
      </c>
      <c r="M3469">
        <v>48.464190164577097</v>
      </c>
      <c r="N3469">
        <v>0.42803921568627401</v>
      </c>
      <c r="O3469">
        <v>38.399999999999899</v>
      </c>
      <c r="P3469">
        <v>61.707632600258698</v>
      </c>
      <c r="Q3469">
        <v>8.5484642333638006E-2</v>
      </c>
    </row>
    <row r="3470" spans="1:17" hidden="1" x14ac:dyDescent="0.3">
      <c r="A3470" t="s">
        <v>7161</v>
      </c>
      <c r="B3470" t="s">
        <v>7162</v>
      </c>
      <c r="C3470" t="s">
        <v>10301</v>
      </c>
      <c r="D3470" t="s">
        <v>3253</v>
      </c>
      <c r="E3470">
        <v>48.933645907999903</v>
      </c>
      <c r="F3470">
        <v>101.78</v>
      </c>
      <c r="G3470">
        <v>77.239213148511098</v>
      </c>
      <c r="H3470">
        <v>-3.8018526889212501</v>
      </c>
      <c r="I3470">
        <v>28.074370616016299</v>
      </c>
      <c r="J3470">
        <v>7.5038216638745299</v>
      </c>
      <c r="K3470">
        <v>88.057209860062301</v>
      </c>
      <c r="L3470">
        <v>73.126533135100502</v>
      </c>
      <c r="M3470">
        <v>75.833951960707395</v>
      </c>
      <c r="N3470">
        <v>0.68611738456096405</v>
      </c>
      <c r="O3470">
        <v>6.2585969738651901</v>
      </c>
      <c r="P3470">
        <v>124.92817679558</v>
      </c>
      <c r="Q3470">
        <v>0.142968331123042</v>
      </c>
    </row>
    <row r="3471" spans="1:17" hidden="1" x14ac:dyDescent="0.3">
      <c r="A3471" t="s">
        <v>7163</v>
      </c>
      <c r="B3471" t="s">
        <v>7164</v>
      </c>
      <c r="C3471" t="s">
        <v>10301</v>
      </c>
      <c r="D3471" t="s">
        <v>2663</v>
      </c>
      <c r="E3471">
        <v>48.875</v>
      </c>
      <c r="F3471">
        <v>39.1</v>
      </c>
      <c r="G3471">
        <v>11.0303790359222</v>
      </c>
      <c r="H3471">
        <v>-6.1356468948881098</v>
      </c>
      <c r="I3471">
        <v>-27.931889998993</v>
      </c>
      <c r="J3471">
        <v>1.0691606979804</v>
      </c>
      <c r="K3471">
        <v>42.202292046437996</v>
      </c>
      <c r="L3471">
        <v>42.6208416190997</v>
      </c>
      <c r="M3471">
        <v>44.717922408322899</v>
      </c>
      <c r="N3471">
        <v>0.464186349206825</v>
      </c>
      <c r="O3471">
        <v>73.017902813299202</v>
      </c>
      <c r="P3471">
        <v>46.9924812030075</v>
      </c>
      <c r="Q3471">
        <v>9.2680258464623994E-2</v>
      </c>
    </row>
    <row r="3472" spans="1:17" hidden="1" x14ac:dyDescent="0.3">
      <c r="A3472" t="s">
        <v>7165</v>
      </c>
      <c r="B3472" t="s">
        <v>7166</v>
      </c>
      <c r="C3472" t="s">
        <v>10301</v>
      </c>
      <c r="D3472" t="s">
        <v>4437</v>
      </c>
      <c r="E3472">
        <v>48.812563103999999</v>
      </c>
      <c r="F3472">
        <v>70.08</v>
      </c>
      <c r="G3472">
        <v>1.52444939865819</v>
      </c>
      <c r="H3472">
        <v>11.4280824520827</v>
      </c>
      <c r="I3472">
        <v>24.4019375393875</v>
      </c>
      <c r="J3472">
        <v>3.0996876421497999</v>
      </c>
      <c r="K3472">
        <v>62.846305006819897</v>
      </c>
      <c r="L3472">
        <v>58.988123522360098</v>
      </c>
      <c r="M3472">
        <v>61.160575012857002</v>
      </c>
      <c r="N3472">
        <v>0.85750683034927899</v>
      </c>
      <c r="O3472">
        <v>22.716894977168899</v>
      </c>
      <c r="P3472">
        <v>82.881002087682603</v>
      </c>
      <c r="Q3472">
        <v>0.129708833765214</v>
      </c>
    </row>
    <row r="3473" spans="1:17" hidden="1" x14ac:dyDescent="0.3">
      <c r="A3473" t="s">
        <v>7167</v>
      </c>
      <c r="B3473" t="s">
        <v>7168</v>
      </c>
      <c r="C3473" t="s">
        <v>10301</v>
      </c>
      <c r="D3473" t="s">
        <v>281</v>
      </c>
      <c r="E3473">
        <v>48.712012799999997</v>
      </c>
      <c r="F3473">
        <v>23.98</v>
      </c>
      <c r="G3473">
        <v>-57.305252247338302</v>
      </c>
      <c r="H3473">
        <v>-3.0399305595735</v>
      </c>
      <c r="I3473">
        <v>-31.124842205648001</v>
      </c>
      <c r="J3473">
        <v>-5.4312821379218601</v>
      </c>
      <c r="K3473">
        <v>24.1091394190403</v>
      </c>
      <c r="L3473">
        <v>27.508654592314699</v>
      </c>
      <c r="M3473">
        <v>54.284453961833101</v>
      </c>
      <c r="N3473">
        <v>0.36203882233416201</v>
      </c>
      <c r="O3473">
        <v>49.708090075062501</v>
      </c>
      <c r="P3473">
        <v>13.380614657210399</v>
      </c>
      <c r="Q3473">
        <v>-8.6808069485945993E-2</v>
      </c>
    </row>
    <row r="3474" spans="1:17" hidden="1" x14ac:dyDescent="0.3">
      <c r="A3474" t="s">
        <v>7169</v>
      </c>
      <c r="B3474" t="s">
        <v>7170</v>
      </c>
      <c r="C3474" t="s">
        <v>10301</v>
      </c>
      <c r="D3474" t="s">
        <v>622</v>
      </c>
      <c r="E3474">
        <v>48.574395225000004</v>
      </c>
      <c r="F3474">
        <v>13.95</v>
      </c>
      <c r="G3474">
        <v>-61.960290715623898</v>
      </c>
      <c r="H3474">
        <v>6.3781281618907801</v>
      </c>
      <c r="I3474">
        <v>-56.098043120497103</v>
      </c>
      <c r="J3474">
        <v>7.5247303119390798</v>
      </c>
      <c r="K3474">
        <v>15.0916005744952</v>
      </c>
      <c r="L3474">
        <v>19.642331192557599</v>
      </c>
      <c r="M3474">
        <v>71.320708106513194</v>
      </c>
      <c r="N3474">
        <v>0.67394960385059499</v>
      </c>
      <c r="O3474">
        <v>135.12544802867299</v>
      </c>
      <c r="P3474">
        <v>26.7029972752043</v>
      </c>
      <c r="Q3474">
        <v>2.7708746565240001E-3</v>
      </c>
    </row>
    <row r="3475" spans="1:17" hidden="1" x14ac:dyDescent="0.3">
      <c r="A3475" t="s">
        <v>7171</v>
      </c>
      <c r="B3475" t="s">
        <v>7172</v>
      </c>
      <c r="C3475" t="s">
        <v>10301</v>
      </c>
      <c r="D3475" t="s">
        <v>622</v>
      </c>
      <c r="E3475">
        <v>48.564999999999998</v>
      </c>
      <c r="F3475">
        <v>8.83</v>
      </c>
      <c r="G3475">
        <v>-23.420696104016201</v>
      </c>
      <c r="H3475">
        <v>1.38896137860819</v>
      </c>
      <c r="I3475">
        <v>-22.031062312763598</v>
      </c>
      <c r="J3475">
        <v>-5.1466785005485596</v>
      </c>
      <c r="K3475">
        <v>8.49076036969924</v>
      </c>
      <c r="L3475">
        <v>8.2053666200469593</v>
      </c>
      <c r="M3475">
        <v>58.002053695998697</v>
      </c>
      <c r="N3475">
        <v>0.34133494185167002</v>
      </c>
      <c r="O3475">
        <v>32.729331823329503</v>
      </c>
      <c r="P3475">
        <v>35.846153846153797</v>
      </c>
      <c r="Q3475">
        <v>-3.7219715654980001E-3</v>
      </c>
    </row>
    <row r="3476" spans="1:17" hidden="1" x14ac:dyDescent="0.3">
      <c r="A3476" t="s">
        <v>7173</v>
      </c>
      <c r="B3476" t="s">
        <v>7174</v>
      </c>
      <c r="C3476" t="s">
        <v>10301</v>
      </c>
      <c r="D3476" t="s">
        <v>1561</v>
      </c>
      <c r="E3476">
        <v>48.545625000000001</v>
      </c>
      <c r="F3476">
        <v>106.25</v>
      </c>
      <c r="G3476">
        <v>-16.719412040094699</v>
      </c>
      <c r="H3476">
        <v>3.7569107065772198</v>
      </c>
      <c r="I3476">
        <v>0.166372899632831</v>
      </c>
      <c r="J3476">
        <v>-2.76572611959616</v>
      </c>
      <c r="K3476">
        <v>100.93756745544999</v>
      </c>
      <c r="L3476">
        <v>96.563518237881794</v>
      </c>
      <c r="M3476">
        <v>99.999969978679999</v>
      </c>
      <c r="N3476">
        <v>0</v>
      </c>
      <c r="O3476">
        <v>0</v>
      </c>
      <c r="P3476">
        <v>17.728531855955602</v>
      </c>
    </row>
    <row r="3477" spans="1:17" hidden="1" x14ac:dyDescent="0.3">
      <c r="A3477" t="s">
        <v>7175</v>
      </c>
      <c r="B3477" t="s">
        <v>7176</v>
      </c>
      <c r="C3477" t="s">
        <v>10301</v>
      </c>
      <c r="D3477" t="s">
        <v>527</v>
      </c>
      <c r="E3477">
        <v>48.520969999999998</v>
      </c>
      <c r="F3477">
        <v>41.5</v>
      </c>
      <c r="G3477">
        <v>-59.649930319002102</v>
      </c>
      <c r="H3477">
        <v>-3.91154935903766</v>
      </c>
      <c r="I3477">
        <v>-44.588761784798898</v>
      </c>
      <c r="J3477">
        <v>-3.3183576985435299</v>
      </c>
      <c r="K3477">
        <v>43.090867897065699</v>
      </c>
      <c r="L3477">
        <v>48.083367823495898</v>
      </c>
      <c r="M3477">
        <v>61.444905815700501</v>
      </c>
      <c r="N3477">
        <v>0.44252599985477198</v>
      </c>
      <c r="O3477">
        <v>93.927710843373504</v>
      </c>
      <c r="P3477">
        <v>39.308492782812998</v>
      </c>
      <c r="Q3477">
        <v>0.16883463660701301</v>
      </c>
    </row>
    <row r="3478" spans="1:17" hidden="1" x14ac:dyDescent="0.3">
      <c r="A3478" t="s">
        <v>7177</v>
      </c>
      <c r="B3478" t="s">
        <v>7178</v>
      </c>
      <c r="C3478" t="s">
        <v>10301</v>
      </c>
      <c r="D3478" t="s">
        <v>7179</v>
      </c>
      <c r="E3478">
        <v>48.171801449999997</v>
      </c>
      <c r="F3478">
        <v>34.5</v>
      </c>
      <c r="G3478">
        <v>27.356524079240899</v>
      </c>
      <c r="H3478">
        <v>-24.275813268668699</v>
      </c>
      <c r="I3478">
        <v>-41.379648313859299</v>
      </c>
      <c r="J3478">
        <v>-7.1978590835850902</v>
      </c>
      <c r="K3478">
        <v>40.089739281361297</v>
      </c>
      <c r="L3478">
        <v>34.476749204635198</v>
      </c>
      <c r="M3478">
        <v>21.445695320878698</v>
      </c>
      <c r="N3478">
        <v>0.55813953488372003</v>
      </c>
      <c r="O3478">
        <v>62.318840579710098</v>
      </c>
      <c r="P3478">
        <v>55.2742616033755</v>
      </c>
    </row>
    <row r="3479" spans="1:17" hidden="1" x14ac:dyDescent="0.3">
      <c r="A3479" t="s">
        <v>7180</v>
      </c>
      <c r="B3479" t="s">
        <v>7181</v>
      </c>
      <c r="C3479" t="s">
        <v>10301</v>
      </c>
      <c r="D3479" t="s">
        <v>139</v>
      </c>
      <c r="E3479">
        <v>47.934469372999999</v>
      </c>
      <c r="F3479">
        <v>8.33</v>
      </c>
      <c r="G3479">
        <v>18.222613353058399</v>
      </c>
      <c r="H3479">
        <v>18.8878208738289</v>
      </c>
      <c r="I3479">
        <v>-4.1918613957831203</v>
      </c>
      <c r="J3479">
        <v>12.8092374903019</v>
      </c>
      <c r="K3479">
        <v>6.7494050155101899</v>
      </c>
      <c r="L3479">
        <v>6.56275082717936</v>
      </c>
      <c r="M3479">
        <v>90.140548383913696</v>
      </c>
      <c r="N3479">
        <v>1.27458038914562</v>
      </c>
      <c r="O3479">
        <v>29.051620648259298</v>
      </c>
      <c r="P3479">
        <v>57.169811320754697</v>
      </c>
      <c r="Q3479">
        <v>9.7720924270779993E-3</v>
      </c>
    </row>
    <row r="3480" spans="1:17" hidden="1" x14ac:dyDescent="0.3">
      <c r="A3480" t="s">
        <v>7182</v>
      </c>
      <c r="B3480" t="s">
        <v>7183</v>
      </c>
      <c r="C3480" t="s">
        <v>10301</v>
      </c>
      <c r="D3480" t="s">
        <v>408</v>
      </c>
      <c r="E3480">
        <v>47.881082889999902</v>
      </c>
      <c r="F3480">
        <v>0.82</v>
      </c>
      <c r="G3480">
        <v>-43.223859973114102</v>
      </c>
      <c r="H3480">
        <v>-10.1220967593867</v>
      </c>
      <c r="I3480">
        <v>-18.493914181706799</v>
      </c>
      <c r="J3480">
        <v>-5.1466785005485498</v>
      </c>
      <c r="K3480">
        <v>0.86722596095792603</v>
      </c>
      <c r="L3480">
        <v>0.86284583273370696</v>
      </c>
      <c r="M3480">
        <v>37.645207585147602</v>
      </c>
      <c r="N3480">
        <v>0.81612195132721599</v>
      </c>
      <c r="O3480">
        <v>54.878048780487802</v>
      </c>
      <c r="P3480">
        <v>24.2424242424242</v>
      </c>
      <c r="Q3480">
        <v>8.9520911071992004E-2</v>
      </c>
    </row>
    <row r="3481" spans="1:17" hidden="1" x14ac:dyDescent="0.3">
      <c r="A3481" t="s">
        <v>7184</v>
      </c>
      <c r="B3481" t="s">
        <v>7185</v>
      </c>
      <c r="C3481" t="s">
        <v>10301</v>
      </c>
      <c r="D3481" t="s">
        <v>46</v>
      </c>
      <c r="E3481">
        <v>47.8536</v>
      </c>
      <c r="F3481">
        <v>152.4</v>
      </c>
      <c r="G3481">
        <v>170.06700127453499</v>
      </c>
      <c r="H3481">
        <v>11.2760445351275</v>
      </c>
      <c r="I3481">
        <v>22.573739095248701</v>
      </c>
      <c r="J3481">
        <v>-0.51211024337686495</v>
      </c>
      <c r="K3481">
        <v>146.89081514895699</v>
      </c>
      <c r="L3481">
        <v>114.17608975596499</v>
      </c>
      <c r="M3481">
        <v>51.592672214976098</v>
      </c>
      <c r="N3481">
        <v>0.87570559058819597</v>
      </c>
      <c r="O3481">
        <v>15.518372703412</v>
      </c>
      <c r="P3481">
        <v>258.50388143966097</v>
      </c>
      <c r="Q3481">
        <v>0.127919371644763</v>
      </c>
    </row>
    <row r="3482" spans="1:17" hidden="1" x14ac:dyDescent="0.3">
      <c r="A3482" t="s">
        <v>7186</v>
      </c>
      <c r="B3482" t="s">
        <v>7187</v>
      </c>
      <c r="C3482" t="s">
        <v>10301</v>
      </c>
      <c r="D3482" t="s">
        <v>303</v>
      </c>
      <c r="E3482">
        <v>47.782442031999999</v>
      </c>
      <c r="F3482">
        <v>85.93</v>
      </c>
      <c r="G3482">
        <v>45.433079502292699</v>
      </c>
      <c r="H3482">
        <v>22.819986694405198</v>
      </c>
      <c r="I3482">
        <v>-34.663723042858201</v>
      </c>
      <c r="J3482">
        <v>2.1615266007852698</v>
      </c>
      <c r="K3482">
        <v>80.030233256531105</v>
      </c>
      <c r="L3482">
        <v>75.982010538254002</v>
      </c>
      <c r="M3482">
        <v>61.049011472491401</v>
      </c>
      <c r="N3482">
        <v>0.75548923557180203</v>
      </c>
      <c r="O3482">
        <v>32.6661235889677</v>
      </c>
      <c r="P3482">
        <v>96.411428571428502</v>
      </c>
      <c r="Q3482">
        <v>6.0501400528741998E-2</v>
      </c>
    </row>
    <row r="3483" spans="1:17" hidden="1" x14ac:dyDescent="0.3">
      <c r="A3483" t="s">
        <v>7188</v>
      </c>
      <c r="B3483" t="s">
        <v>7189</v>
      </c>
      <c r="C3483" t="s">
        <v>10301</v>
      </c>
      <c r="D3483" t="s">
        <v>46</v>
      </c>
      <c r="E3483">
        <v>47.571785800000001</v>
      </c>
      <c r="F3483">
        <v>69.650000000000006</v>
      </c>
      <c r="G3483">
        <v>-50.743222288677401</v>
      </c>
      <c r="H3483">
        <v>8.0467921295021192</v>
      </c>
      <c r="I3483">
        <v>-34.5012171280679</v>
      </c>
      <c r="J3483">
        <v>-8.4287095450105394</v>
      </c>
      <c r="K3483">
        <v>65.1416196887685</v>
      </c>
      <c r="M3483">
        <v>66.783832867281802</v>
      </c>
      <c r="N3483">
        <v>1.18911745189117</v>
      </c>
      <c r="O3483">
        <v>36.3962670495333</v>
      </c>
      <c r="P3483">
        <v>42.725409836065502</v>
      </c>
    </row>
    <row r="3484" spans="1:17" hidden="1" x14ac:dyDescent="0.3">
      <c r="A3484" t="s">
        <v>7190</v>
      </c>
      <c r="B3484" t="s">
        <v>7191</v>
      </c>
      <c r="C3484" t="s">
        <v>10301</v>
      </c>
      <c r="D3484" t="s">
        <v>408</v>
      </c>
      <c r="E3484">
        <v>47.569200000000002</v>
      </c>
      <c r="F3484">
        <v>56.63</v>
      </c>
      <c r="G3484">
        <v>663.56860364693898</v>
      </c>
      <c r="H3484">
        <v>44.107106265627699</v>
      </c>
      <c r="I3484">
        <v>642.59338273367405</v>
      </c>
      <c r="J3484">
        <v>5.4182177619315004</v>
      </c>
      <c r="K3484">
        <v>41.126018111650602</v>
      </c>
      <c r="L3484">
        <v>25.324235157559801</v>
      </c>
      <c r="M3484">
        <v>100</v>
      </c>
      <c r="N3484">
        <v>1.23529411764705</v>
      </c>
      <c r="O3484">
        <v>0</v>
      </c>
      <c r="P3484">
        <v>691.48634117107395</v>
      </c>
    </row>
    <row r="3485" spans="1:17" hidden="1" x14ac:dyDescent="0.3">
      <c r="A3485" t="s">
        <v>7192</v>
      </c>
      <c r="B3485" t="s">
        <v>7193</v>
      </c>
      <c r="C3485" t="s">
        <v>10301</v>
      </c>
      <c r="D3485" t="s">
        <v>21</v>
      </c>
      <c r="E3485">
        <v>47.49</v>
      </c>
      <c r="F3485">
        <v>47.49</v>
      </c>
      <c r="G3485">
        <v>110.12737525782001</v>
      </c>
      <c r="H3485">
        <v>9.1271524898624801</v>
      </c>
      <c r="I3485">
        <v>11.610871997845599</v>
      </c>
      <c r="J3485">
        <v>-3.7020955599026202</v>
      </c>
      <c r="K3485">
        <v>40.197076354299703</v>
      </c>
      <c r="L3485">
        <v>30.857109836042799</v>
      </c>
      <c r="M3485">
        <v>51.270640048841898</v>
      </c>
      <c r="N3485">
        <v>0.82482667755833405</v>
      </c>
      <c r="O3485">
        <v>24.552537376289699</v>
      </c>
      <c r="P3485">
        <v>153.957219251336</v>
      </c>
    </row>
    <row r="3486" spans="1:17" hidden="1" x14ac:dyDescent="0.3">
      <c r="A3486" t="s">
        <v>7194</v>
      </c>
      <c r="B3486" t="s">
        <v>7195</v>
      </c>
      <c r="C3486" t="s">
        <v>10301</v>
      </c>
      <c r="D3486" t="s">
        <v>7196</v>
      </c>
      <c r="E3486">
        <v>47.443332509999998</v>
      </c>
      <c r="F3486">
        <v>33.450000000000003</v>
      </c>
      <c r="G3486">
        <v>-9.6362665198912705</v>
      </c>
      <c r="H3486">
        <v>-5.1783193627791597</v>
      </c>
      <c r="I3486">
        <v>-40.686768017175297</v>
      </c>
      <c r="J3486">
        <v>1.1303777765077201</v>
      </c>
      <c r="K3486">
        <v>34.743667020869196</v>
      </c>
      <c r="L3486">
        <v>38.269973543654601</v>
      </c>
      <c r="M3486">
        <v>53.904200150342497</v>
      </c>
      <c r="N3486">
        <v>0.56703147439912505</v>
      </c>
      <c r="O3486">
        <v>67.354260089685994</v>
      </c>
      <c r="P3486">
        <v>18.281471004243201</v>
      </c>
      <c r="Q3486">
        <v>4.7292782495892E-2</v>
      </c>
    </row>
    <row r="3487" spans="1:17" hidden="1" x14ac:dyDescent="0.3">
      <c r="A3487" t="s">
        <v>7197</v>
      </c>
      <c r="B3487" t="s">
        <v>7198</v>
      </c>
      <c r="C3487" t="s">
        <v>10301</v>
      </c>
      <c r="D3487" t="s">
        <v>622</v>
      </c>
      <c r="E3487">
        <v>47.204298399999999</v>
      </c>
      <c r="F3487">
        <v>161</v>
      </c>
      <c r="G3487">
        <v>-43.998008569221803</v>
      </c>
      <c r="H3487">
        <v>-2.0048128087694699</v>
      </c>
      <c r="I3487">
        <v>-15.7853214046209</v>
      </c>
      <c r="J3487">
        <v>0.94395129975866898</v>
      </c>
      <c r="K3487">
        <v>157.94418095348999</v>
      </c>
      <c r="L3487">
        <v>164.482351551725</v>
      </c>
      <c r="M3487">
        <v>54.320997654354102</v>
      </c>
      <c r="N3487">
        <v>0.82388705789758399</v>
      </c>
      <c r="O3487">
        <v>29.0062111801242</v>
      </c>
      <c r="P3487">
        <v>17.5182481751824</v>
      </c>
      <c r="Q3487">
        <v>-7.6696087088739999E-3</v>
      </c>
    </row>
    <row r="3488" spans="1:17" hidden="1" x14ac:dyDescent="0.3">
      <c r="A3488" t="s">
        <v>7199</v>
      </c>
      <c r="B3488" t="s">
        <v>7200</v>
      </c>
      <c r="C3488" t="s">
        <v>10301</v>
      </c>
      <c r="D3488" t="s">
        <v>116</v>
      </c>
      <c r="E3488">
        <v>47.130176339999998</v>
      </c>
      <c r="F3488">
        <v>2.34</v>
      </c>
      <c r="G3488">
        <v>-77.048172306743197</v>
      </c>
      <c r="H3488">
        <v>-7.0423365012032697</v>
      </c>
      <c r="I3488">
        <v>-23.373845571072199</v>
      </c>
      <c r="J3488">
        <v>-1.87683723070727</v>
      </c>
      <c r="K3488">
        <v>2.3229227576436999</v>
      </c>
      <c r="L3488">
        <v>2.9934111148624001</v>
      </c>
      <c r="M3488">
        <v>62.514197328082098</v>
      </c>
      <c r="N3488">
        <v>0.56786790841294199</v>
      </c>
      <c r="O3488">
        <v>111.53846153846099</v>
      </c>
      <c r="P3488">
        <v>29.999999999999901</v>
      </c>
      <c r="Q3488">
        <v>-0.17092211275970001</v>
      </c>
    </row>
    <row r="3489" spans="1:17" hidden="1" x14ac:dyDescent="0.3">
      <c r="A3489" t="s">
        <v>7201</v>
      </c>
      <c r="B3489" t="s">
        <v>7202</v>
      </c>
      <c r="C3489" t="s">
        <v>10301</v>
      </c>
      <c r="D3489" t="s">
        <v>51</v>
      </c>
      <c r="E3489">
        <v>47.13</v>
      </c>
      <c r="F3489">
        <v>47.13</v>
      </c>
      <c r="G3489">
        <v>-68.236846046358096</v>
      </c>
      <c r="H3489">
        <v>7.2027246420420301</v>
      </c>
      <c r="I3489">
        <v>-44.872047033971498</v>
      </c>
      <c r="J3489">
        <v>1.12243464929854</v>
      </c>
      <c r="K3489">
        <v>47.274758189947597</v>
      </c>
      <c r="L3489">
        <v>59.202755927423702</v>
      </c>
      <c r="M3489">
        <v>47.879546310708101</v>
      </c>
      <c r="N3489">
        <v>0.86838712318113898</v>
      </c>
      <c r="O3489">
        <v>158.85847655421099</v>
      </c>
      <c r="P3489">
        <v>20.846153846153801</v>
      </c>
      <c r="Q3489">
        <v>2.9005328414719998E-2</v>
      </c>
    </row>
    <row r="3490" spans="1:17" hidden="1" x14ac:dyDescent="0.3">
      <c r="A3490" t="s">
        <v>7203</v>
      </c>
      <c r="B3490" t="s">
        <v>7204</v>
      </c>
      <c r="C3490" t="s">
        <v>10301</v>
      </c>
      <c r="D3490" t="s">
        <v>281</v>
      </c>
      <c r="E3490">
        <v>47.121000000000002</v>
      </c>
      <c r="F3490">
        <v>33.9</v>
      </c>
      <c r="G3490">
        <v>-39.751287589154003</v>
      </c>
      <c r="H3490">
        <v>-1.5277586805126</v>
      </c>
      <c r="I3490">
        <v>-15.368914181706799</v>
      </c>
      <c r="J3490">
        <v>-3.0602769296108998</v>
      </c>
      <c r="K3490">
        <v>33.809848915294999</v>
      </c>
      <c r="L3490">
        <v>34.499638323232197</v>
      </c>
      <c r="M3490">
        <v>55.867232315653801</v>
      </c>
      <c r="N3490">
        <v>0.28288543140028199</v>
      </c>
      <c r="O3490">
        <v>35.988200589970504</v>
      </c>
      <c r="P3490">
        <v>25.5555555555555</v>
      </c>
      <c r="Q3490">
        <v>-8.3211958488118007E-2</v>
      </c>
    </row>
    <row r="3491" spans="1:17" hidden="1" x14ac:dyDescent="0.3">
      <c r="A3491" t="s">
        <v>7205</v>
      </c>
      <c r="B3491" t="s">
        <v>7206</v>
      </c>
      <c r="C3491" t="s">
        <v>10301</v>
      </c>
      <c r="D3491" t="s">
        <v>1388</v>
      </c>
      <c r="E3491">
        <v>47.09</v>
      </c>
      <c r="F3491">
        <v>47.09</v>
      </c>
      <c r="G3491">
        <v>-33.8881848084796</v>
      </c>
      <c r="H3491">
        <v>1.0580126862473</v>
      </c>
      <c r="I3491">
        <v>-20.2920723596438</v>
      </c>
      <c r="J3491">
        <v>-3.0787478224342202</v>
      </c>
      <c r="K3491">
        <v>46.797860035026098</v>
      </c>
      <c r="L3491">
        <v>49.514176630460597</v>
      </c>
      <c r="M3491">
        <v>54.446264377225297</v>
      </c>
      <c r="N3491">
        <v>1.9546532460479999</v>
      </c>
      <c r="O3491">
        <v>49.8194945848375</v>
      </c>
      <c r="P3491">
        <v>11.5876777251184</v>
      </c>
      <c r="Q3491">
        <v>-0.113038798721628</v>
      </c>
    </row>
    <row r="3492" spans="1:17" hidden="1" x14ac:dyDescent="0.3">
      <c r="A3492" t="s">
        <v>7207</v>
      </c>
      <c r="B3492" t="s">
        <v>7208</v>
      </c>
      <c r="C3492" t="s">
        <v>10301</v>
      </c>
      <c r="D3492" t="s">
        <v>7209</v>
      </c>
      <c r="E3492">
        <v>47.010401524000002</v>
      </c>
      <c r="F3492">
        <v>56.18</v>
      </c>
      <c r="G3492">
        <v>759.60200971125198</v>
      </c>
      <c r="H3492">
        <v>16.033132346662001</v>
      </c>
      <c r="I3492">
        <v>-3.5124670574026098</v>
      </c>
      <c r="J3492">
        <v>-5.3996310161844701</v>
      </c>
      <c r="K3492">
        <v>49.604788091206203</v>
      </c>
      <c r="L3492">
        <v>39.403759714842899</v>
      </c>
      <c r="M3492">
        <v>62.731465429694097</v>
      </c>
      <c r="N3492">
        <v>1.0893423296451401</v>
      </c>
      <c r="O3492">
        <v>12.6023495906016</v>
      </c>
      <c r="P3492">
        <v>787.51974723538694</v>
      </c>
      <c r="Q3492">
        <v>0.17686585583294701</v>
      </c>
    </row>
    <row r="3493" spans="1:17" hidden="1" x14ac:dyDescent="0.3">
      <c r="A3493" t="s">
        <v>7210</v>
      </c>
      <c r="B3493" t="s">
        <v>7211</v>
      </c>
      <c r="C3493" t="s">
        <v>10301</v>
      </c>
      <c r="D3493" t="s">
        <v>80</v>
      </c>
      <c r="E3493">
        <v>46.98653015</v>
      </c>
      <c r="F3493">
        <v>14.98</v>
      </c>
      <c r="G3493">
        <v>-22.424779777655601</v>
      </c>
      <c r="H3493">
        <v>-5.9981379848561902</v>
      </c>
      <c r="I3493">
        <v>-31.138097954922898</v>
      </c>
      <c r="J3493">
        <v>-7.2880191132267296</v>
      </c>
      <c r="K3493">
        <v>15.744915749211399</v>
      </c>
      <c r="L3493">
        <v>16.53675506283</v>
      </c>
      <c r="M3493">
        <v>35.349625869163198</v>
      </c>
      <c r="N3493">
        <v>1.2556104268896799</v>
      </c>
      <c r="O3493">
        <v>40.186915887850397</v>
      </c>
    </row>
    <row r="3494" spans="1:17" hidden="1" x14ac:dyDescent="0.3">
      <c r="A3494" t="s">
        <v>7212</v>
      </c>
      <c r="B3494" t="s">
        <v>7213</v>
      </c>
      <c r="C3494" t="s">
        <v>10301</v>
      </c>
      <c r="D3494" t="s">
        <v>1175</v>
      </c>
      <c r="E3494">
        <v>46.972749999999998</v>
      </c>
      <c r="F3494">
        <v>8.99</v>
      </c>
      <c r="G3494">
        <v>39.806143072880303</v>
      </c>
      <c r="H3494">
        <v>-13.6949034782608</v>
      </c>
      <c r="I3494">
        <v>-6.5295335331157096</v>
      </c>
      <c r="J3494">
        <v>-10.9114924647194</v>
      </c>
      <c r="K3494">
        <v>8.8253370113070595</v>
      </c>
      <c r="L3494">
        <v>7.9456700327141503</v>
      </c>
      <c r="M3494">
        <v>51.385988202648399</v>
      </c>
      <c r="N3494">
        <v>1.05739334117872</v>
      </c>
      <c r="O3494">
        <v>20.689655172413701</v>
      </c>
      <c r="P3494">
        <v>83.095723014256606</v>
      </c>
      <c r="Q3494">
        <v>0.12014490525403899</v>
      </c>
    </row>
    <row r="3495" spans="1:17" hidden="1" x14ac:dyDescent="0.3">
      <c r="A3495" t="s">
        <v>7214</v>
      </c>
      <c r="B3495" t="s">
        <v>7215</v>
      </c>
      <c r="C3495" t="s">
        <v>10301</v>
      </c>
      <c r="D3495" t="s">
        <v>622</v>
      </c>
      <c r="E3495">
        <v>46.935000000000002</v>
      </c>
      <c r="F3495">
        <v>312.89999999999998</v>
      </c>
      <c r="G3495">
        <v>89.223136868648197</v>
      </c>
      <c r="H3495">
        <v>20.7687357640988</v>
      </c>
      <c r="I3495">
        <v>-13.6033299187672</v>
      </c>
      <c r="J3495">
        <v>-8.8689422751683296</v>
      </c>
      <c r="K3495">
        <v>267.76655757864302</v>
      </c>
      <c r="L3495">
        <v>241.209821726803</v>
      </c>
      <c r="M3495">
        <v>58.117524220781</v>
      </c>
      <c r="N3495">
        <v>2.56400951427791</v>
      </c>
      <c r="O3495">
        <v>23.042505592841099</v>
      </c>
      <c r="P3495">
        <v>159.56034840315201</v>
      </c>
      <c r="Q3495">
        <v>0.122667287052536</v>
      </c>
    </row>
    <row r="3496" spans="1:17" hidden="1" x14ac:dyDescent="0.3">
      <c r="A3496" t="s">
        <v>7216</v>
      </c>
      <c r="B3496" t="s">
        <v>7217</v>
      </c>
      <c r="C3496" t="s">
        <v>10301</v>
      </c>
      <c r="D3496" t="s">
        <v>622</v>
      </c>
      <c r="E3496">
        <v>46.913882402999903</v>
      </c>
      <c r="F3496">
        <v>79.930000000000007</v>
      </c>
      <c r="G3496">
        <v>-56.773990305620899</v>
      </c>
      <c r="H3496">
        <v>3.1396190885820898</v>
      </c>
      <c r="I3496">
        <v>-3.66221885001154</v>
      </c>
      <c r="J3496">
        <v>-0.55252549099480897</v>
      </c>
      <c r="K3496">
        <v>76.125642751637699</v>
      </c>
      <c r="L3496">
        <v>80.959244673178205</v>
      </c>
      <c r="M3496">
        <v>56.9770453547983</v>
      </c>
      <c r="N3496">
        <v>9.4160235598404599E-2</v>
      </c>
      <c r="O3496">
        <v>73.839609658451096</v>
      </c>
      <c r="P3496">
        <v>30.285248573757102</v>
      </c>
      <c r="Q3496">
        <v>5.8650616042576001E-2</v>
      </c>
    </row>
    <row r="3497" spans="1:17" hidden="1" x14ac:dyDescent="0.3">
      <c r="A3497" t="s">
        <v>7218</v>
      </c>
      <c r="B3497" t="s">
        <v>7219</v>
      </c>
      <c r="C3497" t="s">
        <v>10301</v>
      </c>
      <c r="D3497" t="s">
        <v>308</v>
      </c>
      <c r="E3497">
        <v>46.887526399999999</v>
      </c>
      <c r="F3497">
        <v>16.010000000000002</v>
      </c>
      <c r="G3497">
        <v>37.9889982271607</v>
      </c>
      <c r="H3497">
        <v>1.56866004144342</v>
      </c>
      <c r="I3497">
        <v>-19.132379762368899</v>
      </c>
      <c r="J3497">
        <v>-9.2584445661981096</v>
      </c>
      <c r="K3497">
        <v>16.0778715707952</v>
      </c>
      <c r="L3497">
        <v>15.1162666621755</v>
      </c>
      <c r="M3497">
        <v>52.199612534434202</v>
      </c>
      <c r="N3497">
        <v>0.39826278227366202</v>
      </c>
      <c r="O3497">
        <v>26.7957526545908</v>
      </c>
      <c r="P3497">
        <v>70.319148936170194</v>
      </c>
      <c r="Q3497">
        <v>7.7358388875668996E-2</v>
      </c>
    </row>
    <row r="3498" spans="1:17" hidden="1" x14ac:dyDescent="0.3">
      <c r="A3498" t="s">
        <v>7220</v>
      </c>
      <c r="B3498" t="s">
        <v>7221</v>
      </c>
      <c r="C3498" t="s">
        <v>10301</v>
      </c>
      <c r="D3498" t="s">
        <v>491</v>
      </c>
      <c r="E3498">
        <v>46.873800000000003</v>
      </c>
      <c r="F3498">
        <v>90</v>
      </c>
      <c r="G3498">
        <v>-57.246359432261698</v>
      </c>
      <c r="H3498">
        <v>20.3884137511237</v>
      </c>
      <c r="I3498">
        <v>-41.004354271652197</v>
      </c>
      <c r="J3498">
        <v>-5.9915325712090697</v>
      </c>
      <c r="K3498">
        <v>84.121593821854205</v>
      </c>
      <c r="M3498">
        <v>53.069842216073802</v>
      </c>
      <c r="N3498">
        <v>1.1051364365971099</v>
      </c>
      <c r="O3498">
        <v>48.5555555555555</v>
      </c>
      <c r="P3498">
        <v>57.205240174672397</v>
      </c>
    </row>
    <row r="3499" spans="1:17" hidden="1" x14ac:dyDescent="0.3">
      <c r="A3499" t="s">
        <v>7222</v>
      </c>
      <c r="B3499" t="s">
        <v>7223</v>
      </c>
      <c r="C3499" t="s">
        <v>10301</v>
      </c>
      <c r="D3499" t="s">
        <v>51</v>
      </c>
      <c r="E3499">
        <v>46.736438411999998</v>
      </c>
      <c r="F3499">
        <v>23.37</v>
      </c>
      <c r="G3499">
        <v>-17.4212836234253</v>
      </c>
      <c r="H3499">
        <v>-7.7813081130200903</v>
      </c>
      <c r="I3499">
        <v>-24.082029215099201</v>
      </c>
      <c r="J3499">
        <v>-5.2952370808103204</v>
      </c>
      <c r="K3499">
        <v>22.9945897316782</v>
      </c>
      <c r="L3499">
        <v>21.1654428742542</v>
      </c>
      <c r="M3499">
        <v>49.328846447053799</v>
      </c>
      <c r="N3499">
        <v>0.71851472118788495</v>
      </c>
      <c r="O3499">
        <v>28.797603765511301</v>
      </c>
      <c r="P3499">
        <v>128</v>
      </c>
      <c r="Q3499">
        <v>0.114259405181631</v>
      </c>
    </row>
    <row r="3500" spans="1:17" hidden="1" x14ac:dyDescent="0.3">
      <c r="A3500" t="s">
        <v>7224</v>
      </c>
      <c r="B3500" t="s">
        <v>7225</v>
      </c>
      <c r="C3500" t="s">
        <v>10301</v>
      </c>
      <c r="D3500" t="s">
        <v>139</v>
      </c>
      <c r="E3500">
        <v>46.702759999999998</v>
      </c>
      <c r="F3500">
        <v>32.6</v>
      </c>
      <c r="G3500">
        <v>116.277019030172</v>
      </c>
      <c r="H3500">
        <v>30.993512777275299</v>
      </c>
      <c r="I3500">
        <v>-23.328848894690299</v>
      </c>
      <c r="J3500">
        <v>7.5721117182416497</v>
      </c>
      <c r="K3500">
        <v>29.535897138919101</v>
      </c>
      <c r="L3500">
        <v>26.910936608132602</v>
      </c>
      <c r="M3500">
        <v>80.008257908668796</v>
      </c>
      <c r="N3500">
        <v>0.63802416163571796</v>
      </c>
      <c r="O3500">
        <v>37.883435582822003</v>
      </c>
      <c r="P3500">
        <v>188.495575221238</v>
      </c>
      <c r="Q3500">
        <v>0.13088130047968899</v>
      </c>
    </row>
    <row r="3501" spans="1:17" hidden="1" x14ac:dyDescent="0.3">
      <c r="A3501" t="s">
        <v>7226</v>
      </c>
      <c r="B3501" t="s">
        <v>7227</v>
      </c>
      <c r="C3501" t="s">
        <v>10301</v>
      </c>
      <c r="D3501" t="s">
        <v>51</v>
      </c>
      <c r="E3501">
        <v>46.512</v>
      </c>
      <c r="F3501">
        <v>38</v>
      </c>
      <c r="G3501">
        <v>28.268041349683699</v>
      </c>
      <c r="H3501">
        <v>6.3858397485497296</v>
      </c>
      <c r="I3501">
        <v>-9.3326135916424899</v>
      </c>
      <c r="J3501">
        <v>3.9819122069895201</v>
      </c>
      <c r="K3501">
        <v>38.129697058985997</v>
      </c>
      <c r="L3501">
        <v>34.661530770371499</v>
      </c>
      <c r="M3501">
        <v>47.968344363550898</v>
      </c>
      <c r="N3501">
        <v>0.76502927063547299</v>
      </c>
      <c r="O3501">
        <v>33.394736842105203</v>
      </c>
      <c r="P3501">
        <v>74.712643678160902</v>
      </c>
      <c r="Q3501">
        <v>4.3175782698979003E-2</v>
      </c>
    </row>
    <row r="3502" spans="1:17" hidden="1" x14ac:dyDescent="0.3">
      <c r="A3502" t="s">
        <v>7228</v>
      </c>
      <c r="B3502" t="s">
        <v>7229</v>
      </c>
      <c r="C3502" t="s">
        <v>10301</v>
      </c>
      <c r="D3502" t="s">
        <v>186</v>
      </c>
      <c r="E3502">
        <v>46.489873752000001</v>
      </c>
      <c r="F3502">
        <v>16.420000000000002</v>
      </c>
      <c r="G3502">
        <v>-84.910927676046498</v>
      </c>
      <c r="H3502">
        <v>-7.7267143640043603</v>
      </c>
      <c r="I3502">
        <v>-55.307726870905697</v>
      </c>
      <c r="J3502">
        <v>-3.2494856220149599</v>
      </c>
      <c r="K3502">
        <v>15.590435511691799</v>
      </c>
      <c r="L3502">
        <v>23.216664259191599</v>
      </c>
      <c r="M3502">
        <v>79.250224332447999</v>
      </c>
      <c r="N3502">
        <v>1.4789337091620101</v>
      </c>
      <c r="O3502">
        <v>149.08647990255699</v>
      </c>
      <c r="P3502">
        <v>24.8669201520912</v>
      </c>
      <c r="Q3502">
        <v>-9.4043293869097003E-2</v>
      </c>
    </row>
    <row r="3503" spans="1:17" hidden="1" x14ac:dyDescent="0.3">
      <c r="A3503" t="s">
        <v>7230</v>
      </c>
      <c r="B3503" t="s">
        <v>7231</v>
      </c>
      <c r="C3503" t="s">
        <v>10301</v>
      </c>
      <c r="D3503" t="s">
        <v>1763</v>
      </c>
      <c r="E3503">
        <v>46.489621200000002</v>
      </c>
      <c r="F3503">
        <v>76.260000000000005</v>
      </c>
      <c r="G3503">
        <v>285.41559580919801</v>
      </c>
      <c r="H3503">
        <v>-2.2168144278749198</v>
      </c>
      <c r="I3503">
        <v>1.1015524634492</v>
      </c>
      <c r="J3503">
        <v>-11.4718929877944</v>
      </c>
      <c r="K3503">
        <v>78.9409863786275</v>
      </c>
      <c r="L3503">
        <v>66.357891131468193</v>
      </c>
      <c r="M3503">
        <v>48.694210162263502</v>
      </c>
      <c r="N3503">
        <v>0.44695634255313099</v>
      </c>
      <c r="O3503">
        <v>30.2124311565696</v>
      </c>
      <c r="P3503">
        <v>313.33333333333297</v>
      </c>
      <c r="Q3503">
        <v>0.17311125426267801</v>
      </c>
    </row>
    <row r="3504" spans="1:17" hidden="1" x14ac:dyDescent="0.3">
      <c r="A3504" t="s">
        <v>7232</v>
      </c>
      <c r="B3504" t="s">
        <v>7233</v>
      </c>
      <c r="C3504" t="s">
        <v>10301</v>
      </c>
      <c r="D3504" t="s">
        <v>408</v>
      </c>
      <c r="E3504">
        <v>46.472900375000002</v>
      </c>
      <c r="F3504">
        <v>89.87</v>
      </c>
      <c r="G3504">
        <v>152.22565399706201</v>
      </c>
      <c r="H3504">
        <v>13.792433155143099</v>
      </c>
      <c r="I3504">
        <v>75.358606866443694</v>
      </c>
      <c r="J3504">
        <v>-3.4410277912445602</v>
      </c>
      <c r="K3504">
        <v>89.991252544701396</v>
      </c>
      <c r="L3504">
        <v>75.339995557690301</v>
      </c>
      <c r="M3504">
        <v>51.352164297197596</v>
      </c>
      <c r="N3504">
        <v>1.46015729336696</v>
      </c>
      <c r="O3504">
        <v>67.408478913986798</v>
      </c>
      <c r="P3504">
        <v>218.123893805309</v>
      </c>
      <c r="Q3504">
        <v>0.117739298726701</v>
      </c>
    </row>
    <row r="3505" spans="1:17" hidden="1" x14ac:dyDescent="0.3">
      <c r="A3505" t="s">
        <v>7234</v>
      </c>
      <c r="B3505" t="s">
        <v>7235</v>
      </c>
      <c r="C3505" t="s">
        <v>10301</v>
      </c>
      <c r="D3505" t="s">
        <v>139</v>
      </c>
      <c r="E3505">
        <v>46.40630196</v>
      </c>
      <c r="F3505">
        <v>31.09</v>
      </c>
      <c r="G3505">
        <v>56.592648232541897</v>
      </c>
      <c r="H3505">
        <v>31.542011886722701</v>
      </c>
      <c r="I3505">
        <v>30.417503468284799</v>
      </c>
      <c r="J3505">
        <v>-10.4759385141262</v>
      </c>
      <c r="K3505">
        <v>25.921630820302902</v>
      </c>
      <c r="L3505">
        <v>19.937632734936699</v>
      </c>
      <c r="M3505">
        <v>48.264440635799801</v>
      </c>
      <c r="N3505">
        <v>0.35082185225641299</v>
      </c>
      <c r="O3505">
        <v>12.801543904792499</v>
      </c>
      <c r="P3505">
        <v>128.93961708394599</v>
      </c>
      <c r="Q3505">
        <v>0.11772852237192501</v>
      </c>
    </row>
    <row r="3506" spans="1:17" hidden="1" x14ac:dyDescent="0.3">
      <c r="A3506" t="s">
        <v>7236</v>
      </c>
      <c r="B3506" t="s">
        <v>7237</v>
      </c>
      <c r="C3506" t="s">
        <v>10301</v>
      </c>
      <c r="D3506" t="s">
        <v>139</v>
      </c>
      <c r="E3506">
        <v>46.293655018000003</v>
      </c>
      <c r="F3506">
        <v>37.01</v>
      </c>
      <c r="G3506">
        <v>-7.5208604909530301</v>
      </c>
      <c r="H3506">
        <v>-10.964915187571</v>
      </c>
      <c r="I3506">
        <v>-35.256157719709201</v>
      </c>
      <c r="J3506">
        <v>-2.76572611959616</v>
      </c>
      <c r="K3506">
        <v>40.451985881342203</v>
      </c>
      <c r="L3506">
        <v>39.988842560206201</v>
      </c>
      <c r="M3506">
        <v>5.6495913907153197</v>
      </c>
      <c r="N3506">
        <v>1.5523620047409401</v>
      </c>
      <c r="O3506">
        <v>44.015131045663303</v>
      </c>
      <c r="P3506">
        <v>23.3666666666666</v>
      </c>
      <c r="Q3506">
        <v>-1.5531664402229001E-2</v>
      </c>
    </row>
    <row r="3507" spans="1:17" hidden="1" x14ac:dyDescent="0.3">
      <c r="A3507" t="s">
        <v>7238</v>
      </c>
      <c r="B3507" t="s">
        <v>7239</v>
      </c>
      <c r="C3507" t="s">
        <v>10301</v>
      </c>
      <c r="D3507" t="s">
        <v>955</v>
      </c>
      <c r="E3507">
        <v>46.240383999999999</v>
      </c>
      <c r="F3507">
        <v>1.1599999999999999</v>
      </c>
      <c r="G3507">
        <v>-17.441547047944098</v>
      </c>
      <c r="H3507">
        <v>-7.6332078704978699</v>
      </c>
      <c r="I3507">
        <v>-31.1201768079695</v>
      </c>
      <c r="J3507">
        <v>-1.90365715407892</v>
      </c>
      <c r="K3507">
        <v>1.1960253114986601</v>
      </c>
      <c r="L3507">
        <v>1.21925255984492</v>
      </c>
      <c r="M3507">
        <v>40.911147482785701</v>
      </c>
      <c r="N3507">
        <v>0.70883157604614</v>
      </c>
      <c r="O3507">
        <v>62.931034482758598</v>
      </c>
      <c r="P3507">
        <v>65.714285714285694</v>
      </c>
      <c r="Q3507">
        <v>-0.15314392879983901</v>
      </c>
    </row>
    <row r="3508" spans="1:17" hidden="1" x14ac:dyDescent="0.3">
      <c r="A3508" t="s">
        <v>7240</v>
      </c>
      <c r="B3508" t="s">
        <v>7241</v>
      </c>
      <c r="C3508" t="s">
        <v>10301</v>
      </c>
      <c r="D3508" t="s">
        <v>303</v>
      </c>
      <c r="E3508">
        <v>46.176000000000002</v>
      </c>
      <c r="F3508">
        <v>208</v>
      </c>
      <c r="G3508">
        <v>61.173171566774499</v>
      </c>
      <c r="H3508">
        <v>15.623934986644899</v>
      </c>
      <c r="I3508">
        <v>73.2131565253638</v>
      </c>
      <c r="J3508">
        <v>11.161850482075099</v>
      </c>
      <c r="K3508">
        <v>171.85362370726199</v>
      </c>
      <c r="L3508">
        <v>139.25009458479801</v>
      </c>
      <c r="M3508">
        <v>92.093461200672607</v>
      </c>
      <c r="N3508">
        <v>0.39384615384615301</v>
      </c>
      <c r="O3508">
        <v>0</v>
      </c>
      <c r="P3508">
        <v>145.86288416075601</v>
      </c>
    </row>
    <row r="3509" spans="1:17" hidden="1" x14ac:dyDescent="0.3">
      <c r="A3509" t="s">
        <v>7242</v>
      </c>
      <c r="B3509" t="s">
        <v>7243</v>
      </c>
      <c r="C3509" t="s">
        <v>10301</v>
      </c>
      <c r="D3509" t="s">
        <v>527</v>
      </c>
      <c r="E3509">
        <v>46.109593746999998</v>
      </c>
      <c r="F3509">
        <v>6.23</v>
      </c>
      <c r="G3509">
        <v>96.630998937959205</v>
      </c>
      <c r="H3509">
        <v>-1.3858796262230599</v>
      </c>
      <c r="I3509">
        <v>20.315793060203699</v>
      </c>
      <c r="J3509">
        <v>7.7072468533767999</v>
      </c>
      <c r="K3509">
        <v>5.7587802506761001</v>
      </c>
      <c r="L3509">
        <v>4.6468344703471303</v>
      </c>
      <c r="M3509">
        <v>56.824790840624203</v>
      </c>
      <c r="N3509">
        <v>1.10243026202971</v>
      </c>
      <c r="O3509">
        <v>18.138041733547301</v>
      </c>
      <c r="P3509">
        <v>129.88929889298799</v>
      </c>
      <c r="Q3509">
        <v>8.4688967241619006E-2</v>
      </c>
    </row>
    <row r="3510" spans="1:17" hidden="1" x14ac:dyDescent="0.3">
      <c r="A3510" t="s">
        <v>7244</v>
      </c>
      <c r="B3510" t="s">
        <v>3499</v>
      </c>
      <c r="C3510" t="s">
        <v>10301</v>
      </c>
      <c r="D3510" t="s">
        <v>7245</v>
      </c>
      <c r="E3510">
        <v>46.092591599999999</v>
      </c>
      <c r="F3510">
        <v>100.21</v>
      </c>
      <c r="G3510">
        <v>142.635734802249</v>
      </c>
      <c r="H3510">
        <v>24.758192033945502</v>
      </c>
      <c r="I3510">
        <v>39.813307696943497</v>
      </c>
      <c r="J3510">
        <v>-2.76572611959616</v>
      </c>
      <c r="K3510">
        <v>83.363514763298994</v>
      </c>
      <c r="L3510">
        <v>68.792679478314994</v>
      </c>
      <c r="M3510">
        <v>42.485166085515701</v>
      </c>
      <c r="N3510">
        <v>0.45454545454545398</v>
      </c>
      <c r="O3510">
        <v>5.25895619199681</v>
      </c>
      <c r="P3510">
        <v>195.169366715758</v>
      </c>
    </row>
    <row r="3511" spans="1:17" hidden="1" x14ac:dyDescent="0.3">
      <c r="A3511" t="s">
        <v>7246</v>
      </c>
      <c r="B3511" t="s">
        <v>7247</v>
      </c>
      <c r="C3511" t="s">
        <v>10301</v>
      </c>
      <c r="D3511" t="s">
        <v>736</v>
      </c>
      <c r="E3511">
        <v>46.0062</v>
      </c>
      <c r="F3511">
        <v>45</v>
      </c>
      <c r="G3511">
        <v>-96.249897974521602</v>
      </c>
      <c r="H3511">
        <v>-16.968690559635</v>
      </c>
      <c r="I3511">
        <v>-61.340161893726403</v>
      </c>
      <c r="J3511">
        <v>-10.765726119596099</v>
      </c>
      <c r="K3511">
        <v>52.138837445612602</v>
      </c>
      <c r="L3511">
        <v>74.017551200319105</v>
      </c>
      <c r="M3511">
        <v>22.040902731161498</v>
      </c>
      <c r="N3511">
        <v>0.530505952380952</v>
      </c>
      <c r="O3511">
        <v>279.11111111111097</v>
      </c>
      <c r="P3511">
        <v>9.7560975609756095</v>
      </c>
    </row>
    <row r="3512" spans="1:17" hidden="1" x14ac:dyDescent="0.3">
      <c r="A3512" t="s">
        <v>7248</v>
      </c>
      <c r="B3512" t="s">
        <v>7249</v>
      </c>
      <c r="C3512" t="s">
        <v>10301</v>
      </c>
      <c r="D3512" t="s">
        <v>5863</v>
      </c>
      <c r="E3512">
        <v>45.965806999999998</v>
      </c>
      <c r="F3512">
        <v>171.7</v>
      </c>
      <c r="G3512">
        <v>-37.549316471502898</v>
      </c>
      <c r="H3512">
        <v>13.8989998389637</v>
      </c>
      <c r="I3512">
        <v>-45.637270825063503</v>
      </c>
      <c r="J3512">
        <v>-5.1691827763609597</v>
      </c>
      <c r="K3512">
        <v>173.338914142037</v>
      </c>
      <c r="L3512">
        <v>197.600903635024</v>
      </c>
      <c r="M3512">
        <v>29.893108978863101</v>
      </c>
      <c r="N3512">
        <v>1</v>
      </c>
      <c r="O3512">
        <v>91.613278974956302</v>
      </c>
      <c r="P3512">
        <v>38.078005629272198</v>
      </c>
      <c r="Q3512">
        <v>-8.950544360258E-3</v>
      </c>
    </row>
    <row r="3513" spans="1:17" hidden="1" x14ac:dyDescent="0.3">
      <c r="A3513" t="s">
        <v>7250</v>
      </c>
      <c r="B3513" t="s">
        <v>7251</v>
      </c>
      <c r="C3513" t="s">
        <v>10301</v>
      </c>
      <c r="D3513" t="s">
        <v>858</v>
      </c>
      <c r="E3513">
        <v>45.8217882</v>
      </c>
      <c r="F3513">
        <v>21.11</v>
      </c>
      <c r="G3513">
        <v>50.9805675606111</v>
      </c>
      <c r="H3513">
        <v>-2.2140579405585901</v>
      </c>
      <c r="I3513">
        <v>-10.7192522104882</v>
      </c>
      <c r="J3513">
        <v>-1.1358124091455399</v>
      </c>
      <c r="K3513">
        <v>21.432166698648999</v>
      </c>
      <c r="L3513">
        <v>18.748525710674201</v>
      </c>
      <c r="M3513">
        <v>40.526553308814499</v>
      </c>
      <c r="N3513">
        <v>0.49254072797072201</v>
      </c>
      <c r="O3513">
        <v>25.201326385599199</v>
      </c>
      <c r="P3513">
        <v>97.105508870214706</v>
      </c>
      <c r="Q3513">
        <v>9.2059934185905995E-2</v>
      </c>
    </row>
    <row r="3514" spans="1:17" hidden="1" x14ac:dyDescent="0.3">
      <c r="A3514" t="s">
        <v>7252</v>
      </c>
      <c r="B3514" t="s">
        <v>7253</v>
      </c>
      <c r="C3514" t="s">
        <v>10301</v>
      </c>
      <c r="D3514" t="s">
        <v>1175</v>
      </c>
      <c r="E3514">
        <v>45.727244639999903</v>
      </c>
      <c r="F3514">
        <v>33.6</v>
      </c>
      <c r="G3514">
        <v>-78.396735313375501</v>
      </c>
      <c r="H3514">
        <v>-0.32959341266655601</v>
      </c>
      <c r="I3514">
        <v>-43.174203311537198</v>
      </c>
      <c r="J3514">
        <v>-1.25057460444465</v>
      </c>
      <c r="K3514">
        <v>33.874904517904</v>
      </c>
      <c r="L3514">
        <v>47.341990462224103</v>
      </c>
      <c r="M3514">
        <v>56.118944410019303</v>
      </c>
      <c r="N3514">
        <v>0.74732006125574202</v>
      </c>
      <c r="O3514">
        <v>114.583333333333</v>
      </c>
      <c r="P3514">
        <v>15.4639175257731</v>
      </c>
    </row>
    <row r="3515" spans="1:17" hidden="1" x14ac:dyDescent="0.3">
      <c r="A3515" t="s">
        <v>7254</v>
      </c>
      <c r="B3515" t="s">
        <v>7255</v>
      </c>
      <c r="C3515" t="s">
        <v>10301</v>
      </c>
      <c r="D3515" t="s">
        <v>471</v>
      </c>
      <c r="E3515">
        <v>45.68150172</v>
      </c>
      <c r="F3515">
        <v>17.34</v>
      </c>
      <c r="G3515">
        <v>2.9501870041673199</v>
      </c>
      <c r="H3515">
        <v>3.9392059226055798</v>
      </c>
      <c r="I3515">
        <v>-35.623100784577701</v>
      </c>
      <c r="J3515">
        <v>8.3111089706168401E-2</v>
      </c>
      <c r="K3515">
        <v>17.730499693596901</v>
      </c>
      <c r="L3515">
        <v>18.023591343594202</v>
      </c>
      <c r="M3515">
        <v>49.317457880480198</v>
      </c>
      <c r="N3515">
        <v>0.86763007352533905</v>
      </c>
      <c r="O3515">
        <v>57.727797001153398</v>
      </c>
      <c r="P3515">
        <v>36.535433070866098</v>
      </c>
      <c r="Q3515">
        <v>-0.12039009002383</v>
      </c>
    </row>
    <row r="3516" spans="1:17" hidden="1" x14ac:dyDescent="0.3">
      <c r="A3516" t="s">
        <v>7256</v>
      </c>
      <c r="B3516" t="s">
        <v>7257</v>
      </c>
      <c r="C3516" t="s">
        <v>10301</v>
      </c>
      <c r="D3516" t="s">
        <v>219</v>
      </c>
      <c r="E3516">
        <v>45.497684999999997</v>
      </c>
      <c r="F3516">
        <v>30.35</v>
      </c>
      <c r="G3516">
        <v>-11.411019673846599</v>
      </c>
      <c r="H3516">
        <v>6.2094729055162299</v>
      </c>
      <c r="I3516">
        <v>-22.3847644317804</v>
      </c>
      <c r="J3516">
        <v>-1.83795938666044</v>
      </c>
      <c r="K3516">
        <v>29.586202459140001</v>
      </c>
      <c r="L3516">
        <v>28.609083930537899</v>
      </c>
      <c r="M3516">
        <v>50.307769163867398</v>
      </c>
      <c r="N3516">
        <v>0.486389871559261</v>
      </c>
      <c r="O3516">
        <v>16.968698517298101</v>
      </c>
      <c r="P3516">
        <v>29.1489361702127</v>
      </c>
      <c r="Q3516">
        <v>7.1741981190899997E-3</v>
      </c>
    </row>
    <row r="3517" spans="1:17" hidden="1" x14ac:dyDescent="0.3">
      <c r="A3517" t="s">
        <v>7258</v>
      </c>
      <c r="B3517" t="s">
        <v>7259</v>
      </c>
      <c r="C3517" t="s">
        <v>10301</v>
      </c>
      <c r="D3517" t="s">
        <v>397</v>
      </c>
      <c r="E3517">
        <v>45.352119999999999</v>
      </c>
      <c r="F3517">
        <v>64.900000000000006</v>
      </c>
      <c r="G3517">
        <v>-45.110719980274901</v>
      </c>
      <c r="H3517">
        <v>-1.8347116298963699</v>
      </c>
      <c r="I3517">
        <v>-6.5745177886262596</v>
      </c>
      <c r="J3517">
        <v>-4.8398001936702499</v>
      </c>
      <c r="K3517">
        <v>65.511587214574604</v>
      </c>
      <c r="L3517">
        <v>68.453935183111895</v>
      </c>
      <c r="M3517">
        <v>45.442955824430697</v>
      </c>
      <c r="N3517">
        <v>1.74814814814814</v>
      </c>
      <c r="O3517">
        <v>56.933744221879799</v>
      </c>
      <c r="P3517">
        <v>23.033175355450201</v>
      </c>
      <c r="Q3517">
        <v>4.6401654574720001E-2</v>
      </c>
    </row>
    <row r="3518" spans="1:17" hidden="1" x14ac:dyDescent="0.3">
      <c r="A3518" t="s">
        <v>7260</v>
      </c>
      <c r="B3518" t="s">
        <v>7261</v>
      </c>
      <c r="C3518" t="s">
        <v>10301</v>
      </c>
      <c r="D3518" t="s">
        <v>224</v>
      </c>
      <c r="E3518">
        <v>45.327567999999999</v>
      </c>
      <c r="F3518">
        <v>157.30000000000001</v>
      </c>
      <c r="G3518">
        <v>2891.27612044131</v>
      </c>
      <c r="H3518">
        <v>1.9785686433863701</v>
      </c>
      <c r="I3518">
        <v>157.121260117677</v>
      </c>
      <c r="J3518">
        <v>-0.81595744808262705</v>
      </c>
      <c r="K3518">
        <v>152.014038938764</v>
      </c>
      <c r="L3518">
        <v>104.759401089807</v>
      </c>
      <c r="M3518">
        <v>59.312333348154297</v>
      </c>
      <c r="N3518">
        <v>0.26434471980352697</v>
      </c>
      <c r="O3518">
        <v>28.448823903369298</v>
      </c>
      <c r="P3518">
        <v>2919.1938579654502</v>
      </c>
    </row>
    <row r="3519" spans="1:17" hidden="1" x14ac:dyDescent="0.3">
      <c r="A3519" t="s">
        <v>7262</v>
      </c>
      <c r="B3519" t="s">
        <v>7263</v>
      </c>
      <c r="C3519" t="s">
        <v>10301</v>
      </c>
      <c r="D3519" t="s">
        <v>4069</v>
      </c>
      <c r="E3519">
        <v>45.269280000000002</v>
      </c>
      <c r="F3519">
        <v>345.6</v>
      </c>
      <c r="G3519">
        <v>245.70388409748699</v>
      </c>
      <c r="H3519">
        <v>-6.2359566335544896</v>
      </c>
      <c r="I3519">
        <v>223.37031707903401</v>
      </c>
      <c r="J3519">
        <v>3.4093890877770998</v>
      </c>
      <c r="K3519">
        <v>275.67956761787099</v>
      </c>
      <c r="L3519">
        <v>172.79672957443501</v>
      </c>
      <c r="M3519">
        <v>63.4647302310538</v>
      </c>
      <c r="N3519">
        <v>0.85544554455445498</v>
      </c>
      <c r="O3519">
        <v>16.030092592592499</v>
      </c>
      <c r="P3519">
        <v>359.26910299003299</v>
      </c>
    </row>
    <row r="3520" spans="1:17" hidden="1" x14ac:dyDescent="0.3">
      <c r="A3520" t="s">
        <v>7264</v>
      </c>
      <c r="B3520" t="s">
        <v>7265</v>
      </c>
      <c r="C3520" t="s">
        <v>10301</v>
      </c>
      <c r="D3520" t="s">
        <v>263</v>
      </c>
      <c r="E3520">
        <v>45.217362080000001</v>
      </c>
      <c r="F3520">
        <v>99.55</v>
      </c>
      <c r="G3520">
        <v>28.1656742036797</v>
      </c>
      <c r="H3520">
        <v>-3.7597364202704799</v>
      </c>
      <c r="I3520">
        <v>13.5128994272194</v>
      </c>
      <c r="J3520">
        <v>-0.64820362091962003</v>
      </c>
      <c r="K3520">
        <v>97.724797899311099</v>
      </c>
      <c r="L3520">
        <v>85.235102388525505</v>
      </c>
      <c r="M3520">
        <v>57.830597557111098</v>
      </c>
      <c r="N3520">
        <v>0.31500748978089199</v>
      </c>
      <c r="O3520">
        <v>23.254645906579601</v>
      </c>
      <c r="P3520">
        <v>90.635771734967406</v>
      </c>
      <c r="Q3520">
        <v>9.4203058521429003E-2</v>
      </c>
    </row>
    <row r="3521" spans="1:17" hidden="1" x14ac:dyDescent="0.3">
      <c r="A3521" t="s">
        <v>7266</v>
      </c>
      <c r="B3521" t="s">
        <v>7267</v>
      </c>
      <c r="C3521" t="s">
        <v>10301</v>
      </c>
      <c r="D3521" t="s">
        <v>359</v>
      </c>
      <c r="E3521">
        <v>45.145605365999998</v>
      </c>
      <c r="F3521">
        <v>5.73</v>
      </c>
      <c r="G3521">
        <v>-76.249568002042594</v>
      </c>
      <c r="H3521">
        <v>-11.4372895031509</v>
      </c>
      <c r="I3521">
        <v>-15.211085898878499</v>
      </c>
      <c r="J3521">
        <v>-1.88389190442862</v>
      </c>
      <c r="K3521">
        <v>5.9230177907705901</v>
      </c>
      <c r="L3521">
        <v>6.8806455540289297</v>
      </c>
      <c r="M3521">
        <v>47.242919428279897</v>
      </c>
      <c r="N3521">
        <v>1.3108078164410699</v>
      </c>
      <c r="O3521">
        <v>98.778359511343794</v>
      </c>
      <c r="P3521">
        <v>20.6315789473684</v>
      </c>
      <c r="Q3521">
        <v>-5.4193986957659999E-2</v>
      </c>
    </row>
    <row r="3522" spans="1:17" hidden="1" x14ac:dyDescent="0.3">
      <c r="A3522" t="s">
        <v>7268</v>
      </c>
      <c r="B3522" t="s">
        <v>7269</v>
      </c>
      <c r="C3522" t="s">
        <v>10301</v>
      </c>
      <c r="D3522" t="s">
        <v>27</v>
      </c>
      <c r="E3522">
        <v>45.124966399999998</v>
      </c>
      <c r="F3522">
        <v>42.2</v>
      </c>
      <c r="G3522">
        <v>63.900444294047198</v>
      </c>
      <c r="H3522">
        <v>12.392523123654099</v>
      </c>
      <c r="I3522">
        <v>-29.011677515336999</v>
      </c>
      <c r="J3522">
        <v>-4.6591873667559698</v>
      </c>
      <c r="K3522">
        <v>38.745247828636998</v>
      </c>
      <c r="L3522">
        <v>35.228801777071901</v>
      </c>
      <c r="M3522">
        <v>64.068106486819602</v>
      </c>
      <c r="N3522">
        <v>0.65521508015704499</v>
      </c>
      <c r="O3522">
        <v>34.952606635071</v>
      </c>
      <c r="P3522">
        <v>96.279069767441797</v>
      </c>
      <c r="Q3522">
        <v>5.1256299088225002E-2</v>
      </c>
    </row>
    <row r="3523" spans="1:17" hidden="1" x14ac:dyDescent="0.3">
      <c r="A3523" t="s">
        <v>7270</v>
      </c>
      <c r="B3523" t="s">
        <v>7271</v>
      </c>
      <c r="C3523" t="s">
        <v>10301</v>
      </c>
      <c r="D3523" t="s">
        <v>733</v>
      </c>
      <c r="E3523">
        <v>45.057158311999999</v>
      </c>
      <c r="F3523">
        <v>23.03</v>
      </c>
      <c r="G3523">
        <v>20.089974558127601</v>
      </c>
      <c r="H3523">
        <v>10.7899693385798</v>
      </c>
      <c r="I3523">
        <v>7.7744751053546004</v>
      </c>
      <c r="J3523">
        <v>-0.24694573956965399</v>
      </c>
      <c r="K3523">
        <v>21.4645299927558</v>
      </c>
      <c r="L3523">
        <v>19.1244026412047</v>
      </c>
      <c r="M3523">
        <v>37.579943371070499</v>
      </c>
      <c r="N3523">
        <v>0.95693719293104795</v>
      </c>
      <c r="O3523">
        <v>1.2592270950933599</v>
      </c>
      <c r="P3523">
        <v>59.377162629757798</v>
      </c>
    </row>
    <row r="3524" spans="1:17" hidden="1" x14ac:dyDescent="0.3">
      <c r="A3524" t="s">
        <v>7272</v>
      </c>
      <c r="B3524" t="s">
        <v>7273</v>
      </c>
      <c r="C3524" t="s">
        <v>10301</v>
      </c>
      <c r="D3524" t="s">
        <v>1672</v>
      </c>
      <c r="E3524">
        <v>44.949190000000002</v>
      </c>
      <c r="F3524">
        <v>24.31</v>
      </c>
      <c r="G3524">
        <v>-24.5588939867196</v>
      </c>
      <c r="H3524">
        <v>0.50448348241895702</v>
      </c>
      <c r="I3524">
        <v>-34.082371367674398</v>
      </c>
      <c r="J3524">
        <v>3.27135883081348</v>
      </c>
      <c r="K3524">
        <v>24.836173057829701</v>
      </c>
      <c r="L3524">
        <v>26.786426834997801</v>
      </c>
      <c r="M3524">
        <v>54.835506444841101</v>
      </c>
      <c r="N3524">
        <v>0.52526472755867204</v>
      </c>
      <c r="O3524">
        <v>68.654874537227499</v>
      </c>
      <c r="P3524">
        <v>7.5663716814159097</v>
      </c>
      <c r="Q3524">
        <v>-3.0998091660249999E-2</v>
      </c>
    </row>
    <row r="3525" spans="1:17" hidden="1" x14ac:dyDescent="0.3">
      <c r="A3525" t="s">
        <v>7274</v>
      </c>
      <c r="B3525" t="s">
        <v>7275</v>
      </c>
      <c r="C3525" t="s">
        <v>10301</v>
      </c>
      <c r="D3525" t="s">
        <v>1589</v>
      </c>
      <c r="E3525">
        <v>44.88664833</v>
      </c>
      <c r="F3525">
        <v>28.65</v>
      </c>
      <c r="G3525">
        <v>40.611674240571297</v>
      </c>
      <c r="H3525">
        <v>4.5837613773717099</v>
      </c>
      <c r="I3525">
        <v>-23.5218862096789</v>
      </c>
      <c r="J3525">
        <v>1.58209996736034</v>
      </c>
      <c r="K3525">
        <v>27.330289592243801</v>
      </c>
      <c r="L3525">
        <v>25.439853251861201</v>
      </c>
      <c r="M3525">
        <v>50.859651997916103</v>
      </c>
      <c r="N3525">
        <v>1.37530823422285</v>
      </c>
      <c r="O3525">
        <v>53.577661431064499</v>
      </c>
      <c r="P3525">
        <v>79.062499999999901</v>
      </c>
      <c r="Q3525">
        <v>9.0861542045339999E-2</v>
      </c>
    </row>
    <row r="3526" spans="1:17" hidden="1" x14ac:dyDescent="0.3">
      <c r="A3526" t="s">
        <v>7276</v>
      </c>
      <c r="B3526" t="s">
        <v>7277</v>
      </c>
      <c r="C3526" t="s">
        <v>10301</v>
      </c>
      <c r="D3526" t="s">
        <v>622</v>
      </c>
      <c r="E3526">
        <v>44.885542999999998</v>
      </c>
      <c r="F3526">
        <v>60.73</v>
      </c>
      <c r="G3526">
        <v>101.859031299172</v>
      </c>
      <c r="H3526">
        <v>-0.38320787049787602</v>
      </c>
      <c r="I3526">
        <v>31.9959023655972</v>
      </c>
      <c r="J3526">
        <v>-4.9718650575626598E-2</v>
      </c>
      <c r="K3526">
        <v>58.86876748305</v>
      </c>
      <c r="L3526">
        <v>49.651148189781999</v>
      </c>
      <c r="M3526">
        <v>53.174689988421299</v>
      </c>
      <c r="N3526">
        <v>0.65610170601246198</v>
      </c>
      <c r="O3526">
        <v>15.247818211756901</v>
      </c>
      <c r="P3526">
        <v>155.705263157894</v>
      </c>
      <c r="Q3526">
        <v>6.3592674908162006E-2</v>
      </c>
    </row>
    <row r="3527" spans="1:17" hidden="1" x14ac:dyDescent="0.3">
      <c r="A3527" t="s">
        <v>7278</v>
      </c>
      <c r="B3527" t="s">
        <v>7279</v>
      </c>
      <c r="C3527" t="s">
        <v>10301</v>
      </c>
      <c r="D3527" t="s">
        <v>1388</v>
      </c>
      <c r="E3527">
        <v>44.8673</v>
      </c>
      <c r="F3527">
        <v>81.8</v>
      </c>
      <c r="G3527">
        <v>15.969685518961199</v>
      </c>
      <c r="H3527">
        <v>14.3361620079988</v>
      </c>
      <c r="I3527">
        <v>30.4615395739206</v>
      </c>
      <c r="J3527">
        <v>-0.38775365401420198</v>
      </c>
      <c r="K3527">
        <v>74.092148639308803</v>
      </c>
      <c r="L3527">
        <v>64.429255243245805</v>
      </c>
      <c r="M3527">
        <v>62.756554476798897</v>
      </c>
      <c r="N3527">
        <v>0.20349039441856701</v>
      </c>
      <c r="O3527">
        <v>5.13447432762836</v>
      </c>
      <c r="P3527">
        <v>68.833849329205293</v>
      </c>
      <c r="Q3527">
        <v>7.9688177995762E-2</v>
      </c>
    </row>
    <row r="3528" spans="1:17" hidden="1" x14ac:dyDescent="0.3">
      <c r="A3528" t="s">
        <v>7280</v>
      </c>
      <c r="B3528" t="s">
        <v>7281</v>
      </c>
      <c r="C3528" t="s">
        <v>10301</v>
      </c>
      <c r="D3528" t="s">
        <v>571</v>
      </c>
      <c r="E3528">
        <v>44.78978875</v>
      </c>
      <c r="F3528">
        <v>91.25</v>
      </c>
      <c r="G3528">
        <v>68.699370857679696</v>
      </c>
      <c r="H3528">
        <v>-0.36646897558996699</v>
      </c>
      <c r="I3528">
        <v>19.092396040028898</v>
      </c>
      <c r="J3528">
        <v>-10.404615008485001</v>
      </c>
      <c r="K3528">
        <v>101.381523347167</v>
      </c>
      <c r="L3528">
        <v>82.155989702678994</v>
      </c>
      <c r="M3528">
        <v>14.050488336952499</v>
      </c>
      <c r="N3528">
        <v>0.21733546378799401</v>
      </c>
      <c r="O3528">
        <v>31.178082191780799</v>
      </c>
      <c r="P3528">
        <v>109.09715857011901</v>
      </c>
      <c r="Q3528">
        <v>7.9367251704752007E-2</v>
      </c>
    </row>
    <row r="3529" spans="1:17" hidden="1" x14ac:dyDescent="0.3">
      <c r="A3529" t="s">
        <v>7282</v>
      </c>
      <c r="B3529" t="s">
        <v>7283</v>
      </c>
      <c r="C3529" t="s">
        <v>10301</v>
      </c>
      <c r="D3529" t="s">
        <v>571</v>
      </c>
      <c r="E3529">
        <v>44.663508999999998</v>
      </c>
      <c r="F3529">
        <v>73.69</v>
      </c>
      <c r="G3529">
        <v>0.91093380453675699</v>
      </c>
      <c r="H3529">
        <v>-9.9097323725142399</v>
      </c>
      <c r="I3529">
        <v>-30.679909105666201</v>
      </c>
      <c r="J3529">
        <v>-4.3720460669299399</v>
      </c>
      <c r="K3529">
        <v>77.948151392766107</v>
      </c>
      <c r="L3529">
        <v>78.317868334511203</v>
      </c>
      <c r="M3529">
        <v>36.805422628287502</v>
      </c>
      <c r="N3529">
        <v>0.22398418071874701</v>
      </c>
      <c r="O3529">
        <v>54.566426923598797</v>
      </c>
      <c r="P3529">
        <v>31.4484480913307</v>
      </c>
      <c r="Q3529">
        <v>0.17030981752355401</v>
      </c>
    </row>
    <row r="3530" spans="1:17" hidden="1" x14ac:dyDescent="0.3">
      <c r="A3530" t="s">
        <v>7284</v>
      </c>
      <c r="B3530" t="s">
        <v>7285</v>
      </c>
      <c r="C3530" t="s">
        <v>10301</v>
      </c>
      <c r="D3530" t="s">
        <v>622</v>
      </c>
      <c r="E3530">
        <v>44.661749999999998</v>
      </c>
      <c r="F3530">
        <v>90.5</v>
      </c>
      <c r="G3530">
        <v>46.120724014326903</v>
      </c>
      <c r="H3530">
        <v>56.158096477328201</v>
      </c>
      <c r="I3530">
        <v>80.877459125836594</v>
      </c>
      <c r="J3530">
        <v>-0.73641383098286795</v>
      </c>
      <c r="K3530">
        <v>72.927681262162395</v>
      </c>
      <c r="M3530">
        <v>67.493076620551093</v>
      </c>
      <c r="N3530">
        <v>1.3322368421052599</v>
      </c>
      <c r="O3530">
        <v>4.7513812154695998</v>
      </c>
      <c r="P3530">
        <v>93.376068376068304</v>
      </c>
    </row>
    <row r="3531" spans="1:17" hidden="1" x14ac:dyDescent="0.3">
      <c r="A3531" t="s">
        <v>7286</v>
      </c>
      <c r="B3531" t="s">
        <v>7287</v>
      </c>
      <c r="C3531" t="s">
        <v>10301</v>
      </c>
      <c r="D3531" t="s">
        <v>335</v>
      </c>
      <c r="E3531">
        <v>44.645618370000001</v>
      </c>
      <c r="F3531">
        <v>26.65</v>
      </c>
      <c r="G3531">
        <v>-12.048172306743201</v>
      </c>
      <c r="H3531">
        <v>-13.0665412038312</v>
      </c>
      <c r="I3531">
        <v>-58.955653233950301</v>
      </c>
      <c r="J3531">
        <v>-9.6319233026947497</v>
      </c>
      <c r="K3531">
        <v>30.268675496540599</v>
      </c>
      <c r="L3531">
        <v>31.630634102210401</v>
      </c>
      <c r="M3531">
        <v>46.412226136135402</v>
      </c>
      <c r="N3531">
        <v>0.37267479153303401</v>
      </c>
      <c r="O3531">
        <v>130.20637898686601</v>
      </c>
      <c r="P3531">
        <v>77.076411960132802</v>
      </c>
      <c r="Q3531">
        <v>0.11836318271585999</v>
      </c>
    </row>
    <row r="3532" spans="1:17" hidden="1" x14ac:dyDescent="0.3">
      <c r="A3532" t="s">
        <v>7288</v>
      </c>
      <c r="B3532" t="s">
        <v>7289</v>
      </c>
      <c r="C3532" t="s">
        <v>10301</v>
      </c>
      <c r="D3532" t="s">
        <v>7030</v>
      </c>
      <c r="E3532">
        <v>44.606760000000001</v>
      </c>
      <c r="F3532">
        <v>77.55</v>
      </c>
      <c r="G3532">
        <v>87.498929142532106</v>
      </c>
      <c r="H3532">
        <v>-1.23320787049787</v>
      </c>
      <c r="I3532">
        <v>11.068807047681</v>
      </c>
      <c r="J3532">
        <v>-2.76572611959616</v>
      </c>
      <c r="K3532">
        <v>74.543575239417393</v>
      </c>
      <c r="L3532">
        <v>65.111862450399599</v>
      </c>
      <c r="M3532">
        <v>86.011706119723598</v>
      </c>
      <c r="N3532">
        <v>0</v>
      </c>
      <c r="O3532">
        <v>0</v>
      </c>
      <c r="P3532">
        <v>169.270833333333</v>
      </c>
    </row>
    <row r="3533" spans="1:17" hidden="1" x14ac:dyDescent="0.3">
      <c r="A3533" t="s">
        <v>7290</v>
      </c>
      <c r="B3533" t="s">
        <v>7291</v>
      </c>
      <c r="C3533" t="s">
        <v>10301</v>
      </c>
      <c r="D3533" t="s">
        <v>571</v>
      </c>
      <c r="E3533">
        <v>44.592055199999997</v>
      </c>
      <c r="F3533">
        <v>23.1</v>
      </c>
      <c r="G3533">
        <v>-64.543251927426695</v>
      </c>
      <c r="H3533">
        <v>-8.2896594834010902</v>
      </c>
      <c r="I3533">
        <v>-40.598809286601899</v>
      </c>
      <c r="J3533">
        <v>-4.68061973661744</v>
      </c>
      <c r="K3533">
        <v>24.716759157975599</v>
      </c>
      <c r="L3533">
        <v>28.4194406641219</v>
      </c>
      <c r="M3533">
        <v>35.541252395868703</v>
      </c>
      <c r="N3533">
        <v>0.43512043512043502</v>
      </c>
      <c r="O3533">
        <v>86.147186147186105</v>
      </c>
      <c r="P3533">
        <v>1.5384615384615501</v>
      </c>
    </row>
    <row r="3534" spans="1:17" hidden="1" x14ac:dyDescent="0.3">
      <c r="A3534" t="s">
        <v>7292</v>
      </c>
      <c r="B3534" t="s">
        <v>7293</v>
      </c>
      <c r="C3534" t="s">
        <v>10301</v>
      </c>
      <c r="D3534" t="s">
        <v>54</v>
      </c>
      <c r="E3534">
        <v>44.5813536</v>
      </c>
      <c r="F3534">
        <v>64.12</v>
      </c>
      <c r="G3534">
        <v>16.075076309236199</v>
      </c>
      <c r="H3534">
        <v>9.8102703903716897</v>
      </c>
      <c r="I3534">
        <v>-19.016772825952799</v>
      </c>
      <c r="J3534">
        <v>2.6320949434609502</v>
      </c>
      <c r="K3534">
        <v>61.725371914228703</v>
      </c>
      <c r="L3534">
        <v>58.091930229802003</v>
      </c>
      <c r="M3534">
        <v>55.557456406335099</v>
      </c>
      <c r="N3534">
        <v>0.65151332182043697</v>
      </c>
      <c r="O3534">
        <v>22.426699937616899</v>
      </c>
      <c r="P3534">
        <v>58.320987654320902</v>
      </c>
      <c r="Q3534">
        <v>0.105380283398209</v>
      </c>
    </row>
    <row r="3535" spans="1:17" hidden="1" x14ac:dyDescent="0.3">
      <c r="A3535" t="s">
        <v>7294</v>
      </c>
      <c r="B3535" t="s">
        <v>7295</v>
      </c>
      <c r="C3535" t="s">
        <v>10301</v>
      </c>
      <c r="D3535" t="s">
        <v>139</v>
      </c>
      <c r="E3535">
        <v>44.55</v>
      </c>
      <c r="F3535">
        <v>4.95</v>
      </c>
      <c r="G3535">
        <v>49.5016173145751</v>
      </c>
      <c r="H3535">
        <v>-4.0109856482756401</v>
      </c>
      <c r="I3535">
        <v>-17.925732363525</v>
      </c>
      <c r="J3535">
        <v>-6.4985355498515602</v>
      </c>
      <c r="K3535">
        <v>4.82806734327563</v>
      </c>
      <c r="L3535">
        <v>4.3538991784349799</v>
      </c>
      <c r="M3535">
        <v>47.364171567058001</v>
      </c>
      <c r="N3535">
        <v>0.799317932108074</v>
      </c>
      <c r="O3535">
        <v>20.404040404040401</v>
      </c>
      <c r="P3535">
        <v>83.3333333333333</v>
      </c>
      <c r="Q3535">
        <v>7.5663206701271996E-2</v>
      </c>
    </row>
    <row r="3536" spans="1:17" hidden="1" x14ac:dyDescent="0.3">
      <c r="A3536" t="s">
        <v>7296</v>
      </c>
      <c r="B3536" t="s">
        <v>7297</v>
      </c>
      <c r="C3536" t="s">
        <v>10301</v>
      </c>
      <c r="D3536" t="s">
        <v>263</v>
      </c>
      <c r="E3536">
        <v>44.543999999999997</v>
      </c>
      <c r="F3536">
        <v>696</v>
      </c>
      <c r="G3536">
        <v>-52.674494280891302</v>
      </c>
      <c r="H3536">
        <v>-5.2400645235940697</v>
      </c>
      <c r="I3536">
        <v>-19.3129163592784</v>
      </c>
      <c r="J3536">
        <v>-4.6635363385742696</v>
      </c>
      <c r="K3536">
        <v>712.25261308088</v>
      </c>
      <c r="L3536">
        <v>748.47811315739295</v>
      </c>
      <c r="M3536">
        <v>55.7637273274865</v>
      </c>
      <c r="N3536">
        <v>0.47469975980784601</v>
      </c>
      <c r="O3536">
        <v>35.775862068965502</v>
      </c>
      <c r="P3536">
        <v>15.999999999999901</v>
      </c>
      <c r="Q3536">
        <v>0.11058835857520299</v>
      </c>
    </row>
    <row r="3537" spans="1:17" hidden="1" x14ac:dyDescent="0.3">
      <c r="A3537" t="s">
        <v>7298</v>
      </c>
      <c r="B3537" t="s">
        <v>7299</v>
      </c>
      <c r="C3537" t="s">
        <v>10301</v>
      </c>
      <c r="D3537" t="s">
        <v>101</v>
      </c>
      <c r="E3537">
        <v>44.323956250000002</v>
      </c>
      <c r="F3537">
        <v>781.9</v>
      </c>
      <c r="G3537">
        <v>9.3419833571082993</v>
      </c>
      <c r="H3537">
        <v>-11.0486634645001</v>
      </c>
      <c r="I3537">
        <v>-46.517399030191697</v>
      </c>
      <c r="J3537">
        <v>-2.76572611959616</v>
      </c>
      <c r="K3537">
        <v>951.55797354596496</v>
      </c>
      <c r="M3537">
        <v>2.9634079126600001E-4</v>
      </c>
      <c r="N3537">
        <v>0.8</v>
      </c>
      <c r="O3537">
        <v>74.574753804834302</v>
      </c>
      <c r="P3537">
        <v>37.259720881242799</v>
      </c>
    </row>
    <row r="3538" spans="1:17" hidden="1" x14ac:dyDescent="0.3">
      <c r="A3538" t="s">
        <v>7300</v>
      </c>
      <c r="B3538" t="s">
        <v>7301</v>
      </c>
      <c r="C3538" t="s">
        <v>10301</v>
      </c>
      <c r="E3538">
        <v>44.220595000000003</v>
      </c>
      <c r="F3538">
        <v>84.31</v>
      </c>
      <c r="G3538">
        <v>-6.0472547256378899</v>
      </c>
      <c r="H3538">
        <v>4.9506712227011098</v>
      </c>
      <c r="I3538">
        <v>-2.7480837847136899</v>
      </c>
      <c r="J3538">
        <v>1.7853651502451</v>
      </c>
      <c r="K3538">
        <v>79.271801006408793</v>
      </c>
      <c r="L3538">
        <v>75.7332945838032</v>
      </c>
      <c r="M3538">
        <v>74.727303457834196</v>
      </c>
      <c r="N3538">
        <v>1.4418604651162701</v>
      </c>
      <c r="O3538">
        <v>2.4315027873324602</v>
      </c>
      <c r="P3538">
        <v>21.870482798496599</v>
      </c>
    </row>
    <row r="3539" spans="1:17" hidden="1" x14ac:dyDescent="0.3">
      <c r="A3539" t="s">
        <v>7302</v>
      </c>
      <c r="B3539" t="s">
        <v>7303</v>
      </c>
      <c r="C3539" t="s">
        <v>10301</v>
      </c>
      <c r="D3539" t="s">
        <v>80</v>
      </c>
      <c r="E3539">
        <v>44.218544999999999</v>
      </c>
      <c r="F3539">
        <v>247.1</v>
      </c>
      <c r="G3539">
        <v>121.678222071825</v>
      </c>
      <c r="H3539">
        <v>-6.3253418114528897</v>
      </c>
      <c r="I3539">
        <v>104.226408309257</v>
      </c>
      <c r="J3539">
        <v>-6.42622491283832</v>
      </c>
      <c r="K3539">
        <v>259.881516117204</v>
      </c>
      <c r="L3539">
        <v>163.49128744126901</v>
      </c>
      <c r="M3539">
        <v>27.792802079668501</v>
      </c>
      <c r="N3539">
        <v>2.8210680321872701</v>
      </c>
      <c r="O3539">
        <v>53.783893160663602</v>
      </c>
      <c r="P3539">
        <v>176.55288192501399</v>
      </c>
    </row>
    <row r="3540" spans="1:17" hidden="1" x14ac:dyDescent="0.3">
      <c r="A3540" t="s">
        <v>7304</v>
      </c>
      <c r="B3540" t="s">
        <v>7305</v>
      </c>
      <c r="C3540" t="s">
        <v>10301</v>
      </c>
      <c r="D3540" t="s">
        <v>622</v>
      </c>
      <c r="E3540">
        <v>44.215600000000002</v>
      </c>
      <c r="F3540">
        <v>14.3</v>
      </c>
      <c r="G3540">
        <v>0.10374859941065299</v>
      </c>
      <c r="H3540">
        <v>3.8854864915199201</v>
      </c>
      <c r="I3540">
        <v>-2.68182992450066</v>
      </c>
      <c r="J3540">
        <v>-3.6748170286870798</v>
      </c>
      <c r="K3540">
        <v>14.1245645982972</v>
      </c>
      <c r="L3540">
        <v>13.220346656440899</v>
      </c>
      <c r="M3540">
        <v>47.663362845944199</v>
      </c>
      <c r="N3540">
        <v>0.42617204233838502</v>
      </c>
      <c r="O3540">
        <v>29.8601398601398</v>
      </c>
      <c r="P3540">
        <v>40.058765915768802</v>
      </c>
      <c r="Q3540">
        <v>4.6744415033752998E-2</v>
      </c>
    </row>
    <row r="3541" spans="1:17" hidden="1" x14ac:dyDescent="0.3">
      <c r="A3541" t="s">
        <v>7306</v>
      </c>
      <c r="B3541" t="s">
        <v>7307</v>
      </c>
      <c r="C3541" t="s">
        <v>10301</v>
      </c>
      <c r="D3541" t="s">
        <v>527</v>
      </c>
      <c r="E3541">
        <v>44.211651500000002</v>
      </c>
      <c r="F3541">
        <v>153.55000000000001</v>
      </c>
      <c r="G3541">
        <v>-5.0777375241345499</v>
      </c>
      <c r="H3541">
        <v>-8.1828934050890698</v>
      </c>
      <c r="I3541">
        <v>-8.5874477042434094</v>
      </c>
      <c r="J3541">
        <v>0.58739997191621796</v>
      </c>
      <c r="K3541">
        <v>155.28147265623599</v>
      </c>
      <c r="L3541">
        <v>147.042022132657</v>
      </c>
      <c r="M3541">
        <v>52.079893475868801</v>
      </c>
      <c r="N3541">
        <v>0.44807063864782298</v>
      </c>
      <c r="O3541">
        <v>36.502767828068997</v>
      </c>
      <c r="P3541">
        <v>32.142857142857103</v>
      </c>
      <c r="Q3541">
        <v>0.159180304993636</v>
      </c>
    </row>
    <row r="3542" spans="1:17" hidden="1" x14ac:dyDescent="0.3">
      <c r="A3542" t="s">
        <v>7308</v>
      </c>
      <c r="B3542" t="s">
        <v>7309</v>
      </c>
      <c r="C3542" t="s">
        <v>10301</v>
      </c>
      <c r="D3542" t="s">
        <v>4682</v>
      </c>
      <c r="E3542">
        <v>44.2110688</v>
      </c>
      <c r="F3542">
        <v>15.32</v>
      </c>
      <c r="G3542">
        <v>-72.228897102469702</v>
      </c>
      <c r="H3542">
        <v>17.595906053552699</v>
      </c>
      <c r="I3542">
        <v>-18.089904629865899</v>
      </c>
      <c r="J3542">
        <v>3.1581102696844998</v>
      </c>
      <c r="K3542">
        <v>13.7901239017823</v>
      </c>
      <c r="L3542">
        <v>16.926086306769498</v>
      </c>
      <c r="M3542">
        <v>86.755642760458201</v>
      </c>
      <c r="N3542">
        <v>1.0393772711698299</v>
      </c>
      <c r="O3542">
        <v>196.671018276762</v>
      </c>
      <c r="P3542">
        <v>53.507014028056098</v>
      </c>
      <c r="Q3542">
        <v>0.247886224712701</v>
      </c>
    </row>
    <row r="3543" spans="1:17" hidden="1" x14ac:dyDescent="0.3">
      <c r="A3543" t="s">
        <v>7310</v>
      </c>
      <c r="B3543" t="s">
        <v>7311</v>
      </c>
      <c r="C3543" t="s">
        <v>10301</v>
      </c>
      <c r="D3543" t="s">
        <v>622</v>
      </c>
      <c r="E3543">
        <v>43.865355600000001</v>
      </c>
      <c r="F3543">
        <v>43.56</v>
      </c>
      <c r="G3543">
        <v>-56.554696895038802</v>
      </c>
      <c r="H3543">
        <v>5.6803723764156997</v>
      </c>
      <c r="I3543">
        <v>-41.1560626209315</v>
      </c>
      <c r="J3543">
        <v>-4.8019252146187998</v>
      </c>
      <c r="K3543">
        <v>43.967279411613603</v>
      </c>
      <c r="L3543">
        <v>52.253870379846497</v>
      </c>
      <c r="M3543">
        <v>49.280274859061699</v>
      </c>
      <c r="N3543">
        <v>0.30251315456115702</v>
      </c>
      <c r="O3543">
        <v>74.701561065197396</v>
      </c>
      <c r="P3543">
        <v>20.4979253112033</v>
      </c>
      <c r="Q3543">
        <v>2.66980571468E-2</v>
      </c>
    </row>
    <row r="3544" spans="1:17" hidden="1" x14ac:dyDescent="0.3">
      <c r="A3544" t="s">
        <v>7312</v>
      </c>
      <c r="B3544" t="s">
        <v>7313</v>
      </c>
      <c r="C3544" t="s">
        <v>10301</v>
      </c>
      <c r="D3544" t="s">
        <v>378</v>
      </c>
      <c r="E3544">
        <v>43.829298000000001</v>
      </c>
      <c r="F3544">
        <v>43.86</v>
      </c>
      <c r="G3544">
        <v>-60.2012020910636</v>
      </c>
      <c r="H3544">
        <v>-5.6665939822373002</v>
      </c>
      <c r="I3544">
        <v>-40.160976126773001</v>
      </c>
      <c r="J3544">
        <v>-4.3726194591397096</v>
      </c>
      <c r="K3544">
        <v>44.495522312863997</v>
      </c>
      <c r="L3544">
        <v>52.476483562475302</v>
      </c>
      <c r="M3544">
        <v>54.964732770242001</v>
      </c>
      <c r="N3544">
        <v>0.71435989292974</v>
      </c>
      <c r="O3544">
        <v>85.590515275877806</v>
      </c>
      <c r="P3544">
        <v>18.380566801619398</v>
      </c>
      <c r="Q3544">
        <v>-1.7398096226279001E-2</v>
      </c>
    </row>
    <row r="3545" spans="1:17" hidden="1" x14ac:dyDescent="0.3">
      <c r="A3545" t="s">
        <v>7314</v>
      </c>
      <c r="B3545" t="s">
        <v>7315</v>
      </c>
      <c r="C3545" t="s">
        <v>10301</v>
      </c>
      <c r="D3545" t="s">
        <v>303</v>
      </c>
      <c r="E3545">
        <v>43.59230865</v>
      </c>
      <c r="F3545">
        <v>16.829999999999998</v>
      </c>
      <c r="G3545">
        <v>-32.974150825797203</v>
      </c>
      <c r="H3545">
        <v>-6.2474528847428799</v>
      </c>
      <c r="I3545">
        <v>-45.232779343390803</v>
      </c>
      <c r="J3545">
        <v>-0.80853957525365905</v>
      </c>
      <c r="K3545">
        <v>17.826592555220898</v>
      </c>
      <c r="L3545">
        <v>19.916104618602802</v>
      </c>
      <c r="M3545">
        <v>53.7256145485132</v>
      </c>
      <c r="N3545">
        <v>0.43057025003334198</v>
      </c>
      <c r="O3545">
        <v>122.40985708477901</v>
      </c>
      <c r="P3545">
        <v>12.575250836120301</v>
      </c>
      <c r="Q3545">
        <v>-3.0996951367274001E-2</v>
      </c>
    </row>
    <row r="3546" spans="1:17" hidden="1" x14ac:dyDescent="0.3">
      <c r="A3546" t="s">
        <v>7316</v>
      </c>
      <c r="B3546" t="s">
        <v>7317</v>
      </c>
      <c r="C3546" t="s">
        <v>10301</v>
      </c>
      <c r="D3546" t="s">
        <v>186</v>
      </c>
      <c r="E3546">
        <v>43.436945039999998</v>
      </c>
      <c r="F3546">
        <v>64.849999999999994</v>
      </c>
      <c r="G3546">
        <v>-65.2909871619906</v>
      </c>
      <c r="H3546">
        <v>-2.30109497957491</v>
      </c>
      <c r="I3546">
        <v>-33.6841508842707</v>
      </c>
      <c r="J3546">
        <v>-5.7574987448766404</v>
      </c>
      <c r="K3546">
        <v>68.753112472689196</v>
      </c>
      <c r="M3546">
        <v>61.628347764545701</v>
      </c>
      <c r="N3546">
        <v>0.88333333333333297</v>
      </c>
      <c r="O3546">
        <v>123.59290670778699</v>
      </c>
      <c r="P3546">
        <v>22.358490566037698</v>
      </c>
    </row>
    <row r="3547" spans="1:17" hidden="1" x14ac:dyDescent="0.3">
      <c r="A3547" t="s">
        <v>7318</v>
      </c>
      <c r="B3547" t="s">
        <v>7319</v>
      </c>
      <c r="C3547" t="s">
        <v>10301</v>
      </c>
      <c r="D3547" t="s">
        <v>303</v>
      </c>
      <c r="E3547">
        <v>43.413512513999997</v>
      </c>
      <c r="F3547">
        <v>8.31</v>
      </c>
      <c r="G3547">
        <v>71.362838015433795</v>
      </c>
      <c r="H3547">
        <v>36.043939617346503</v>
      </c>
      <c r="I3547">
        <v>22.356525700991</v>
      </c>
      <c r="J3547">
        <v>-8.6546150084850506</v>
      </c>
      <c r="K3547">
        <v>6.5359728360007896</v>
      </c>
      <c r="L3547">
        <v>5.7886042429502496</v>
      </c>
      <c r="M3547">
        <v>64.481601778701403</v>
      </c>
      <c r="N3547">
        <v>2.3145473700080301</v>
      </c>
      <c r="O3547">
        <v>17.208182912154001</v>
      </c>
      <c r="P3547">
        <v>105.18518518518501</v>
      </c>
      <c r="Q3547">
        <v>0.10344238626107401</v>
      </c>
    </row>
    <row r="3548" spans="1:17" hidden="1" x14ac:dyDescent="0.3">
      <c r="A3548" t="s">
        <v>7320</v>
      </c>
      <c r="B3548" t="s">
        <v>7321</v>
      </c>
      <c r="C3548" t="s">
        <v>10301</v>
      </c>
      <c r="D3548" t="s">
        <v>4521</v>
      </c>
      <c r="E3548">
        <v>43.395800000000001</v>
      </c>
      <c r="F3548">
        <v>69.5</v>
      </c>
      <c r="G3548">
        <v>-38.240318169295797</v>
      </c>
      <c r="H3548">
        <v>-14.3229514602414</v>
      </c>
      <c r="I3548">
        <v>-33.055822861262598</v>
      </c>
      <c r="J3548">
        <v>-3.0452200884105198</v>
      </c>
      <c r="K3548">
        <v>78.850709384918602</v>
      </c>
      <c r="L3548">
        <v>86.210827560234804</v>
      </c>
      <c r="M3548">
        <v>47.047189386611102</v>
      </c>
      <c r="N3548">
        <v>1.9112328767123199</v>
      </c>
      <c r="O3548">
        <v>93.251798561151006</v>
      </c>
      <c r="P3548">
        <v>12.5688370586329</v>
      </c>
    </row>
    <row r="3549" spans="1:17" hidden="1" x14ac:dyDescent="0.3">
      <c r="A3549" t="s">
        <v>7322</v>
      </c>
      <c r="B3549" t="s">
        <v>7323</v>
      </c>
      <c r="C3549" t="s">
        <v>10301</v>
      </c>
      <c r="D3549" t="s">
        <v>7324</v>
      </c>
      <c r="E3549">
        <v>43.3611206</v>
      </c>
      <c r="F3549">
        <v>36.950000000000003</v>
      </c>
      <c r="G3549">
        <v>69.675845363565998</v>
      </c>
      <c r="H3549">
        <v>1.6056454554136299</v>
      </c>
      <c r="I3549">
        <v>171.90062987745699</v>
      </c>
      <c r="J3549">
        <v>3.0778717033772001</v>
      </c>
      <c r="K3549">
        <v>37.392053825484503</v>
      </c>
      <c r="L3549">
        <v>29.0782170886263</v>
      </c>
      <c r="M3549">
        <v>68.839106235358301</v>
      </c>
      <c r="N3549">
        <v>0.468885552218885</v>
      </c>
      <c r="O3549">
        <v>48.849797023004001</v>
      </c>
      <c r="P3549">
        <v>198.706548100242</v>
      </c>
    </row>
    <row r="3550" spans="1:17" hidden="1" x14ac:dyDescent="0.3">
      <c r="A3550" t="s">
        <v>7325</v>
      </c>
      <c r="B3550" t="s">
        <v>7326</v>
      </c>
      <c r="C3550" t="s">
        <v>10301</v>
      </c>
      <c r="D3550" t="s">
        <v>408</v>
      </c>
      <c r="E3550">
        <v>43.29</v>
      </c>
      <c r="F3550">
        <v>4.8099999999999996</v>
      </c>
      <c r="G3550">
        <v>70.842593054377801</v>
      </c>
      <c r="H3550">
        <v>-4.2452560632689602</v>
      </c>
      <c r="I3550">
        <v>1.4120419311457799</v>
      </c>
      <c r="J3550">
        <v>0.43940208553204302</v>
      </c>
      <c r="K3550">
        <v>4.8428859078322697</v>
      </c>
      <c r="L3550">
        <v>4.1240679428777396</v>
      </c>
      <c r="M3550">
        <v>52.9866234848174</v>
      </c>
      <c r="N3550">
        <v>0.38398141065052599</v>
      </c>
      <c r="O3550">
        <v>35.689535689535603</v>
      </c>
      <c r="P3550">
        <v>106.142857142857</v>
      </c>
      <c r="Q3550">
        <v>7.4241245196251998E-2</v>
      </c>
    </row>
    <row r="3551" spans="1:17" hidden="1" x14ac:dyDescent="0.3">
      <c r="A3551" t="s">
        <v>7327</v>
      </c>
      <c r="B3551" t="s">
        <v>7328</v>
      </c>
      <c r="C3551" t="s">
        <v>10301</v>
      </c>
      <c r="D3551" t="s">
        <v>955</v>
      </c>
      <c r="E3551">
        <v>43.2684</v>
      </c>
      <c r="F3551">
        <v>1.01</v>
      </c>
      <c r="G3551">
        <v>-80.940993338088006</v>
      </c>
      <c r="H3551">
        <v>-2.2040816569056401</v>
      </c>
      <c r="I3551">
        <v>-36.860917548710198</v>
      </c>
      <c r="J3551">
        <v>-10.038453392323399</v>
      </c>
      <c r="K3551">
        <v>1.0751585375280699</v>
      </c>
      <c r="L3551">
        <v>1.39573955808338</v>
      </c>
      <c r="M3551">
        <v>37.110664835365803</v>
      </c>
      <c r="N3551">
        <v>1.84740337114244</v>
      </c>
      <c r="O3551">
        <v>112.871287128712</v>
      </c>
      <c r="P3551">
        <v>6.3157894736842</v>
      </c>
      <c r="Q3551">
        <v>-3.4119291907521998E-2</v>
      </c>
    </row>
    <row r="3552" spans="1:17" hidden="1" x14ac:dyDescent="0.3">
      <c r="A3552" t="s">
        <v>7329</v>
      </c>
      <c r="B3552" t="s">
        <v>7330</v>
      </c>
      <c r="C3552" t="s">
        <v>10301</v>
      </c>
      <c r="E3552">
        <v>43.26</v>
      </c>
      <c r="F3552">
        <v>14.42</v>
      </c>
      <c r="G3552">
        <v>63.0756399593091</v>
      </c>
      <c r="H3552">
        <v>-5.4885270194340503</v>
      </c>
      <c r="I3552">
        <v>-24.912796142105002</v>
      </c>
      <c r="J3552">
        <v>5.9638140207000001</v>
      </c>
      <c r="K3552">
        <v>13.462822581805799</v>
      </c>
      <c r="L3552">
        <v>12.7292734740252</v>
      </c>
      <c r="M3552">
        <v>68.690933023324803</v>
      </c>
      <c r="N3552">
        <v>0.84455106319565898</v>
      </c>
      <c r="O3552">
        <v>55.270457697642101</v>
      </c>
      <c r="P3552">
        <v>112.058823529411</v>
      </c>
      <c r="Q3552">
        <v>7.6520020049810997E-2</v>
      </c>
    </row>
    <row r="3553" spans="1:17" hidden="1" x14ac:dyDescent="0.3">
      <c r="A3553" t="s">
        <v>7331</v>
      </c>
      <c r="B3553" t="s">
        <v>7332</v>
      </c>
      <c r="C3553" t="s">
        <v>10301</v>
      </c>
      <c r="D3553" t="s">
        <v>733</v>
      </c>
      <c r="E3553">
        <v>43.024297066000003</v>
      </c>
      <c r="F3553">
        <v>82.9</v>
      </c>
      <c r="G3553">
        <v>-11.074890448729301</v>
      </c>
      <c r="H3553">
        <v>-5.6853416651922197</v>
      </c>
      <c r="I3553">
        <v>7.3308711392024799</v>
      </c>
      <c r="J3553">
        <v>0.59048099206945404</v>
      </c>
      <c r="K3553">
        <v>83.023819776763105</v>
      </c>
      <c r="L3553">
        <v>78.872264836655404</v>
      </c>
      <c r="M3553">
        <v>57.290049328383198</v>
      </c>
      <c r="N3553">
        <v>0.94734567528728997</v>
      </c>
      <c r="O3553">
        <v>20.627261761158</v>
      </c>
      <c r="P3553">
        <v>25.416036308623301</v>
      </c>
    </row>
    <row r="3554" spans="1:17" hidden="1" x14ac:dyDescent="0.3">
      <c r="A3554" t="s">
        <v>7333</v>
      </c>
      <c r="B3554" t="s">
        <v>7334</v>
      </c>
      <c r="C3554" t="s">
        <v>10301</v>
      </c>
      <c r="D3554" t="s">
        <v>955</v>
      </c>
      <c r="E3554">
        <v>42.986947999999998</v>
      </c>
      <c r="F3554">
        <v>75.31</v>
      </c>
      <c r="G3554">
        <v>12.743450372764899</v>
      </c>
      <c r="H3554">
        <v>5.31801868072868</v>
      </c>
      <c r="I3554">
        <v>13.1543687470335</v>
      </c>
      <c r="J3554">
        <v>-4.8346916368375501</v>
      </c>
      <c r="K3554">
        <v>71.035303875505207</v>
      </c>
      <c r="L3554">
        <v>64.921955614657804</v>
      </c>
      <c r="M3554">
        <v>54.3328039641153</v>
      </c>
      <c r="N3554">
        <v>0.32414820960310498</v>
      </c>
      <c r="O3554">
        <v>16.319213915814601</v>
      </c>
      <c r="P3554">
        <v>45.386100386100402</v>
      </c>
      <c r="Q3554">
        <v>2.6656784776343999E-2</v>
      </c>
    </row>
    <row r="3555" spans="1:17" hidden="1" x14ac:dyDescent="0.3">
      <c r="A3555" t="s">
        <v>7335</v>
      </c>
      <c r="B3555" t="s">
        <v>7336</v>
      </c>
      <c r="C3555" t="s">
        <v>10301</v>
      </c>
      <c r="D3555" t="s">
        <v>46</v>
      </c>
      <c r="E3555">
        <v>42.611012000000002</v>
      </c>
      <c r="F3555">
        <v>18.739999999999998</v>
      </c>
      <c r="G3555">
        <v>-27.165049352091501</v>
      </c>
      <c r="H3555">
        <v>-8.9332078704978599</v>
      </c>
      <c r="I3555">
        <v>-15.818954869918899</v>
      </c>
      <c r="J3555">
        <v>-2.8739512278212702</v>
      </c>
      <c r="K3555">
        <v>20.311904562626001</v>
      </c>
      <c r="L3555">
        <v>20.916632096588401</v>
      </c>
      <c r="M3555">
        <v>45.573855952179102</v>
      </c>
      <c r="N3555">
        <v>1.2296564842366899</v>
      </c>
      <c r="O3555">
        <v>42.742796157950899</v>
      </c>
      <c r="P3555">
        <v>8.6376811594202696</v>
      </c>
      <c r="Q3555">
        <v>-2.5901748654420999E-2</v>
      </c>
    </row>
    <row r="3556" spans="1:17" hidden="1" x14ac:dyDescent="0.3">
      <c r="A3556" t="s">
        <v>7337</v>
      </c>
      <c r="B3556" t="s">
        <v>7338</v>
      </c>
      <c r="C3556" t="s">
        <v>10301</v>
      </c>
      <c r="E3556">
        <v>42.591999999999999</v>
      </c>
      <c r="F3556">
        <v>60.5</v>
      </c>
      <c r="G3556">
        <v>56.028750770179798</v>
      </c>
      <c r="H3556">
        <v>-10.8870708761937</v>
      </c>
      <c r="I3556">
        <v>-12.738692298112101</v>
      </c>
      <c r="J3556">
        <v>-0.28063665637549201</v>
      </c>
      <c r="K3556">
        <v>57.677044362179402</v>
      </c>
      <c r="L3556">
        <v>51.488488581246301</v>
      </c>
      <c r="M3556">
        <v>46.509005527747</v>
      </c>
      <c r="N3556">
        <v>0.51910476024200702</v>
      </c>
      <c r="O3556">
        <v>30.247933884297499</v>
      </c>
      <c r="P3556">
        <v>110.14241055922101</v>
      </c>
      <c r="Q3556">
        <v>3.9749504479883999E-2</v>
      </c>
    </row>
    <row r="3557" spans="1:17" hidden="1" x14ac:dyDescent="0.3">
      <c r="A3557" t="s">
        <v>7339</v>
      </c>
      <c r="B3557" t="s">
        <v>7340</v>
      </c>
      <c r="C3557" t="s">
        <v>10301</v>
      </c>
      <c r="D3557" t="s">
        <v>3832</v>
      </c>
      <c r="E3557">
        <v>42.309358680000003</v>
      </c>
      <c r="F3557">
        <v>25.93</v>
      </c>
      <c r="G3557">
        <v>-25.911443267643602</v>
      </c>
      <c r="H3557">
        <v>-8.6591271850283995</v>
      </c>
      <c r="I3557">
        <v>5.6545843785563701</v>
      </c>
      <c r="J3557">
        <v>1.8329023596293199</v>
      </c>
      <c r="K3557">
        <v>25.489522303280499</v>
      </c>
      <c r="L3557">
        <v>23.925506187006999</v>
      </c>
      <c r="M3557">
        <v>57.4066754003562</v>
      </c>
      <c r="N3557">
        <v>0.94426229508196702</v>
      </c>
      <c r="O3557">
        <v>33.3590435788661</v>
      </c>
      <c r="P3557">
        <v>44.0555555555555</v>
      </c>
    </row>
    <row r="3558" spans="1:17" hidden="1" x14ac:dyDescent="0.3">
      <c r="A3558" t="s">
        <v>7341</v>
      </c>
      <c r="B3558" t="s">
        <v>7342</v>
      </c>
      <c r="C3558" t="s">
        <v>10301</v>
      </c>
      <c r="E3558">
        <v>42.216000000000001</v>
      </c>
      <c r="F3558">
        <v>35.18</v>
      </c>
      <c r="G3558">
        <v>-1.55279499539893</v>
      </c>
      <c r="H3558">
        <v>6.1157854180927202</v>
      </c>
      <c r="I3558">
        <v>-1.32441492312355</v>
      </c>
      <c r="J3558">
        <v>-0.85428935629576097</v>
      </c>
      <c r="K3558">
        <v>31.840628699585601</v>
      </c>
      <c r="M3558">
        <v>70.269241109325804</v>
      </c>
      <c r="N3558">
        <v>2.0927297621520302</v>
      </c>
      <c r="O3558">
        <v>35.758953951108502</v>
      </c>
      <c r="P3558">
        <v>26.3649425287356</v>
      </c>
    </row>
    <row r="3559" spans="1:17" hidden="1" x14ac:dyDescent="0.3">
      <c r="A3559" t="s">
        <v>7343</v>
      </c>
      <c r="B3559" t="s">
        <v>7344</v>
      </c>
      <c r="C3559" t="s">
        <v>10301</v>
      </c>
      <c r="D3559" t="s">
        <v>46</v>
      </c>
      <c r="E3559">
        <v>42.19558911</v>
      </c>
      <c r="F3559">
        <v>35.26</v>
      </c>
      <c r="G3559">
        <v>0.39376174806338998</v>
      </c>
      <c r="H3559">
        <v>4.9458966071140598</v>
      </c>
      <c r="I3559">
        <v>-38.734069144658697</v>
      </c>
      <c r="J3559">
        <v>0.725690813775966</v>
      </c>
      <c r="K3559">
        <v>35.834947284966098</v>
      </c>
      <c r="L3559">
        <v>36.026685671404898</v>
      </c>
      <c r="M3559">
        <v>54.357073088209198</v>
      </c>
      <c r="N3559">
        <v>0.89658048281392499</v>
      </c>
      <c r="O3559">
        <v>59.245604083947804</v>
      </c>
      <c r="P3559">
        <v>48.776371308016799</v>
      </c>
      <c r="Q3559">
        <v>0.106469447968588</v>
      </c>
    </row>
    <row r="3560" spans="1:17" hidden="1" x14ac:dyDescent="0.3">
      <c r="A3560" t="s">
        <v>7345</v>
      </c>
      <c r="B3560" t="s">
        <v>7346</v>
      </c>
      <c r="C3560" t="s">
        <v>10301</v>
      </c>
      <c r="D3560" t="s">
        <v>405</v>
      </c>
      <c r="E3560">
        <v>42.177922875</v>
      </c>
      <c r="F3560">
        <v>57.45</v>
      </c>
      <c r="G3560">
        <v>-6.0725625506456797</v>
      </c>
      <c r="H3560">
        <v>62.443922174345097</v>
      </c>
      <c r="I3560">
        <v>34.880390085454501</v>
      </c>
      <c r="J3560">
        <v>-11.515726119596099</v>
      </c>
      <c r="K3560">
        <v>42.593121796836002</v>
      </c>
      <c r="L3560">
        <v>39.855917230418903</v>
      </c>
      <c r="M3560">
        <v>66.971398529670196</v>
      </c>
      <c r="N3560">
        <v>2.0580152671755698</v>
      </c>
      <c r="O3560">
        <v>10.617928633594399</v>
      </c>
      <c r="P3560">
        <v>100.52356020942401</v>
      </c>
    </row>
    <row r="3561" spans="1:17" hidden="1" x14ac:dyDescent="0.3">
      <c r="A3561" t="s">
        <v>7347</v>
      </c>
      <c r="B3561" t="s">
        <v>7348</v>
      </c>
      <c r="C3561" t="s">
        <v>10301</v>
      </c>
      <c r="D3561" t="s">
        <v>124</v>
      </c>
      <c r="E3561">
        <v>42.160073279999999</v>
      </c>
      <c r="F3561">
        <v>38.479999999999997</v>
      </c>
      <c r="G3561">
        <v>57.082262475865399</v>
      </c>
      <c r="H3561">
        <v>3.54951965068277</v>
      </c>
      <c r="I3561">
        <v>-0.30091326077542502</v>
      </c>
      <c r="J3561">
        <v>9.9989797627567807</v>
      </c>
      <c r="K3561">
        <v>36.451141837627901</v>
      </c>
      <c r="L3561">
        <v>34.1237141121752</v>
      </c>
      <c r="M3561">
        <v>73.236884361696696</v>
      </c>
      <c r="N3561">
        <v>0.74762968222841097</v>
      </c>
      <c r="O3561">
        <v>28.378378378378301</v>
      </c>
      <c r="P3561">
        <v>96.828644501278703</v>
      </c>
      <c r="Q3561">
        <v>6.6304108775190995E-2</v>
      </c>
    </row>
    <row r="3562" spans="1:17" hidden="1" x14ac:dyDescent="0.3">
      <c r="A3562" t="s">
        <v>7349</v>
      </c>
      <c r="B3562" t="s">
        <v>7350</v>
      </c>
      <c r="C3562" t="s">
        <v>10301</v>
      </c>
      <c r="E3562">
        <v>42.042222926000001</v>
      </c>
      <c r="F3562">
        <v>8.0299999999999994</v>
      </c>
      <c r="G3562">
        <v>12.1873412849722</v>
      </c>
      <c r="H3562">
        <v>-0.72751886923364995</v>
      </c>
      <c r="I3562">
        <v>-23.0443857851586</v>
      </c>
      <c r="J3562">
        <v>-1.1033220275245501</v>
      </c>
      <c r="K3562">
        <v>8.0746401183542194</v>
      </c>
      <c r="L3562">
        <v>7.8855939953908898</v>
      </c>
      <c r="M3562">
        <v>67.392597131323797</v>
      </c>
      <c r="N3562">
        <v>0.69231907664886505</v>
      </c>
      <c r="O3562">
        <v>47.571606475716003</v>
      </c>
      <c r="P3562">
        <v>58.695652173912997</v>
      </c>
      <c r="Q3562">
        <v>8.3771492523841001E-2</v>
      </c>
    </row>
    <row r="3563" spans="1:17" hidden="1" x14ac:dyDescent="0.3">
      <c r="A3563" t="s">
        <v>7351</v>
      </c>
      <c r="B3563" t="s">
        <v>7352</v>
      </c>
      <c r="C3563" t="s">
        <v>10301</v>
      </c>
      <c r="D3563" t="s">
        <v>7353</v>
      </c>
      <c r="E3563">
        <v>42.022824469999897</v>
      </c>
      <c r="F3563">
        <v>45.65</v>
      </c>
      <c r="G3563">
        <v>-21.878248557816299</v>
      </c>
      <c r="H3563">
        <v>-4.7785676202371903</v>
      </c>
      <c r="I3563">
        <v>11.5361434799297</v>
      </c>
      <c r="J3563">
        <v>-2.65750101137106</v>
      </c>
      <c r="K3563">
        <v>43.520964050143299</v>
      </c>
      <c r="M3563">
        <v>41.6116737055006</v>
      </c>
      <c r="N3563">
        <v>0.22797881729920499</v>
      </c>
      <c r="O3563">
        <v>26.0679079956188</v>
      </c>
      <c r="P3563">
        <v>70.335820895522303</v>
      </c>
    </row>
    <row r="3564" spans="1:17" hidden="1" x14ac:dyDescent="0.3">
      <c r="A3564" t="s">
        <v>7354</v>
      </c>
      <c r="B3564" t="s">
        <v>7355</v>
      </c>
      <c r="C3564" t="s">
        <v>10301</v>
      </c>
      <c r="D3564" t="s">
        <v>153</v>
      </c>
      <c r="E3564">
        <v>41.937170000000002</v>
      </c>
      <c r="F3564">
        <v>41.35</v>
      </c>
      <c r="G3564">
        <v>4.9550131185389601</v>
      </c>
      <c r="H3564">
        <v>-8.8695715068615009</v>
      </c>
      <c r="I3564">
        <v>-24.162504850297498</v>
      </c>
      <c r="J3564">
        <v>0.53879853724164695</v>
      </c>
      <c r="K3564">
        <v>43.512219672882601</v>
      </c>
      <c r="L3564">
        <v>42.302414556379702</v>
      </c>
      <c r="M3564">
        <v>49.904413462526001</v>
      </c>
      <c r="N3564">
        <v>1.95122638760579</v>
      </c>
      <c r="O3564">
        <v>59.9758162031438</v>
      </c>
      <c r="P3564">
        <v>57.2243346007604</v>
      </c>
      <c r="Q3564">
        <v>5.5185460373472002E-2</v>
      </c>
    </row>
    <row r="3565" spans="1:17" hidden="1" x14ac:dyDescent="0.3">
      <c r="A3565" t="s">
        <v>7356</v>
      </c>
      <c r="B3565" t="s">
        <v>7357</v>
      </c>
      <c r="C3565" t="s">
        <v>10301</v>
      </c>
      <c r="D3565" t="s">
        <v>3832</v>
      </c>
      <c r="E3565">
        <v>41.935498500000001</v>
      </c>
      <c r="F3565">
        <v>139.65</v>
      </c>
      <c r="G3565">
        <v>-62.6759715815977</v>
      </c>
      <c r="H3565">
        <v>-9.2009498059817396</v>
      </c>
      <c r="I3565">
        <v>-28.6248849058979</v>
      </c>
      <c r="J3565">
        <v>-1.09074393855554</v>
      </c>
      <c r="K3565">
        <v>150.26499523109601</v>
      </c>
      <c r="L3565">
        <v>163.98294243241801</v>
      </c>
      <c r="M3565">
        <v>37.528031093257802</v>
      </c>
      <c r="N3565">
        <v>1.54571178164517</v>
      </c>
      <c r="O3565">
        <v>94.056569996419597</v>
      </c>
      <c r="P3565">
        <v>4.7636909227306701</v>
      </c>
      <c r="Q3565">
        <v>9.1073859993590994E-2</v>
      </c>
    </row>
    <row r="3566" spans="1:17" hidden="1" x14ac:dyDescent="0.3">
      <c r="A3566" t="s">
        <v>7358</v>
      </c>
      <c r="B3566" t="s">
        <v>7359</v>
      </c>
      <c r="C3566" t="s">
        <v>10301</v>
      </c>
      <c r="D3566" t="s">
        <v>1561</v>
      </c>
      <c r="E3566">
        <v>41.8782675</v>
      </c>
      <c r="F3566">
        <v>70.89</v>
      </c>
      <c r="G3566">
        <v>15.294383687986601</v>
      </c>
      <c r="H3566">
        <v>16.800690434586802</v>
      </c>
      <c r="I3566">
        <v>6.6912738144679196</v>
      </c>
      <c r="J3566">
        <v>2.3036764151050901</v>
      </c>
      <c r="K3566">
        <v>62.288641866720397</v>
      </c>
      <c r="L3566">
        <v>57.3587128974089</v>
      </c>
      <c r="M3566">
        <v>59.689652693786599</v>
      </c>
      <c r="N3566">
        <v>4.0059700418735398</v>
      </c>
      <c r="O3566">
        <v>20.411905769501999</v>
      </c>
      <c r="P3566">
        <v>66.8</v>
      </c>
      <c r="Q3566">
        <v>6.7935761870036998E-2</v>
      </c>
    </row>
    <row r="3567" spans="1:17" hidden="1" x14ac:dyDescent="0.3">
      <c r="A3567" t="s">
        <v>7360</v>
      </c>
      <c r="B3567" t="s">
        <v>7361</v>
      </c>
      <c r="C3567" t="s">
        <v>10301</v>
      </c>
      <c r="D3567" t="s">
        <v>736</v>
      </c>
      <c r="E3567">
        <v>41.695709999999998</v>
      </c>
      <c r="F3567">
        <v>147.69999999999999</v>
      </c>
      <c r="G3567">
        <v>-71.381852356670393</v>
      </c>
      <c r="H3567">
        <v>3.8032884798670898</v>
      </c>
      <c r="I3567">
        <v>-55.139847196060899</v>
      </c>
      <c r="J3567">
        <v>8.7846614773030591</v>
      </c>
      <c r="K3567">
        <v>147.182724884739</v>
      </c>
      <c r="M3567">
        <v>65.879798709009904</v>
      </c>
      <c r="N3567">
        <v>0.352694610778443</v>
      </c>
      <c r="O3567">
        <v>95.497630331753498</v>
      </c>
      <c r="P3567">
        <v>18.159999999999901</v>
      </c>
    </row>
    <row r="3568" spans="1:17" hidden="1" x14ac:dyDescent="0.3">
      <c r="A3568" t="s">
        <v>7362</v>
      </c>
      <c r="B3568" t="s">
        <v>7363</v>
      </c>
      <c r="C3568" t="s">
        <v>10301</v>
      </c>
      <c r="D3568" t="s">
        <v>733</v>
      </c>
      <c r="E3568">
        <v>41.638247819999997</v>
      </c>
      <c r="F3568">
        <v>161.37</v>
      </c>
      <c r="G3568">
        <v>14.158332206451799</v>
      </c>
      <c r="H3568">
        <v>0.59128707899706701</v>
      </c>
      <c r="I3568">
        <v>2.0451978690330699</v>
      </c>
      <c r="J3568">
        <v>-1.8206766766120701</v>
      </c>
      <c r="K3568">
        <v>154.78009859120499</v>
      </c>
      <c r="L3568">
        <v>140.84098630599399</v>
      </c>
      <c r="M3568">
        <v>54.966471854101101</v>
      </c>
      <c r="N3568">
        <v>0.83666807077581296</v>
      </c>
      <c r="O3568">
        <v>2.9621367044679801</v>
      </c>
      <c r="P3568">
        <v>43.823529411764703</v>
      </c>
      <c r="Q3568">
        <v>4.2502533627336997E-2</v>
      </c>
    </row>
    <row r="3569" spans="1:17" hidden="1" x14ac:dyDescent="0.3">
      <c r="A3569" t="s">
        <v>7364</v>
      </c>
      <c r="B3569" t="s">
        <v>7365</v>
      </c>
      <c r="C3569" t="s">
        <v>10301</v>
      </c>
      <c r="D3569" t="s">
        <v>1538</v>
      </c>
      <c r="E3569">
        <v>41.558473999999997</v>
      </c>
      <c r="F3569">
        <v>25.94</v>
      </c>
      <c r="G3569">
        <v>-13.7954322007733</v>
      </c>
      <c r="H3569">
        <v>-9.5174366399952692</v>
      </c>
      <c r="I3569">
        <v>2.1461193258123701</v>
      </c>
      <c r="J3569">
        <v>-10.474132118898501</v>
      </c>
      <c r="K3569">
        <v>29.0596641779631</v>
      </c>
      <c r="L3569">
        <v>25.837822109525298</v>
      </c>
      <c r="M3569">
        <v>14.0065222201598</v>
      </c>
      <c r="N3569">
        <v>0.13157969811489301</v>
      </c>
      <c r="O3569">
        <v>41.865844255975297</v>
      </c>
      <c r="P3569">
        <v>35.1041666666666</v>
      </c>
      <c r="Q3569">
        <v>5.9388778353584998E-2</v>
      </c>
    </row>
    <row r="3570" spans="1:17" hidden="1" x14ac:dyDescent="0.3">
      <c r="A3570" t="s">
        <v>7366</v>
      </c>
      <c r="B3570" t="s">
        <v>7367</v>
      </c>
      <c r="C3570" t="s">
        <v>10301</v>
      </c>
      <c r="D3570" t="s">
        <v>7368</v>
      </c>
      <c r="E3570">
        <v>41.429331657999903</v>
      </c>
      <c r="F3570">
        <v>7.67</v>
      </c>
      <c r="G3570">
        <v>-16.272904918603199</v>
      </c>
      <c r="H3570">
        <v>-0.43955707684707301</v>
      </c>
      <c r="I3570">
        <v>-31.613101883357999</v>
      </c>
      <c r="J3570">
        <v>1.90460355073349</v>
      </c>
      <c r="K3570">
        <v>7.6083594378014299</v>
      </c>
      <c r="L3570">
        <v>8.1971683688254409</v>
      </c>
      <c r="M3570">
        <v>56.696755285858302</v>
      </c>
      <c r="N3570">
        <v>0.76306694635292904</v>
      </c>
      <c r="O3570">
        <v>35.4628422425032</v>
      </c>
      <c r="P3570">
        <v>23.113964686998301</v>
      </c>
      <c r="Q3570">
        <v>-4.2013369594422E-2</v>
      </c>
    </row>
    <row r="3571" spans="1:17" hidden="1" x14ac:dyDescent="0.3">
      <c r="A3571" t="s">
        <v>7369</v>
      </c>
      <c r="B3571" t="s">
        <v>7370</v>
      </c>
      <c r="C3571" t="s">
        <v>10301</v>
      </c>
      <c r="D3571" t="s">
        <v>1388</v>
      </c>
      <c r="E3571">
        <v>41.291870400000001</v>
      </c>
      <c r="F3571">
        <v>78.319999999999993</v>
      </c>
      <c r="G3571">
        <v>-50.296330190140502</v>
      </c>
      <c r="H3571">
        <v>5.36064878479222</v>
      </c>
      <c r="I3571">
        <v>-37.8585787348728</v>
      </c>
      <c r="J3571">
        <v>-2.66316201703206</v>
      </c>
      <c r="K3571">
        <v>77.4849256761281</v>
      </c>
      <c r="L3571">
        <v>85.234557314955097</v>
      </c>
      <c r="M3571">
        <v>55.241636038870602</v>
      </c>
      <c r="N3571">
        <v>1.52579917046172</v>
      </c>
      <c r="O3571">
        <v>53.319713993871297</v>
      </c>
      <c r="P3571">
        <v>20.492307692307602</v>
      </c>
      <c r="Q3571">
        <v>0.105966620458534</v>
      </c>
    </row>
    <row r="3572" spans="1:17" hidden="1" x14ac:dyDescent="0.3">
      <c r="A3572" t="s">
        <v>7371</v>
      </c>
      <c r="B3572" t="s">
        <v>7372</v>
      </c>
      <c r="C3572" t="s">
        <v>10301</v>
      </c>
      <c r="D3572" t="s">
        <v>359</v>
      </c>
      <c r="E3572">
        <v>41.252882</v>
      </c>
      <c r="F3572">
        <v>27.5</v>
      </c>
      <c r="G3572">
        <v>6.16319860458312</v>
      </c>
      <c r="H3572">
        <v>4.7667921295021296</v>
      </c>
      <c r="I3572">
        <v>29.349908662115901</v>
      </c>
      <c r="J3572">
        <v>-2.2076904053104398</v>
      </c>
      <c r="K3572">
        <v>26.489533676593801</v>
      </c>
      <c r="L3572">
        <v>23.378959583596401</v>
      </c>
      <c r="M3572">
        <v>49.1109403938555</v>
      </c>
      <c r="N3572">
        <v>0.63664921465968505</v>
      </c>
      <c r="O3572">
        <v>10.909090909090899</v>
      </c>
      <c r="P3572">
        <v>83.3333333333333</v>
      </c>
    </row>
    <row r="3573" spans="1:17" hidden="1" x14ac:dyDescent="0.3">
      <c r="A3573" t="s">
        <v>7373</v>
      </c>
      <c r="B3573" t="s">
        <v>7374</v>
      </c>
      <c r="C3573" t="s">
        <v>10301</v>
      </c>
      <c r="D3573" t="s">
        <v>3439</v>
      </c>
      <c r="E3573">
        <v>41.25</v>
      </c>
      <c r="F3573">
        <v>125</v>
      </c>
      <c r="G3573">
        <v>9.4448998385027991</v>
      </c>
      <c r="H3573">
        <v>-1.23320787049787</v>
      </c>
      <c r="I3573">
        <v>-9.1410756495557397</v>
      </c>
      <c r="J3573">
        <v>-2.76572611959616</v>
      </c>
      <c r="K3573">
        <v>124.87846472656599</v>
      </c>
      <c r="L3573">
        <v>116.634901884736</v>
      </c>
      <c r="M3573">
        <v>99.999999993730199</v>
      </c>
      <c r="O3573">
        <v>0</v>
      </c>
      <c r="P3573">
        <v>37.362637362637301</v>
      </c>
    </row>
    <row r="3574" spans="1:17" hidden="1" x14ac:dyDescent="0.3">
      <c r="A3574" t="s">
        <v>7375</v>
      </c>
      <c r="B3574" t="s">
        <v>7376</v>
      </c>
      <c r="C3574" t="s">
        <v>10301</v>
      </c>
      <c r="D3574" t="s">
        <v>2161</v>
      </c>
      <c r="E3574">
        <v>41.2361</v>
      </c>
      <c r="F3574">
        <v>88.3</v>
      </c>
      <c r="G3574">
        <v>24.1925122605338</v>
      </c>
      <c r="H3574">
        <v>58.588220700930698</v>
      </c>
      <c r="I3574">
        <v>78.216740754754497</v>
      </c>
      <c r="J3574">
        <v>2.61517579963142</v>
      </c>
      <c r="K3574">
        <v>65.072091938964604</v>
      </c>
      <c r="L3574">
        <v>54.493840322717404</v>
      </c>
      <c r="M3574">
        <v>70.059833198393903</v>
      </c>
      <c r="N3574">
        <v>2.4058394160583898</v>
      </c>
      <c r="O3574">
        <v>6.8516421291053096</v>
      </c>
      <c r="P3574">
        <v>114.06060606060601</v>
      </c>
    </row>
    <row r="3575" spans="1:17" hidden="1" x14ac:dyDescent="0.3">
      <c r="A3575" t="s">
        <v>7377</v>
      </c>
      <c r="B3575" t="s">
        <v>7378</v>
      </c>
      <c r="C3575" t="s">
        <v>10301</v>
      </c>
      <c r="E3575">
        <v>41.16340512</v>
      </c>
      <c r="F3575">
        <v>65.88</v>
      </c>
      <c r="G3575">
        <v>-15.590371795234301</v>
      </c>
      <c r="H3575">
        <v>-13.2163893701474</v>
      </c>
      <c r="I3575">
        <v>-49.271640291913798</v>
      </c>
      <c r="J3575">
        <v>0.33721264251186001</v>
      </c>
      <c r="K3575">
        <v>72.068596855425298</v>
      </c>
      <c r="L3575">
        <v>72.082002526676803</v>
      </c>
      <c r="M3575">
        <v>46.276025442608798</v>
      </c>
      <c r="N3575">
        <v>1.5286894923258501</v>
      </c>
      <c r="O3575">
        <v>77.595628415300496</v>
      </c>
      <c r="P3575">
        <v>82.493074792243704</v>
      </c>
    </row>
    <row r="3576" spans="1:17" hidden="1" x14ac:dyDescent="0.3">
      <c r="A3576" t="s">
        <v>7379</v>
      </c>
      <c r="B3576" t="s">
        <v>7380</v>
      </c>
      <c r="C3576" t="s">
        <v>10301</v>
      </c>
      <c r="D3576" t="s">
        <v>622</v>
      </c>
      <c r="E3576">
        <v>41.086617236000002</v>
      </c>
      <c r="F3576">
        <v>7.78</v>
      </c>
      <c r="G3576">
        <v>-40.990363222458498</v>
      </c>
      <c r="H3576">
        <v>4.6334587961687896</v>
      </c>
      <c r="I3576">
        <v>-11.547032234824901</v>
      </c>
      <c r="J3576">
        <v>-5.3424132361605796</v>
      </c>
      <c r="K3576">
        <v>8.0224157115040899</v>
      </c>
      <c r="L3576">
        <v>8.2975175024205807</v>
      </c>
      <c r="M3576">
        <v>34.568379248929404</v>
      </c>
      <c r="N3576">
        <v>2.0282028534906602</v>
      </c>
      <c r="O3576">
        <v>62.596401028277597</v>
      </c>
      <c r="P3576">
        <v>48.190476190476197</v>
      </c>
      <c r="Q3576">
        <v>-5.8248381055948997E-2</v>
      </c>
    </row>
    <row r="3577" spans="1:17" hidden="1" x14ac:dyDescent="0.3">
      <c r="A3577" t="s">
        <v>7381</v>
      </c>
      <c r="B3577" t="s">
        <v>7382</v>
      </c>
      <c r="C3577" t="s">
        <v>10301</v>
      </c>
      <c r="D3577" t="s">
        <v>955</v>
      </c>
      <c r="E3577">
        <v>40.957001864999903</v>
      </c>
      <c r="F3577">
        <v>79.95</v>
      </c>
      <c r="G3577">
        <v>-21.218151243605998</v>
      </c>
      <c r="H3577">
        <v>3.2456306447740002</v>
      </c>
      <c r="I3577">
        <v>-10.0486826622412</v>
      </c>
      <c r="J3577">
        <v>-1.4777165591128301</v>
      </c>
      <c r="K3577">
        <v>74.552146782942302</v>
      </c>
      <c r="L3577">
        <v>74.909403282026602</v>
      </c>
      <c r="M3577">
        <v>64.972479269748405</v>
      </c>
      <c r="N3577">
        <v>1.4318186904036601</v>
      </c>
      <c r="O3577">
        <v>9.5059412132582697</v>
      </c>
      <c r="P3577">
        <v>28.951612903225801</v>
      </c>
      <c r="Q3577">
        <v>-2.5782601473979998E-3</v>
      </c>
    </row>
    <row r="3578" spans="1:17" hidden="1" x14ac:dyDescent="0.3">
      <c r="A3578" t="s">
        <v>7383</v>
      </c>
      <c r="B3578" t="s">
        <v>7384</v>
      </c>
      <c r="C3578" t="s">
        <v>10301</v>
      </c>
      <c r="D3578" t="s">
        <v>2929</v>
      </c>
      <c r="E3578">
        <v>40.8986442</v>
      </c>
      <c r="F3578">
        <v>37.229999999999997</v>
      </c>
      <c r="G3578">
        <v>13.6411978370821</v>
      </c>
      <c r="H3578">
        <v>-3.83805288221967</v>
      </c>
      <c r="I3578">
        <v>-2.2401062612323099</v>
      </c>
      <c r="J3578">
        <v>0.37910146661072902</v>
      </c>
      <c r="K3578">
        <v>34.6991403910503</v>
      </c>
      <c r="L3578">
        <v>32.821121279870198</v>
      </c>
      <c r="M3578">
        <v>51.592704853879297</v>
      </c>
      <c r="N3578">
        <v>0.42546970453650401</v>
      </c>
      <c r="O3578">
        <v>22.132688691915099</v>
      </c>
      <c r="P3578">
        <v>48.563447725458801</v>
      </c>
      <c r="Q3578">
        <v>2.5380184198788999E-2</v>
      </c>
    </row>
    <row r="3579" spans="1:17" hidden="1" x14ac:dyDescent="0.3">
      <c r="A3579" t="s">
        <v>7385</v>
      </c>
      <c r="B3579" t="s">
        <v>7386</v>
      </c>
      <c r="C3579" t="s">
        <v>10301</v>
      </c>
      <c r="D3579" t="s">
        <v>127</v>
      </c>
      <c r="E3579">
        <v>40.795705599999998</v>
      </c>
      <c r="F3579">
        <v>51.22</v>
      </c>
      <c r="G3579">
        <v>47.373159121998199</v>
      </c>
      <c r="H3579">
        <v>10.4837294844905</v>
      </c>
      <c r="I3579">
        <v>5.3183288516416702</v>
      </c>
      <c r="J3579">
        <v>1.6584768732470301</v>
      </c>
      <c r="K3579">
        <v>45.524287144468097</v>
      </c>
      <c r="L3579">
        <v>42.194376412190003</v>
      </c>
      <c r="M3579">
        <v>70.277913057878607</v>
      </c>
      <c r="N3579">
        <v>2.0528417360367199</v>
      </c>
      <c r="O3579">
        <v>19.875048809058899</v>
      </c>
      <c r="P3579">
        <v>94.2358740993553</v>
      </c>
      <c r="Q3579">
        <v>0.10243478322027801</v>
      </c>
    </row>
    <row r="3580" spans="1:17" hidden="1" x14ac:dyDescent="0.3">
      <c r="A3580" t="s">
        <v>7387</v>
      </c>
      <c r="B3580" t="s">
        <v>7388</v>
      </c>
      <c r="C3580" t="s">
        <v>10301</v>
      </c>
      <c r="D3580" t="s">
        <v>622</v>
      </c>
      <c r="E3580">
        <v>40.775399999999998</v>
      </c>
      <c r="F3580">
        <v>25.17</v>
      </c>
      <c r="G3580">
        <v>-39.477821853017197</v>
      </c>
      <c r="H3580">
        <v>-19.2670412570283</v>
      </c>
      <c r="I3580">
        <v>-35.101348426804599</v>
      </c>
      <c r="J3580">
        <v>-8.0405324641184794</v>
      </c>
      <c r="K3580">
        <v>28.2068041973004</v>
      </c>
      <c r="L3580">
        <v>30.984793262437499</v>
      </c>
      <c r="M3580">
        <v>16.761730206291301</v>
      </c>
      <c r="N3580">
        <v>0.84739883924846804</v>
      </c>
      <c r="O3580">
        <v>209.25705204608599</v>
      </c>
      <c r="P3580">
        <v>0</v>
      </c>
      <c r="Q3580">
        <v>0.19775517230852299</v>
      </c>
    </row>
    <row r="3581" spans="1:17" hidden="1" x14ac:dyDescent="0.3">
      <c r="A3581" t="s">
        <v>7389</v>
      </c>
      <c r="B3581" t="s">
        <v>7390</v>
      </c>
      <c r="C3581" t="s">
        <v>10301</v>
      </c>
      <c r="D3581" t="s">
        <v>7104</v>
      </c>
      <c r="E3581">
        <v>40.7538695</v>
      </c>
      <c r="F3581">
        <v>130.15</v>
      </c>
      <c r="G3581">
        <v>27.041186157256</v>
      </c>
      <c r="H3581">
        <v>6.0879235770894704</v>
      </c>
      <c r="I3581">
        <v>-28.698365452463499</v>
      </c>
      <c r="J3581">
        <v>-7.9127849431255797</v>
      </c>
      <c r="K3581">
        <v>132.026515538513</v>
      </c>
      <c r="L3581">
        <v>122.032944973578</v>
      </c>
      <c r="M3581">
        <v>38.2625976309591</v>
      </c>
      <c r="N3581">
        <v>0.52873777631097496</v>
      </c>
      <c r="O3581">
        <v>29.7733384556281</v>
      </c>
      <c r="P3581">
        <v>91.116005873715096</v>
      </c>
      <c r="Q3581">
        <v>0.119902962686058</v>
      </c>
    </row>
    <row r="3582" spans="1:17" hidden="1" x14ac:dyDescent="0.3">
      <c r="A3582" t="s">
        <v>7391</v>
      </c>
      <c r="B3582" t="s">
        <v>7392</v>
      </c>
      <c r="C3582" t="s">
        <v>10301</v>
      </c>
      <c r="D3582" t="s">
        <v>571</v>
      </c>
      <c r="E3582">
        <v>40.655989626</v>
      </c>
      <c r="F3582">
        <v>68.11</v>
      </c>
      <c r="G3582">
        <v>64.973794619733994</v>
      </c>
      <c r="H3582">
        <v>13.7848663983157</v>
      </c>
      <c r="I3582">
        <v>-8.3691951270621594</v>
      </c>
      <c r="J3582">
        <v>-3.65769836934839</v>
      </c>
      <c r="K3582">
        <v>67.241312855309204</v>
      </c>
      <c r="L3582">
        <v>63.427181478785499</v>
      </c>
      <c r="M3582">
        <v>49.041608328423401</v>
      </c>
      <c r="N3582">
        <v>1.2501052631578899</v>
      </c>
      <c r="O3582">
        <v>43.8261635589487</v>
      </c>
      <c r="P3582">
        <v>105.708245243128</v>
      </c>
      <c r="Q3582">
        <v>3.4554555918432997E-2</v>
      </c>
    </row>
    <row r="3583" spans="1:17" hidden="1" x14ac:dyDescent="0.3">
      <c r="A3583" t="s">
        <v>7393</v>
      </c>
      <c r="B3583" t="s">
        <v>7394</v>
      </c>
      <c r="C3583" t="s">
        <v>10301</v>
      </c>
      <c r="D3583" t="s">
        <v>89</v>
      </c>
      <c r="E3583">
        <v>40.528844100000001</v>
      </c>
      <c r="F3583">
        <v>8.7899999999999991</v>
      </c>
      <c r="G3583">
        <v>-52.853689701760501</v>
      </c>
      <c r="H3583">
        <v>2.5582613238149201</v>
      </c>
      <c r="I3583">
        <v>-30.5122974604779</v>
      </c>
      <c r="J3583">
        <v>9.1116685164191509</v>
      </c>
      <c r="K3583">
        <v>8.4691248028619608</v>
      </c>
      <c r="L3583">
        <v>9.7823485834638504</v>
      </c>
      <c r="M3583">
        <v>73.155277127922602</v>
      </c>
      <c r="N3583">
        <v>1.5524833968935901</v>
      </c>
      <c r="O3583">
        <v>63.253697383390197</v>
      </c>
      <c r="P3583">
        <v>25.571428571428498</v>
      </c>
      <c r="Q3583">
        <v>2.2789173278144E-2</v>
      </c>
    </row>
    <row r="3584" spans="1:17" hidden="1" x14ac:dyDescent="0.3">
      <c r="A3584" t="s">
        <v>7395</v>
      </c>
      <c r="B3584" t="s">
        <v>7396</v>
      </c>
      <c r="C3584" t="s">
        <v>10301</v>
      </c>
      <c r="D3584" t="s">
        <v>290</v>
      </c>
      <c r="E3584">
        <v>40.471200000000003</v>
      </c>
      <c r="F3584">
        <v>102.2</v>
      </c>
      <c r="G3584">
        <v>8.3489291425321106</v>
      </c>
      <c r="H3584">
        <v>-41.362359162010698</v>
      </c>
      <c r="I3584">
        <v>-12.3560044723686</v>
      </c>
      <c r="J3584">
        <v>-20.055445745764398</v>
      </c>
      <c r="K3584">
        <v>134.39670757868501</v>
      </c>
      <c r="L3584">
        <v>113.007756562764</v>
      </c>
      <c r="M3584">
        <v>16.8633598718386</v>
      </c>
      <c r="N3584">
        <v>2.6375238095237998</v>
      </c>
      <c r="O3584">
        <v>85.763209393346301</v>
      </c>
      <c r="P3584">
        <v>55.674028941355601</v>
      </c>
      <c r="Q3584">
        <v>0.10983119975439801</v>
      </c>
    </row>
    <row r="3585" spans="1:17" hidden="1" x14ac:dyDescent="0.3">
      <c r="A3585" t="s">
        <v>7397</v>
      </c>
      <c r="B3585" t="s">
        <v>7398</v>
      </c>
      <c r="C3585" t="s">
        <v>10301</v>
      </c>
      <c r="D3585" t="s">
        <v>308</v>
      </c>
      <c r="E3585">
        <v>40.374899999999997</v>
      </c>
      <c r="F3585">
        <v>11.91</v>
      </c>
      <c r="G3585">
        <v>-68.9281387128418</v>
      </c>
      <c r="H3585">
        <v>10.952478783273801</v>
      </c>
      <c r="I3585">
        <v>-47.815142551192601</v>
      </c>
      <c r="J3585">
        <v>-5.5318619117168701</v>
      </c>
      <c r="K3585">
        <v>11.454937324861801</v>
      </c>
      <c r="L3585">
        <v>13.304353638134099</v>
      </c>
      <c r="M3585">
        <v>53.4520007754193</v>
      </c>
      <c r="N3585">
        <v>0.39751797679447998</v>
      </c>
      <c r="O3585">
        <v>96.305625524768999</v>
      </c>
      <c r="P3585">
        <v>25.7655755015839</v>
      </c>
      <c r="Q3585">
        <v>6.9826634215690003E-3</v>
      </c>
    </row>
    <row r="3586" spans="1:17" hidden="1" x14ac:dyDescent="0.3">
      <c r="A3586" t="s">
        <v>7399</v>
      </c>
      <c r="B3586" t="s">
        <v>7400</v>
      </c>
      <c r="C3586" t="s">
        <v>10301</v>
      </c>
      <c r="D3586" t="s">
        <v>408</v>
      </c>
      <c r="E3586">
        <v>40.33</v>
      </c>
      <c r="F3586">
        <v>218</v>
      </c>
      <c r="G3586">
        <v>85.807752671943803</v>
      </c>
      <c r="H3586">
        <v>9.4712293318084804</v>
      </c>
      <c r="I3586">
        <v>106.34606981669199</v>
      </c>
      <c r="J3586">
        <v>-3.1941364916367498</v>
      </c>
      <c r="K3586">
        <v>197.23321650230301</v>
      </c>
      <c r="L3586">
        <v>150.77299976644801</v>
      </c>
      <c r="M3586">
        <v>57.320551520634098</v>
      </c>
      <c r="N3586">
        <v>0.47120164322418701</v>
      </c>
      <c r="O3586">
        <v>6.1926605504587</v>
      </c>
      <c r="P3586">
        <v>175.60050568900101</v>
      </c>
      <c r="Q3586">
        <v>0.14288454680391899</v>
      </c>
    </row>
    <row r="3587" spans="1:17" hidden="1" x14ac:dyDescent="0.3">
      <c r="A3587" t="s">
        <v>7401</v>
      </c>
      <c r="B3587" t="s">
        <v>7402</v>
      </c>
      <c r="C3587" t="s">
        <v>10301</v>
      </c>
      <c r="D3587" t="s">
        <v>139</v>
      </c>
      <c r="E3587">
        <v>40.303610352999897</v>
      </c>
      <c r="F3587">
        <v>128.69</v>
      </c>
      <c r="G3587">
        <v>145.19346790880201</v>
      </c>
      <c r="H3587">
        <v>111.276907034826</v>
      </c>
      <c r="I3587">
        <v>61.201752859473302</v>
      </c>
      <c r="J3587">
        <v>4.2862875768003796</v>
      </c>
      <c r="K3587">
        <v>83.761455162758097</v>
      </c>
      <c r="L3587">
        <v>60.965914902290599</v>
      </c>
      <c r="M3587">
        <v>81.5415077361491</v>
      </c>
      <c r="N3587">
        <v>2.5817069780372499</v>
      </c>
      <c r="O3587">
        <v>4.1106535084311098</v>
      </c>
      <c r="P3587">
        <v>323.32236842105198</v>
      </c>
    </row>
    <row r="3588" spans="1:17" hidden="1" x14ac:dyDescent="0.3">
      <c r="A3588" t="s">
        <v>7403</v>
      </c>
      <c r="B3588" t="s">
        <v>7404</v>
      </c>
      <c r="C3588" t="s">
        <v>10301</v>
      </c>
      <c r="D3588" t="s">
        <v>303</v>
      </c>
      <c r="E3588">
        <v>40.158062000000001</v>
      </c>
      <c r="F3588">
        <v>92.98</v>
      </c>
      <c r="G3588">
        <v>-10.6667917485986</v>
      </c>
      <c r="H3588">
        <v>-1.9684236403433599</v>
      </c>
      <c r="I3588">
        <v>-14.8719843156333</v>
      </c>
      <c r="J3588">
        <v>-0.54935570046077697</v>
      </c>
      <c r="K3588">
        <v>93.313160807447403</v>
      </c>
      <c r="L3588">
        <v>94.470546963697799</v>
      </c>
      <c r="M3588">
        <v>55.804566998943599</v>
      </c>
      <c r="N3588">
        <v>0.73887412849271505</v>
      </c>
      <c r="O3588">
        <v>53.688965368896497</v>
      </c>
      <c r="P3588">
        <v>22.342105263157801</v>
      </c>
      <c r="Q3588">
        <v>0.110394232565087</v>
      </c>
    </row>
    <row r="3589" spans="1:17" hidden="1" x14ac:dyDescent="0.3">
      <c r="A3589" t="s">
        <v>7405</v>
      </c>
      <c r="B3589" t="s">
        <v>7406</v>
      </c>
      <c r="C3589" t="s">
        <v>10301</v>
      </c>
      <c r="E3589">
        <v>40.096348665999997</v>
      </c>
      <c r="F3589">
        <v>52.18</v>
      </c>
      <c r="G3589">
        <v>-42.010592315046601</v>
      </c>
      <c r="H3589">
        <v>9.4004726850576805</v>
      </c>
      <c r="I3589">
        <v>10.956465051281</v>
      </c>
      <c r="J3589">
        <v>1.2750902069344301</v>
      </c>
      <c r="K3589">
        <v>47.793810581930401</v>
      </c>
      <c r="L3589">
        <v>47.1036589997316</v>
      </c>
      <c r="M3589">
        <v>80.525266034289601</v>
      </c>
      <c r="N3589">
        <v>1.9590147161781899</v>
      </c>
      <c r="O3589">
        <v>42.583365274051303</v>
      </c>
      <c r="P3589">
        <v>86.958079541383</v>
      </c>
      <c r="Q3589">
        <v>0.16265446413385801</v>
      </c>
    </row>
    <row r="3590" spans="1:17" hidden="1" x14ac:dyDescent="0.3">
      <c r="A3590" t="s">
        <v>7407</v>
      </c>
      <c r="B3590" t="s">
        <v>7408</v>
      </c>
      <c r="C3590" t="s">
        <v>10301</v>
      </c>
      <c r="D3590" t="s">
        <v>527</v>
      </c>
      <c r="E3590">
        <v>40.085515800000003</v>
      </c>
      <c r="F3590">
        <v>23.86</v>
      </c>
      <c r="G3590">
        <v>99.104146395941498</v>
      </c>
      <c r="H3590">
        <v>45.886533229825702</v>
      </c>
      <c r="I3590">
        <v>58.631191262456298</v>
      </c>
      <c r="J3590">
        <v>18.720110331499399</v>
      </c>
      <c r="K3590">
        <v>16.857817645697601</v>
      </c>
      <c r="L3590">
        <v>14.76869888395</v>
      </c>
      <c r="M3590">
        <v>98.711374520033004</v>
      </c>
      <c r="N3590">
        <v>2.2138933191564698</v>
      </c>
      <c r="O3590">
        <v>0</v>
      </c>
      <c r="P3590">
        <v>138.838838838838</v>
      </c>
    </row>
    <row r="3591" spans="1:17" hidden="1" x14ac:dyDescent="0.3">
      <c r="A3591" t="s">
        <v>7409</v>
      </c>
      <c r="B3591" t="s">
        <v>7410</v>
      </c>
      <c r="C3591" t="s">
        <v>10301</v>
      </c>
      <c r="D3591" t="s">
        <v>5316</v>
      </c>
      <c r="E3591">
        <v>40.075800000000001</v>
      </c>
      <c r="F3591">
        <v>39.29</v>
      </c>
      <c r="G3591">
        <v>-8.8571314635284999</v>
      </c>
      <c r="H3591">
        <v>24.450682707009701</v>
      </c>
      <c r="I3591">
        <v>-19.983783705415298</v>
      </c>
      <c r="J3591">
        <v>-1.29333348155935</v>
      </c>
      <c r="K3591">
        <v>38.321739026165702</v>
      </c>
      <c r="L3591">
        <v>38.320058601629498</v>
      </c>
      <c r="M3591">
        <v>47.400024294575303</v>
      </c>
      <c r="N3591">
        <v>0.86221294363256695</v>
      </c>
      <c r="O3591">
        <v>37.185034359888</v>
      </c>
      <c r="P3591">
        <v>40.371561271882797</v>
      </c>
      <c r="Q3591">
        <v>4.1520103863721999E-2</v>
      </c>
    </row>
    <row r="3592" spans="1:17" hidden="1" x14ac:dyDescent="0.3">
      <c r="A3592" t="s">
        <v>7411</v>
      </c>
      <c r="B3592" t="s">
        <v>7412</v>
      </c>
      <c r="C3592" t="s">
        <v>10301</v>
      </c>
      <c r="D3592" t="s">
        <v>72</v>
      </c>
      <c r="E3592">
        <v>40.009860000000003</v>
      </c>
      <c r="F3592">
        <v>39.93</v>
      </c>
      <c r="G3592">
        <v>107.65748371480301</v>
      </c>
      <c r="H3592">
        <v>52.991862213603</v>
      </c>
      <c r="I3592">
        <v>44.7284979537487</v>
      </c>
      <c r="J3592">
        <v>11.6430677009623</v>
      </c>
      <c r="K3592">
        <v>27.922822670465301</v>
      </c>
      <c r="L3592">
        <v>23.950223883803101</v>
      </c>
      <c r="M3592">
        <v>82.195404761629703</v>
      </c>
      <c r="N3592">
        <v>2.9757939045580999</v>
      </c>
      <c r="O3592">
        <v>1.65289256198348</v>
      </c>
      <c r="P3592">
        <v>149.71857410881799</v>
      </c>
      <c r="Q3592">
        <v>0.116464121646616</v>
      </c>
    </row>
    <row r="3593" spans="1:17" hidden="1" x14ac:dyDescent="0.3">
      <c r="A3593" t="s">
        <v>7413</v>
      </c>
      <c r="B3593" t="s">
        <v>7414</v>
      </c>
      <c r="C3593" t="s">
        <v>10301</v>
      </c>
      <c r="D3593" t="s">
        <v>133</v>
      </c>
      <c r="E3593">
        <v>39.882856239320702</v>
      </c>
      <c r="F3593">
        <v>31.7</v>
      </c>
      <c r="M3593">
        <v>8.5813433096764804</v>
      </c>
      <c r="N3593">
        <v>1</v>
      </c>
    </row>
    <row r="3594" spans="1:17" hidden="1" x14ac:dyDescent="0.3">
      <c r="A3594" t="s">
        <v>7415</v>
      </c>
      <c r="B3594" t="s">
        <v>7416</v>
      </c>
      <c r="C3594" t="s">
        <v>10301</v>
      </c>
      <c r="D3594" t="s">
        <v>1561</v>
      </c>
      <c r="E3594">
        <v>39.834989999999998</v>
      </c>
      <c r="F3594">
        <v>126.75</v>
      </c>
      <c r="G3594">
        <v>-57.793256196333701</v>
      </c>
      <c r="H3594">
        <v>19.5548356077629</v>
      </c>
      <c r="I3594">
        <v>-58.973029660822299</v>
      </c>
      <c r="J3594">
        <v>12.191170432127899</v>
      </c>
      <c r="K3594">
        <v>128.833970817183</v>
      </c>
      <c r="M3594">
        <v>71.196438623606994</v>
      </c>
      <c r="N3594">
        <v>0.67727930535455805</v>
      </c>
      <c r="O3594">
        <v>127.37672583826399</v>
      </c>
      <c r="P3594">
        <v>45.2722063037249</v>
      </c>
    </row>
    <row r="3595" spans="1:17" hidden="1" x14ac:dyDescent="0.3">
      <c r="A3595" t="s">
        <v>7417</v>
      </c>
      <c r="B3595" t="s">
        <v>7418</v>
      </c>
      <c r="C3595" t="s">
        <v>10301</v>
      </c>
      <c r="D3595" t="s">
        <v>622</v>
      </c>
      <c r="E3595">
        <v>39.801154400000001</v>
      </c>
      <c r="F3595">
        <v>38</v>
      </c>
      <c r="G3595">
        <v>-12.099389459520101</v>
      </c>
      <c r="H3595">
        <v>9.2319084085718899</v>
      </c>
      <c r="I3595">
        <v>-26.282473936558699</v>
      </c>
      <c r="J3595">
        <v>-7.7204664721449898</v>
      </c>
      <c r="K3595">
        <v>38.3906984186752</v>
      </c>
      <c r="L3595">
        <v>37.518531940568899</v>
      </c>
      <c r="M3595">
        <v>33.990362742486703</v>
      </c>
      <c r="N3595">
        <v>0.56815879534565294</v>
      </c>
      <c r="O3595">
        <v>45.5263157894736</v>
      </c>
      <c r="P3595">
        <v>23.017157656199402</v>
      </c>
    </row>
    <row r="3596" spans="1:17" hidden="1" x14ac:dyDescent="0.3">
      <c r="A3596" t="s">
        <v>7419</v>
      </c>
      <c r="B3596" t="s">
        <v>7420</v>
      </c>
      <c r="C3596" t="s">
        <v>10301</v>
      </c>
      <c r="D3596" t="s">
        <v>127</v>
      </c>
      <c r="E3596">
        <v>39.712789878999999</v>
      </c>
      <c r="F3596">
        <v>71.81</v>
      </c>
      <c r="G3596">
        <v>-35.6169663159083</v>
      </c>
      <c r="H3596">
        <v>-5.2737484110384001</v>
      </c>
      <c r="I3596">
        <v>-17.806451317773401</v>
      </c>
      <c r="J3596">
        <v>-4.2091681737252298</v>
      </c>
      <c r="K3596">
        <v>73.933318079450103</v>
      </c>
      <c r="L3596">
        <v>80.235226852079194</v>
      </c>
      <c r="M3596">
        <v>50.168292309778202</v>
      </c>
      <c r="N3596">
        <v>0.35748912162273899</v>
      </c>
      <c r="O3596">
        <v>30.260409413730599</v>
      </c>
      <c r="P3596">
        <v>13.0866141732283</v>
      </c>
      <c r="Q3596">
        <v>7.1888946185258998E-2</v>
      </c>
    </row>
    <row r="3597" spans="1:17" hidden="1" x14ac:dyDescent="0.3">
      <c r="A3597" t="s">
        <v>7421</v>
      </c>
      <c r="B3597" t="s">
        <v>7422</v>
      </c>
      <c r="C3597" t="s">
        <v>10301</v>
      </c>
      <c r="D3597" t="s">
        <v>571</v>
      </c>
      <c r="E3597">
        <v>39.70450992</v>
      </c>
      <c r="F3597">
        <v>36.799999999999997</v>
      </c>
      <c r="G3597">
        <v>-74.376330900392205</v>
      </c>
      <c r="H3597">
        <v>-5.4885270194340299</v>
      </c>
      <c r="I3597">
        <v>-29.934284118300699</v>
      </c>
      <c r="J3597">
        <v>-12.7457216741638</v>
      </c>
      <c r="K3597">
        <v>40.539439561797799</v>
      </c>
      <c r="L3597">
        <v>43.330232799928503</v>
      </c>
      <c r="M3597">
        <v>30.654621904527399</v>
      </c>
      <c r="N3597">
        <v>0.87191704035874396</v>
      </c>
      <c r="O3597">
        <v>111.91652968238</v>
      </c>
      <c r="P3597">
        <v>13.826167646149001</v>
      </c>
      <c r="Q3597">
        <v>0.162276562817151</v>
      </c>
    </row>
    <row r="3598" spans="1:17" hidden="1" x14ac:dyDescent="0.3">
      <c r="A3598" t="s">
        <v>7423</v>
      </c>
      <c r="B3598" t="s">
        <v>7424</v>
      </c>
      <c r="C3598" t="s">
        <v>10301</v>
      </c>
      <c r="D3598" t="s">
        <v>2839</v>
      </c>
      <c r="E3598">
        <v>39.661320000000003</v>
      </c>
      <c r="F3598">
        <v>49.33</v>
      </c>
      <c r="G3598">
        <v>-23.044856168202301</v>
      </c>
      <c r="H3598">
        <v>1.38033111836244</v>
      </c>
      <c r="I3598">
        <v>-23.977954585747199</v>
      </c>
      <c r="J3598">
        <v>-1.2611700695855701</v>
      </c>
      <c r="K3598">
        <v>49.136670714053899</v>
      </c>
      <c r="L3598">
        <v>54.620901880390299</v>
      </c>
      <c r="M3598">
        <v>62.901693088675302</v>
      </c>
      <c r="N3598">
        <v>0.892551505546751</v>
      </c>
      <c r="O3598">
        <v>68.254611798094402</v>
      </c>
      <c r="P3598">
        <v>14.4282069125492</v>
      </c>
    </row>
    <row r="3599" spans="1:17" hidden="1" x14ac:dyDescent="0.3">
      <c r="A3599" t="s">
        <v>7425</v>
      </c>
      <c r="B3599" t="s">
        <v>7426</v>
      </c>
      <c r="C3599" t="s">
        <v>10301</v>
      </c>
      <c r="E3599">
        <v>39.6096</v>
      </c>
      <c r="F3599">
        <v>20.63</v>
      </c>
      <c r="G3599">
        <v>157.76396495015501</v>
      </c>
      <c r="H3599">
        <v>7.7518170879047696</v>
      </c>
      <c r="I3599">
        <v>-50.2403541622147</v>
      </c>
      <c r="J3599">
        <v>2.8794351707263899</v>
      </c>
      <c r="K3599">
        <v>22.633265987065101</v>
      </c>
      <c r="L3599">
        <v>25.583329868382101</v>
      </c>
      <c r="M3599">
        <v>87.092586536014096</v>
      </c>
      <c r="N3599">
        <v>1.22538209465398</v>
      </c>
      <c r="O3599">
        <v>252.64178380998499</v>
      </c>
      <c r="P3599">
        <v>247.392402555594</v>
      </c>
    </row>
    <row r="3600" spans="1:17" hidden="1" x14ac:dyDescent="0.3">
      <c r="A3600" t="s">
        <v>7427</v>
      </c>
      <c r="B3600" t="s">
        <v>7428</v>
      </c>
      <c r="C3600" t="s">
        <v>10301</v>
      </c>
      <c r="D3600" t="s">
        <v>1672</v>
      </c>
      <c r="E3600">
        <v>39.6</v>
      </c>
      <c r="F3600">
        <v>30</v>
      </c>
      <c r="G3600">
        <v>-47.164036312828998</v>
      </c>
      <c r="H3600">
        <v>-1.7874954479351099</v>
      </c>
      <c r="I3600">
        <v>-43.940351916471499</v>
      </c>
      <c r="J3600">
        <v>-2.40376494815819</v>
      </c>
      <c r="K3600">
        <v>31.546070460847599</v>
      </c>
      <c r="L3600">
        <v>35.124850437181898</v>
      </c>
      <c r="M3600">
        <v>41.068764383687899</v>
      </c>
      <c r="N3600">
        <v>0.66169229069908098</v>
      </c>
      <c r="O3600">
        <v>64.8</v>
      </c>
      <c r="P3600">
        <v>2.21465076660987</v>
      </c>
      <c r="Q3600">
        <v>0.13138595869280101</v>
      </c>
    </row>
    <row r="3601" spans="1:17" hidden="1" x14ac:dyDescent="0.3">
      <c r="A3601" t="s">
        <v>7429</v>
      </c>
      <c r="B3601" t="s">
        <v>7430</v>
      </c>
      <c r="C3601" t="s">
        <v>10301</v>
      </c>
      <c r="D3601" t="s">
        <v>359</v>
      </c>
      <c r="E3601">
        <v>39.498381000000002</v>
      </c>
      <c r="F3601">
        <v>116.1</v>
      </c>
      <c r="G3601">
        <v>1.08226247586543</v>
      </c>
      <c r="H3601">
        <v>2.87263154556052</v>
      </c>
      <c r="I3601">
        <v>11.572675279786999</v>
      </c>
      <c r="J3601">
        <v>0.77329384410618196</v>
      </c>
      <c r="K3601">
        <v>105.24338592917501</v>
      </c>
      <c r="L3601">
        <v>97.629668479935802</v>
      </c>
      <c r="M3601">
        <v>63.111351485136296</v>
      </c>
      <c r="N3601">
        <v>1.4768120822072599</v>
      </c>
      <c r="O3601">
        <v>5.68475452196384</v>
      </c>
      <c r="P3601">
        <v>46.387592989534703</v>
      </c>
      <c r="Q3601">
        <v>4.6203838888245002E-2</v>
      </c>
    </row>
    <row r="3602" spans="1:17" hidden="1" x14ac:dyDescent="0.3">
      <c r="A3602" t="s">
        <v>7431</v>
      </c>
      <c r="B3602" t="s">
        <v>7432</v>
      </c>
      <c r="C3602" t="s">
        <v>10301</v>
      </c>
      <c r="E3602">
        <v>39.485779999999998</v>
      </c>
      <c r="F3602">
        <v>37.299999999999997</v>
      </c>
      <c r="G3602">
        <v>-6.8138414202384698</v>
      </c>
      <c r="H3602">
        <v>-2.26077679280362</v>
      </c>
      <c r="I3602">
        <v>-13.3885123371746</v>
      </c>
      <c r="J3602">
        <v>-0.72438245034552495</v>
      </c>
      <c r="K3602">
        <v>39.064025429244303</v>
      </c>
      <c r="L3602">
        <v>38.007267543134397</v>
      </c>
      <c r="M3602">
        <v>40.788123196603301</v>
      </c>
      <c r="N3602">
        <v>0.34069888475836402</v>
      </c>
      <c r="O3602">
        <v>41.8230563002681</v>
      </c>
      <c r="P3602">
        <v>27.564979480164101</v>
      </c>
      <c r="Q3602">
        <v>8.3137176900523996E-2</v>
      </c>
    </row>
    <row r="3603" spans="1:17" hidden="1" x14ac:dyDescent="0.3">
      <c r="A3603" t="s">
        <v>7433</v>
      </c>
      <c r="B3603" t="s">
        <v>7434</v>
      </c>
      <c r="C3603" t="s">
        <v>10301</v>
      </c>
      <c r="D3603" t="s">
        <v>127</v>
      </c>
      <c r="E3603">
        <v>39.42814928</v>
      </c>
      <c r="F3603">
        <v>4.16</v>
      </c>
      <c r="G3603">
        <v>70.177500571103494</v>
      </c>
      <c r="H3603">
        <v>10.608897392659999</v>
      </c>
      <c r="I3603">
        <v>-45.643986331778997</v>
      </c>
      <c r="J3603">
        <v>-8.3212816751517202</v>
      </c>
      <c r="K3603">
        <v>4.4281038679862599</v>
      </c>
      <c r="L3603">
        <v>4.1902514461004596</v>
      </c>
      <c r="M3603">
        <v>22.157626167703899</v>
      </c>
      <c r="N3603">
        <v>0.67528785970933303</v>
      </c>
      <c r="O3603">
        <v>81.490384615384599</v>
      </c>
      <c r="Q3603">
        <v>2.1340231731270001E-2</v>
      </c>
    </row>
    <row r="3604" spans="1:17" hidden="1" x14ac:dyDescent="0.3">
      <c r="A3604" t="s">
        <v>7435</v>
      </c>
      <c r="B3604" t="s">
        <v>7436</v>
      </c>
      <c r="C3604" t="s">
        <v>10301</v>
      </c>
      <c r="D3604" t="s">
        <v>1184</v>
      </c>
      <c r="E3604">
        <v>39.305160000000001</v>
      </c>
      <c r="F3604">
        <v>97.29</v>
      </c>
      <c r="G3604">
        <v>74.348374741977693</v>
      </c>
      <c r="H3604">
        <v>33.128403097796898</v>
      </c>
      <c r="I3604">
        <v>42.752839065046302</v>
      </c>
      <c r="J3604">
        <v>-12.7284019737448</v>
      </c>
      <c r="K3604">
        <v>76.635594904127998</v>
      </c>
      <c r="L3604">
        <v>64.731327671973602</v>
      </c>
      <c r="M3604">
        <v>60.3223962878848</v>
      </c>
      <c r="N3604">
        <v>4.6636672487454804</v>
      </c>
      <c r="O3604">
        <v>29.5097132284921</v>
      </c>
      <c r="P3604">
        <v>102.266112266112</v>
      </c>
      <c r="Q3604">
        <v>9.2806653566219005E-2</v>
      </c>
    </row>
    <row r="3605" spans="1:17" hidden="1" x14ac:dyDescent="0.3">
      <c r="A3605" t="s">
        <v>7437</v>
      </c>
      <c r="B3605" t="s">
        <v>7438</v>
      </c>
      <c r="C3605" t="s">
        <v>10301</v>
      </c>
      <c r="D3605" t="s">
        <v>622</v>
      </c>
      <c r="E3605">
        <v>39.280465431000003</v>
      </c>
      <c r="F3605">
        <v>3.79</v>
      </c>
      <c r="G3605">
        <v>44.3549897485927</v>
      </c>
      <c r="H3605">
        <v>5.5273555097838196</v>
      </c>
      <c r="I3605">
        <v>-3.3900180778107698</v>
      </c>
      <c r="J3605">
        <v>-10.998171640177199</v>
      </c>
      <c r="K3605">
        <v>3.6300609168439602</v>
      </c>
      <c r="L3605">
        <v>3.53709072834015</v>
      </c>
      <c r="M3605">
        <v>22.847111586777</v>
      </c>
      <c r="N3605">
        <v>0.24133506443549099</v>
      </c>
      <c r="O3605">
        <v>39.841688654353497</v>
      </c>
      <c r="P3605">
        <v>99.473684210526301</v>
      </c>
      <c r="Q3605">
        <v>-1.0370344733286E-2</v>
      </c>
    </row>
    <row r="3606" spans="1:17" hidden="1" x14ac:dyDescent="0.3">
      <c r="A3606" t="s">
        <v>7439</v>
      </c>
      <c r="B3606" t="s">
        <v>7440</v>
      </c>
      <c r="C3606" t="s">
        <v>10301</v>
      </c>
      <c r="D3606" t="s">
        <v>1589</v>
      </c>
      <c r="E3606">
        <v>39.248339999999999</v>
      </c>
      <c r="F3606">
        <v>39.17</v>
      </c>
      <c r="G3606">
        <v>62.227893543826497</v>
      </c>
      <c r="H3606">
        <v>3.3754640684167598</v>
      </c>
      <c r="I3606">
        <v>-21.004436067228699</v>
      </c>
      <c r="J3606">
        <v>-4.2045750404594804</v>
      </c>
      <c r="K3606">
        <v>37.997197292142801</v>
      </c>
      <c r="L3606">
        <v>36.005650922623403</v>
      </c>
      <c r="M3606">
        <v>59.446804055064199</v>
      </c>
      <c r="N3606">
        <v>1.4578950671200599</v>
      </c>
      <c r="O3606">
        <v>48.021444983405601</v>
      </c>
      <c r="P3606">
        <v>100.358056265984</v>
      </c>
      <c r="Q3606">
        <v>4.3989972698798001E-2</v>
      </c>
    </row>
    <row r="3607" spans="1:17" hidden="1" x14ac:dyDescent="0.3">
      <c r="A3607" t="s">
        <v>7441</v>
      </c>
      <c r="B3607" t="s">
        <v>7442</v>
      </c>
      <c r="C3607" t="s">
        <v>10301</v>
      </c>
      <c r="D3607" t="s">
        <v>733</v>
      </c>
      <c r="E3607">
        <v>39.201162959999998</v>
      </c>
      <c r="F3607">
        <v>52.21</v>
      </c>
      <c r="G3607">
        <v>-11.0122292393159</v>
      </c>
      <c r="H3607">
        <v>-2.68139293726485</v>
      </c>
      <c r="I3607">
        <v>-2.1748934373505602</v>
      </c>
      <c r="J3607">
        <v>-1.5683526163130499</v>
      </c>
      <c r="K3607">
        <v>51.866882044974602</v>
      </c>
      <c r="L3607">
        <v>49.271194269754403</v>
      </c>
      <c r="M3607">
        <v>73.375507359077204</v>
      </c>
      <c r="N3607">
        <v>0.33512049983994502</v>
      </c>
      <c r="O3607">
        <v>4.8458149779735598</v>
      </c>
      <c r="P3607">
        <v>27.341463414634099</v>
      </c>
      <c r="Q3607">
        <v>8.5918559496748995E-2</v>
      </c>
    </row>
    <row r="3608" spans="1:17" hidden="1" x14ac:dyDescent="0.3">
      <c r="A3608" t="s">
        <v>7443</v>
      </c>
      <c r="B3608" t="s">
        <v>7444</v>
      </c>
      <c r="C3608" t="s">
        <v>10301</v>
      </c>
      <c r="D3608" t="s">
        <v>789</v>
      </c>
      <c r="E3608">
        <v>39.164500500000003</v>
      </c>
      <c r="F3608">
        <v>107.35</v>
      </c>
      <c r="G3608">
        <v>1.96731994712979</v>
      </c>
      <c r="H3608">
        <v>-2.7860029015537702</v>
      </c>
      <c r="I3608">
        <v>-9.3889291238871397</v>
      </c>
      <c r="J3608">
        <v>-1.99370068817018</v>
      </c>
      <c r="K3608">
        <v>111.655199769853</v>
      </c>
      <c r="L3608">
        <v>105.454839345</v>
      </c>
      <c r="M3608">
        <v>40.597055737002201</v>
      </c>
      <c r="N3608">
        <v>0.651254232351549</v>
      </c>
      <c r="O3608">
        <v>49.045179319981301</v>
      </c>
      <c r="P3608">
        <v>46.133950449224002</v>
      </c>
      <c r="Q3608">
        <v>6.0700575399465002E-2</v>
      </c>
    </row>
    <row r="3609" spans="1:17" hidden="1" x14ac:dyDescent="0.3">
      <c r="A3609" t="s">
        <v>7445</v>
      </c>
      <c r="B3609" t="s">
        <v>7446</v>
      </c>
      <c r="C3609" t="s">
        <v>10301</v>
      </c>
      <c r="D3609" t="s">
        <v>303</v>
      </c>
      <c r="E3609">
        <v>39.100204499999997</v>
      </c>
      <c r="F3609">
        <v>19.95</v>
      </c>
      <c r="G3609">
        <v>2.6450897009963299</v>
      </c>
      <c r="H3609">
        <v>1.65487877210139</v>
      </c>
      <c r="I3609">
        <v>-10.765261953813299</v>
      </c>
      <c r="J3609">
        <v>-2.9158762697463199</v>
      </c>
      <c r="K3609">
        <v>19.460632648912402</v>
      </c>
      <c r="L3609">
        <v>17.594688614069302</v>
      </c>
      <c r="M3609">
        <v>49.622099731671</v>
      </c>
      <c r="N3609">
        <v>0.99111583625004396</v>
      </c>
      <c r="O3609">
        <v>18.997493734335801</v>
      </c>
      <c r="P3609">
        <v>66.249999999999901</v>
      </c>
      <c r="Q3609">
        <v>5.8405841150860997E-2</v>
      </c>
    </row>
    <row r="3610" spans="1:17" hidden="1" x14ac:dyDescent="0.3">
      <c r="A3610" t="s">
        <v>7447</v>
      </c>
      <c r="B3610" t="s">
        <v>7448</v>
      </c>
      <c r="C3610" t="s">
        <v>10301</v>
      </c>
      <c r="D3610" t="s">
        <v>127</v>
      </c>
      <c r="E3610">
        <v>39.095818999999999</v>
      </c>
      <c r="F3610">
        <v>73.22</v>
      </c>
      <c r="G3610">
        <v>183.52420207603501</v>
      </c>
      <c r="H3610">
        <v>-9.3561496926713001</v>
      </c>
      <c r="I3610">
        <v>16.2194641430251</v>
      </c>
      <c r="J3610">
        <v>-2.4594677973591401</v>
      </c>
      <c r="K3610">
        <v>74.209281176283397</v>
      </c>
      <c r="L3610">
        <v>59.693947233316301</v>
      </c>
      <c r="M3610">
        <v>40.933930993106102</v>
      </c>
      <c r="N3610">
        <v>0.61908032590704198</v>
      </c>
      <c r="O3610">
        <v>28.366566511881899</v>
      </c>
      <c r="P3610">
        <v>238.98148148148101</v>
      </c>
      <c r="Q3610">
        <v>0.105412256754842</v>
      </c>
    </row>
    <row r="3611" spans="1:17" hidden="1" x14ac:dyDescent="0.3">
      <c r="A3611" t="s">
        <v>7449</v>
      </c>
      <c r="B3611" t="s">
        <v>7450</v>
      </c>
      <c r="C3611" t="s">
        <v>10301</v>
      </c>
      <c r="D3611" t="s">
        <v>2435</v>
      </c>
      <c r="E3611">
        <v>39</v>
      </c>
      <c r="F3611">
        <v>260</v>
      </c>
      <c r="G3611">
        <v>-38.262565110341399</v>
      </c>
      <c r="H3611">
        <v>-12.192111980086899</v>
      </c>
      <c r="I3611">
        <v>-18.150552507409898</v>
      </c>
      <c r="J3611">
        <v>-5.7508007464618398</v>
      </c>
      <c r="K3611">
        <v>273.214021957765</v>
      </c>
      <c r="L3611">
        <v>268.36552289881502</v>
      </c>
      <c r="M3611">
        <v>22.360774694338499</v>
      </c>
      <c r="N3611">
        <v>0.31715210355987</v>
      </c>
      <c r="O3611">
        <v>49.538461538461497</v>
      </c>
      <c r="P3611">
        <v>29.9350324837581</v>
      </c>
    </row>
    <row r="3612" spans="1:17" hidden="1" x14ac:dyDescent="0.3">
      <c r="A3612" t="s">
        <v>7451</v>
      </c>
      <c r="B3612" t="s">
        <v>7452</v>
      </c>
      <c r="C3612" t="s">
        <v>10301</v>
      </c>
      <c r="D3612" t="s">
        <v>1561</v>
      </c>
      <c r="E3612">
        <v>38.808602</v>
      </c>
      <c r="F3612">
        <v>95</v>
      </c>
      <c r="G3612">
        <v>62.082262475865399</v>
      </c>
      <c r="H3612">
        <v>-9.1789443046064001</v>
      </c>
      <c r="I3612">
        <v>79.8179181101697</v>
      </c>
      <c r="J3612">
        <v>8.99897976275677</v>
      </c>
      <c r="K3612">
        <v>85.821605411532204</v>
      </c>
      <c r="L3612">
        <v>67.995493413476495</v>
      </c>
      <c r="M3612">
        <v>66.827850585289696</v>
      </c>
      <c r="N3612">
        <v>0.554112554112554</v>
      </c>
      <c r="O3612">
        <v>22.736842105263101</v>
      </c>
      <c r="P3612">
        <v>166.85393258426899</v>
      </c>
      <c r="Q3612">
        <v>0.14376748568380299</v>
      </c>
    </row>
    <row r="3613" spans="1:17" hidden="1" x14ac:dyDescent="0.3">
      <c r="A3613" t="s">
        <v>7453</v>
      </c>
      <c r="B3613" t="s">
        <v>7454</v>
      </c>
      <c r="C3613" t="s">
        <v>10301</v>
      </c>
      <c r="D3613" t="s">
        <v>2624</v>
      </c>
      <c r="E3613">
        <v>38.798167999999997</v>
      </c>
      <c r="F3613">
        <v>5.66</v>
      </c>
      <c r="G3613">
        <v>-8.2560039089125805</v>
      </c>
      <c r="H3613">
        <v>47.5167921295021</v>
      </c>
      <c r="I3613">
        <v>-6.6664559256771803</v>
      </c>
      <c r="J3613">
        <v>55.478954731467603</v>
      </c>
      <c r="K3613">
        <v>4.3660177080509497</v>
      </c>
      <c r="L3613">
        <v>4.71254110466153</v>
      </c>
      <c r="M3613">
        <v>77.673068474768698</v>
      </c>
      <c r="N3613">
        <v>3.1801475523058</v>
      </c>
      <c r="O3613">
        <v>31.625441696113</v>
      </c>
      <c r="P3613">
        <v>72.560975609756099</v>
      </c>
      <c r="Q3613">
        <v>2.4913146061660001E-2</v>
      </c>
    </row>
    <row r="3614" spans="1:17" hidden="1" x14ac:dyDescent="0.3">
      <c r="A3614" t="s">
        <v>7455</v>
      </c>
      <c r="B3614" t="s">
        <v>7456</v>
      </c>
      <c r="C3614" t="s">
        <v>10301</v>
      </c>
      <c r="D3614" t="s">
        <v>21</v>
      </c>
      <c r="E3614">
        <v>38.766719999999999</v>
      </c>
      <c r="F3614">
        <v>132.4</v>
      </c>
      <c r="G3614">
        <v>-45.296832687941098</v>
      </c>
      <c r="H3614">
        <v>-0.50857018933845299</v>
      </c>
      <c r="I3614">
        <v>-30.597961389856899</v>
      </c>
      <c r="J3614">
        <v>0.96561716398592001</v>
      </c>
      <c r="K3614">
        <v>146.12495865736901</v>
      </c>
      <c r="L3614">
        <v>151.526545550707</v>
      </c>
      <c r="M3614">
        <v>42.9378290271558</v>
      </c>
      <c r="N3614">
        <v>0.67271105826397104</v>
      </c>
      <c r="O3614">
        <v>54.833836858006002</v>
      </c>
      <c r="P3614">
        <v>28.6686103012633</v>
      </c>
    </row>
    <row r="3615" spans="1:17" hidden="1" x14ac:dyDescent="0.3">
      <c r="A3615" t="s">
        <v>7457</v>
      </c>
      <c r="B3615" t="s">
        <v>7458</v>
      </c>
      <c r="C3615" t="s">
        <v>10301</v>
      </c>
      <c r="D3615" t="s">
        <v>72</v>
      </c>
      <c r="E3615">
        <v>38.752301961999997</v>
      </c>
      <c r="F3615">
        <v>61.78</v>
      </c>
      <c r="G3615">
        <v>23.318492586024501</v>
      </c>
      <c r="H3615">
        <v>15.738887089935201</v>
      </c>
      <c r="I3615">
        <v>-14.323069268662101</v>
      </c>
      <c r="J3615">
        <v>21.973336727394699</v>
      </c>
      <c r="K3615">
        <v>49.034985133283897</v>
      </c>
      <c r="L3615">
        <v>52.7204027916098</v>
      </c>
      <c r="M3615">
        <v>77.885182016754698</v>
      </c>
      <c r="N3615">
        <v>1.2725520312715799</v>
      </c>
      <c r="O3615">
        <v>110.019423761735</v>
      </c>
      <c r="P3615">
        <v>66.209308582189905</v>
      </c>
      <c r="Q3615">
        <v>8.9867148624035997E-2</v>
      </c>
    </row>
    <row r="3616" spans="1:17" hidden="1" x14ac:dyDescent="0.3">
      <c r="A3616" t="s">
        <v>7459</v>
      </c>
      <c r="B3616" t="s">
        <v>7460</v>
      </c>
      <c r="C3616" t="s">
        <v>10301</v>
      </c>
      <c r="D3616" t="s">
        <v>46</v>
      </c>
      <c r="E3616">
        <v>38.660129999999903</v>
      </c>
      <c r="F3616">
        <v>30.75</v>
      </c>
      <c r="K3616">
        <v>26.2695652130257</v>
      </c>
      <c r="L3616">
        <v>18.751713502708899</v>
      </c>
      <c r="M3616">
        <v>99.999990516182706</v>
      </c>
      <c r="N3616">
        <v>1</v>
      </c>
      <c r="Q3616">
        <v>6.2078155048784001E-2</v>
      </c>
    </row>
    <row r="3617" spans="1:17" hidden="1" x14ac:dyDescent="0.3">
      <c r="A3617" t="s">
        <v>7461</v>
      </c>
      <c r="B3617" t="s">
        <v>7462</v>
      </c>
      <c r="C3617" t="s">
        <v>10301</v>
      </c>
      <c r="D3617" t="s">
        <v>733</v>
      </c>
      <c r="E3617">
        <v>38.618346535999997</v>
      </c>
      <c r="F3617">
        <v>152.1</v>
      </c>
      <c r="G3617">
        <v>27.683285493768199</v>
      </c>
      <c r="H3617">
        <v>3.7118090739657799</v>
      </c>
      <c r="I3617">
        <v>15.9677721681969</v>
      </c>
      <c r="J3617">
        <v>-0.52883082246638702</v>
      </c>
      <c r="K3617">
        <v>147.14155905836401</v>
      </c>
      <c r="L3617">
        <v>129.23961190879399</v>
      </c>
      <c r="M3617">
        <v>44.752496423100702</v>
      </c>
      <c r="N3617">
        <v>0.59182887092128</v>
      </c>
      <c r="O3617">
        <v>2.5641025641025701</v>
      </c>
      <c r="P3617">
        <v>89.414694894146905</v>
      </c>
    </row>
    <row r="3618" spans="1:17" hidden="1" x14ac:dyDescent="0.3">
      <c r="A3618" t="s">
        <v>7463</v>
      </c>
      <c r="B3618" t="s">
        <v>7464</v>
      </c>
      <c r="C3618" t="s">
        <v>10301</v>
      </c>
      <c r="E3618">
        <v>38.611440000000002</v>
      </c>
      <c r="F3618">
        <v>3.76</v>
      </c>
      <c r="G3618">
        <v>34.151227993106801</v>
      </c>
      <c r="H3618">
        <v>-7.3908433384781498</v>
      </c>
      <c r="I3618">
        <v>-32.183131940692</v>
      </c>
      <c r="J3618">
        <v>-0.62095400163369996</v>
      </c>
      <c r="K3618">
        <v>3.9236486795276302</v>
      </c>
      <c r="L3618">
        <v>3.8303490391030199</v>
      </c>
      <c r="M3618">
        <v>48.8486767295568</v>
      </c>
      <c r="N3618">
        <v>1.0651788201203001</v>
      </c>
      <c r="O3618">
        <v>87.5</v>
      </c>
      <c r="P3618">
        <v>73.271889400921594</v>
      </c>
      <c r="Q3618">
        <v>-3.1951457605879002E-2</v>
      </c>
    </row>
    <row r="3619" spans="1:17" hidden="1" x14ac:dyDescent="0.3">
      <c r="A3619" t="s">
        <v>7465</v>
      </c>
      <c r="B3619" t="s">
        <v>7466</v>
      </c>
      <c r="C3619" t="s">
        <v>10301</v>
      </c>
      <c r="D3619" t="s">
        <v>733</v>
      </c>
      <c r="E3619">
        <v>38.500961535999998</v>
      </c>
      <c r="F3619">
        <v>22.04</v>
      </c>
      <c r="G3619">
        <v>23.3519948025641</v>
      </c>
      <c r="H3619">
        <v>3.9317849559009699</v>
      </c>
      <c r="I3619">
        <v>8.9591882713955595</v>
      </c>
      <c r="J3619">
        <v>0.18371208265101699</v>
      </c>
      <c r="K3619">
        <v>21.132202729933901</v>
      </c>
      <c r="L3619">
        <v>18.829896425339498</v>
      </c>
      <c r="M3619">
        <v>45.204362990631097</v>
      </c>
      <c r="N3619">
        <v>0.66843285565666399</v>
      </c>
      <c r="O3619">
        <v>2.54083484573504</v>
      </c>
      <c r="P3619">
        <v>57.428571428571402</v>
      </c>
    </row>
    <row r="3620" spans="1:17" hidden="1" x14ac:dyDescent="0.3">
      <c r="A3620" t="s">
        <v>7467</v>
      </c>
      <c r="B3620" t="s">
        <v>7468</v>
      </c>
      <c r="C3620" t="s">
        <v>10301</v>
      </c>
      <c r="E3620">
        <v>38.483665000000002</v>
      </c>
      <c r="F3620">
        <v>79</v>
      </c>
      <c r="G3620">
        <v>-46.018504681505398</v>
      </c>
      <c r="H3620">
        <v>0.773796439846966</v>
      </c>
      <c r="I3620">
        <v>-12.925732363525</v>
      </c>
      <c r="J3620">
        <v>7.4671705325144497</v>
      </c>
      <c r="K3620">
        <v>68.858407249000706</v>
      </c>
      <c r="L3620">
        <v>69.045640274682199</v>
      </c>
      <c r="M3620">
        <v>93.579688850324402</v>
      </c>
      <c r="N3620">
        <v>1.9456356097388099</v>
      </c>
      <c r="O3620">
        <v>25.2911392405063</v>
      </c>
      <c r="P3620">
        <v>58</v>
      </c>
      <c r="Q3620">
        <v>0.133109971020069</v>
      </c>
    </row>
    <row r="3621" spans="1:17" hidden="1" x14ac:dyDescent="0.3">
      <c r="A3621" t="s">
        <v>7469</v>
      </c>
      <c r="B3621" t="s">
        <v>7470</v>
      </c>
      <c r="C3621" t="s">
        <v>10301</v>
      </c>
      <c r="D3621" t="s">
        <v>622</v>
      </c>
      <c r="E3621">
        <v>38.434575000000002</v>
      </c>
      <c r="F3621">
        <v>91.5</v>
      </c>
      <c r="G3621">
        <v>90.772511041830995</v>
      </c>
      <c r="H3621">
        <v>16.4756528889957</v>
      </c>
      <c r="I3621">
        <v>91.6576009698082</v>
      </c>
      <c r="J3621">
        <v>-5.0152793625268899</v>
      </c>
      <c r="K3621">
        <v>80.154852292311503</v>
      </c>
      <c r="L3621">
        <v>58.076275290738899</v>
      </c>
      <c r="M3621">
        <v>43.974175071886897</v>
      </c>
      <c r="N3621">
        <v>0.50738028655138201</v>
      </c>
      <c r="O3621">
        <v>9.5519125683059993</v>
      </c>
      <c r="P3621">
        <v>167.15328467153199</v>
      </c>
      <c r="Q3621">
        <v>0.137876597665998</v>
      </c>
    </row>
    <row r="3622" spans="1:17" hidden="1" x14ac:dyDescent="0.3">
      <c r="A3622" t="s">
        <v>7471</v>
      </c>
      <c r="B3622" t="s">
        <v>7472</v>
      </c>
      <c r="C3622" t="s">
        <v>10301</v>
      </c>
      <c r="D3622" t="s">
        <v>1388</v>
      </c>
      <c r="E3622">
        <v>38.359739249999997</v>
      </c>
      <c r="F3622">
        <v>35.700000000000003</v>
      </c>
      <c r="G3622">
        <v>-41.997159906805997</v>
      </c>
      <c r="H3622">
        <v>-7.2858394494452297</v>
      </c>
      <c r="I3622">
        <v>-6.6757323635250501</v>
      </c>
      <c r="J3622">
        <v>-2.2023458379060199</v>
      </c>
      <c r="K3622">
        <v>36.481263394151298</v>
      </c>
      <c r="L3622">
        <v>37.563915333990799</v>
      </c>
      <c r="M3622">
        <v>40.122534259505102</v>
      </c>
      <c r="N3622">
        <v>0.69496855345911901</v>
      </c>
      <c r="O3622">
        <v>46.918767507002698</v>
      </c>
      <c r="P3622">
        <v>23.316062176165801</v>
      </c>
    </row>
    <row r="3623" spans="1:17" hidden="1" x14ac:dyDescent="0.3">
      <c r="A3623" t="s">
        <v>7473</v>
      </c>
      <c r="B3623" t="s">
        <v>7474</v>
      </c>
      <c r="C3623" t="s">
        <v>10301</v>
      </c>
      <c r="D3623" t="s">
        <v>21</v>
      </c>
      <c r="E3623">
        <v>38.300836500000003</v>
      </c>
      <c r="F3623">
        <v>121.95</v>
      </c>
      <c r="G3623">
        <v>-3.6564780988237802</v>
      </c>
      <c r="H3623">
        <v>-3.43673351152351</v>
      </c>
      <c r="I3623">
        <v>3.33888614067186</v>
      </c>
      <c r="J3623">
        <v>-3.8597293610872598</v>
      </c>
      <c r="K3623">
        <v>124.17038030971401</v>
      </c>
      <c r="L3623">
        <v>114.293301893609</v>
      </c>
      <c r="M3623">
        <v>43.061525927394399</v>
      </c>
      <c r="N3623">
        <v>1.37112965883303</v>
      </c>
      <c r="O3623">
        <v>45.920459204591999</v>
      </c>
      <c r="P3623">
        <v>65.4681139755766</v>
      </c>
      <c r="Q3623">
        <v>-1.039839612524E-2</v>
      </c>
    </row>
    <row r="3624" spans="1:17" hidden="1" x14ac:dyDescent="0.3">
      <c r="A3624" t="s">
        <v>7475</v>
      </c>
      <c r="B3624" t="s">
        <v>7476</v>
      </c>
      <c r="C3624" t="s">
        <v>10301</v>
      </c>
      <c r="D3624" t="s">
        <v>119</v>
      </c>
      <c r="E3624">
        <v>38.277200000000001</v>
      </c>
      <c r="F3624">
        <v>0.52</v>
      </c>
      <c r="G3624">
        <v>-33.372282978679998</v>
      </c>
      <c r="H3624">
        <v>35.608897392659998</v>
      </c>
      <c r="I3624">
        <v>3.8798231920304902</v>
      </c>
      <c r="J3624">
        <v>5.5676072137371699</v>
      </c>
      <c r="K3624">
        <v>0.43424544535389298</v>
      </c>
      <c r="L3624">
        <v>0.52564294672006595</v>
      </c>
      <c r="M3624">
        <v>97.379090342088503</v>
      </c>
      <c r="N3624">
        <v>0.84995022074860205</v>
      </c>
      <c r="O3624">
        <v>25</v>
      </c>
      <c r="P3624">
        <v>73.3333333333333</v>
      </c>
      <c r="Q3624">
        <v>2.1814087160919999E-2</v>
      </c>
    </row>
    <row r="3625" spans="1:17" hidden="1" x14ac:dyDescent="0.3">
      <c r="A3625" t="s">
        <v>7477</v>
      </c>
      <c r="B3625" t="s">
        <v>7478</v>
      </c>
      <c r="C3625" t="s">
        <v>10301</v>
      </c>
      <c r="E3625">
        <v>38.178848674999998</v>
      </c>
      <c r="F3625">
        <v>13.59</v>
      </c>
      <c r="G3625">
        <v>37.8139697929386</v>
      </c>
      <c r="H3625">
        <v>16.826091320876699</v>
      </c>
      <c r="I3625">
        <v>17.752839065046299</v>
      </c>
      <c r="J3625">
        <v>1.10779166696509</v>
      </c>
      <c r="K3625">
        <v>12.1637864763597</v>
      </c>
      <c r="L3625">
        <v>10.772026566721401</v>
      </c>
      <c r="M3625">
        <v>64.685278890049105</v>
      </c>
      <c r="N3625">
        <v>1.0244469950695301</v>
      </c>
      <c r="O3625">
        <v>16.188373804267801</v>
      </c>
    </row>
    <row r="3626" spans="1:17" hidden="1" x14ac:dyDescent="0.3">
      <c r="A3626" t="s">
        <v>7479</v>
      </c>
      <c r="B3626" t="s">
        <v>7480</v>
      </c>
      <c r="C3626" t="s">
        <v>10301</v>
      </c>
      <c r="D3626" t="s">
        <v>408</v>
      </c>
      <c r="E3626">
        <v>38.135761125000002</v>
      </c>
      <c r="F3626">
        <v>124.05</v>
      </c>
      <c r="G3626">
        <v>-27.917737524134498</v>
      </c>
      <c r="H3626">
        <v>-21.2243566344859</v>
      </c>
      <c r="I3626">
        <v>114.692880775161</v>
      </c>
      <c r="J3626">
        <v>-10.4271635511904</v>
      </c>
      <c r="M3626">
        <v>15.454970790405101</v>
      </c>
      <c r="N3626">
        <v>3.6233741817498097E-2</v>
      </c>
      <c r="O3626">
        <v>46.2313583232567</v>
      </c>
    </row>
    <row r="3627" spans="1:17" hidden="1" x14ac:dyDescent="0.3">
      <c r="A3627" t="s">
        <v>7481</v>
      </c>
      <c r="B3627" t="s">
        <v>7482</v>
      </c>
      <c r="C3627" t="s">
        <v>10301</v>
      </c>
      <c r="D3627" t="s">
        <v>136</v>
      </c>
      <c r="E3627">
        <v>38.091160799999997</v>
      </c>
      <c r="F3627">
        <v>37.869999999999997</v>
      </c>
      <c r="G3627">
        <v>-48.675218168620802</v>
      </c>
      <c r="H3627">
        <v>-6.2082012898187404</v>
      </c>
      <c r="I3627">
        <v>-16.285304151938099</v>
      </c>
      <c r="J3627">
        <v>-3.1795192230444398</v>
      </c>
      <c r="K3627">
        <v>36.807003130519597</v>
      </c>
      <c r="L3627">
        <v>38.723088224833802</v>
      </c>
      <c r="M3627">
        <v>58.923918450974803</v>
      </c>
      <c r="N3627">
        <v>1.7590128493345401</v>
      </c>
      <c r="O3627">
        <v>48.745709004489001</v>
      </c>
      <c r="P3627">
        <v>39.125642909625199</v>
      </c>
      <c r="Q3627">
        <v>3.0934689994765001E-2</v>
      </c>
    </row>
    <row r="3628" spans="1:17" hidden="1" x14ac:dyDescent="0.3">
      <c r="A3628" t="s">
        <v>7483</v>
      </c>
      <c r="B3628" t="s">
        <v>7484</v>
      </c>
      <c r="C3628" t="s">
        <v>10301</v>
      </c>
      <c r="E3628">
        <v>38.077569019999999</v>
      </c>
      <c r="F3628">
        <v>48.68</v>
      </c>
      <c r="G3628">
        <v>113.072361485766</v>
      </c>
      <c r="H3628">
        <v>50.9670472315429</v>
      </c>
      <c r="I3628">
        <v>136.56496116018701</v>
      </c>
      <c r="J3628">
        <v>-0.45061357940324598</v>
      </c>
      <c r="K3628">
        <v>34.307664501664199</v>
      </c>
      <c r="L3628">
        <v>24.173233624708299</v>
      </c>
      <c r="M3628">
        <v>75.653858563885706</v>
      </c>
      <c r="N3628">
        <v>1.7285765141784599</v>
      </c>
      <c r="O3628">
        <v>2.85538208709943</v>
      </c>
      <c r="P3628">
        <v>224.53333333333299</v>
      </c>
      <c r="Q3628">
        <v>1.0638296779463E-2</v>
      </c>
    </row>
    <row r="3629" spans="1:17" hidden="1" x14ac:dyDescent="0.3">
      <c r="A3629" t="s">
        <v>7485</v>
      </c>
      <c r="B3629" t="s">
        <v>7486</v>
      </c>
      <c r="C3629" t="s">
        <v>10301</v>
      </c>
      <c r="D3629" t="s">
        <v>1399</v>
      </c>
      <c r="E3629">
        <v>37.992240000000002</v>
      </c>
      <c r="F3629">
        <v>55.35</v>
      </c>
      <c r="G3629">
        <v>-56.146471963968501</v>
      </c>
      <c r="H3629">
        <v>-9.5404952532910894</v>
      </c>
      <c r="I3629">
        <v>-27.812095999888601</v>
      </c>
      <c r="J3629">
        <v>-1.4202715741416101</v>
      </c>
      <c r="K3629">
        <v>55.435049023725099</v>
      </c>
      <c r="M3629">
        <v>48.567491563813803</v>
      </c>
      <c r="N3629">
        <v>0.27588996763753998</v>
      </c>
      <c r="O3629">
        <v>60.867208672086697</v>
      </c>
      <c r="P3629">
        <v>27.9768786127167</v>
      </c>
    </row>
    <row r="3630" spans="1:17" hidden="1" x14ac:dyDescent="0.3">
      <c r="A3630" t="s">
        <v>7487</v>
      </c>
      <c r="B3630" t="s">
        <v>7488</v>
      </c>
      <c r="C3630" t="s">
        <v>10301</v>
      </c>
      <c r="D3630" t="s">
        <v>612</v>
      </c>
      <c r="E3630">
        <v>37.969610000000003</v>
      </c>
      <c r="F3630">
        <v>9.8000000000000007</v>
      </c>
      <c r="G3630">
        <v>249.005339398942</v>
      </c>
      <c r="H3630">
        <v>1.3845931766225399</v>
      </c>
      <c r="I3630">
        <v>25.387204699411999</v>
      </c>
      <c r="J3630">
        <v>5.2827854570300703</v>
      </c>
      <c r="K3630">
        <v>8.1869208475183495</v>
      </c>
      <c r="L3630">
        <v>6.1733037260343497</v>
      </c>
      <c r="M3630">
        <v>84.227826492097705</v>
      </c>
      <c r="N3630">
        <v>0.75653496057299996</v>
      </c>
      <c r="O3630">
        <v>3.6734693877550999</v>
      </c>
      <c r="P3630">
        <v>276.923076923076</v>
      </c>
      <c r="Q3630">
        <v>0.114998004882732</v>
      </c>
    </row>
    <row r="3631" spans="1:17" hidden="1" x14ac:dyDescent="0.3">
      <c r="A3631" t="s">
        <v>7489</v>
      </c>
      <c r="B3631" t="s">
        <v>7490</v>
      </c>
      <c r="C3631" t="s">
        <v>10301</v>
      </c>
      <c r="D3631" t="s">
        <v>5364</v>
      </c>
      <c r="E3631">
        <v>37.949617000000003</v>
      </c>
      <c r="F3631">
        <v>35.590000000000003</v>
      </c>
      <c r="G3631">
        <v>44.014629625623897</v>
      </c>
      <c r="H3631">
        <v>18.166792129502099</v>
      </c>
      <c r="I3631">
        <v>44.3523255058305</v>
      </c>
      <c r="J3631">
        <v>-1.11986913889242</v>
      </c>
      <c r="K3631">
        <v>31.353738233352999</v>
      </c>
      <c r="L3631">
        <v>25.230570217405401</v>
      </c>
      <c r="M3631">
        <v>45.5689864470123</v>
      </c>
      <c r="N3631">
        <v>0.435796163971015</v>
      </c>
      <c r="O3631">
        <v>17.561112672098901</v>
      </c>
      <c r="P3631">
        <v>126.68789808917199</v>
      </c>
      <c r="Q3631">
        <v>9.9041135069779004E-2</v>
      </c>
    </row>
    <row r="3632" spans="1:17" hidden="1" x14ac:dyDescent="0.3">
      <c r="A3632" t="s">
        <v>7491</v>
      </c>
      <c r="B3632" t="s">
        <v>7492</v>
      </c>
      <c r="C3632" t="s">
        <v>10301</v>
      </c>
      <c r="D3632" t="s">
        <v>180</v>
      </c>
      <c r="E3632">
        <v>37.801200000000001</v>
      </c>
      <c r="F3632">
        <v>60</v>
      </c>
      <c r="G3632">
        <v>32.983308332663498</v>
      </c>
      <c r="H3632">
        <v>-1.36435541148147</v>
      </c>
      <c r="I3632">
        <v>-18.695723065524099</v>
      </c>
      <c r="J3632">
        <v>0.52352447382533795</v>
      </c>
      <c r="K3632">
        <v>60.015168201076399</v>
      </c>
      <c r="L3632">
        <v>56.180956833649503</v>
      </c>
      <c r="M3632">
        <v>48.991541763589503</v>
      </c>
      <c r="N3632">
        <v>0.67676974442844895</v>
      </c>
      <c r="O3632">
        <v>19.8333333333333</v>
      </c>
      <c r="P3632">
        <v>93.485972267010595</v>
      </c>
      <c r="Q3632">
        <v>4.1560238801399002E-2</v>
      </c>
    </row>
    <row r="3633" spans="1:17" hidden="1" x14ac:dyDescent="0.3">
      <c r="A3633" t="s">
        <v>7493</v>
      </c>
      <c r="B3633" t="s">
        <v>7494</v>
      </c>
      <c r="C3633" t="s">
        <v>10301</v>
      </c>
      <c r="D3633" t="s">
        <v>139</v>
      </c>
      <c r="E3633">
        <v>37.764200000000002</v>
      </c>
      <c r="F3633">
        <v>304.55</v>
      </c>
      <c r="G3633">
        <v>649.39211444115301</v>
      </c>
      <c r="H3633">
        <v>132.39546711943299</v>
      </c>
      <c r="I3633">
        <v>150.52831412808001</v>
      </c>
      <c r="J3633">
        <v>18.594106516387001</v>
      </c>
      <c r="K3633">
        <v>174.60363558798699</v>
      </c>
      <c r="L3633">
        <v>121.086139627459</v>
      </c>
      <c r="M3633">
        <v>99.704865929884704</v>
      </c>
      <c r="N3633">
        <v>4.5563225806451602</v>
      </c>
      <c r="O3633">
        <v>0</v>
      </c>
      <c r="P3633">
        <v>677.30985196528798</v>
      </c>
    </row>
    <row r="3634" spans="1:17" hidden="1" x14ac:dyDescent="0.3">
      <c r="A3634" t="s">
        <v>7495</v>
      </c>
      <c r="B3634" t="s">
        <v>7496</v>
      </c>
      <c r="C3634" t="s">
        <v>10301</v>
      </c>
      <c r="E3634">
        <v>37.712507700000003</v>
      </c>
      <c r="F3634">
        <v>12.18</v>
      </c>
      <c r="G3634">
        <v>35.572195361771399</v>
      </c>
      <c r="H3634">
        <v>11.243856349685601</v>
      </c>
      <c r="I3634">
        <v>5.8918352040424997</v>
      </c>
      <c r="J3634">
        <v>3.6578849915149401</v>
      </c>
      <c r="K3634">
        <v>11.0768917205367</v>
      </c>
      <c r="L3634">
        <v>9.6507462223337992</v>
      </c>
      <c r="M3634">
        <v>81.721054027216098</v>
      </c>
      <c r="N3634">
        <v>0.96904460678284199</v>
      </c>
      <c r="O3634">
        <v>11.5763546798029</v>
      </c>
      <c r="P3634">
        <v>97.727272727272705</v>
      </c>
    </row>
    <row r="3635" spans="1:17" hidden="1" x14ac:dyDescent="0.3">
      <c r="A3635" t="s">
        <v>7497</v>
      </c>
      <c r="B3635" t="s">
        <v>7498</v>
      </c>
      <c r="C3635" t="s">
        <v>10301</v>
      </c>
      <c r="D3635" t="s">
        <v>622</v>
      </c>
      <c r="E3635">
        <v>37.652491548</v>
      </c>
      <c r="F3635">
        <v>14.28</v>
      </c>
      <c r="G3635">
        <v>-26.641141779453701</v>
      </c>
      <c r="H3635">
        <v>3.1239349866449801</v>
      </c>
      <c r="I3635">
        <v>-34.860240163417402</v>
      </c>
      <c r="J3635">
        <v>-1.37780106754898</v>
      </c>
      <c r="K3635">
        <v>14.353027003009</v>
      </c>
      <c r="L3635">
        <v>15.7198163506445</v>
      </c>
      <c r="M3635">
        <v>50.884265642344197</v>
      </c>
      <c r="N3635">
        <v>0.406308325817134</v>
      </c>
      <c r="O3635">
        <v>54.061624649859901</v>
      </c>
      <c r="P3635">
        <v>22.5751072961373</v>
      </c>
      <c r="Q3635">
        <v>-7.548564606969E-3</v>
      </c>
    </row>
    <row r="3636" spans="1:17" hidden="1" x14ac:dyDescent="0.3">
      <c r="A3636" t="s">
        <v>7499</v>
      </c>
      <c r="B3636" t="s">
        <v>7500</v>
      </c>
      <c r="C3636" t="s">
        <v>10301</v>
      </c>
      <c r="D3636" t="s">
        <v>689</v>
      </c>
      <c r="E3636">
        <v>37.643925000000003</v>
      </c>
      <c r="F3636">
        <v>165</v>
      </c>
      <c r="G3636">
        <v>39.5949528311953</v>
      </c>
      <c r="H3636">
        <v>-15.692667329957301</v>
      </c>
      <c r="I3636">
        <v>61.971920762132598</v>
      </c>
      <c r="J3636">
        <v>-12.491909804707401</v>
      </c>
      <c r="K3636">
        <v>166.675676931608</v>
      </c>
      <c r="L3636">
        <v>131.48041962189299</v>
      </c>
      <c r="M3636">
        <v>40.610332820666699</v>
      </c>
      <c r="N3636">
        <v>0.22548300317926101</v>
      </c>
      <c r="O3636">
        <v>60.151515151515099</v>
      </c>
      <c r="P3636">
        <v>94.117647058823493</v>
      </c>
      <c r="Q3636">
        <v>0.16043388489423499</v>
      </c>
    </row>
    <row r="3637" spans="1:17" hidden="1" x14ac:dyDescent="0.3">
      <c r="A3637" t="s">
        <v>7501</v>
      </c>
      <c r="B3637" t="s">
        <v>7502</v>
      </c>
      <c r="C3637" t="s">
        <v>10301</v>
      </c>
      <c r="E3637">
        <v>37.616775336000003</v>
      </c>
      <c r="F3637">
        <v>22.47</v>
      </c>
      <c r="G3637">
        <v>-20.713539050852098</v>
      </c>
      <c r="H3637">
        <v>3.4815493195068399</v>
      </c>
      <c r="I3637">
        <v>-25.8468553581774</v>
      </c>
      <c r="J3637">
        <v>-9.6029744417438092</v>
      </c>
      <c r="K3637">
        <v>22.854892947628901</v>
      </c>
      <c r="L3637">
        <v>23.245412205425001</v>
      </c>
      <c r="M3637">
        <v>35.8064659186387</v>
      </c>
      <c r="N3637">
        <v>0.41171791235776201</v>
      </c>
      <c r="O3637">
        <v>42.4121050289274</v>
      </c>
      <c r="P3637">
        <v>29.510086455331301</v>
      </c>
      <c r="Q3637">
        <v>6.3416683560229004E-2</v>
      </c>
    </row>
    <row r="3638" spans="1:17" hidden="1" x14ac:dyDescent="0.3">
      <c r="A3638" t="s">
        <v>7503</v>
      </c>
      <c r="B3638" t="s">
        <v>7504</v>
      </c>
      <c r="C3638" t="s">
        <v>10301</v>
      </c>
      <c r="D3638" t="s">
        <v>7505</v>
      </c>
      <c r="E3638">
        <v>37.5927747</v>
      </c>
      <c r="F3638">
        <v>90.17</v>
      </c>
      <c r="G3638">
        <v>53.001203085817203</v>
      </c>
      <c r="H3638">
        <v>2.23870224186168</v>
      </c>
      <c r="I3638">
        <v>15.2885030631153</v>
      </c>
      <c r="J3638">
        <v>-1.95565496469741</v>
      </c>
      <c r="K3638">
        <v>88.834381084921006</v>
      </c>
      <c r="L3638">
        <v>78.731898686243099</v>
      </c>
      <c r="M3638">
        <v>47.874817599120497</v>
      </c>
      <c r="N3638">
        <v>0.93582973695869698</v>
      </c>
      <c r="O3638">
        <v>45.125873350338203</v>
      </c>
      <c r="P3638">
        <v>91.851063829787194</v>
      </c>
      <c r="Q3638">
        <v>8.5443774100009001E-2</v>
      </c>
    </row>
    <row r="3639" spans="1:17" hidden="1" x14ac:dyDescent="0.3">
      <c r="A3639" t="s">
        <v>7506</v>
      </c>
      <c r="B3639" t="s">
        <v>7507</v>
      </c>
      <c r="C3639" t="s">
        <v>10301</v>
      </c>
      <c r="D3639" t="s">
        <v>224</v>
      </c>
      <c r="E3639">
        <v>37.413192049999999</v>
      </c>
      <c r="F3639">
        <v>53.95</v>
      </c>
      <c r="G3639">
        <v>-8.1619106650890405</v>
      </c>
      <c r="H3639">
        <v>-16.109240928349099</v>
      </c>
      <c r="I3639">
        <v>-50.403727820651604</v>
      </c>
      <c r="J3639">
        <v>3.9700251757406102</v>
      </c>
      <c r="K3639">
        <v>60.710860974919797</v>
      </c>
      <c r="L3639">
        <v>62.89519604529</v>
      </c>
      <c r="M3639">
        <v>49.709860120365299</v>
      </c>
      <c r="N3639">
        <v>0.69494584837545104</v>
      </c>
      <c r="O3639">
        <v>118.721037998146</v>
      </c>
      <c r="P3639">
        <v>26.9411764705882</v>
      </c>
    </row>
    <row r="3640" spans="1:17" hidden="1" x14ac:dyDescent="0.3">
      <c r="A3640" t="s">
        <v>7508</v>
      </c>
      <c r="B3640" t="s">
        <v>7509</v>
      </c>
      <c r="C3640" t="s">
        <v>10301</v>
      </c>
      <c r="D3640" t="s">
        <v>2161</v>
      </c>
      <c r="E3640">
        <v>37.378329999999998</v>
      </c>
      <c r="F3640">
        <v>746</v>
      </c>
      <c r="G3640">
        <v>453.75867573122599</v>
      </c>
      <c r="H3640">
        <v>-19.478913232288601</v>
      </c>
      <c r="I3640">
        <v>23.469195172706801</v>
      </c>
      <c r="J3640">
        <v>-21.3082572399281</v>
      </c>
      <c r="K3640">
        <v>907.96771453945496</v>
      </c>
      <c r="L3640">
        <v>662.58071462799603</v>
      </c>
      <c r="M3640">
        <v>18.312990755248201</v>
      </c>
      <c r="N3640">
        <v>0.43573750329438599</v>
      </c>
      <c r="O3640">
        <v>60.857908847184902</v>
      </c>
      <c r="P3640">
        <v>545.60796192124599</v>
      </c>
      <c r="Q3640">
        <v>0.41091644578140302</v>
      </c>
    </row>
    <row r="3641" spans="1:17" hidden="1" x14ac:dyDescent="0.3">
      <c r="A3641" t="s">
        <v>7510</v>
      </c>
      <c r="B3641" t="s">
        <v>7511</v>
      </c>
      <c r="C3641" t="s">
        <v>10301</v>
      </c>
      <c r="D3641" t="s">
        <v>733</v>
      </c>
      <c r="E3641">
        <v>37.354653050000003</v>
      </c>
      <c r="F3641">
        <v>268.52</v>
      </c>
      <c r="G3641">
        <v>1.0358234421046799</v>
      </c>
      <c r="H3641">
        <v>1.66068280474327</v>
      </c>
      <c r="I3641">
        <v>0.85465067226404601</v>
      </c>
      <c r="J3641">
        <v>1.2495702475166399</v>
      </c>
      <c r="K3641">
        <v>261.096120674036</v>
      </c>
      <c r="L3641">
        <v>242.409948368762</v>
      </c>
      <c r="M3641">
        <v>62.782489239617902</v>
      </c>
      <c r="N3641">
        <v>1.01162120323531</v>
      </c>
      <c r="O3641">
        <v>2.4132280649486102</v>
      </c>
      <c r="P3641">
        <v>35.684689236988298</v>
      </c>
      <c r="Q3641">
        <v>1.5022786694405E-2</v>
      </c>
    </row>
    <row r="3642" spans="1:17" hidden="1" x14ac:dyDescent="0.3">
      <c r="A3642" t="s">
        <v>7512</v>
      </c>
      <c r="B3642" t="s">
        <v>7513</v>
      </c>
      <c r="C3642" t="s">
        <v>10301</v>
      </c>
      <c r="D3642" t="s">
        <v>622</v>
      </c>
      <c r="E3642">
        <v>37.256279999999997</v>
      </c>
      <c r="F3642">
        <v>73</v>
      </c>
      <c r="G3642">
        <v>-64.050720901212401</v>
      </c>
      <c r="H3642">
        <v>-9.2578992285225592</v>
      </c>
      <c r="I3642">
        <v>-47.808715740602899</v>
      </c>
      <c r="J3642">
        <v>-0.71093159904822301</v>
      </c>
      <c r="K3642">
        <v>79.796808902596297</v>
      </c>
      <c r="M3642">
        <v>43.910477540465202</v>
      </c>
      <c r="N3642">
        <v>0.15378091872791499</v>
      </c>
      <c r="O3642">
        <v>72.616438356164295</v>
      </c>
      <c r="P3642">
        <v>7.3529411764705799</v>
      </c>
    </row>
    <row r="3643" spans="1:17" hidden="1" x14ac:dyDescent="0.3">
      <c r="A3643" t="s">
        <v>7514</v>
      </c>
      <c r="B3643" t="s">
        <v>7515</v>
      </c>
      <c r="C3643" t="s">
        <v>10301</v>
      </c>
      <c r="D3643" t="s">
        <v>1358</v>
      </c>
      <c r="E3643">
        <v>37.255480650000003</v>
      </c>
      <c r="F3643">
        <v>32.85</v>
      </c>
      <c r="G3643">
        <v>-67.364742132429498</v>
      </c>
      <c r="H3643">
        <v>-4.2635109008008998</v>
      </c>
      <c r="I3643">
        <v>-37.438444227931797</v>
      </c>
      <c r="J3643">
        <v>-1.33941867110171</v>
      </c>
      <c r="K3643">
        <v>33.765635585130198</v>
      </c>
      <c r="M3643">
        <v>58.7355223793584</v>
      </c>
      <c r="N3643">
        <v>0.59512195121951195</v>
      </c>
      <c r="O3643">
        <v>78.995433789954305</v>
      </c>
      <c r="P3643">
        <v>12.307692307692299</v>
      </c>
    </row>
    <row r="3644" spans="1:17" hidden="1" x14ac:dyDescent="0.3">
      <c r="A3644" t="s">
        <v>7516</v>
      </c>
      <c r="B3644" t="s">
        <v>7517</v>
      </c>
      <c r="C3644" t="s">
        <v>10301</v>
      </c>
      <c r="D3644" t="s">
        <v>248</v>
      </c>
      <c r="E3644">
        <v>37.177289100000003</v>
      </c>
      <c r="F3644">
        <v>29.47</v>
      </c>
      <c r="G3644">
        <v>43.918997169742902</v>
      </c>
      <c r="H3644">
        <v>18.199990510068901</v>
      </c>
      <c r="I3644">
        <v>13.7285229556238</v>
      </c>
      <c r="J3644">
        <v>-0.68960155212211505</v>
      </c>
      <c r="K3644">
        <v>26.0288019521698</v>
      </c>
      <c r="L3644">
        <v>21.815155955564101</v>
      </c>
      <c r="M3644">
        <v>65.780023140558797</v>
      </c>
      <c r="N3644">
        <v>0.82913769292893602</v>
      </c>
      <c r="O3644">
        <v>6.9222938581608497</v>
      </c>
      <c r="P3644">
        <v>109.00709219858101</v>
      </c>
      <c r="Q3644">
        <v>0.10674079437455999</v>
      </c>
    </row>
    <row r="3645" spans="1:17" hidden="1" x14ac:dyDescent="0.3">
      <c r="A3645" t="s">
        <v>7518</v>
      </c>
      <c r="B3645" t="s">
        <v>7519</v>
      </c>
      <c r="C3645" t="s">
        <v>10301</v>
      </c>
      <c r="D3645" t="s">
        <v>54</v>
      </c>
      <c r="E3645">
        <v>37.171477000000003</v>
      </c>
      <c r="F3645">
        <v>41.72</v>
      </c>
      <c r="G3645">
        <v>-37.692824029324797</v>
      </c>
      <c r="H3645">
        <v>2.0675256258346399</v>
      </c>
      <c r="I3645">
        <v>-23.844153416156601</v>
      </c>
      <c r="J3645">
        <v>-2.9311325468173401</v>
      </c>
      <c r="K3645">
        <v>42.051118772823898</v>
      </c>
      <c r="L3645">
        <v>43.132535939861803</v>
      </c>
      <c r="M3645">
        <v>53.302158011217102</v>
      </c>
      <c r="N3645">
        <v>0.36574201956670799</v>
      </c>
      <c r="O3645">
        <v>42.6174496644295</v>
      </c>
      <c r="P3645">
        <v>15.8567064704248</v>
      </c>
      <c r="Q3645">
        <v>7.7960929725861994E-2</v>
      </c>
    </row>
    <row r="3646" spans="1:17" hidden="1" x14ac:dyDescent="0.3">
      <c r="A3646" t="s">
        <v>7520</v>
      </c>
      <c r="B3646" t="s">
        <v>7521</v>
      </c>
      <c r="C3646" t="s">
        <v>10301</v>
      </c>
      <c r="D3646" t="s">
        <v>1175</v>
      </c>
      <c r="E3646">
        <v>37.064830000000001</v>
      </c>
      <c r="F3646">
        <v>15.11</v>
      </c>
      <c r="G3646">
        <v>26.440767370431999</v>
      </c>
      <c r="H3646">
        <v>12.123934986644899</v>
      </c>
      <c r="I3646">
        <v>55.101309579079697</v>
      </c>
      <c r="J3646">
        <v>-9.4676661548695495</v>
      </c>
      <c r="K3646">
        <v>13.4823152038052</v>
      </c>
      <c r="L3646">
        <v>10.629753725339601</v>
      </c>
      <c r="M3646">
        <v>43.173034876710702</v>
      </c>
      <c r="N3646">
        <v>0.49891876918676398</v>
      </c>
      <c r="O3646">
        <v>15.817339510258099</v>
      </c>
      <c r="P3646">
        <v>145.05360024178299</v>
      </c>
      <c r="Q3646">
        <v>7.4175021438652997E-2</v>
      </c>
    </row>
    <row r="3647" spans="1:17" hidden="1" x14ac:dyDescent="0.3">
      <c r="A3647" t="s">
        <v>7522</v>
      </c>
      <c r="B3647" t="s">
        <v>7523</v>
      </c>
      <c r="C3647" t="s">
        <v>10301</v>
      </c>
      <c r="D3647" t="s">
        <v>622</v>
      </c>
      <c r="E3647">
        <v>37.0376975</v>
      </c>
      <c r="F3647">
        <v>36.1</v>
      </c>
      <c r="G3647">
        <v>8.5146131939304404</v>
      </c>
      <c r="H3647">
        <v>-10.321815465434501</v>
      </c>
      <c r="I3647">
        <v>-20.398867635332799</v>
      </c>
      <c r="J3647">
        <v>-0.165726119596178</v>
      </c>
      <c r="K3647">
        <v>36.526859278476401</v>
      </c>
      <c r="L3647">
        <v>34.8084711056594</v>
      </c>
      <c r="M3647">
        <v>52.177372266893002</v>
      </c>
      <c r="N3647">
        <v>0.96644754703941604</v>
      </c>
      <c r="O3647">
        <v>21.329639889196599</v>
      </c>
      <c r="P3647">
        <v>59.734513274336202</v>
      </c>
      <c r="Q3647">
        <v>1.0027521999811001E-2</v>
      </c>
    </row>
    <row r="3648" spans="1:17" hidden="1" x14ac:dyDescent="0.3">
      <c r="A3648" t="s">
        <v>7524</v>
      </c>
      <c r="B3648" t="s">
        <v>7525</v>
      </c>
      <c r="C3648" t="s">
        <v>10301</v>
      </c>
      <c r="D3648" t="s">
        <v>622</v>
      </c>
      <c r="E3648">
        <v>37.036216199999998</v>
      </c>
      <c r="F3648">
        <v>26.16</v>
      </c>
      <c r="G3648">
        <v>48.8390192326221</v>
      </c>
      <c r="H3648">
        <v>-1.0462919826474</v>
      </c>
      <c r="I3648">
        <v>-1.7597659769704399</v>
      </c>
      <c r="J3648">
        <v>0.62933560879888795</v>
      </c>
      <c r="K3648">
        <v>26.149942331115302</v>
      </c>
      <c r="L3648">
        <v>22.6582873839053</v>
      </c>
      <c r="M3648">
        <v>51.467153416792399</v>
      </c>
      <c r="N3648">
        <v>0.109292287346901</v>
      </c>
      <c r="O3648">
        <v>40.481651376146701</v>
      </c>
      <c r="P3648">
        <v>93.7777777777777</v>
      </c>
      <c r="Q3648">
        <v>6.7439400976681996E-2</v>
      </c>
    </row>
    <row r="3649" spans="1:17" hidden="1" x14ac:dyDescent="0.3">
      <c r="A3649" t="s">
        <v>7526</v>
      </c>
      <c r="B3649" t="s">
        <v>7527</v>
      </c>
      <c r="C3649" t="s">
        <v>10301</v>
      </c>
      <c r="D3649" t="s">
        <v>417</v>
      </c>
      <c r="E3649">
        <v>37.002127799999997</v>
      </c>
      <c r="F3649">
        <v>2.41</v>
      </c>
      <c r="G3649">
        <v>9.7965481901511602</v>
      </c>
      <c r="H3649">
        <v>-4.4720742672590097</v>
      </c>
      <c r="I3649">
        <v>-24.039368727161399</v>
      </c>
      <c r="J3649">
        <v>-6.0045925163572997</v>
      </c>
      <c r="K3649">
        <v>2.4564289051586399</v>
      </c>
      <c r="L3649">
        <v>2.40925371216299</v>
      </c>
      <c r="M3649">
        <v>48.900983245794798</v>
      </c>
      <c r="N3649">
        <v>0.77381060036927296</v>
      </c>
      <c r="O3649">
        <v>51.452282157676301</v>
      </c>
      <c r="P3649">
        <v>46.060606060605998</v>
      </c>
      <c r="Q3649">
        <v>5.7978194425314003E-2</v>
      </c>
    </row>
    <row r="3650" spans="1:17" hidden="1" x14ac:dyDescent="0.3">
      <c r="A3650" t="s">
        <v>7528</v>
      </c>
      <c r="B3650" t="s">
        <v>7529</v>
      </c>
      <c r="C3650" t="s">
        <v>10301</v>
      </c>
      <c r="D3650" t="s">
        <v>568</v>
      </c>
      <c r="E3650">
        <v>36.998596374999998</v>
      </c>
      <c r="F3650">
        <v>14.95</v>
      </c>
      <c r="G3650">
        <v>-75.461597173257303</v>
      </c>
      <c r="H3650">
        <v>-2.2676906291185599</v>
      </c>
      <c r="I3650">
        <v>-31.7292082993539</v>
      </c>
      <c r="J3650">
        <v>-0.26572611959617098</v>
      </c>
      <c r="K3650">
        <v>14.711265309556101</v>
      </c>
      <c r="L3650">
        <v>16.823516744489599</v>
      </c>
      <c r="M3650">
        <v>61.643742572974801</v>
      </c>
      <c r="N3650">
        <v>0.729863692688971</v>
      </c>
      <c r="O3650">
        <v>100.66889632106999</v>
      </c>
      <c r="P3650">
        <v>12.8301886792452</v>
      </c>
    </row>
    <row r="3651" spans="1:17" hidden="1" x14ac:dyDescent="0.3">
      <c r="A3651" t="s">
        <v>7530</v>
      </c>
      <c r="B3651" t="s">
        <v>7531</v>
      </c>
      <c r="C3651" t="s">
        <v>10301</v>
      </c>
      <c r="D3651" t="s">
        <v>1672</v>
      </c>
      <c r="E3651">
        <v>36.893733249999997</v>
      </c>
      <c r="F3651">
        <v>55.75</v>
      </c>
      <c r="G3651">
        <v>-81.342967265153703</v>
      </c>
      <c r="H3651">
        <v>-4.68955350506132</v>
      </c>
      <c r="I3651">
        <v>-65.100962104544195</v>
      </c>
      <c r="J3651">
        <v>4.0669432031129897</v>
      </c>
      <c r="K3651">
        <v>56.826628638525797</v>
      </c>
      <c r="M3651">
        <v>75.300278353131503</v>
      </c>
      <c r="N3651">
        <v>0.27211248744559702</v>
      </c>
      <c r="O3651">
        <v>114.708520179372</v>
      </c>
      <c r="P3651">
        <v>21.9645591774228</v>
      </c>
    </row>
    <row r="3652" spans="1:17" hidden="1" x14ac:dyDescent="0.3">
      <c r="A3652" t="s">
        <v>7532</v>
      </c>
      <c r="B3652" t="s">
        <v>7533</v>
      </c>
      <c r="C3652" t="s">
        <v>10301</v>
      </c>
      <c r="D3652" t="s">
        <v>1561</v>
      </c>
      <c r="E3652">
        <v>36.858741725999998</v>
      </c>
      <c r="F3652">
        <v>0.87</v>
      </c>
      <c r="G3652">
        <v>-20.510330116727101</v>
      </c>
      <c r="H3652">
        <v>-2.3695715068615102</v>
      </c>
      <c r="I3652">
        <v>-24.675732363525</v>
      </c>
      <c r="J3652">
        <v>-1.60293542192174</v>
      </c>
      <c r="K3652">
        <v>0.87866693275028696</v>
      </c>
      <c r="L3652">
        <v>0.92360949307908802</v>
      </c>
      <c r="M3652">
        <v>49.948891950091898</v>
      </c>
      <c r="N3652">
        <v>0.77543870040447804</v>
      </c>
      <c r="O3652">
        <v>55.172413793103402</v>
      </c>
      <c r="P3652">
        <v>10.126582278480999</v>
      </c>
      <c r="Q3652">
        <v>-2.01695011814E-4</v>
      </c>
    </row>
    <row r="3653" spans="1:17" hidden="1" x14ac:dyDescent="0.3">
      <c r="A3653" t="s">
        <v>7534</v>
      </c>
      <c r="B3653" t="s">
        <v>7535</v>
      </c>
      <c r="C3653" t="s">
        <v>10301</v>
      </c>
      <c r="D3653" t="s">
        <v>444</v>
      </c>
      <c r="E3653">
        <v>36.813780594000001</v>
      </c>
      <c r="F3653">
        <v>12.86</v>
      </c>
      <c r="G3653">
        <v>114.72377190982699</v>
      </c>
      <c r="H3653">
        <v>-12.543552698084</v>
      </c>
      <c r="I3653">
        <v>36.140359590497901</v>
      </c>
      <c r="J3653">
        <v>-8.5532719071419603</v>
      </c>
      <c r="K3653">
        <v>16.3724205349668</v>
      </c>
      <c r="L3653">
        <v>14.328471407558499</v>
      </c>
      <c r="M3653">
        <v>10.2373912223256</v>
      </c>
      <c r="N3653">
        <v>0.31059552658230599</v>
      </c>
      <c r="O3653">
        <v>125.1166407465</v>
      </c>
      <c r="P3653">
        <v>152.15686274509801</v>
      </c>
      <c r="Q3653">
        <v>6.4670573487006999E-2</v>
      </c>
    </row>
    <row r="3654" spans="1:17" hidden="1" x14ac:dyDescent="0.3">
      <c r="A3654" t="s">
        <v>7536</v>
      </c>
      <c r="B3654" t="s">
        <v>7537</v>
      </c>
      <c r="C3654" t="s">
        <v>10301</v>
      </c>
      <c r="D3654" t="s">
        <v>612</v>
      </c>
      <c r="E3654">
        <v>36.797412809999997</v>
      </c>
      <c r="F3654">
        <v>3.67</v>
      </c>
      <c r="G3654">
        <v>-48.822909937927598</v>
      </c>
      <c r="H3654">
        <v>-4.91741839681365</v>
      </c>
      <c r="I3654">
        <v>-37.683796879653997</v>
      </c>
      <c r="J3654">
        <v>-1.66075374390556</v>
      </c>
      <c r="K3654">
        <v>3.8215200362417101</v>
      </c>
      <c r="L3654">
        <v>4.4361349384627999</v>
      </c>
      <c r="M3654">
        <v>43.677681467432798</v>
      </c>
      <c r="N3654">
        <v>0.90928089612035401</v>
      </c>
      <c r="O3654">
        <v>123.433242506811</v>
      </c>
      <c r="P3654">
        <v>3.3802816901408401</v>
      </c>
      <c r="Q3654">
        <v>0.117107779854596</v>
      </c>
    </row>
    <row r="3655" spans="1:17" hidden="1" x14ac:dyDescent="0.3">
      <c r="A3655" t="s">
        <v>7538</v>
      </c>
      <c r="B3655" t="s">
        <v>7539</v>
      </c>
      <c r="C3655" t="s">
        <v>10301</v>
      </c>
      <c r="D3655" t="s">
        <v>733</v>
      </c>
      <c r="E3655">
        <v>36.765885388999997</v>
      </c>
      <c r="F3655">
        <v>261.14999999999998</v>
      </c>
      <c r="G3655">
        <v>37.881259364951802</v>
      </c>
      <c r="H3655">
        <v>1.9377643243354701</v>
      </c>
      <c r="I3655">
        <v>13.462031784253901</v>
      </c>
      <c r="J3655">
        <v>-1.7618263551265101</v>
      </c>
      <c r="K3655">
        <v>255.73161444813499</v>
      </c>
      <c r="L3655">
        <v>222.727277607052</v>
      </c>
      <c r="M3655">
        <v>30.790198502182001</v>
      </c>
      <c r="N3655">
        <v>0.86683315314138898</v>
      </c>
      <c r="O3655">
        <v>6.0693088263450203</v>
      </c>
      <c r="P3655">
        <v>67.715625200693495</v>
      </c>
    </row>
    <row r="3656" spans="1:17" hidden="1" x14ac:dyDescent="0.3">
      <c r="A3656" t="s">
        <v>7540</v>
      </c>
      <c r="B3656" t="s">
        <v>7541</v>
      </c>
      <c r="C3656" t="s">
        <v>10301</v>
      </c>
      <c r="D3656" t="s">
        <v>755</v>
      </c>
      <c r="E3656">
        <v>36.654705</v>
      </c>
      <c r="F3656">
        <v>40.85</v>
      </c>
      <c r="G3656">
        <v>108.893856678764</v>
      </c>
      <c r="H3656">
        <v>5.2602986230086204</v>
      </c>
      <c r="I3656">
        <v>39.620563932771198</v>
      </c>
      <c r="J3656">
        <v>5.12901072250909</v>
      </c>
      <c r="K3656">
        <v>36.604746256079302</v>
      </c>
      <c r="L3656">
        <v>28.357608836178098</v>
      </c>
      <c r="M3656">
        <v>55.038631277430703</v>
      </c>
      <c r="N3656">
        <v>1.80798969072164</v>
      </c>
      <c r="O3656">
        <v>7.7111383108935101</v>
      </c>
      <c r="P3656">
        <v>167.86885245901601</v>
      </c>
    </row>
    <row r="3657" spans="1:17" hidden="1" x14ac:dyDescent="0.3">
      <c r="A3657" t="s">
        <v>7542</v>
      </c>
      <c r="B3657" t="s">
        <v>7543</v>
      </c>
      <c r="C3657" t="s">
        <v>10301</v>
      </c>
      <c r="D3657" t="s">
        <v>21</v>
      </c>
      <c r="E3657">
        <v>36.651955663999999</v>
      </c>
      <c r="F3657">
        <v>46.24</v>
      </c>
      <c r="G3657">
        <v>-18.680789732969799</v>
      </c>
      <c r="H3657">
        <v>-17.061204210845499</v>
      </c>
      <c r="I3657">
        <v>-51.654963931541602</v>
      </c>
      <c r="J3657">
        <v>-7.7244038055465696</v>
      </c>
      <c r="K3657">
        <v>52.6901239988944</v>
      </c>
      <c r="L3657">
        <v>51.508516171269903</v>
      </c>
      <c r="M3657">
        <v>27.540486649487899</v>
      </c>
      <c r="N3657">
        <v>1.86211321647707</v>
      </c>
      <c r="O3657">
        <v>100.692041522491</v>
      </c>
      <c r="P3657">
        <v>42.584027135368402</v>
      </c>
      <c r="Q3657">
        <v>0.146226292131694</v>
      </c>
    </row>
    <row r="3658" spans="1:17" hidden="1" x14ac:dyDescent="0.3">
      <c r="A3658" t="s">
        <v>7544</v>
      </c>
      <c r="B3658" t="s">
        <v>7545</v>
      </c>
      <c r="C3658" t="s">
        <v>10301</v>
      </c>
      <c r="E3658">
        <v>36.451802100999998</v>
      </c>
      <c r="F3658">
        <v>69.97</v>
      </c>
      <c r="G3658">
        <v>25.122507445244199</v>
      </c>
      <c r="H3658">
        <v>-11.9451173848026</v>
      </c>
      <c r="I3658">
        <v>-12.427505413170399</v>
      </c>
      <c r="J3658">
        <v>-5.1089076070070201</v>
      </c>
      <c r="K3658">
        <v>72.381119256355603</v>
      </c>
      <c r="L3658">
        <v>64.855904727277704</v>
      </c>
      <c r="M3658">
        <v>50.4372792596632</v>
      </c>
      <c r="N3658">
        <v>0.32418457838568998</v>
      </c>
      <c r="O3658">
        <v>74.246105473774406</v>
      </c>
      <c r="P3658">
        <v>112.030303030303</v>
      </c>
      <c r="Q3658">
        <v>4.9268761369172999E-2</v>
      </c>
    </row>
    <row r="3659" spans="1:17" hidden="1" x14ac:dyDescent="0.3">
      <c r="A3659" t="s">
        <v>7546</v>
      </c>
      <c r="B3659" t="s">
        <v>7547</v>
      </c>
      <c r="C3659" t="s">
        <v>10301</v>
      </c>
      <c r="D3659" t="s">
        <v>1175</v>
      </c>
      <c r="E3659">
        <v>36.418195900000001</v>
      </c>
      <c r="F3659">
        <v>21.41</v>
      </c>
      <c r="G3659">
        <v>-65.131813770468796</v>
      </c>
      <c r="H3659">
        <v>18.415914936519599</v>
      </c>
      <c r="I3659">
        <v>-34.103268595409098</v>
      </c>
      <c r="J3659">
        <v>18.658606224617401</v>
      </c>
      <c r="K3659">
        <v>19.220345804461999</v>
      </c>
      <c r="L3659">
        <v>24.140480630644099</v>
      </c>
      <c r="M3659">
        <v>76.567055626374298</v>
      </c>
      <c r="N3659">
        <v>3.6501793776584899</v>
      </c>
      <c r="O3659">
        <v>97.337692666978</v>
      </c>
      <c r="P3659">
        <v>44.078061911170899</v>
      </c>
      <c r="Q3659">
        <v>1.3766630487151999E-2</v>
      </c>
    </row>
    <row r="3660" spans="1:17" hidden="1" x14ac:dyDescent="0.3">
      <c r="A3660" t="s">
        <v>7548</v>
      </c>
      <c r="B3660" t="s">
        <v>7549</v>
      </c>
      <c r="C3660" t="s">
        <v>10301</v>
      </c>
      <c r="D3660" t="s">
        <v>7011</v>
      </c>
      <c r="E3660">
        <v>36.401795999999997</v>
      </c>
      <c r="F3660">
        <v>162.44999999999999</v>
      </c>
      <c r="G3660">
        <v>7.3445439080053099</v>
      </c>
      <c r="H3660">
        <v>-4.5367792990693001</v>
      </c>
      <c r="I3660">
        <v>16.237653463246499</v>
      </c>
      <c r="J3660">
        <v>-2.4879483418183899</v>
      </c>
      <c r="K3660">
        <v>153.48780707133</v>
      </c>
      <c r="L3660">
        <v>128.339353833709</v>
      </c>
      <c r="M3660">
        <v>37.401345567179099</v>
      </c>
      <c r="N3660">
        <v>0.15140845070422501</v>
      </c>
      <c r="O3660">
        <v>27.6392736226531</v>
      </c>
      <c r="P3660">
        <v>57.489093553078</v>
      </c>
    </row>
    <row r="3661" spans="1:17" hidden="1" x14ac:dyDescent="0.3">
      <c r="A3661" t="s">
        <v>7550</v>
      </c>
      <c r="B3661" t="s">
        <v>7551</v>
      </c>
      <c r="C3661" t="s">
        <v>10301</v>
      </c>
      <c r="D3661" t="s">
        <v>51</v>
      </c>
      <c r="E3661">
        <v>36.381730900000001</v>
      </c>
      <c r="F3661">
        <v>49.03</v>
      </c>
      <c r="G3661">
        <v>98.339761322196694</v>
      </c>
      <c r="H3661">
        <v>3.3535689890062499</v>
      </c>
      <c r="I3661">
        <v>38.954067943694596</v>
      </c>
      <c r="J3661">
        <v>-0.17148209851794799</v>
      </c>
      <c r="K3661">
        <v>49.830455287074898</v>
      </c>
      <c r="L3661">
        <v>43.517867684600198</v>
      </c>
      <c r="M3661">
        <v>47.073161208604198</v>
      </c>
      <c r="N3661">
        <v>0.96985720174032497</v>
      </c>
      <c r="O3661">
        <v>44.625739343259198</v>
      </c>
      <c r="P3661">
        <v>194.47447447447399</v>
      </c>
      <c r="Q3661">
        <v>0.121667278860054</v>
      </c>
    </row>
    <row r="3662" spans="1:17" hidden="1" x14ac:dyDescent="0.3">
      <c r="A3662" t="s">
        <v>7552</v>
      </c>
      <c r="B3662" t="s">
        <v>7553</v>
      </c>
      <c r="C3662" t="s">
        <v>10301</v>
      </c>
      <c r="D3662" t="s">
        <v>21</v>
      </c>
      <c r="E3662">
        <v>36.307024875000003</v>
      </c>
      <c r="F3662">
        <v>143.55000000000001</v>
      </c>
      <c r="G3662">
        <v>51.6319810499742</v>
      </c>
      <c r="H3662">
        <v>-6.5815076393984899</v>
      </c>
      <c r="I3662">
        <v>11.0690303555856</v>
      </c>
      <c r="J3662">
        <v>-5.38121525003094</v>
      </c>
      <c r="K3662">
        <v>151.50661211252699</v>
      </c>
      <c r="L3662">
        <v>135.91951449219999</v>
      </c>
      <c r="M3662">
        <v>48.568788843045297</v>
      </c>
      <c r="N3662">
        <v>1.0051353861657399</v>
      </c>
      <c r="O3662">
        <v>69.940787182166403</v>
      </c>
      <c r="P3662">
        <v>104.45805440820401</v>
      </c>
      <c r="Q3662">
        <v>0.14429721264057899</v>
      </c>
    </row>
    <row r="3663" spans="1:17" hidden="1" x14ac:dyDescent="0.3">
      <c r="A3663" t="s">
        <v>7554</v>
      </c>
      <c r="B3663" t="s">
        <v>7555</v>
      </c>
      <c r="C3663" t="s">
        <v>10301</v>
      </c>
      <c r="D3663" t="s">
        <v>408</v>
      </c>
      <c r="E3663">
        <v>36.244936000000003</v>
      </c>
      <c r="F3663">
        <v>0.91</v>
      </c>
      <c r="G3663">
        <v>-16.942127768036901</v>
      </c>
      <c r="H3663">
        <v>-2.3201643922369999</v>
      </c>
      <c r="I3663">
        <v>-22.460046089015201</v>
      </c>
      <c r="J3663">
        <v>-0.51853510836021099</v>
      </c>
      <c r="K3663">
        <v>0.92419532732863596</v>
      </c>
      <c r="L3663">
        <v>0.93352380612378205</v>
      </c>
      <c r="M3663">
        <v>52.9145345716043</v>
      </c>
      <c r="N3663">
        <v>1.51441389349387</v>
      </c>
      <c r="O3663">
        <v>35.164835164835097</v>
      </c>
      <c r="P3663">
        <v>22.972972972972901</v>
      </c>
      <c r="Q3663">
        <v>0.113637203439062</v>
      </c>
    </row>
    <row r="3664" spans="1:17" hidden="1" x14ac:dyDescent="0.3">
      <c r="A3664" t="s">
        <v>7556</v>
      </c>
      <c r="B3664" t="s">
        <v>7557</v>
      </c>
      <c r="C3664" t="s">
        <v>10301</v>
      </c>
      <c r="D3664" t="s">
        <v>3630</v>
      </c>
      <c r="E3664">
        <v>36.242409019999997</v>
      </c>
      <c r="F3664">
        <v>75.73</v>
      </c>
      <c r="G3664">
        <v>79.107959578107099</v>
      </c>
      <c r="H3664">
        <v>17.6417921295021</v>
      </c>
      <c r="I3664">
        <v>28.565008377215602</v>
      </c>
      <c r="J3664">
        <v>-6.9832761636601299</v>
      </c>
      <c r="K3664">
        <v>70.322573936216301</v>
      </c>
      <c r="L3664">
        <v>59.413665638032001</v>
      </c>
      <c r="M3664">
        <v>50.9174711256126</v>
      </c>
      <c r="N3664">
        <v>2.96941848961196</v>
      </c>
      <c r="O3664">
        <v>21.220124125181499</v>
      </c>
      <c r="P3664">
        <v>119.889663182346</v>
      </c>
      <c r="Q3664">
        <v>8.8883849424389996E-2</v>
      </c>
    </row>
    <row r="3665" spans="1:17" hidden="1" x14ac:dyDescent="0.3">
      <c r="A3665" t="s">
        <v>7558</v>
      </c>
      <c r="B3665" t="s">
        <v>7559</v>
      </c>
      <c r="C3665" t="s">
        <v>10301</v>
      </c>
      <c r="D3665" t="s">
        <v>139</v>
      </c>
      <c r="E3665">
        <v>36.228149999999999</v>
      </c>
      <c r="F3665">
        <v>97.65</v>
      </c>
      <c r="G3665">
        <v>-38.535586494386202</v>
      </c>
      <c r="H3665">
        <v>-9.0353294130774309</v>
      </c>
      <c r="I3665">
        <v>-35.948706384463399</v>
      </c>
      <c r="J3665">
        <v>-8.8263321802022201</v>
      </c>
      <c r="K3665">
        <v>98.221359666567295</v>
      </c>
      <c r="L3665">
        <v>76.254551481379806</v>
      </c>
      <c r="M3665">
        <v>50.361146386366599</v>
      </c>
      <c r="N3665">
        <v>0.64722825829715203</v>
      </c>
      <c r="O3665">
        <v>37.071172555043503</v>
      </c>
      <c r="P3665">
        <v>26.081342801807601</v>
      </c>
      <c r="Q3665">
        <v>9.9340497705916006E-2</v>
      </c>
    </row>
    <row r="3666" spans="1:17" hidden="1" x14ac:dyDescent="0.3">
      <c r="A3666" t="s">
        <v>7560</v>
      </c>
      <c r="B3666" t="s">
        <v>7561</v>
      </c>
      <c r="C3666" t="s">
        <v>10301</v>
      </c>
      <c r="D3666" t="s">
        <v>1399</v>
      </c>
      <c r="E3666">
        <v>36.221658989999902</v>
      </c>
      <c r="F3666">
        <v>9.19</v>
      </c>
      <c r="G3666">
        <v>125.94966579078201</v>
      </c>
      <c r="H3666">
        <v>-5.5949099981574397</v>
      </c>
      <c r="I3666">
        <v>-4.1903522465660101</v>
      </c>
      <c r="J3666">
        <v>-2.76572611959616</v>
      </c>
      <c r="K3666">
        <v>8.9811708448881795</v>
      </c>
      <c r="L3666">
        <v>8.3876239100826595</v>
      </c>
      <c r="M3666">
        <v>56.785405056309401</v>
      </c>
      <c r="N3666">
        <v>1.0075033418668</v>
      </c>
      <c r="O3666">
        <v>25.136017410228501</v>
      </c>
      <c r="P3666">
        <v>167.930029154518</v>
      </c>
      <c r="Q3666">
        <v>7.8536061067228005E-2</v>
      </c>
    </row>
    <row r="3667" spans="1:17" hidden="1" x14ac:dyDescent="0.3">
      <c r="A3667" t="s">
        <v>7562</v>
      </c>
      <c r="B3667" t="s">
        <v>7563</v>
      </c>
      <c r="C3667" t="s">
        <v>10301</v>
      </c>
      <c r="D3667" t="s">
        <v>408</v>
      </c>
      <c r="E3667">
        <v>36.212975</v>
      </c>
      <c r="F3667">
        <v>69.5</v>
      </c>
      <c r="G3667">
        <v>-45.493638852407798</v>
      </c>
      <c r="H3667">
        <v>-5.4504074294835396</v>
      </c>
      <c r="I3667">
        <v>-7.9134152539401104</v>
      </c>
      <c r="J3667">
        <v>-2.76572611959616</v>
      </c>
      <c r="K3667">
        <v>66.904110759057403</v>
      </c>
      <c r="L3667">
        <v>65.357551508119698</v>
      </c>
      <c r="M3667">
        <v>53.801066409963902</v>
      </c>
      <c r="N3667">
        <v>0.176188707280832</v>
      </c>
      <c r="O3667">
        <v>35.827338129496397</v>
      </c>
      <c r="P3667">
        <v>32.633587786259497</v>
      </c>
    </row>
    <row r="3668" spans="1:17" hidden="1" x14ac:dyDescent="0.3">
      <c r="A3668" t="s">
        <v>7564</v>
      </c>
      <c r="B3668" t="s">
        <v>7565</v>
      </c>
      <c r="C3668" t="s">
        <v>10301</v>
      </c>
      <c r="D3668" t="s">
        <v>955</v>
      </c>
      <c r="E3668">
        <v>36.185809200000001</v>
      </c>
      <c r="F3668">
        <v>1.77</v>
      </c>
      <c r="G3668">
        <v>5.1649692427827203</v>
      </c>
      <c r="H3668">
        <v>2.4477737245941502</v>
      </c>
      <c r="I3668">
        <v>0.34958409217113301</v>
      </c>
      <c r="J3668">
        <v>2.85927388040382</v>
      </c>
      <c r="K3668">
        <v>1.5970988784586</v>
      </c>
      <c r="L3668">
        <v>1.59038538728257</v>
      </c>
      <c r="M3668">
        <v>85.646616076481493</v>
      </c>
      <c r="N3668">
        <v>1.2627697388124099</v>
      </c>
      <c r="O3668">
        <v>11.864406779661</v>
      </c>
      <c r="P3668">
        <v>60.9090909090908</v>
      </c>
      <c r="Q3668">
        <v>-7.2460645671956994E-2</v>
      </c>
    </row>
    <row r="3669" spans="1:17" hidden="1" x14ac:dyDescent="0.3">
      <c r="A3669" t="s">
        <v>7566</v>
      </c>
      <c r="B3669" t="s">
        <v>7567</v>
      </c>
      <c r="C3669" t="s">
        <v>10301</v>
      </c>
      <c r="D3669" t="s">
        <v>7568</v>
      </c>
      <c r="E3669">
        <v>36.068300000000001</v>
      </c>
      <c r="F3669">
        <v>29.3</v>
      </c>
      <c r="G3669">
        <v>131.37429787409499</v>
      </c>
      <c r="H3669">
        <v>53.986156728594402</v>
      </c>
      <c r="I3669">
        <v>81.3413954362114</v>
      </c>
      <c r="J3669">
        <v>-8.2325565864266395</v>
      </c>
      <c r="K3669">
        <v>24.436153564241799</v>
      </c>
      <c r="L3669">
        <v>16.7085125456186</v>
      </c>
      <c r="M3669">
        <v>45.497099207458497</v>
      </c>
      <c r="N3669">
        <v>2.4315412186379901</v>
      </c>
      <c r="O3669">
        <v>20.853242320819</v>
      </c>
      <c r="P3669">
        <v>365.079365079365</v>
      </c>
      <c r="Q3669">
        <v>0.123030966396127</v>
      </c>
    </row>
    <row r="3670" spans="1:17" hidden="1" x14ac:dyDescent="0.3">
      <c r="A3670" t="s">
        <v>7569</v>
      </c>
      <c r="B3670" t="s">
        <v>7570</v>
      </c>
      <c r="C3670" t="s">
        <v>10301</v>
      </c>
      <c r="D3670" t="s">
        <v>5364</v>
      </c>
      <c r="E3670">
        <v>35.997024000000003</v>
      </c>
      <c r="F3670">
        <v>136</v>
      </c>
      <c r="G3670">
        <v>-15.2883379382132</v>
      </c>
      <c r="H3670">
        <v>-10.3366561463599</v>
      </c>
      <c r="I3670">
        <v>-15.0848232726159</v>
      </c>
      <c r="J3670">
        <v>-11.4282347821048</v>
      </c>
      <c r="K3670">
        <v>143.24248870300499</v>
      </c>
      <c r="M3670">
        <v>38.383818979624898</v>
      </c>
      <c r="N3670">
        <v>0.6962890625</v>
      </c>
      <c r="O3670">
        <v>25.110294117647001</v>
      </c>
      <c r="P3670">
        <v>22.302158273381199</v>
      </c>
    </row>
    <row r="3671" spans="1:17" hidden="1" x14ac:dyDescent="0.3">
      <c r="A3671" t="s">
        <v>7571</v>
      </c>
      <c r="B3671" t="s">
        <v>7572</v>
      </c>
      <c r="C3671" t="s">
        <v>10301</v>
      </c>
      <c r="E3671">
        <v>35.945</v>
      </c>
      <c r="F3671">
        <v>51.35</v>
      </c>
      <c r="G3671">
        <v>353.33812002038201</v>
      </c>
      <c r="H3671">
        <v>9.9510026558179199</v>
      </c>
      <c r="I3671">
        <v>-37.502685996343203</v>
      </c>
      <c r="J3671">
        <v>-10.3834302282189</v>
      </c>
      <c r="K3671">
        <v>55.3389522705207</v>
      </c>
      <c r="L3671">
        <v>51.384260798096001</v>
      </c>
      <c r="M3671">
        <v>37.521653063267003</v>
      </c>
      <c r="N3671">
        <v>1.1299025329311301</v>
      </c>
      <c r="O3671">
        <v>74.2551119766309</v>
      </c>
      <c r="P3671">
        <v>393.27569644572498</v>
      </c>
    </row>
    <row r="3672" spans="1:17" hidden="1" x14ac:dyDescent="0.3">
      <c r="A3672" t="s">
        <v>7573</v>
      </c>
      <c r="B3672" t="s">
        <v>7574</v>
      </c>
      <c r="C3672" t="s">
        <v>10301</v>
      </c>
      <c r="D3672" t="s">
        <v>281</v>
      </c>
      <c r="E3672">
        <v>35.933903999999998</v>
      </c>
      <c r="F3672">
        <v>36</v>
      </c>
      <c r="G3672">
        <v>18.364261663187602</v>
      </c>
      <c r="H3672">
        <v>-0.100063394577177</v>
      </c>
      <c r="I3672">
        <v>-23.806559798233302</v>
      </c>
      <c r="J3672">
        <v>-2.48482724319167</v>
      </c>
      <c r="K3672">
        <v>36.344216572426802</v>
      </c>
      <c r="L3672">
        <v>35.648796274837302</v>
      </c>
      <c r="M3672">
        <v>56.237988316188101</v>
      </c>
      <c r="N3672">
        <v>0.58678656373587001</v>
      </c>
      <c r="O3672">
        <v>79.1666666666666</v>
      </c>
      <c r="P3672">
        <v>59.928920479786697</v>
      </c>
      <c r="Q3672">
        <v>-1.1010326114268E-2</v>
      </c>
    </row>
    <row r="3673" spans="1:17" hidden="1" x14ac:dyDescent="0.3">
      <c r="A3673" t="s">
        <v>7575</v>
      </c>
      <c r="B3673" t="s">
        <v>7576</v>
      </c>
      <c r="C3673" t="s">
        <v>10301</v>
      </c>
      <c r="D3673" t="s">
        <v>51</v>
      </c>
      <c r="E3673">
        <v>35.880000000000003</v>
      </c>
      <c r="F3673">
        <v>35.880000000000003</v>
      </c>
      <c r="G3673">
        <v>-33.790836632682002</v>
      </c>
      <c r="H3673">
        <v>-12.7327012848849</v>
      </c>
      <c r="I3673">
        <v>-23.7345558929368</v>
      </c>
      <c r="J3673">
        <v>4.8412957467419799</v>
      </c>
      <c r="K3673">
        <v>37.016378560390102</v>
      </c>
      <c r="L3673">
        <v>37.569499173554597</v>
      </c>
      <c r="M3673">
        <v>58.378771201260697</v>
      </c>
      <c r="N3673">
        <v>1.41798696401361</v>
      </c>
      <c r="O3673">
        <v>71.404682274247406</v>
      </c>
      <c r="P3673">
        <v>19.361277445109799</v>
      </c>
      <c r="Q3673">
        <v>2.4103712373692E-2</v>
      </c>
    </row>
    <row r="3674" spans="1:17" hidden="1" x14ac:dyDescent="0.3">
      <c r="A3674" t="s">
        <v>7577</v>
      </c>
      <c r="B3674" t="s">
        <v>7578</v>
      </c>
      <c r="C3674" t="s">
        <v>10301</v>
      </c>
      <c r="D3674" t="s">
        <v>2767</v>
      </c>
      <c r="E3674">
        <v>35.860318276000001</v>
      </c>
      <c r="F3674">
        <v>24.74</v>
      </c>
      <c r="G3674">
        <v>396.23480484874602</v>
      </c>
      <c r="H3674">
        <v>8.64924750608027</v>
      </c>
      <c r="I3674">
        <v>115.296744700695</v>
      </c>
      <c r="J3674">
        <v>-10.446779521205499</v>
      </c>
      <c r="K3674">
        <v>21.995778014293499</v>
      </c>
      <c r="L3674">
        <v>13.1134334614176</v>
      </c>
      <c r="M3674">
        <v>32.005463592546597</v>
      </c>
      <c r="N3674">
        <v>2.0889566073547701</v>
      </c>
      <c r="O3674">
        <v>17.3403395311237</v>
      </c>
      <c r="P3674">
        <v>426.38297872340399</v>
      </c>
      <c r="Q3674">
        <v>0.19129848855412801</v>
      </c>
    </row>
    <row r="3675" spans="1:17" hidden="1" x14ac:dyDescent="0.3">
      <c r="A3675" t="s">
        <v>7579</v>
      </c>
      <c r="B3675" t="s">
        <v>7580</v>
      </c>
      <c r="C3675" t="s">
        <v>10301</v>
      </c>
      <c r="D3675" t="s">
        <v>54</v>
      </c>
      <c r="E3675">
        <v>35.698206032999998</v>
      </c>
      <c r="F3675">
        <v>15.33</v>
      </c>
      <c r="G3675">
        <v>-99.418016386376607</v>
      </c>
      <c r="H3675">
        <v>-14.0169593639267</v>
      </c>
      <c r="I3675">
        <v>-64.694426816482405</v>
      </c>
      <c r="J3675">
        <v>11.2077321161571</v>
      </c>
      <c r="K3675">
        <v>18.070067115459199</v>
      </c>
      <c r="L3675">
        <v>26.3074941892624</v>
      </c>
      <c r="M3675">
        <v>66.517961412764393</v>
      </c>
      <c r="N3675">
        <v>0.36615477910834698</v>
      </c>
      <c r="O3675">
        <v>283.88780169602001</v>
      </c>
      <c r="P3675">
        <v>25.655737704918</v>
      </c>
      <c r="Q3675">
        <v>-6.1114994520504999E-2</v>
      </c>
    </row>
    <row r="3676" spans="1:17" hidden="1" x14ac:dyDescent="0.3">
      <c r="A3676" t="s">
        <v>7581</v>
      </c>
      <c r="B3676" t="s">
        <v>7582</v>
      </c>
      <c r="C3676" t="s">
        <v>10301</v>
      </c>
      <c r="D3676" t="s">
        <v>1763</v>
      </c>
      <c r="E3676">
        <v>35.582284999999999</v>
      </c>
      <c r="F3676">
        <v>35.9</v>
      </c>
      <c r="G3676">
        <v>60.930237225996898</v>
      </c>
      <c r="H3676">
        <v>14.2885886948918</v>
      </c>
      <c r="I3676">
        <v>17.740273404319201</v>
      </c>
      <c r="J3676">
        <v>0.14689523962711701</v>
      </c>
      <c r="K3676">
        <v>32.603438276565797</v>
      </c>
      <c r="L3676">
        <v>28.788098322670798</v>
      </c>
      <c r="M3676">
        <v>64.085371250703602</v>
      </c>
      <c r="N3676">
        <v>0.65476614233602004</v>
      </c>
      <c r="O3676">
        <v>11.3649025069637</v>
      </c>
      <c r="P3676">
        <v>93.530997304582101</v>
      </c>
      <c r="Q3676">
        <v>0.124324530838718</v>
      </c>
    </row>
    <row r="3677" spans="1:17" hidden="1" x14ac:dyDescent="0.3">
      <c r="A3677" t="s">
        <v>7583</v>
      </c>
      <c r="B3677" t="s">
        <v>7584</v>
      </c>
      <c r="C3677" t="s">
        <v>10301</v>
      </c>
      <c r="D3677" t="s">
        <v>80</v>
      </c>
      <c r="E3677">
        <v>35.548113354000002</v>
      </c>
      <c r="F3677">
        <v>12.09</v>
      </c>
      <c r="G3677">
        <v>36.572058394232698</v>
      </c>
      <c r="H3677">
        <v>-1.3214691238076599</v>
      </c>
      <c r="I3677">
        <v>-12.981854812504601</v>
      </c>
      <c r="J3677">
        <v>0.14336478949474199</v>
      </c>
      <c r="K3677">
        <v>10.877443055574499</v>
      </c>
      <c r="L3677">
        <v>9.8245695218073195</v>
      </c>
      <c r="M3677">
        <v>78.1218157147255</v>
      </c>
      <c r="N3677">
        <v>0.67451027428977195</v>
      </c>
      <c r="O3677">
        <v>19.520264681554998</v>
      </c>
      <c r="P3677">
        <v>96.585365853658502</v>
      </c>
      <c r="Q3677">
        <v>2.5564341473390002E-2</v>
      </c>
    </row>
    <row r="3678" spans="1:17" hidden="1" x14ac:dyDescent="0.3">
      <c r="A3678" t="s">
        <v>7585</v>
      </c>
      <c r="B3678" t="s">
        <v>7586</v>
      </c>
      <c r="C3678" t="s">
        <v>10301</v>
      </c>
      <c r="D3678" t="s">
        <v>1561</v>
      </c>
      <c r="E3678">
        <v>35.546999999999997</v>
      </c>
      <c r="F3678">
        <v>34.85</v>
      </c>
      <c r="G3678">
        <v>-31.112181968579002</v>
      </c>
      <c r="H3678">
        <v>-3.7784393945702299</v>
      </c>
      <c r="I3678">
        <v>-21.740248492557299</v>
      </c>
      <c r="J3678">
        <v>-3.45322611959616</v>
      </c>
      <c r="K3678">
        <v>33.495262487219399</v>
      </c>
      <c r="L3678">
        <v>35.800891321536703</v>
      </c>
      <c r="M3678">
        <v>64.459893936894503</v>
      </c>
      <c r="N3678">
        <v>0.99708312304273905</v>
      </c>
      <c r="O3678">
        <v>59.253945480631202</v>
      </c>
      <c r="P3678">
        <v>17.736486486486399</v>
      </c>
      <c r="Q3678">
        <v>7.2232965021398005E-2</v>
      </c>
    </row>
    <row r="3679" spans="1:17" hidden="1" x14ac:dyDescent="0.3">
      <c r="A3679" t="s">
        <v>7587</v>
      </c>
      <c r="B3679" t="s">
        <v>7588</v>
      </c>
      <c r="C3679" t="s">
        <v>10301</v>
      </c>
      <c r="D3679" t="s">
        <v>1434</v>
      </c>
      <c r="E3679">
        <v>35.49</v>
      </c>
      <c r="F3679">
        <v>84.5</v>
      </c>
      <c r="G3679">
        <v>-0.94553617176791604</v>
      </c>
      <c r="H3679">
        <v>-19.6411680695028</v>
      </c>
      <c r="I3679">
        <v>-1.3624164366321001</v>
      </c>
      <c r="J3679">
        <v>-4.6209026605895804</v>
      </c>
      <c r="K3679">
        <v>94.935764018633293</v>
      </c>
      <c r="L3679">
        <v>84.857723809501707</v>
      </c>
      <c r="M3679">
        <v>36.874877739658999</v>
      </c>
      <c r="N3679">
        <v>1.4868972710678701</v>
      </c>
      <c r="O3679">
        <v>44.378698224852002</v>
      </c>
      <c r="P3679">
        <v>47.212543554006899</v>
      </c>
      <c r="Q3679">
        <v>0.13080923333078701</v>
      </c>
    </row>
    <row r="3680" spans="1:17" hidden="1" x14ac:dyDescent="0.3">
      <c r="A3680" t="s">
        <v>7589</v>
      </c>
      <c r="B3680" t="s">
        <v>7590</v>
      </c>
      <c r="C3680" t="s">
        <v>10301</v>
      </c>
      <c r="D3680" t="s">
        <v>359</v>
      </c>
      <c r="E3680">
        <v>35.468019599999998</v>
      </c>
      <c r="F3680">
        <v>58.11</v>
      </c>
      <c r="G3680">
        <v>336.96226247586497</v>
      </c>
      <c r="H3680">
        <v>49.9875989235573</v>
      </c>
      <c r="I3680">
        <v>486.77946846036701</v>
      </c>
      <c r="J3680">
        <v>5.4378439525648599</v>
      </c>
      <c r="K3680">
        <v>39.187444877011302</v>
      </c>
      <c r="L3680">
        <v>22.499525741956798</v>
      </c>
      <c r="M3680">
        <v>99.912886287086593</v>
      </c>
      <c r="N3680">
        <v>0.50148991587414005</v>
      </c>
      <c r="O3680">
        <v>0</v>
      </c>
      <c r="P3680">
        <v>578.85514018691504</v>
      </c>
      <c r="Q3680">
        <v>0.14791495205272001</v>
      </c>
    </row>
    <row r="3681" spans="1:17" hidden="1" x14ac:dyDescent="0.3">
      <c r="A3681" t="s">
        <v>7591</v>
      </c>
      <c r="B3681" t="s">
        <v>7592</v>
      </c>
      <c r="C3681" t="s">
        <v>10301</v>
      </c>
      <c r="D3681" t="s">
        <v>7245</v>
      </c>
      <c r="E3681">
        <v>35.457779195000001</v>
      </c>
      <c r="F3681">
        <v>620.35</v>
      </c>
      <c r="G3681">
        <v>-7.9854030630422397</v>
      </c>
      <c r="H3681">
        <v>13.7322843198399</v>
      </c>
      <c r="I3681">
        <v>-25.790366172191799</v>
      </c>
      <c r="J3681">
        <v>1.1751605799112199</v>
      </c>
      <c r="K3681">
        <v>613.37083226427899</v>
      </c>
      <c r="L3681">
        <v>698.69946441212505</v>
      </c>
      <c r="M3681">
        <v>64.907829210212597</v>
      </c>
      <c r="N3681">
        <v>0.65456545654565401</v>
      </c>
      <c r="O3681">
        <v>103.764004191182</v>
      </c>
      <c r="P3681">
        <v>22.598814229249001</v>
      </c>
      <c r="Q3681">
        <v>9.9107431869450993E-2</v>
      </c>
    </row>
    <row r="3682" spans="1:17" hidden="1" x14ac:dyDescent="0.3">
      <c r="A3682" t="s">
        <v>7593</v>
      </c>
      <c r="B3682" t="s">
        <v>7594</v>
      </c>
      <c r="C3682" t="s">
        <v>10301</v>
      </c>
      <c r="D3682" t="s">
        <v>1388</v>
      </c>
      <c r="E3682">
        <v>35.413381399999999</v>
      </c>
      <c r="F3682">
        <v>23.5</v>
      </c>
      <c r="G3682">
        <v>-9.5298282042353204</v>
      </c>
      <c r="H3682">
        <v>-16.048022685312599</v>
      </c>
      <c r="I3682">
        <v>11.039672336213799</v>
      </c>
      <c r="J3682">
        <v>-6.1270706574112896</v>
      </c>
      <c r="K3682">
        <v>23.401080467748098</v>
      </c>
      <c r="L3682">
        <v>21.176619744904698</v>
      </c>
      <c r="M3682">
        <v>47.823985568029997</v>
      </c>
      <c r="N3682">
        <v>0.53498327759197295</v>
      </c>
      <c r="O3682">
        <v>30.212765957446798</v>
      </c>
      <c r="P3682">
        <v>74.074074074074005</v>
      </c>
    </row>
    <row r="3683" spans="1:17" hidden="1" x14ac:dyDescent="0.3">
      <c r="A3683" t="s">
        <v>7595</v>
      </c>
      <c r="B3683" t="s">
        <v>7596</v>
      </c>
      <c r="C3683" t="s">
        <v>10301</v>
      </c>
      <c r="D3683" t="s">
        <v>2624</v>
      </c>
      <c r="E3683">
        <v>35.341262643999997</v>
      </c>
      <c r="F3683">
        <v>44.78</v>
      </c>
      <c r="G3683">
        <v>11.8014512434161</v>
      </c>
      <c r="H3683">
        <v>9.9963003262234302</v>
      </c>
      <c r="I3683">
        <v>41.209211303255401</v>
      </c>
      <c r="J3683">
        <v>-0.47929395879213899</v>
      </c>
      <c r="K3683">
        <v>38.394448424018599</v>
      </c>
      <c r="L3683">
        <v>33.960293318237902</v>
      </c>
      <c r="M3683">
        <v>71.824547216367193</v>
      </c>
      <c r="N3683">
        <v>1.0009227130517999</v>
      </c>
      <c r="O3683">
        <v>13.890129522107999</v>
      </c>
      <c r="P3683">
        <v>86.505622657226098</v>
      </c>
      <c r="Q3683">
        <v>0.111101686945428</v>
      </c>
    </row>
    <row r="3684" spans="1:17" hidden="1" x14ac:dyDescent="0.3">
      <c r="A3684" t="s">
        <v>7597</v>
      </c>
      <c r="B3684" t="s">
        <v>7598</v>
      </c>
      <c r="C3684" t="s">
        <v>10301</v>
      </c>
      <c r="D3684" t="s">
        <v>1353</v>
      </c>
      <c r="E3684">
        <v>35.335546641000001</v>
      </c>
      <c r="F3684">
        <v>999.99</v>
      </c>
      <c r="G3684">
        <v>-27.917737524134498</v>
      </c>
      <c r="H3684">
        <v>-1.23320787049787</v>
      </c>
      <c r="I3684">
        <v>-11.675732363525</v>
      </c>
      <c r="J3684">
        <v>-2.76572611959616</v>
      </c>
      <c r="K3684">
        <v>999.99269106804002</v>
      </c>
      <c r="L3684">
        <v>999.99277647372298</v>
      </c>
      <c r="M3684">
        <v>45.349584451913898</v>
      </c>
      <c r="N3684">
        <v>0.53300373235496301</v>
      </c>
      <c r="O3684">
        <v>4.5010450104500999</v>
      </c>
      <c r="P3684">
        <v>0.88171500630516098</v>
      </c>
      <c r="Q3684">
        <v>-0.10191173764686701</v>
      </c>
    </row>
    <row r="3685" spans="1:17" hidden="1" x14ac:dyDescent="0.3">
      <c r="A3685" t="s">
        <v>7599</v>
      </c>
      <c r="B3685" t="s">
        <v>7600</v>
      </c>
      <c r="C3685" t="s">
        <v>10301</v>
      </c>
      <c r="D3685" t="s">
        <v>139</v>
      </c>
      <c r="E3685">
        <v>35.300699999999999</v>
      </c>
      <c r="F3685">
        <v>30.5</v>
      </c>
      <c r="G3685">
        <v>-36.188414215863801</v>
      </c>
      <c r="I3685">
        <v>-15.763782677990401</v>
      </c>
      <c r="M3685">
        <v>0</v>
      </c>
      <c r="N3685">
        <v>1</v>
      </c>
      <c r="O3685">
        <v>9.01639344262294</v>
      </c>
      <c r="P3685">
        <v>0</v>
      </c>
    </row>
    <row r="3686" spans="1:17" hidden="1" x14ac:dyDescent="0.3">
      <c r="A3686" t="s">
        <v>7601</v>
      </c>
      <c r="B3686" t="s">
        <v>7602</v>
      </c>
      <c r="C3686" t="s">
        <v>10301</v>
      </c>
      <c r="D3686" t="s">
        <v>408</v>
      </c>
      <c r="E3686">
        <v>35.261337736000002</v>
      </c>
      <c r="F3686">
        <v>13.88</v>
      </c>
      <c r="G3686">
        <v>-8.4685120508126808</v>
      </c>
      <c r="H3686">
        <v>-0.14229877958877901</v>
      </c>
      <c r="I3686">
        <v>-31.2585828849619</v>
      </c>
      <c r="J3686">
        <v>3.7476838420896499</v>
      </c>
      <c r="K3686">
        <v>13.7423171181513</v>
      </c>
      <c r="L3686">
        <v>14.471934167391501</v>
      </c>
      <c r="M3686">
        <v>58.648084828281696</v>
      </c>
      <c r="N3686">
        <v>0.62298669438437004</v>
      </c>
      <c r="O3686">
        <v>75.072046109509998</v>
      </c>
      <c r="P3686">
        <v>38.661338661338597</v>
      </c>
      <c r="Q3686">
        <v>4.2824850187967001E-2</v>
      </c>
    </row>
    <row r="3687" spans="1:17" hidden="1" x14ac:dyDescent="0.3">
      <c r="A3687" t="s">
        <v>7603</v>
      </c>
      <c r="B3687" t="s">
        <v>7604</v>
      </c>
      <c r="C3687" t="s">
        <v>10301</v>
      </c>
      <c r="D3687" t="s">
        <v>471</v>
      </c>
      <c r="E3687">
        <v>35.220725289000001</v>
      </c>
      <c r="F3687">
        <v>5.23</v>
      </c>
      <c r="G3687">
        <v>-58.646214345326598</v>
      </c>
      <c r="H3687">
        <v>-8.9933489639722897</v>
      </c>
      <c r="I3687">
        <v>-50.146320598819102</v>
      </c>
      <c r="J3687">
        <v>-3.14667850054854</v>
      </c>
      <c r="K3687">
        <v>6.0057465126482503</v>
      </c>
      <c r="L3687">
        <v>8.5835384278248092</v>
      </c>
      <c r="M3687">
        <v>33.986382298454799</v>
      </c>
      <c r="N3687">
        <v>0.252088408083251</v>
      </c>
      <c r="O3687">
        <v>110.32504780114699</v>
      </c>
      <c r="P3687">
        <v>4.5999999999999996</v>
      </c>
      <c r="Q3687">
        <v>-0.22576907885726599</v>
      </c>
    </row>
    <row r="3688" spans="1:17" hidden="1" x14ac:dyDescent="0.3">
      <c r="A3688" t="s">
        <v>7605</v>
      </c>
      <c r="B3688" t="s">
        <v>7606</v>
      </c>
      <c r="C3688" t="s">
        <v>10301</v>
      </c>
      <c r="D3688" t="s">
        <v>2624</v>
      </c>
      <c r="E3688">
        <v>35.034724779000001</v>
      </c>
      <c r="F3688">
        <v>16.41</v>
      </c>
      <c r="G3688">
        <v>99.998929142532106</v>
      </c>
      <c r="H3688">
        <v>22.337661354247601</v>
      </c>
      <c r="I3688">
        <v>80.254092197878407</v>
      </c>
      <c r="J3688">
        <v>-1.61187996575001</v>
      </c>
      <c r="K3688">
        <v>12.9348462234666</v>
      </c>
      <c r="L3688">
        <v>10.171425282270199</v>
      </c>
      <c r="M3688">
        <v>76.5331110047983</v>
      </c>
      <c r="N3688">
        <v>0.34904508761567199</v>
      </c>
      <c r="O3688">
        <v>0.54844606946984298</v>
      </c>
      <c r="P3688">
        <v>139.56204379562001</v>
      </c>
    </row>
    <row r="3689" spans="1:17" hidden="1" x14ac:dyDescent="0.3">
      <c r="A3689" t="s">
        <v>7607</v>
      </c>
      <c r="B3689" t="s">
        <v>7608</v>
      </c>
      <c r="C3689" t="s">
        <v>10301</v>
      </c>
      <c r="D3689" t="s">
        <v>359</v>
      </c>
      <c r="E3689">
        <v>35.033707644000003</v>
      </c>
      <c r="F3689">
        <v>86.97</v>
      </c>
      <c r="G3689">
        <v>-42.527457700865</v>
      </c>
      <c r="H3689">
        <v>-1.0541517335408999E-2</v>
      </c>
      <c r="I3689">
        <v>-22.015938549091999</v>
      </c>
      <c r="J3689">
        <v>-1.7331046692324099</v>
      </c>
      <c r="K3689">
        <v>88.416617508201696</v>
      </c>
      <c r="L3689">
        <v>90.799271117806498</v>
      </c>
      <c r="M3689">
        <v>53.023029570347099</v>
      </c>
      <c r="N3689">
        <v>0.38498459474754199</v>
      </c>
      <c r="O3689">
        <v>32.229504426813797</v>
      </c>
      <c r="P3689">
        <v>11.5</v>
      </c>
      <c r="Q3689">
        <v>-2.2165951109660999E-2</v>
      </c>
    </row>
    <row r="3690" spans="1:17" hidden="1" x14ac:dyDescent="0.3">
      <c r="A3690" t="s">
        <v>7609</v>
      </c>
      <c r="B3690" t="s">
        <v>7610</v>
      </c>
      <c r="C3690" t="s">
        <v>10301</v>
      </c>
      <c r="E3690">
        <v>35.016378000000003</v>
      </c>
      <c r="F3690">
        <v>5.48</v>
      </c>
      <c r="G3690">
        <v>-43.219128559683199</v>
      </c>
      <c r="H3690">
        <v>-5.4704960060910901</v>
      </c>
      <c r="I3690">
        <v>-52.624008225593997</v>
      </c>
      <c r="J3690">
        <v>-4.16188667806039</v>
      </c>
      <c r="K3690">
        <v>6.1318150048157003</v>
      </c>
      <c r="L3690">
        <v>5.5191922963652802</v>
      </c>
      <c r="M3690">
        <v>31.352798353114402</v>
      </c>
      <c r="N3690">
        <v>1.5391421593071599</v>
      </c>
      <c r="O3690">
        <v>77.737226277372201</v>
      </c>
      <c r="P3690">
        <v>2.8142589118199002</v>
      </c>
    </row>
    <row r="3691" spans="1:17" hidden="1" x14ac:dyDescent="0.3">
      <c r="A3691" t="s">
        <v>7611</v>
      </c>
      <c r="B3691" t="s">
        <v>7612</v>
      </c>
      <c r="C3691" t="s">
        <v>10301</v>
      </c>
      <c r="D3691" t="s">
        <v>2182</v>
      </c>
      <c r="E3691">
        <v>35.010687500000003</v>
      </c>
      <c r="F3691">
        <v>62.5</v>
      </c>
      <c r="G3691">
        <v>-18.613785093214599</v>
      </c>
      <c r="H3691">
        <v>-0.69835913240661396</v>
      </c>
      <c r="I3691">
        <v>-1.0366812040278099</v>
      </c>
      <c r="J3691">
        <v>-0.469807752249227</v>
      </c>
      <c r="K3691">
        <v>60.0842175185184</v>
      </c>
      <c r="L3691">
        <v>58.857178401651602</v>
      </c>
      <c r="M3691">
        <v>68.101110339575698</v>
      </c>
      <c r="N3691">
        <v>0.37977879849700802</v>
      </c>
      <c r="O3691">
        <v>26.079999999999899</v>
      </c>
      <c r="P3691">
        <v>46.198830409356702</v>
      </c>
      <c r="Q3691">
        <v>1.7003883344547999E-2</v>
      </c>
    </row>
    <row r="3692" spans="1:17" hidden="1" x14ac:dyDescent="0.3">
      <c r="A3692" t="s">
        <v>7613</v>
      </c>
      <c r="B3692" t="s">
        <v>7614</v>
      </c>
      <c r="C3692" t="s">
        <v>10301</v>
      </c>
      <c r="D3692" t="s">
        <v>303</v>
      </c>
      <c r="E3692">
        <v>35.0101662</v>
      </c>
      <c r="F3692">
        <v>78.739999999999995</v>
      </c>
      <c r="G3692">
        <v>45.939626132301697</v>
      </c>
      <c r="H3692">
        <v>3.7332350825222602</v>
      </c>
      <c r="I3692">
        <v>-30.8006296519392</v>
      </c>
      <c r="J3692">
        <v>-1.2072845611545999</v>
      </c>
      <c r="K3692">
        <v>78.025489625352805</v>
      </c>
      <c r="L3692">
        <v>73.974573722948605</v>
      </c>
      <c r="M3692">
        <v>48.885981835852697</v>
      </c>
      <c r="N3692">
        <v>0.55547790339157199</v>
      </c>
      <c r="O3692">
        <v>44.881889763779498</v>
      </c>
      <c r="P3692">
        <v>82.903600464576002</v>
      </c>
      <c r="Q3692">
        <v>2.0791279089862998E-2</v>
      </c>
    </row>
    <row r="3693" spans="1:17" hidden="1" x14ac:dyDescent="0.3">
      <c r="A3693" t="s">
        <v>7615</v>
      </c>
      <c r="B3693" t="s">
        <v>7616</v>
      </c>
      <c r="C3693" t="s">
        <v>10301</v>
      </c>
      <c r="D3693" t="s">
        <v>527</v>
      </c>
      <c r="E3693">
        <v>34.976759999999999</v>
      </c>
      <c r="F3693">
        <v>43.68</v>
      </c>
      <c r="G3693">
        <v>-12.1784688436894</v>
      </c>
      <c r="H3693">
        <v>3.7667921295021198</v>
      </c>
      <c r="I3693">
        <v>-1.4283825402035</v>
      </c>
      <c r="J3693">
        <v>2.23427388040382</v>
      </c>
      <c r="K3693">
        <v>41.479601436360802</v>
      </c>
      <c r="L3693">
        <v>40.012681061588196</v>
      </c>
      <c r="M3693">
        <v>100</v>
      </c>
      <c r="N3693">
        <v>8.5712897718597691</v>
      </c>
      <c r="O3693">
        <v>0</v>
      </c>
      <c r="P3693">
        <v>15.7392686804451</v>
      </c>
    </row>
    <row r="3694" spans="1:17" hidden="1" x14ac:dyDescent="0.3">
      <c r="A3694" t="s">
        <v>7617</v>
      </c>
      <c r="B3694" t="s">
        <v>7618</v>
      </c>
      <c r="C3694" t="s">
        <v>10301</v>
      </c>
      <c r="D3694" t="s">
        <v>921</v>
      </c>
      <c r="E3694">
        <v>34.944000000000003</v>
      </c>
      <c r="F3694">
        <v>6.5</v>
      </c>
      <c r="G3694">
        <v>-102.859911772399</v>
      </c>
      <c r="H3694">
        <v>-34.999441636731603</v>
      </c>
      <c r="I3694">
        <v>-86.617906611790204</v>
      </c>
      <c r="J3694">
        <v>-10.297106872734201</v>
      </c>
      <c r="K3694">
        <v>11.5459670131298</v>
      </c>
      <c r="M3694">
        <v>2.0321538383072001E-2</v>
      </c>
      <c r="N3694">
        <v>0.414806649149564</v>
      </c>
      <c r="O3694">
        <v>340.923076923076</v>
      </c>
      <c r="P3694">
        <v>0</v>
      </c>
    </row>
    <row r="3695" spans="1:17" hidden="1" x14ac:dyDescent="0.3">
      <c r="A3695" t="s">
        <v>7619</v>
      </c>
      <c r="B3695" t="s">
        <v>7620</v>
      </c>
      <c r="C3695" t="s">
        <v>10301</v>
      </c>
      <c r="D3695" t="s">
        <v>622</v>
      </c>
      <c r="E3695">
        <v>34.864199999999997</v>
      </c>
      <c r="F3695">
        <v>56</v>
      </c>
      <c r="G3695">
        <v>27.637818031420899</v>
      </c>
      <c r="H3695">
        <v>17.182020106483002</v>
      </c>
      <c r="I3695">
        <v>20.0269957644147</v>
      </c>
      <c r="J3695">
        <v>-1.59326015893051</v>
      </c>
      <c r="K3695">
        <v>47.251273184456302</v>
      </c>
      <c r="L3695">
        <v>44.450035711778597</v>
      </c>
      <c r="M3695">
        <v>71.633197083767996</v>
      </c>
      <c r="N3695">
        <v>1.09077271334971</v>
      </c>
      <c r="O3695">
        <v>15.714285714285699</v>
      </c>
      <c r="P3695">
        <v>81.083265966046895</v>
      </c>
      <c r="Q3695">
        <v>0.10383967454936099</v>
      </c>
    </row>
    <row r="3696" spans="1:17" hidden="1" x14ac:dyDescent="0.3">
      <c r="A3696" t="s">
        <v>7621</v>
      </c>
      <c r="B3696" t="s">
        <v>7622</v>
      </c>
      <c r="C3696" t="s">
        <v>10301</v>
      </c>
      <c r="D3696" t="s">
        <v>408</v>
      </c>
      <c r="E3696">
        <v>34.723260000000003</v>
      </c>
      <c r="F3696">
        <v>0.95</v>
      </c>
      <c r="G3696">
        <v>16.021656415259301</v>
      </c>
      <c r="H3696">
        <v>-1.23320787049787</v>
      </c>
      <c r="I3696">
        <v>-22.890685634553101</v>
      </c>
      <c r="J3696">
        <v>1.67871832484826</v>
      </c>
      <c r="K3696">
        <v>0.951442770589918</v>
      </c>
      <c r="L3696">
        <v>0.96022289976015796</v>
      </c>
      <c r="M3696">
        <v>68.3960485570353</v>
      </c>
      <c r="N3696">
        <v>0.86609698260902401</v>
      </c>
      <c r="O3696">
        <v>38.947368421052602</v>
      </c>
      <c r="P3696">
        <v>61.016949152542303</v>
      </c>
      <c r="Q3696">
        <v>5.5695446011194999E-2</v>
      </c>
    </row>
    <row r="3697" spans="1:17" hidden="1" x14ac:dyDescent="0.3">
      <c r="A3697" t="s">
        <v>7623</v>
      </c>
      <c r="B3697" t="s">
        <v>7624</v>
      </c>
      <c r="C3697" t="s">
        <v>10301</v>
      </c>
      <c r="D3697" t="s">
        <v>124</v>
      </c>
      <c r="E3697">
        <v>34.627499999999998</v>
      </c>
      <c r="F3697">
        <v>2.4300000000000002</v>
      </c>
      <c r="G3697">
        <v>0.33920278648833901</v>
      </c>
      <c r="H3697">
        <v>-12.0024386397286</v>
      </c>
      <c r="I3697">
        <v>18.969428926797502</v>
      </c>
      <c r="J3697">
        <v>13.2342738804038</v>
      </c>
      <c r="K3697">
        <v>2.4487779980734001</v>
      </c>
      <c r="L3697">
        <v>2.28898884053896</v>
      </c>
      <c r="M3697">
        <v>72.251321178972702</v>
      </c>
      <c r="N3697">
        <v>2.5644321066667102</v>
      </c>
      <c r="O3697">
        <v>41.1522633744855</v>
      </c>
      <c r="P3697">
        <v>104.409498620055</v>
      </c>
      <c r="Q3697">
        <v>7.0870450871585E-2</v>
      </c>
    </row>
    <row r="3698" spans="1:17" hidden="1" x14ac:dyDescent="0.3">
      <c r="A3698" t="s">
        <v>7625</v>
      </c>
      <c r="B3698" t="s">
        <v>7626</v>
      </c>
      <c r="C3698" t="s">
        <v>10301</v>
      </c>
      <c r="D3698" t="s">
        <v>1589</v>
      </c>
      <c r="E3698">
        <v>34.583784508000001</v>
      </c>
      <c r="F3698">
        <v>6.89</v>
      </c>
      <c r="G3698">
        <v>15.6239291425321</v>
      </c>
      <c r="H3698">
        <v>2.7484154066843498</v>
      </c>
      <c r="I3698">
        <v>-9.6016582894509899</v>
      </c>
      <c r="J3698">
        <v>3.9952801697120002</v>
      </c>
      <c r="K3698">
        <v>6.4930880717462598</v>
      </c>
      <c r="L3698">
        <v>5.9979354498532098</v>
      </c>
      <c r="M3698">
        <v>67.039802821659407</v>
      </c>
      <c r="N3698">
        <v>0.80818613273087603</v>
      </c>
      <c r="O3698">
        <v>22.496371552975301</v>
      </c>
      <c r="P3698">
        <v>48.172043010752603</v>
      </c>
      <c r="Q3698">
        <v>5.6586505300195003E-2</v>
      </c>
    </row>
    <row r="3699" spans="1:17" hidden="1" x14ac:dyDescent="0.3">
      <c r="A3699" t="s">
        <v>7627</v>
      </c>
      <c r="B3699" t="s">
        <v>7628</v>
      </c>
      <c r="C3699" t="s">
        <v>10301</v>
      </c>
      <c r="D3699" t="s">
        <v>622</v>
      </c>
      <c r="E3699">
        <v>34.3551</v>
      </c>
      <c r="F3699">
        <v>179.4</v>
      </c>
      <c r="G3699">
        <v>40.264506780730898</v>
      </c>
      <c r="H3699">
        <v>16.6288610950193</v>
      </c>
      <c r="I3699">
        <v>30.9315808320234</v>
      </c>
      <c r="J3699">
        <v>-2.23631435489028</v>
      </c>
      <c r="K3699">
        <v>156.75091516527399</v>
      </c>
      <c r="L3699">
        <v>137.495869371119</v>
      </c>
      <c r="M3699">
        <v>94.681727153577796</v>
      </c>
      <c r="N3699">
        <v>0.79575370341382801</v>
      </c>
      <c r="O3699">
        <v>5.32329988851727</v>
      </c>
      <c r="P3699">
        <v>103.747870528109</v>
      </c>
      <c r="Q3699">
        <v>0.16115972363098599</v>
      </c>
    </row>
    <row r="3700" spans="1:17" hidden="1" x14ac:dyDescent="0.3">
      <c r="A3700" t="s">
        <v>7629</v>
      </c>
      <c r="B3700" t="s">
        <v>7630</v>
      </c>
      <c r="C3700" t="s">
        <v>10301</v>
      </c>
      <c r="D3700" t="s">
        <v>72</v>
      </c>
      <c r="E3700">
        <v>34.322969999999998</v>
      </c>
      <c r="F3700">
        <v>0.6</v>
      </c>
      <c r="G3700">
        <v>-39.5338991402961</v>
      </c>
      <c r="H3700">
        <v>-16.947493584783501</v>
      </c>
      <c r="I3700">
        <v>-51.675732363525</v>
      </c>
      <c r="J3700">
        <v>-6.0444146441863298</v>
      </c>
      <c r="K3700">
        <v>0.76472847478829797</v>
      </c>
      <c r="L3700">
        <v>0.93707574034392305</v>
      </c>
      <c r="M3700">
        <v>43.260832389698102</v>
      </c>
      <c r="N3700">
        <v>0.35317465084883398</v>
      </c>
      <c r="O3700">
        <v>201.666666666666</v>
      </c>
      <c r="P3700">
        <v>5.26315789473683</v>
      </c>
      <c r="Q3700">
        <v>0.100120169746757</v>
      </c>
    </row>
    <row r="3701" spans="1:17" hidden="1" x14ac:dyDescent="0.3">
      <c r="A3701" t="s">
        <v>7631</v>
      </c>
      <c r="B3701" t="s">
        <v>7632</v>
      </c>
      <c r="C3701" t="s">
        <v>10301</v>
      </c>
      <c r="D3701" t="s">
        <v>51</v>
      </c>
      <c r="E3701">
        <v>34.298933177999999</v>
      </c>
      <c r="F3701">
        <v>21.03</v>
      </c>
      <c r="G3701">
        <v>22.2965481901511</v>
      </c>
      <c r="H3701">
        <v>8.2639988334127192</v>
      </c>
      <c r="I3701">
        <v>2.9916613115022002</v>
      </c>
      <c r="J3701">
        <v>-0.39155707876046097</v>
      </c>
      <c r="K3701">
        <v>20.6796287362492</v>
      </c>
      <c r="L3701">
        <v>18.781402728701199</v>
      </c>
      <c r="M3701">
        <v>43.942756575850701</v>
      </c>
      <c r="N3701">
        <v>0.67591088302854097</v>
      </c>
      <c r="O3701">
        <v>18.830242510698898</v>
      </c>
      <c r="P3701">
        <v>72.377049180327802</v>
      </c>
      <c r="Q3701">
        <v>5.7358191777409001E-2</v>
      </c>
    </row>
    <row r="3702" spans="1:17" hidden="1" x14ac:dyDescent="0.3">
      <c r="A3702" t="s">
        <v>7633</v>
      </c>
      <c r="B3702" t="s">
        <v>7634</v>
      </c>
      <c r="C3702" t="s">
        <v>10301</v>
      </c>
      <c r="D3702" t="s">
        <v>46</v>
      </c>
      <c r="E3702">
        <v>34.238639999999997</v>
      </c>
      <c r="F3702">
        <v>6.62</v>
      </c>
      <c r="G3702">
        <v>-32.993734082780897</v>
      </c>
      <c r="H3702">
        <v>-9.5325275983890201</v>
      </c>
      <c r="I3702">
        <v>12.0625853934842</v>
      </c>
      <c r="J3702">
        <v>3.0427511174524899</v>
      </c>
      <c r="K3702">
        <v>6.6722149279072598</v>
      </c>
      <c r="L3702">
        <v>6.4813663106725699</v>
      </c>
      <c r="M3702">
        <v>48.691492385950198</v>
      </c>
      <c r="N3702">
        <v>0.75109118786645002</v>
      </c>
      <c r="O3702">
        <v>52.265861027190297</v>
      </c>
      <c r="P3702">
        <v>51.141552511415497</v>
      </c>
      <c r="Q3702">
        <v>7.8932400336760005E-3</v>
      </c>
    </row>
    <row r="3703" spans="1:17" hidden="1" x14ac:dyDescent="0.3">
      <c r="A3703" t="s">
        <v>7635</v>
      </c>
      <c r="B3703" t="s">
        <v>7636</v>
      </c>
      <c r="C3703" t="s">
        <v>10301</v>
      </c>
      <c r="D3703" t="s">
        <v>4781</v>
      </c>
      <c r="E3703">
        <v>34.199306466000003</v>
      </c>
      <c r="F3703">
        <v>50.23</v>
      </c>
      <c r="G3703">
        <v>-42.637601700704998</v>
      </c>
      <c r="H3703">
        <v>8.0059225642847291</v>
      </c>
      <c r="I3703">
        <v>-38.560739641545403</v>
      </c>
      <c r="J3703">
        <v>-7.9365130605284202</v>
      </c>
      <c r="K3703">
        <v>51.519711102463503</v>
      </c>
      <c r="M3703">
        <v>37.384883610521797</v>
      </c>
      <c r="N3703">
        <v>1.2327044025157201</v>
      </c>
      <c r="O3703">
        <v>78.777622934501295</v>
      </c>
      <c r="P3703">
        <v>15.471264367816</v>
      </c>
    </row>
    <row r="3704" spans="1:17" hidden="1" x14ac:dyDescent="0.3">
      <c r="A3704" t="s">
        <v>7637</v>
      </c>
      <c r="B3704" t="s">
        <v>7638</v>
      </c>
      <c r="C3704" t="s">
        <v>10301</v>
      </c>
      <c r="D3704" t="s">
        <v>408</v>
      </c>
      <c r="E3704">
        <v>34.113222800000003</v>
      </c>
      <c r="F3704">
        <v>56.74</v>
      </c>
      <c r="G3704">
        <v>152.00332809007301</v>
      </c>
      <c r="H3704">
        <v>-7.75494700093265</v>
      </c>
      <c r="I3704">
        <v>23.871329270493099</v>
      </c>
      <c r="J3704">
        <v>4.7342738804038298</v>
      </c>
      <c r="K3704">
        <v>50.1615410864541</v>
      </c>
      <c r="L3704">
        <v>38.368368472898098</v>
      </c>
      <c r="M3704">
        <v>67.225964768609899</v>
      </c>
      <c r="N3704">
        <v>0.32096241438058398</v>
      </c>
      <c r="O3704">
        <v>19.844906591469801</v>
      </c>
      <c r="P3704">
        <v>183.7</v>
      </c>
      <c r="Q3704">
        <v>9.0095478908626001E-2</v>
      </c>
    </row>
    <row r="3705" spans="1:17" hidden="1" x14ac:dyDescent="0.3">
      <c r="A3705" t="s">
        <v>7639</v>
      </c>
      <c r="B3705" t="s">
        <v>7640</v>
      </c>
      <c r="C3705" t="s">
        <v>10301</v>
      </c>
      <c r="D3705" t="s">
        <v>3439</v>
      </c>
      <c r="E3705">
        <v>34.072596785999998</v>
      </c>
      <c r="F3705">
        <v>23.61</v>
      </c>
      <c r="G3705">
        <v>-33.666240518146502</v>
      </c>
      <c r="H3705">
        <v>6.9212985672703597</v>
      </c>
      <c r="I3705">
        <v>-35.465274003292599</v>
      </c>
      <c r="J3705">
        <v>-2.76572611959616</v>
      </c>
      <c r="K3705">
        <v>26.386500668972701</v>
      </c>
      <c r="L3705">
        <v>27.281397485779699</v>
      </c>
      <c r="M3705">
        <v>7.3045053837314402</v>
      </c>
      <c r="N3705">
        <v>2.0168067226890698</v>
      </c>
      <c r="O3705">
        <v>52.477763659466298</v>
      </c>
      <c r="P3705">
        <v>29.016393442622899</v>
      </c>
      <c r="Q3705">
        <v>-1.2660176700023E-2</v>
      </c>
    </row>
    <row r="3706" spans="1:17" hidden="1" x14ac:dyDescent="0.3">
      <c r="A3706" t="s">
        <v>7641</v>
      </c>
      <c r="B3706" t="s">
        <v>7642</v>
      </c>
      <c r="C3706" t="s">
        <v>10301</v>
      </c>
      <c r="D3706" t="s">
        <v>622</v>
      </c>
      <c r="E3706">
        <v>34.061558495999897</v>
      </c>
      <c r="F3706">
        <v>86.36</v>
      </c>
      <c r="G3706">
        <v>10.5240707477474</v>
      </c>
      <c r="H3706">
        <v>3.3392093316771101</v>
      </c>
      <c r="I3706">
        <v>-15.291803792096401</v>
      </c>
      <c r="J3706">
        <v>-2.3146340018373701</v>
      </c>
      <c r="K3706">
        <v>83.212195486153405</v>
      </c>
      <c r="L3706">
        <v>79.150832961944005</v>
      </c>
      <c r="M3706">
        <v>53.966978917817599</v>
      </c>
      <c r="N3706">
        <v>1.12865192862979</v>
      </c>
      <c r="O3706">
        <v>35.467809170912403</v>
      </c>
      <c r="P3706">
        <v>40.995918367346903</v>
      </c>
      <c r="Q3706">
        <v>2.5271764723202E-2</v>
      </c>
    </row>
    <row r="3707" spans="1:17" hidden="1" x14ac:dyDescent="0.3">
      <c r="A3707" t="s">
        <v>7643</v>
      </c>
      <c r="B3707" t="s">
        <v>7644</v>
      </c>
      <c r="C3707" t="s">
        <v>10301</v>
      </c>
      <c r="D3707" t="s">
        <v>4186</v>
      </c>
      <c r="E3707">
        <v>34.04440065</v>
      </c>
      <c r="F3707">
        <v>13.63</v>
      </c>
      <c r="G3707">
        <v>5.1877312258654404</v>
      </c>
      <c r="H3707">
        <v>-3.1756539136633299</v>
      </c>
      <c r="I3707">
        <v>-10.4127308776409</v>
      </c>
      <c r="J3707">
        <v>-4.1405452223457999</v>
      </c>
      <c r="K3707">
        <v>13.6962597333512</v>
      </c>
      <c r="L3707">
        <v>12.989736930351</v>
      </c>
      <c r="M3707">
        <v>54.6984430160038</v>
      </c>
      <c r="N3707">
        <v>1.0775915580384801</v>
      </c>
      <c r="O3707">
        <v>56.1261922230374</v>
      </c>
      <c r="P3707">
        <v>40.5154639175257</v>
      </c>
      <c r="Q3707">
        <v>9.6341417590499999E-4</v>
      </c>
    </row>
    <row r="3708" spans="1:17" hidden="1" x14ac:dyDescent="0.3">
      <c r="A3708" t="s">
        <v>7645</v>
      </c>
      <c r="B3708" t="s">
        <v>7646</v>
      </c>
      <c r="C3708" t="s">
        <v>10301</v>
      </c>
      <c r="D3708" t="s">
        <v>51</v>
      </c>
      <c r="E3708">
        <v>34.040607699999903</v>
      </c>
      <c r="F3708">
        <v>5.5</v>
      </c>
      <c r="G3708">
        <v>-5.5931859894901201</v>
      </c>
      <c r="H3708">
        <v>-1.87035303188851</v>
      </c>
      <c r="I3708">
        <v>-12.2495918825592</v>
      </c>
      <c r="J3708">
        <v>1.0670674632677399</v>
      </c>
      <c r="K3708">
        <v>3.84060084798248</v>
      </c>
      <c r="L3708">
        <v>2.670549716824</v>
      </c>
      <c r="M3708">
        <v>38.443217552922597</v>
      </c>
      <c r="N3708">
        <v>1</v>
      </c>
      <c r="Q3708">
        <v>2.0202940921462999E-2</v>
      </c>
    </row>
    <row r="3709" spans="1:17" hidden="1" x14ac:dyDescent="0.3">
      <c r="A3709" t="s">
        <v>7647</v>
      </c>
      <c r="B3709" t="s">
        <v>7648</v>
      </c>
      <c r="C3709" t="s">
        <v>10301</v>
      </c>
      <c r="D3709" t="s">
        <v>127</v>
      </c>
      <c r="E3709">
        <v>34.000799999999998</v>
      </c>
      <c r="F3709">
        <v>62</v>
      </c>
      <c r="G3709">
        <v>-5.1454602964117901</v>
      </c>
      <c r="H3709">
        <v>-2.6640504778110601</v>
      </c>
      <c r="I3709">
        <v>-26.510897198689801</v>
      </c>
      <c r="J3709">
        <v>-2.76572611959616</v>
      </c>
      <c r="K3709">
        <v>59.580865036846603</v>
      </c>
      <c r="L3709">
        <v>61.761716269268497</v>
      </c>
      <c r="M3709">
        <v>64.285803972966406</v>
      </c>
      <c r="N3709">
        <v>0.35593220338983</v>
      </c>
      <c r="O3709">
        <v>93.467741935483801</v>
      </c>
      <c r="P3709">
        <v>31.9148936170212</v>
      </c>
    </row>
    <row r="3710" spans="1:17" hidden="1" x14ac:dyDescent="0.3">
      <c r="A3710" t="s">
        <v>7649</v>
      </c>
      <c r="B3710" t="s">
        <v>7650</v>
      </c>
      <c r="C3710" t="s">
        <v>10301</v>
      </c>
      <c r="D3710" t="s">
        <v>2839</v>
      </c>
      <c r="E3710">
        <v>33.985050000000001</v>
      </c>
      <c r="F3710">
        <v>70.95</v>
      </c>
      <c r="G3710">
        <v>-101.71275137455</v>
      </c>
      <c r="H3710">
        <v>-9.3885476763231104</v>
      </c>
      <c r="I3710">
        <v>-85.470746213940501</v>
      </c>
      <c r="J3710">
        <v>-0.84071534528212799</v>
      </c>
      <c r="K3710">
        <v>86.457899877969595</v>
      </c>
      <c r="M3710">
        <v>51.681158358046098</v>
      </c>
      <c r="N3710">
        <v>0.17777777777777701</v>
      </c>
      <c r="O3710">
        <v>321.77589852008401</v>
      </c>
      <c r="P3710">
        <v>16.102110947471701</v>
      </c>
    </row>
    <row r="3711" spans="1:17" hidden="1" x14ac:dyDescent="0.3">
      <c r="A3711" t="s">
        <v>7651</v>
      </c>
      <c r="B3711" t="s">
        <v>7652</v>
      </c>
      <c r="C3711" t="s">
        <v>10301</v>
      </c>
      <c r="D3711" t="s">
        <v>1672</v>
      </c>
      <c r="E3711">
        <v>33.984000000000002</v>
      </c>
      <c r="F3711">
        <v>42.48</v>
      </c>
      <c r="G3711">
        <v>-21.717737524134499</v>
      </c>
      <c r="H3711">
        <v>1.2308077430664</v>
      </c>
      <c r="I3711">
        <v>-26.151270917984501</v>
      </c>
      <c r="J3711">
        <v>-1.7313263120426401</v>
      </c>
      <c r="K3711">
        <v>41.127242686794602</v>
      </c>
      <c r="L3711">
        <v>43.100716838032902</v>
      </c>
      <c r="M3711">
        <v>58.579870042105902</v>
      </c>
      <c r="N3711">
        <v>2.59461263800155</v>
      </c>
      <c r="O3711">
        <v>38.1826741996233</v>
      </c>
      <c r="P3711">
        <v>17.999999999999901</v>
      </c>
      <c r="Q3711">
        <v>4.7411096456733998E-2</v>
      </c>
    </row>
    <row r="3712" spans="1:17" hidden="1" x14ac:dyDescent="0.3">
      <c r="A3712" t="s">
        <v>7653</v>
      </c>
      <c r="B3712" t="s">
        <v>7654</v>
      </c>
      <c r="C3712" t="s">
        <v>10301</v>
      </c>
      <c r="D3712" t="s">
        <v>527</v>
      </c>
      <c r="E3712">
        <v>33.934062400000002</v>
      </c>
      <c r="F3712">
        <v>66.08</v>
      </c>
      <c r="G3712">
        <v>-50.158264707001102</v>
      </c>
      <c r="H3712">
        <v>-4.01384638749066</v>
      </c>
      <c r="I3712">
        <v>-12.3670458591667</v>
      </c>
      <c r="J3712">
        <v>0.22679258364572899</v>
      </c>
      <c r="K3712">
        <v>66.220513988052403</v>
      </c>
      <c r="L3712">
        <v>67.853449338310199</v>
      </c>
      <c r="M3712">
        <v>55.953069248032897</v>
      </c>
      <c r="N3712">
        <v>0.26644171652141502</v>
      </c>
      <c r="O3712">
        <v>38.998184019370399</v>
      </c>
      <c r="P3712">
        <v>21.136571952337299</v>
      </c>
      <c r="Q3712">
        <v>0.16473640457145999</v>
      </c>
    </row>
    <row r="3713" spans="1:17" hidden="1" x14ac:dyDescent="0.3">
      <c r="A3713" t="s">
        <v>7655</v>
      </c>
      <c r="B3713" t="s">
        <v>7656</v>
      </c>
      <c r="C3713" t="s">
        <v>10301</v>
      </c>
      <c r="D3713" t="s">
        <v>89</v>
      </c>
      <c r="E3713">
        <v>33.875250000000001</v>
      </c>
      <c r="F3713">
        <v>7.05</v>
      </c>
      <c r="G3713">
        <v>-6.7573279678205802</v>
      </c>
      <c r="H3713">
        <v>18.598724902611298</v>
      </c>
      <c r="I3713">
        <v>-11.3912373421879</v>
      </c>
      <c r="J3713">
        <v>-8.2033919020895301</v>
      </c>
      <c r="K3713">
        <v>6.2772993137380899</v>
      </c>
      <c r="L3713">
        <v>6.5416112332109702</v>
      </c>
      <c r="M3713">
        <v>59.949667222829703</v>
      </c>
      <c r="N3713">
        <v>2.7177362720023099</v>
      </c>
      <c r="O3713">
        <v>31.77304964539</v>
      </c>
      <c r="P3713">
        <v>36.363636363636303</v>
      </c>
      <c r="Q3713">
        <v>0.14316766236379999</v>
      </c>
    </row>
    <row r="3714" spans="1:17" hidden="1" x14ac:dyDescent="0.3">
      <c r="A3714" t="s">
        <v>7657</v>
      </c>
      <c r="B3714" t="s">
        <v>7658</v>
      </c>
      <c r="C3714" t="s">
        <v>10301</v>
      </c>
      <c r="E3714">
        <v>33.816828569999998</v>
      </c>
      <c r="F3714">
        <v>456.45</v>
      </c>
      <c r="G3714">
        <v>991.65547807557095</v>
      </c>
      <c r="H3714">
        <v>36.216991332689297</v>
      </c>
      <c r="I3714">
        <v>136.125570568071</v>
      </c>
      <c r="J3714">
        <v>-10.501463045111199</v>
      </c>
      <c r="K3714">
        <v>392.681227767152</v>
      </c>
      <c r="L3714">
        <v>252.293631149455</v>
      </c>
      <c r="M3714">
        <v>50.036666056365704</v>
      </c>
      <c r="N3714">
        <v>0.50952679130512502</v>
      </c>
      <c r="O3714">
        <v>12.7943914996166</v>
      </c>
      <c r="P3714">
        <v>1019.5732155997</v>
      </c>
    </row>
    <row r="3715" spans="1:17" hidden="1" x14ac:dyDescent="0.3">
      <c r="A3715" t="s">
        <v>7659</v>
      </c>
      <c r="B3715" t="s">
        <v>7660</v>
      </c>
      <c r="C3715" t="s">
        <v>10301</v>
      </c>
      <c r="D3715" t="s">
        <v>1672</v>
      </c>
      <c r="E3715">
        <v>33.734879999999997</v>
      </c>
      <c r="F3715">
        <v>54</v>
      </c>
      <c r="G3715">
        <v>142.75895420518799</v>
      </c>
      <c r="H3715">
        <v>20.421803784513699</v>
      </c>
      <c r="I3715">
        <v>139.487058334149</v>
      </c>
      <c r="J3715">
        <v>13.212051658181601</v>
      </c>
      <c r="K3715">
        <v>40.765911455502597</v>
      </c>
      <c r="L3715">
        <v>30.2373350482221</v>
      </c>
      <c r="M3715">
        <v>77.720611994026996</v>
      </c>
      <c r="N3715">
        <v>0.58483252844156897</v>
      </c>
      <c r="O3715">
        <v>1.4629629629629499</v>
      </c>
      <c r="P3715">
        <v>236.44859813084099</v>
      </c>
      <c r="Q3715">
        <v>0.103735311031914</v>
      </c>
    </row>
    <row r="3716" spans="1:17" hidden="1" x14ac:dyDescent="0.3">
      <c r="A3716" t="s">
        <v>7661</v>
      </c>
      <c r="B3716" t="s">
        <v>7662</v>
      </c>
      <c r="C3716" t="s">
        <v>10301</v>
      </c>
      <c r="D3716" t="s">
        <v>568</v>
      </c>
      <c r="E3716">
        <v>33.659999999999997</v>
      </c>
      <c r="F3716">
        <v>110</v>
      </c>
      <c r="G3716">
        <v>43.957262475865399</v>
      </c>
      <c r="H3716">
        <v>-3.0189221562121502</v>
      </c>
      <c r="I3716">
        <v>-20.0472442335792</v>
      </c>
      <c r="J3716">
        <v>-3.6666270204970699</v>
      </c>
      <c r="K3716">
        <v>116.025572108655</v>
      </c>
      <c r="L3716">
        <v>111.925001697816</v>
      </c>
      <c r="M3716">
        <v>7.2324154976260002E-3</v>
      </c>
      <c r="N3716">
        <v>3.38888888888888</v>
      </c>
      <c r="O3716">
        <v>26.272727272727199</v>
      </c>
      <c r="P3716">
        <v>71.875</v>
      </c>
    </row>
    <row r="3717" spans="1:17" hidden="1" x14ac:dyDescent="0.3">
      <c r="A3717" t="s">
        <v>7663</v>
      </c>
      <c r="B3717" t="s">
        <v>7664</v>
      </c>
      <c r="C3717" t="s">
        <v>10301</v>
      </c>
      <c r="D3717" t="s">
        <v>3630</v>
      </c>
      <c r="E3717">
        <v>33.6248</v>
      </c>
      <c r="F3717">
        <v>38.21</v>
      </c>
      <c r="G3717">
        <v>384.28065389677698</v>
      </c>
      <c r="H3717">
        <v>49.794603495886598</v>
      </c>
      <c r="I3717">
        <v>310.06819699629801</v>
      </c>
      <c r="J3717">
        <v>5.4352556880850198</v>
      </c>
      <c r="K3717">
        <v>24.423178272191301</v>
      </c>
      <c r="L3717">
        <v>12.179985347077899</v>
      </c>
      <c r="M3717">
        <v>100</v>
      </c>
      <c r="N3717">
        <v>1.67068380309135</v>
      </c>
      <c r="O3717">
        <v>0</v>
      </c>
      <c r="P3717">
        <v>412.19839142091098</v>
      </c>
      <c r="Q3717">
        <v>0.216802394601604</v>
      </c>
    </row>
    <row r="3718" spans="1:17" hidden="1" x14ac:dyDescent="0.3">
      <c r="A3718" t="s">
        <v>7665</v>
      </c>
      <c r="B3718" t="s">
        <v>7666</v>
      </c>
      <c r="C3718" t="s">
        <v>10301</v>
      </c>
      <c r="D3718" t="s">
        <v>7667</v>
      </c>
      <c r="E3718">
        <v>33.475923000000002</v>
      </c>
      <c r="F3718">
        <v>90</v>
      </c>
      <c r="G3718">
        <v>76.163895128926598</v>
      </c>
      <c r="H3718">
        <v>3.6448409099899299</v>
      </c>
      <c r="I3718">
        <v>92.405900289536106</v>
      </c>
      <c r="J3718">
        <v>-0.384773738643787</v>
      </c>
      <c r="K3718">
        <v>73.638066546512405</v>
      </c>
      <c r="M3718">
        <v>68.357494867306002</v>
      </c>
      <c r="N3718">
        <v>0.20109439124487</v>
      </c>
      <c r="O3718">
        <v>0</v>
      </c>
      <c r="P3718">
        <v>179.50310559006201</v>
      </c>
    </row>
    <row r="3719" spans="1:17" hidden="1" x14ac:dyDescent="0.3">
      <c r="A3719" t="s">
        <v>7668</v>
      </c>
      <c r="B3719" t="s">
        <v>7669</v>
      </c>
      <c r="C3719" t="s">
        <v>10301</v>
      </c>
      <c r="D3719" t="s">
        <v>497</v>
      </c>
      <c r="E3719">
        <v>33.434199999999997</v>
      </c>
      <c r="F3719">
        <v>4.45</v>
      </c>
      <c r="K3719">
        <v>4.2784012200506201</v>
      </c>
      <c r="L3719">
        <v>4.6367428745490402</v>
      </c>
      <c r="M3719">
        <v>37.211772227299498</v>
      </c>
      <c r="N3719">
        <v>1</v>
      </c>
      <c r="Q3719">
        <v>4.2811073451381999E-2</v>
      </c>
    </row>
    <row r="3720" spans="1:17" hidden="1" x14ac:dyDescent="0.3">
      <c r="A3720" t="s">
        <v>7670</v>
      </c>
      <c r="B3720" t="s">
        <v>7671</v>
      </c>
      <c r="C3720" t="s">
        <v>10301</v>
      </c>
      <c r="E3720">
        <v>33.354285586000003</v>
      </c>
      <c r="F3720">
        <v>8.98</v>
      </c>
      <c r="G3720">
        <v>-96.475160493322207</v>
      </c>
      <c r="H3720">
        <v>-8.6824178027777794</v>
      </c>
      <c r="I3720">
        <v>-38.726910267668003</v>
      </c>
      <c r="J3720">
        <v>-11.7557372183753</v>
      </c>
      <c r="K3720">
        <v>9.0882475656307804</v>
      </c>
      <c r="L3720">
        <v>11.5688802140393</v>
      </c>
      <c r="M3720">
        <v>60.305496814127601</v>
      </c>
      <c r="N3720">
        <v>2.0575907786724801</v>
      </c>
      <c r="O3720">
        <v>232.18262806236001</v>
      </c>
      <c r="P3720">
        <v>25.418994413407798</v>
      </c>
      <c r="Q3720">
        <v>5.8304162916479003E-2</v>
      </c>
    </row>
    <row r="3721" spans="1:17" hidden="1" x14ac:dyDescent="0.3">
      <c r="A3721" t="s">
        <v>7672</v>
      </c>
      <c r="B3721" t="s">
        <v>7673</v>
      </c>
      <c r="C3721" t="s">
        <v>10301</v>
      </c>
      <c r="D3721" t="s">
        <v>7245</v>
      </c>
      <c r="E3721">
        <v>33.332596127999999</v>
      </c>
      <c r="F3721">
        <v>92.56</v>
      </c>
      <c r="G3721">
        <v>-45.385414742146097</v>
      </c>
      <c r="H3721">
        <v>-22.088274138133599</v>
      </c>
      <c r="I3721">
        <v>-33.894219758482997</v>
      </c>
      <c r="J3721">
        <v>-2.76572611959616</v>
      </c>
      <c r="K3721">
        <v>116.084265138853</v>
      </c>
      <c r="L3721">
        <v>125.717707016905</v>
      </c>
      <c r="M3721">
        <v>10.348007421559</v>
      </c>
      <c r="N3721">
        <v>0.51754385964912197</v>
      </c>
      <c r="O3721">
        <v>71.780466724286896</v>
      </c>
      <c r="P3721">
        <v>0</v>
      </c>
    </row>
    <row r="3722" spans="1:17" hidden="1" x14ac:dyDescent="0.3">
      <c r="A3722" t="s">
        <v>7674</v>
      </c>
      <c r="B3722" t="s">
        <v>7675</v>
      </c>
      <c r="C3722" t="s">
        <v>10301</v>
      </c>
      <c r="D3722" t="s">
        <v>2182</v>
      </c>
      <c r="E3722">
        <v>33.309584999999998</v>
      </c>
      <c r="F3722">
        <v>178</v>
      </c>
      <c r="G3722">
        <v>-52.9703691030819</v>
      </c>
      <c r="H3722">
        <v>4.1545955634867298</v>
      </c>
      <c r="I3722">
        <v>-15.459516147308801</v>
      </c>
      <c r="J3722">
        <v>13.460196178804001</v>
      </c>
      <c r="K3722">
        <v>163.652141563919</v>
      </c>
      <c r="M3722">
        <v>66.289789289171196</v>
      </c>
      <c r="N3722">
        <v>0.74254143646408799</v>
      </c>
      <c r="O3722">
        <v>43.258426966292099</v>
      </c>
      <c r="P3722">
        <v>45.9016393442623</v>
      </c>
    </row>
    <row r="3723" spans="1:17" hidden="1" x14ac:dyDescent="0.3">
      <c r="A3723" t="s">
        <v>7676</v>
      </c>
      <c r="B3723" t="s">
        <v>7677</v>
      </c>
      <c r="C3723" t="s">
        <v>10301</v>
      </c>
      <c r="D3723" t="s">
        <v>359</v>
      </c>
      <c r="E3723">
        <v>33.306865799999997</v>
      </c>
      <c r="F3723">
        <v>55.42</v>
      </c>
      <c r="G3723">
        <v>17.9243677390233</v>
      </c>
      <c r="H3723">
        <v>-3.0189221562121502</v>
      </c>
      <c r="I3723">
        <v>-23.846889257344401</v>
      </c>
      <c r="J3723">
        <v>0.89051210128584701</v>
      </c>
      <c r="K3723">
        <v>55.800857512639098</v>
      </c>
      <c r="L3723">
        <v>54.263762185986003</v>
      </c>
      <c r="M3723">
        <v>42.123390371985899</v>
      </c>
      <c r="N3723">
        <v>0.49943259929512301</v>
      </c>
      <c r="O3723">
        <v>70.335618910140695</v>
      </c>
      <c r="Q3723">
        <v>3.8478537882435999E-2</v>
      </c>
    </row>
    <row r="3724" spans="1:17" hidden="1" x14ac:dyDescent="0.3">
      <c r="A3724" t="s">
        <v>7678</v>
      </c>
      <c r="B3724" t="s">
        <v>7679</v>
      </c>
      <c r="C3724" t="s">
        <v>10301</v>
      </c>
      <c r="D3724" t="s">
        <v>4682</v>
      </c>
      <c r="E3724">
        <v>33.118606503999999</v>
      </c>
      <c r="F3724">
        <v>4.24</v>
      </c>
      <c r="G3724">
        <v>60.526706920309799</v>
      </c>
      <c r="H3724">
        <v>-18.221624858914801</v>
      </c>
      <c r="I3724">
        <v>-41.824002544744097</v>
      </c>
      <c r="J3724">
        <v>7.20869843283349</v>
      </c>
      <c r="K3724">
        <v>4.6420413616236802</v>
      </c>
      <c r="L3724">
        <v>4.8209400980979904</v>
      </c>
      <c r="M3724">
        <v>55.982967167862697</v>
      </c>
      <c r="N3724">
        <v>1.3725228275061701</v>
      </c>
      <c r="O3724">
        <v>73.113207547169793</v>
      </c>
      <c r="P3724">
        <v>131.693989071038</v>
      </c>
      <c r="Q3724">
        <v>7.1546872336894995E-2</v>
      </c>
    </row>
    <row r="3725" spans="1:17" hidden="1" x14ac:dyDescent="0.3">
      <c r="A3725" t="s">
        <v>7680</v>
      </c>
      <c r="B3725" t="s">
        <v>7681</v>
      </c>
      <c r="C3725" t="s">
        <v>10301</v>
      </c>
      <c r="D3725" t="s">
        <v>397</v>
      </c>
      <c r="E3725">
        <v>33.087600000000002</v>
      </c>
      <c r="F3725">
        <v>26</v>
      </c>
      <c r="G3725">
        <v>-44.046769782199</v>
      </c>
      <c r="H3725">
        <v>9.9008127480588204</v>
      </c>
      <c r="I3725">
        <v>-41.405462093254798</v>
      </c>
      <c r="J3725">
        <v>-9.8346916368375492</v>
      </c>
      <c r="K3725">
        <v>28.440381007523499</v>
      </c>
      <c r="M3725">
        <v>42.397265490967797</v>
      </c>
      <c r="N3725">
        <v>1.52173913043478</v>
      </c>
      <c r="O3725">
        <v>97.884615384615302</v>
      </c>
      <c r="P3725">
        <v>11.587982832618</v>
      </c>
    </row>
    <row r="3726" spans="1:17" hidden="1" x14ac:dyDescent="0.3">
      <c r="A3726" t="s">
        <v>7682</v>
      </c>
      <c r="B3726" t="s">
        <v>7683</v>
      </c>
      <c r="C3726" t="s">
        <v>10301</v>
      </c>
      <c r="D3726" t="s">
        <v>127</v>
      </c>
      <c r="E3726">
        <v>33.062283104000002</v>
      </c>
      <c r="F3726">
        <v>3.76</v>
      </c>
      <c r="G3726">
        <v>-2.5844041908012301</v>
      </c>
      <c r="H3726">
        <v>15.6852211325232</v>
      </c>
      <c r="I3726">
        <v>-40.732336137109897</v>
      </c>
      <c r="J3726">
        <v>18.171773880403801</v>
      </c>
      <c r="K3726">
        <v>3.5466317890011201</v>
      </c>
      <c r="L3726">
        <v>3.74985521116073</v>
      </c>
      <c r="M3726">
        <v>67.259841308274403</v>
      </c>
      <c r="N3726">
        <v>1.63458155343647</v>
      </c>
      <c r="O3726">
        <v>70.212765957446805</v>
      </c>
      <c r="P3726">
        <v>39.259259259259203</v>
      </c>
      <c r="Q3726">
        <v>0.111859998703967</v>
      </c>
    </row>
    <row r="3727" spans="1:17" hidden="1" x14ac:dyDescent="0.3">
      <c r="A3727" t="s">
        <v>7684</v>
      </c>
      <c r="B3727" t="s">
        <v>7685</v>
      </c>
      <c r="C3727" t="s">
        <v>10301</v>
      </c>
      <c r="D3727" t="s">
        <v>2767</v>
      </c>
      <c r="E3727">
        <v>33.048000000000002</v>
      </c>
      <c r="F3727">
        <v>81</v>
      </c>
      <c r="G3727">
        <v>-26.667737524134498</v>
      </c>
      <c r="H3727">
        <v>23.6590998218098</v>
      </c>
      <c r="I3727">
        <v>3.8570019111860998</v>
      </c>
      <c r="J3727">
        <v>-1.2907261195961599</v>
      </c>
      <c r="K3727">
        <v>68.918230446421106</v>
      </c>
      <c r="L3727">
        <v>70.481988835127893</v>
      </c>
      <c r="M3727">
        <v>57.336214242775497</v>
      </c>
      <c r="N3727">
        <v>4.5797047970479703</v>
      </c>
      <c r="O3727">
        <v>22.2222222222222</v>
      </c>
      <c r="P3727">
        <v>59.605911330049203</v>
      </c>
    </row>
    <row r="3728" spans="1:17" hidden="1" x14ac:dyDescent="0.3">
      <c r="A3728" t="s">
        <v>7686</v>
      </c>
      <c r="B3728" t="s">
        <v>7687</v>
      </c>
      <c r="C3728" t="s">
        <v>10301</v>
      </c>
      <c r="D3728" t="s">
        <v>527</v>
      </c>
      <c r="E3728">
        <v>32.990594999999999</v>
      </c>
      <c r="F3728">
        <v>59.07</v>
      </c>
      <c r="G3728">
        <v>9.7745701681731294</v>
      </c>
      <c r="H3728">
        <v>9.8310299051493004</v>
      </c>
      <c r="I3728">
        <v>-33.426957691383002</v>
      </c>
      <c r="J3728">
        <v>3.35373155720852</v>
      </c>
      <c r="K3728">
        <v>54.804663659462101</v>
      </c>
      <c r="L3728">
        <v>54.585485449695199</v>
      </c>
      <c r="M3728">
        <v>73.590756640267301</v>
      </c>
      <c r="N3728">
        <v>2.0134386760412499</v>
      </c>
      <c r="O3728">
        <v>47.249026578635501</v>
      </c>
      <c r="P3728">
        <v>51.074168797953902</v>
      </c>
      <c r="Q3728">
        <v>4.0547010252553001E-2</v>
      </c>
    </row>
    <row r="3729" spans="1:17" hidden="1" x14ac:dyDescent="0.3">
      <c r="A3729" t="s">
        <v>7688</v>
      </c>
      <c r="B3729" t="s">
        <v>7689</v>
      </c>
      <c r="C3729" t="s">
        <v>10301</v>
      </c>
      <c r="D3729" t="s">
        <v>281</v>
      </c>
      <c r="E3729">
        <v>32.927306999999999</v>
      </c>
      <c r="F3729">
        <v>31.99</v>
      </c>
      <c r="G3729">
        <v>-31.7939394472114</v>
      </c>
      <c r="H3729">
        <v>-3.98096952532961</v>
      </c>
      <c r="I3729">
        <v>-17.587497069407402</v>
      </c>
      <c r="J3729">
        <v>-1.15282289378971</v>
      </c>
      <c r="K3729">
        <v>31.0704116754343</v>
      </c>
      <c r="L3729">
        <v>32.606489975033703</v>
      </c>
      <c r="M3729">
        <v>57.842778344383703</v>
      </c>
      <c r="N3729">
        <v>0.19748678652850499</v>
      </c>
      <c r="O3729">
        <v>54.7358549546733</v>
      </c>
      <c r="P3729">
        <v>27.959999999999901</v>
      </c>
      <c r="Q3729">
        <v>-1.7252641225168001E-2</v>
      </c>
    </row>
    <row r="3730" spans="1:17" hidden="1" x14ac:dyDescent="0.3">
      <c r="A3730" t="s">
        <v>7690</v>
      </c>
      <c r="B3730" t="s">
        <v>7691</v>
      </c>
      <c r="C3730" t="s">
        <v>10301</v>
      </c>
      <c r="D3730" t="s">
        <v>408</v>
      </c>
      <c r="E3730">
        <v>32.788800000000002</v>
      </c>
      <c r="F3730">
        <v>60.72</v>
      </c>
      <c r="G3730">
        <v>82.915595809198706</v>
      </c>
      <c r="H3730">
        <v>12.505891613396001</v>
      </c>
      <c r="I3730">
        <v>43.2222268201483</v>
      </c>
      <c r="J3730">
        <v>3.06305347967522</v>
      </c>
      <c r="K3730">
        <v>58.282730250190198</v>
      </c>
      <c r="L3730">
        <v>47.675732159344598</v>
      </c>
      <c r="M3730">
        <v>51.388208188753502</v>
      </c>
      <c r="N3730">
        <v>1.21056216224526</v>
      </c>
      <c r="O3730">
        <v>40.019762845849797</v>
      </c>
      <c r="P3730">
        <v>195.618305744888</v>
      </c>
      <c r="Q3730">
        <v>0.233666391344895</v>
      </c>
    </row>
    <row r="3731" spans="1:17" hidden="1" x14ac:dyDescent="0.3">
      <c r="A3731" t="s">
        <v>7692</v>
      </c>
      <c r="B3731" t="s">
        <v>7693</v>
      </c>
      <c r="C3731" t="s">
        <v>10301</v>
      </c>
      <c r="D3731" t="s">
        <v>303</v>
      </c>
      <c r="E3731">
        <v>32.768057014</v>
      </c>
      <c r="F3731">
        <v>43.82</v>
      </c>
      <c r="G3731">
        <v>-13.535069813353999</v>
      </c>
      <c r="H3731">
        <v>-5.2973554979143902</v>
      </c>
      <c r="I3731">
        <v>-31.770553661847401</v>
      </c>
      <c r="J3731">
        <v>-0.613679335970434</v>
      </c>
      <c r="K3731">
        <v>46.796219557008499</v>
      </c>
      <c r="L3731">
        <v>48.561034137945299</v>
      </c>
      <c r="M3731">
        <v>46.8075911395905</v>
      </c>
      <c r="N3731">
        <v>0.98712713658391504</v>
      </c>
      <c r="O3731">
        <v>52.829758101323598</v>
      </c>
      <c r="P3731">
        <v>22.882781828379098</v>
      </c>
      <c r="Q3731">
        <v>3.0731472015110999E-2</v>
      </c>
    </row>
    <row r="3732" spans="1:17" hidden="1" x14ac:dyDescent="0.3">
      <c r="A3732" t="s">
        <v>7694</v>
      </c>
      <c r="B3732" t="s">
        <v>7695</v>
      </c>
      <c r="C3732" t="s">
        <v>10301</v>
      </c>
      <c r="D3732" t="s">
        <v>21</v>
      </c>
      <c r="E3732">
        <v>32.738150507999997</v>
      </c>
      <c r="F3732">
        <v>21.18</v>
      </c>
      <c r="G3732">
        <v>22.295028433312201</v>
      </c>
      <c r="H3732">
        <v>21.068096993084499</v>
      </c>
      <c r="I3732">
        <v>-1.9347997210380199</v>
      </c>
      <c r="J3732">
        <v>10.096890191296</v>
      </c>
      <c r="K3732">
        <v>17.640009023361301</v>
      </c>
      <c r="L3732">
        <v>16.925865301755199</v>
      </c>
      <c r="M3732">
        <v>80.165176897333097</v>
      </c>
      <c r="N3732">
        <v>3.75259524189359</v>
      </c>
      <c r="O3732">
        <v>9.77337110481586</v>
      </c>
      <c r="P3732">
        <v>76.499999999999901</v>
      </c>
      <c r="Q3732">
        <v>2.5331457089435998E-2</v>
      </c>
    </row>
    <row r="3733" spans="1:17" hidden="1" x14ac:dyDescent="0.3">
      <c r="A3733" t="s">
        <v>7696</v>
      </c>
      <c r="B3733" t="s">
        <v>7697</v>
      </c>
      <c r="C3733" t="s">
        <v>10301</v>
      </c>
      <c r="D3733" t="s">
        <v>7099</v>
      </c>
      <c r="E3733">
        <v>32.629800000000003</v>
      </c>
      <c r="F3733">
        <v>31.99</v>
      </c>
      <c r="G3733">
        <v>-54.377507639077002</v>
      </c>
      <c r="H3733">
        <v>-20.463977101267101</v>
      </c>
      <c r="I3733">
        <v>-42.132254102655502</v>
      </c>
      <c r="J3733">
        <v>-4.3282261195961604</v>
      </c>
      <c r="K3733">
        <v>34.450561370529101</v>
      </c>
      <c r="L3733">
        <v>39.723945539917999</v>
      </c>
      <c r="M3733">
        <v>46.061881673679501</v>
      </c>
      <c r="N3733">
        <v>1.0434782608695601</v>
      </c>
      <c r="O3733">
        <v>80.994060643951201</v>
      </c>
      <c r="P3733">
        <v>10.3103448275861</v>
      </c>
    </row>
    <row r="3734" spans="1:17" hidden="1" x14ac:dyDescent="0.3">
      <c r="A3734" t="s">
        <v>7698</v>
      </c>
      <c r="B3734" t="s">
        <v>7699</v>
      </c>
      <c r="C3734" t="s">
        <v>10301</v>
      </c>
      <c r="D3734" t="s">
        <v>568</v>
      </c>
      <c r="E3734">
        <v>32.604750000000003</v>
      </c>
      <c r="F3734">
        <v>6.45</v>
      </c>
      <c r="G3734">
        <v>-22.180032606101701</v>
      </c>
      <c r="H3734">
        <v>12.0411284126879</v>
      </c>
      <c r="I3734">
        <v>-14.6832511605175</v>
      </c>
      <c r="J3734">
        <v>6.6359832821132398</v>
      </c>
      <c r="K3734">
        <v>5.8686112521976499</v>
      </c>
      <c r="L3734">
        <v>5.8865927970937104</v>
      </c>
      <c r="M3734">
        <v>69.481158976221096</v>
      </c>
      <c r="N3734">
        <v>0.83225248594898305</v>
      </c>
      <c r="O3734">
        <v>36.434108527131698</v>
      </c>
      <c r="P3734">
        <v>34.375</v>
      </c>
      <c r="Q3734">
        <v>-2.6524124455616999E-2</v>
      </c>
    </row>
    <row r="3735" spans="1:17" hidden="1" x14ac:dyDescent="0.3">
      <c r="A3735" t="s">
        <v>7700</v>
      </c>
      <c r="B3735" t="s">
        <v>7701</v>
      </c>
      <c r="C3735" t="s">
        <v>10301</v>
      </c>
      <c r="D3735" t="s">
        <v>955</v>
      </c>
      <c r="E3735">
        <v>32.595098900000004</v>
      </c>
      <c r="F3735">
        <v>34.79</v>
      </c>
      <c r="G3735">
        <v>435.02724629463501</v>
      </c>
      <c r="H3735">
        <v>88.477581895909196</v>
      </c>
      <c r="I3735">
        <v>132.46461851366701</v>
      </c>
      <c r="J3735">
        <v>5.4169570393001099</v>
      </c>
      <c r="K3735">
        <v>23.711934810977802</v>
      </c>
      <c r="L3735">
        <v>16.136557073818601</v>
      </c>
      <c r="M3735">
        <v>99.231232179743401</v>
      </c>
      <c r="N3735">
        <v>1.74813331828259</v>
      </c>
      <c r="O3735">
        <v>0</v>
      </c>
      <c r="P3735">
        <v>524.59605026929898</v>
      </c>
      <c r="Q3735">
        <v>0.220948206249624</v>
      </c>
    </row>
    <row r="3736" spans="1:17" hidden="1" x14ac:dyDescent="0.3">
      <c r="A3736" t="s">
        <v>7702</v>
      </c>
      <c r="B3736" t="s">
        <v>7703</v>
      </c>
      <c r="C3736" t="s">
        <v>10301</v>
      </c>
      <c r="D3736" t="s">
        <v>51</v>
      </c>
      <c r="E3736">
        <v>32.585080079999997</v>
      </c>
      <c r="F3736">
        <v>47.73</v>
      </c>
      <c r="G3736">
        <v>61.111965446162401</v>
      </c>
      <c r="H3736">
        <v>-11.0665412038312</v>
      </c>
      <c r="I3736">
        <v>26.6320045243335</v>
      </c>
      <c r="J3736">
        <v>5.4342738804038202</v>
      </c>
      <c r="K3736">
        <v>47.511517367233502</v>
      </c>
      <c r="L3736">
        <v>39.430911871227998</v>
      </c>
      <c r="M3736">
        <v>54.605402804201901</v>
      </c>
      <c r="N3736">
        <v>0.48185825503882801</v>
      </c>
      <c r="O3736">
        <v>35.658914728682099</v>
      </c>
      <c r="P3736">
        <v>105.290322580645</v>
      </c>
      <c r="Q3736">
        <v>4.8165350963169998E-2</v>
      </c>
    </row>
    <row r="3737" spans="1:17" hidden="1" x14ac:dyDescent="0.3">
      <c r="A3737" t="s">
        <v>7704</v>
      </c>
      <c r="B3737" t="s">
        <v>7705</v>
      </c>
      <c r="C3737" t="s">
        <v>10301</v>
      </c>
      <c r="D3737" t="s">
        <v>2839</v>
      </c>
      <c r="E3737">
        <v>32.54508972</v>
      </c>
      <c r="F3737">
        <v>25.74</v>
      </c>
      <c r="G3737">
        <v>-59.332605629650097</v>
      </c>
      <c r="H3737">
        <v>-9.7237739082337207</v>
      </c>
      <c r="I3737">
        <v>-62.118551000413703</v>
      </c>
      <c r="J3737">
        <v>-9.6397660581522295</v>
      </c>
      <c r="K3737">
        <v>26.7826065610329</v>
      </c>
      <c r="L3737">
        <v>34.148302144478201</v>
      </c>
      <c r="M3737">
        <v>51.278322458777602</v>
      </c>
      <c r="N3737">
        <v>0.66985645933014304</v>
      </c>
      <c r="O3737">
        <v>166.122766122766</v>
      </c>
      <c r="P3737">
        <v>9.5319148936170208</v>
      </c>
      <c r="Q3737">
        <v>1.8691039020466999E-2</v>
      </c>
    </row>
    <row r="3738" spans="1:17" hidden="1" x14ac:dyDescent="0.3">
      <c r="A3738" t="s">
        <v>7706</v>
      </c>
      <c r="B3738" t="s">
        <v>7707</v>
      </c>
      <c r="C3738" t="s">
        <v>10301</v>
      </c>
      <c r="D3738" t="s">
        <v>354</v>
      </c>
      <c r="E3738">
        <v>32.542689998</v>
      </c>
      <c r="F3738">
        <v>56.63</v>
      </c>
      <c r="G3738">
        <v>28.432345303032701</v>
      </c>
      <c r="H3738">
        <v>-19.0011758660834</v>
      </c>
      <c r="I3738">
        <v>33.977559817544801</v>
      </c>
      <c r="J3738">
        <v>-2.76572611959616</v>
      </c>
      <c r="K3738">
        <v>56.166569596598002</v>
      </c>
      <c r="L3738">
        <v>47.463030777718302</v>
      </c>
      <c r="M3738">
        <v>30.062486546056</v>
      </c>
      <c r="N3738">
        <v>0.51082251082250996</v>
      </c>
      <c r="O3738">
        <v>30.761080699275901</v>
      </c>
      <c r="P3738">
        <v>105.18115942028901</v>
      </c>
    </row>
    <row r="3739" spans="1:17" hidden="1" x14ac:dyDescent="0.3">
      <c r="A3739" t="s">
        <v>7708</v>
      </c>
      <c r="B3739" t="s">
        <v>7709</v>
      </c>
      <c r="C3739" t="s">
        <v>10301</v>
      </c>
      <c r="D3739" t="s">
        <v>3253</v>
      </c>
      <c r="E3739">
        <v>32.539354799999998</v>
      </c>
      <c r="F3739">
        <v>63.39</v>
      </c>
      <c r="G3739">
        <v>45.184392459480897</v>
      </c>
      <c r="H3739">
        <v>-2.23063386792386</v>
      </c>
      <c r="I3739">
        <v>4.5508902987411597</v>
      </c>
      <c r="J3739">
        <v>3.37432217291849</v>
      </c>
      <c r="K3739">
        <v>63.016033023657599</v>
      </c>
      <c r="L3739">
        <v>59.837832876328498</v>
      </c>
      <c r="M3739">
        <v>57.7888387965288</v>
      </c>
      <c r="N3739">
        <v>1.2261252173166399</v>
      </c>
      <c r="O3739">
        <v>54.172582426250202</v>
      </c>
      <c r="P3739">
        <v>76.0833333333333</v>
      </c>
      <c r="Q3739">
        <v>7.9926315135139994E-2</v>
      </c>
    </row>
    <row r="3740" spans="1:17" hidden="1" x14ac:dyDescent="0.3">
      <c r="A3740" t="s">
        <v>7710</v>
      </c>
      <c r="B3740" t="s">
        <v>7711</v>
      </c>
      <c r="C3740" t="s">
        <v>10301</v>
      </c>
      <c r="D3740" t="s">
        <v>5510</v>
      </c>
      <c r="E3740">
        <v>32.508000000000003</v>
      </c>
      <c r="F3740">
        <v>60.2</v>
      </c>
      <c r="G3740">
        <v>-62.475841665889</v>
      </c>
      <c r="H3740">
        <v>-10.5428784976598</v>
      </c>
      <c r="I3740">
        <v>-41.740788125606798</v>
      </c>
      <c r="J3740">
        <v>-2.7823071177722598</v>
      </c>
      <c r="K3740">
        <v>64.771203810123396</v>
      </c>
      <c r="L3740">
        <v>75.212153755764206</v>
      </c>
      <c r="M3740">
        <v>34.284696291531901</v>
      </c>
      <c r="N3740">
        <v>0.47044728434504701</v>
      </c>
      <c r="O3740">
        <v>80.9800664451827</v>
      </c>
      <c r="P3740">
        <v>3.7037037037037202</v>
      </c>
    </row>
    <row r="3741" spans="1:17" hidden="1" x14ac:dyDescent="0.3">
      <c r="A3741" t="s">
        <v>7712</v>
      </c>
      <c r="B3741" t="s">
        <v>7713</v>
      </c>
      <c r="C3741" t="s">
        <v>10301</v>
      </c>
      <c r="E3741">
        <v>32.496737400000001</v>
      </c>
      <c r="F3741">
        <v>67.709999999999994</v>
      </c>
      <c r="G3741">
        <v>355.72511961872198</v>
      </c>
      <c r="H3741">
        <v>8.4334587961687895</v>
      </c>
      <c r="I3741">
        <v>83.679143574155205</v>
      </c>
      <c r="J3741">
        <v>5.4410084144680404</v>
      </c>
      <c r="K3741">
        <v>59.290710365377798</v>
      </c>
      <c r="L3741">
        <v>44.187328787362397</v>
      </c>
      <c r="M3741">
        <v>67.405517996806395</v>
      </c>
      <c r="N3741">
        <v>0.71364731939287296</v>
      </c>
      <c r="O3741">
        <v>5.7893959533303896</v>
      </c>
      <c r="P3741">
        <v>383.642857142857</v>
      </c>
      <c r="Q3741">
        <v>0.141891854046542</v>
      </c>
    </row>
    <row r="3742" spans="1:17" hidden="1" x14ac:dyDescent="0.3">
      <c r="A3742" t="s">
        <v>7714</v>
      </c>
      <c r="B3742" t="s">
        <v>7715</v>
      </c>
      <c r="C3742" t="s">
        <v>10301</v>
      </c>
      <c r="D3742" t="s">
        <v>359</v>
      </c>
      <c r="E3742">
        <v>32.480064499999997</v>
      </c>
      <c r="F3742">
        <v>65</v>
      </c>
      <c r="G3742">
        <v>-47.4223814869828</v>
      </c>
      <c r="H3742">
        <v>4.2862726489826404</v>
      </c>
      <c r="I3742">
        <v>-31.180376326373299</v>
      </c>
      <c r="J3742">
        <v>-3.3013037783566799</v>
      </c>
      <c r="K3742">
        <v>66.059746272958705</v>
      </c>
      <c r="M3742">
        <v>50.421806019014397</v>
      </c>
      <c r="N3742">
        <v>0.102072141212586</v>
      </c>
      <c r="O3742">
        <v>36.923076923076898</v>
      </c>
      <c r="P3742">
        <v>30.365022061772901</v>
      </c>
    </row>
    <row r="3743" spans="1:17" hidden="1" x14ac:dyDescent="0.3">
      <c r="A3743" t="s">
        <v>7716</v>
      </c>
      <c r="B3743" t="s">
        <v>7717</v>
      </c>
      <c r="C3743" t="s">
        <v>10301</v>
      </c>
      <c r="D3743" t="s">
        <v>21</v>
      </c>
      <c r="E3743">
        <v>32.475000000000001</v>
      </c>
      <c r="F3743">
        <v>43.3</v>
      </c>
      <c r="G3743">
        <v>9.3062372392723791</v>
      </c>
      <c r="H3743">
        <v>-2.1915996423538799</v>
      </c>
      <c r="I3743">
        <v>-4.3912923238818502</v>
      </c>
      <c r="J3743">
        <v>-0.54618450319087397</v>
      </c>
      <c r="K3743">
        <v>41.906647877564502</v>
      </c>
      <c r="L3743">
        <v>39.120352627281001</v>
      </c>
      <c r="M3743">
        <v>60.090402198218001</v>
      </c>
      <c r="N3743">
        <v>1.7661109915867399</v>
      </c>
      <c r="O3743">
        <v>21.709006928406399</v>
      </c>
      <c r="P3743">
        <v>63.334590720482801</v>
      </c>
      <c r="Q3743">
        <v>4.4709084967984002E-2</v>
      </c>
    </row>
    <row r="3744" spans="1:17" hidden="1" x14ac:dyDescent="0.3">
      <c r="A3744" t="s">
        <v>7718</v>
      </c>
      <c r="B3744" t="s">
        <v>7719</v>
      </c>
      <c r="C3744" t="s">
        <v>10301</v>
      </c>
      <c r="D3744" t="s">
        <v>622</v>
      </c>
      <c r="E3744">
        <v>32.448</v>
      </c>
      <c r="F3744">
        <v>54.08</v>
      </c>
      <c r="G3744">
        <v>447.40141141203497</v>
      </c>
      <c r="H3744">
        <v>49.950139720035303</v>
      </c>
      <c r="I3744">
        <v>434.58689389910103</v>
      </c>
      <c r="J3744">
        <v>5.41627755312369</v>
      </c>
      <c r="K3744">
        <v>35.690131035419597</v>
      </c>
      <c r="L3744">
        <v>19.793687966594099</v>
      </c>
      <c r="M3744">
        <v>99.999867413331103</v>
      </c>
      <c r="N3744">
        <v>0.467891826647229</v>
      </c>
      <c r="O3744">
        <v>0</v>
      </c>
      <c r="P3744">
        <v>500.888888888888</v>
      </c>
    </row>
    <row r="3745" spans="1:17" hidden="1" x14ac:dyDescent="0.3">
      <c r="A3745" t="s">
        <v>7720</v>
      </c>
      <c r="B3745" t="s">
        <v>7721</v>
      </c>
      <c r="C3745" t="s">
        <v>10301</v>
      </c>
      <c r="D3745" t="s">
        <v>153</v>
      </c>
      <c r="E3745">
        <v>32.198290810000003</v>
      </c>
      <c r="F3745">
        <v>80.150000000000006</v>
      </c>
      <c r="G3745">
        <v>91.6713035717558</v>
      </c>
      <c r="H3745">
        <v>-39.002107686109397</v>
      </c>
      <c r="I3745">
        <v>22.041318020192001</v>
      </c>
      <c r="J3745">
        <v>-5.2341186542138596</v>
      </c>
      <c r="K3745">
        <v>84.156772029042997</v>
      </c>
      <c r="L3745">
        <v>66.315452147710303</v>
      </c>
      <c r="M3745">
        <v>34.151482367195499</v>
      </c>
      <c r="N3745">
        <v>0.64228836619667096</v>
      </c>
      <c r="O3745">
        <v>70.505302557704198</v>
      </c>
      <c r="P3745">
        <v>150.31230480949401</v>
      </c>
      <c r="Q3745">
        <v>0.107018200538621</v>
      </c>
    </row>
    <row r="3746" spans="1:17" hidden="1" x14ac:dyDescent="0.3">
      <c r="A3746" t="s">
        <v>7722</v>
      </c>
      <c r="B3746" t="s">
        <v>7723</v>
      </c>
      <c r="C3746" t="s">
        <v>10301</v>
      </c>
      <c r="D3746" t="s">
        <v>622</v>
      </c>
      <c r="E3746">
        <v>32.197058739999903</v>
      </c>
      <c r="F3746">
        <v>1.1000000000000001</v>
      </c>
      <c r="G3746">
        <v>1.4940271817477999</v>
      </c>
      <c r="H3746">
        <v>-0.315776677837322</v>
      </c>
      <c r="I3746">
        <v>-30.194250882043502</v>
      </c>
      <c r="J3746">
        <v>-4.5514404053104496</v>
      </c>
      <c r="K3746">
        <v>1.10145302581514</v>
      </c>
      <c r="L3746">
        <v>1.1167640502095899</v>
      </c>
      <c r="M3746">
        <v>54.128762653387703</v>
      </c>
      <c r="N3746">
        <v>1.0447693991531399</v>
      </c>
      <c r="O3746">
        <v>90.909090909090807</v>
      </c>
      <c r="P3746">
        <v>37.5</v>
      </c>
      <c r="Q3746">
        <v>3.8096518530347998E-2</v>
      </c>
    </row>
    <row r="3747" spans="1:17" hidden="1" x14ac:dyDescent="0.3">
      <c r="A3747" t="s">
        <v>7724</v>
      </c>
      <c r="B3747" t="s">
        <v>7725</v>
      </c>
      <c r="C3747" t="s">
        <v>10301</v>
      </c>
      <c r="D3747" t="s">
        <v>263</v>
      </c>
      <c r="E3747">
        <v>32.167484999999999</v>
      </c>
      <c r="F3747">
        <v>107.1</v>
      </c>
      <c r="G3747">
        <v>514.55376817472495</v>
      </c>
      <c r="H3747">
        <v>0.80760845603273301</v>
      </c>
      <c r="I3747">
        <v>-1.8858810052472501</v>
      </c>
      <c r="J3747">
        <v>0.27647211396614102</v>
      </c>
      <c r="K3747">
        <v>105.716025704842</v>
      </c>
      <c r="L3747">
        <v>89.222521360974298</v>
      </c>
      <c r="M3747">
        <v>65.145155331471599</v>
      </c>
      <c r="N3747">
        <v>0.50396689586509402</v>
      </c>
      <c r="O3747">
        <v>17.647058823529399</v>
      </c>
      <c r="P3747">
        <v>625.60975609756099</v>
      </c>
    </row>
    <row r="3748" spans="1:17" hidden="1" x14ac:dyDescent="0.3">
      <c r="A3748" t="s">
        <v>7726</v>
      </c>
      <c r="B3748" t="s">
        <v>7727</v>
      </c>
      <c r="C3748" t="s">
        <v>10301</v>
      </c>
      <c r="D3748" t="s">
        <v>471</v>
      </c>
      <c r="E3748">
        <v>32.121468119999903</v>
      </c>
      <c r="F3748">
        <v>116.2</v>
      </c>
      <c r="G3748">
        <v>-34.957737524134501</v>
      </c>
      <c r="H3748">
        <v>-11.310727250342801</v>
      </c>
      <c r="I3748">
        <v>-29.873550033359599</v>
      </c>
      <c r="J3748">
        <v>-7.6057589333779596</v>
      </c>
      <c r="K3748">
        <v>118.629430583241</v>
      </c>
      <c r="L3748">
        <v>127.37462266540901</v>
      </c>
      <c r="M3748">
        <v>47.480806649737602</v>
      </c>
      <c r="N3748">
        <v>1.72350925685986</v>
      </c>
      <c r="O3748">
        <v>72.117039586919105</v>
      </c>
      <c r="P3748">
        <v>12.542372881355901</v>
      </c>
      <c r="Q3748">
        <v>6.1948126014953003E-2</v>
      </c>
    </row>
    <row r="3749" spans="1:17" hidden="1" x14ac:dyDescent="0.3">
      <c r="A3749" t="s">
        <v>7728</v>
      </c>
      <c r="B3749" t="s">
        <v>7729</v>
      </c>
      <c r="C3749" t="s">
        <v>10301</v>
      </c>
      <c r="D3749" t="s">
        <v>1763</v>
      </c>
      <c r="E3749">
        <v>32.049424826999903</v>
      </c>
      <c r="F3749">
        <v>38.43</v>
      </c>
      <c r="G3749">
        <v>-68.840104933819404</v>
      </c>
      <c r="H3749">
        <v>-6.6092867854177202</v>
      </c>
      <c r="I3749">
        <v>-38.223897501139703</v>
      </c>
      <c r="J3749">
        <v>-1.84515799755515</v>
      </c>
      <c r="K3749">
        <v>39.422051251535798</v>
      </c>
      <c r="L3749">
        <v>43.872494143794597</v>
      </c>
      <c r="M3749">
        <v>44.542345363066801</v>
      </c>
      <c r="N3749">
        <v>0.71965254286283997</v>
      </c>
      <c r="O3749">
        <v>84.231069476971101</v>
      </c>
      <c r="P3749">
        <v>23.5691318327974</v>
      </c>
      <c r="Q3749">
        <v>-2.2457595282576001E-2</v>
      </c>
    </row>
    <row r="3750" spans="1:17" hidden="1" x14ac:dyDescent="0.3">
      <c r="A3750" t="s">
        <v>7730</v>
      </c>
      <c r="B3750" t="s">
        <v>7731</v>
      </c>
      <c r="C3750" t="s">
        <v>10301</v>
      </c>
      <c r="D3750" t="s">
        <v>7324</v>
      </c>
      <c r="E3750">
        <v>32.032727999999999</v>
      </c>
      <c r="F3750">
        <v>16.38</v>
      </c>
      <c r="G3750">
        <v>-72.579899686296699</v>
      </c>
      <c r="H3750">
        <v>-15.1646062873844</v>
      </c>
      <c r="I3750">
        <v>-49.864411608807998</v>
      </c>
      <c r="J3750">
        <v>-7.04976367828161</v>
      </c>
      <c r="K3750">
        <v>17.834713005967199</v>
      </c>
      <c r="L3750">
        <v>20.941084108825699</v>
      </c>
      <c r="M3750">
        <v>36.692609949027698</v>
      </c>
      <c r="N3750">
        <v>0.50114266883978498</v>
      </c>
      <c r="O3750">
        <v>111.84371184371101</v>
      </c>
      <c r="P3750">
        <v>8.9820359281437003</v>
      </c>
      <c r="Q3750">
        <v>4.7039683563529E-2</v>
      </c>
    </row>
    <row r="3751" spans="1:17" hidden="1" x14ac:dyDescent="0.3">
      <c r="A3751" t="s">
        <v>7732</v>
      </c>
      <c r="B3751" t="s">
        <v>7733</v>
      </c>
      <c r="C3751" t="s">
        <v>10301</v>
      </c>
      <c r="D3751" t="s">
        <v>46</v>
      </c>
      <c r="E3751">
        <v>31.998674399999999</v>
      </c>
      <c r="F3751">
        <v>924</v>
      </c>
      <c r="G3751">
        <v>58.748929142532099</v>
      </c>
      <c r="H3751">
        <v>-0.36079783778249702</v>
      </c>
      <c r="I3751">
        <v>-0.20941955816889599</v>
      </c>
      <c r="J3751">
        <v>-0.170340139117023</v>
      </c>
      <c r="K3751">
        <v>903.86975963080397</v>
      </c>
      <c r="L3751">
        <v>792.70756299612196</v>
      </c>
      <c r="M3751">
        <v>45.048377507748803</v>
      </c>
      <c r="N3751">
        <v>0.149327003479621</v>
      </c>
      <c r="O3751">
        <v>32.321428571428498</v>
      </c>
      <c r="P3751">
        <v>94.5263157894736</v>
      </c>
      <c r="Q3751">
        <v>9.9281271554020001E-2</v>
      </c>
    </row>
    <row r="3752" spans="1:17" hidden="1" x14ac:dyDescent="0.3">
      <c r="A3752" t="s">
        <v>7734</v>
      </c>
      <c r="B3752" t="s">
        <v>7735</v>
      </c>
      <c r="C3752" t="s">
        <v>10301</v>
      </c>
      <c r="D3752" t="s">
        <v>622</v>
      </c>
      <c r="E3752">
        <v>31.9827189999999</v>
      </c>
      <c r="F3752">
        <v>7.6</v>
      </c>
      <c r="G3752">
        <v>-5.5931859894901201</v>
      </c>
      <c r="H3752">
        <v>-1.87035303188851</v>
      </c>
      <c r="I3752">
        <v>-12.2495918825592</v>
      </c>
      <c r="J3752">
        <v>1.0670674632677399</v>
      </c>
      <c r="K3752">
        <v>10.0372087729983</v>
      </c>
      <c r="L3752">
        <v>10.066633630706701</v>
      </c>
      <c r="M3752">
        <v>25.7607462659657</v>
      </c>
      <c r="N3752">
        <v>1</v>
      </c>
      <c r="Q3752">
        <v>-9.4079221239847993E-2</v>
      </c>
    </row>
    <row r="3753" spans="1:17" hidden="1" x14ac:dyDescent="0.3">
      <c r="A3753" t="s">
        <v>7736</v>
      </c>
      <c r="B3753" t="s">
        <v>7737</v>
      </c>
      <c r="C3753" t="s">
        <v>10301</v>
      </c>
      <c r="D3753" t="s">
        <v>4014</v>
      </c>
      <c r="E3753">
        <v>31.973722500000001</v>
      </c>
      <c r="F3753">
        <v>190.15</v>
      </c>
      <c r="G3753">
        <v>-47.345703625829401</v>
      </c>
      <c r="H3753">
        <v>6.3073326700426602</v>
      </c>
      <c r="I3753">
        <v>-5.1491217192673497</v>
      </c>
      <c r="J3753">
        <v>2.49882414495409</v>
      </c>
      <c r="K3753">
        <v>174.93711575245399</v>
      </c>
      <c r="L3753">
        <v>175.47134723394001</v>
      </c>
      <c r="M3753">
        <v>55.100132812570102</v>
      </c>
      <c r="N3753">
        <v>0.87699680511182099</v>
      </c>
      <c r="O3753">
        <v>33.578753615566598</v>
      </c>
      <c r="P3753">
        <v>55.860655737704903</v>
      </c>
    </row>
    <row r="3754" spans="1:17" hidden="1" x14ac:dyDescent="0.3">
      <c r="A3754" t="s">
        <v>7738</v>
      </c>
      <c r="B3754" t="s">
        <v>7739</v>
      </c>
      <c r="C3754" t="s">
        <v>10301</v>
      </c>
      <c r="D3754" t="s">
        <v>54</v>
      </c>
      <c r="E3754">
        <v>31.96425</v>
      </c>
      <c r="F3754">
        <v>75.209999999999994</v>
      </c>
      <c r="G3754">
        <v>99.991353384956298</v>
      </c>
      <c r="H3754">
        <v>33.213129437849602</v>
      </c>
      <c r="I3754">
        <v>35.046858350481898</v>
      </c>
      <c r="J3754">
        <v>-14.091568816225299</v>
      </c>
      <c r="K3754">
        <v>70.283508030601894</v>
      </c>
      <c r="L3754">
        <v>55.783743939747502</v>
      </c>
      <c r="M3754">
        <v>33.693901604745299</v>
      </c>
      <c r="N3754">
        <v>1.6390464801226901</v>
      </c>
      <c r="O3754">
        <v>32.429198244914197</v>
      </c>
      <c r="P3754">
        <v>159.34482758620601</v>
      </c>
      <c r="Q3754">
        <v>0.135505523384197</v>
      </c>
    </row>
    <row r="3755" spans="1:17" hidden="1" x14ac:dyDescent="0.3">
      <c r="A3755" t="s">
        <v>7740</v>
      </c>
      <c r="B3755" t="s">
        <v>7741</v>
      </c>
      <c r="C3755" t="s">
        <v>10301</v>
      </c>
      <c r="D3755" t="s">
        <v>733</v>
      </c>
      <c r="E3755">
        <v>31.948726656000002</v>
      </c>
      <c r="F3755">
        <v>328.99</v>
      </c>
      <c r="G3755">
        <v>12.7965481901511</v>
      </c>
      <c r="H3755">
        <v>2.0725250161717299</v>
      </c>
      <c r="I3755">
        <v>2.8312461614131501</v>
      </c>
      <c r="J3755">
        <v>-1.55195351617778</v>
      </c>
      <c r="K3755">
        <v>315.597043399428</v>
      </c>
      <c r="L3755">
        <v>288.60570303431302</v>
      </c>
      <c r="M3755">
        <v>50.554369654686603</v>
      </c>
      <c r="N3755">
        <v>0.28711822672466097</v>
      </c>
      <c r="O3755">
        <v>1.4863673667892601</v>
      </c>
      <c r="P3755">
        <v>44.072695423691698</v>
      </c>
    </row>
    <row r="3756" spans="1:17" hidden="1" x14ac:dyDescent="0.3">
      <c r="A3756" t="s">
        <v>7742</v>
      </c>
      <c r="B3756" t="s">
        <v>7743</v>
      </c>
      <c r="C3756" t="s">
        <v>10301</v>
      </c>
      <c r="E3756">
        <v>31.944806400000001</v>
      </c>
      <c r="F3756">
        <v>97.28</v>
      </c>
      <c r="G3756">
        <v>283.936623187127</v>
      </c>
      <c r="H3756">
        <v>108.20904070218501</v>
      </c>
      <c r="I3756">
        <v>300.17862834773598</v>
      </c>
      <c r="J3756">
        <v>5.4607574841709896</v>
      </c>
      <c r="M3756">
        <v>100</v>
      </c>
      <c r="O3756">
        <v>0</v>
      </c>
      <c r="P3756">
        <v>332.35555555555499</v>
      </c>
    </row>
    <row r="3757" spans="1:17" hidden="1" x14ac:dyDescent="0.3">
      <c r="A3757" t="s">
        <v>7744</v>
      </c>
      <c r="B3757" t="s">
        <v>7745</v>
      </c>
      <c r="C3757" t="s">
        <v>10301</v>
      </c>
      <c r="D3757" t="s">
        <v>622</v>
      </c>
      <c r="E3757">
        <v>31.87548</v>
      </c>
      <c r="F3757">
        <v>62.55</v>
      </c>
      <c r="G3757">
        <v>223.09236348596599</v>
      </c>
      <c r="H3757">
        <v>38.438848608664003</v>
      </c>
      <c r="I3757">
        <v>247.80702625716401</v>
      </c>
      <c r="J3757">
        <v>-2.8471858784752802</v>
      </c>
      <c r="K3757">
        <v>46.235771311421502</v>
      </c>
      <c r="L3757">
        <v>29.5645476566167</v>
      </c>
      <c r="M3757">
        <v>82.431520092391096</v>
      </c>
      <c r="N3757">
        <v>1.1796468002535201</v>
      </c>
      <c r="O3757">
        <v>0</v>
      </c>
      <c r="P3757">
        <v>326.67121418826702</v>
      </c>
    </row>
    <row r="3758" spans="1:17" hidden="1" x14ac:dyDescent="0.3">
      <c r="A3758" t="s">
        <v>7746</v>
      </c>
      <c r="B3758" t="s">
        <v>7747</v>
      </c>
      <c r="C3758" t="s">
        <v>10301</v>
      </c>
      <c r="D3758" t="s">
        <v>89</v>
      </c>
      <c r="E3758">
        <v>31.812000000000001</v>
      </c>
      <c r="F3758">
        <v>30</v>
      </c>
      <c r="G3758">
        <v>-94.768566253416296</v>
      </c>
      <c r="H3758">
        <v>-3.6796910509260199</v>
      </c>
      <c r="I3758">
        <v>-74.315831989925996</v>
      </c>
      <c r="J3758">
        <v>0.47051983509638701</v>
      </c>
      <c r="K3758">
        <v>34.862224046747201</v>
      </c>
      <c r="L3758">
        <v>57.050350830954201</v>
      </c>
      <c r="M3758">
        <v>48.098412808953299</v>
      </c>
      <c r="N3758">
        <v>0.229949003245248</v>
      </c>
      <c r="O3758">
        <v>229.99999999999901</v>
      </c>
      <c r="P3758">
        <v>19.5219123505975</v>
      </c>
      <c r="Q3758">
        <v>8.1594254025693994E-2</v>
      </c>
    </row>
    <row r="3759" spans="1:17" hidden="1" x14ac:dyDescent="0.3">
      <c r="A3759" t="s">
        <v>7748</v>
      </c>
      <c r="B3759" t="s">
        <v>7749</v>
      </c>
      <c r="C3759" t="s">
        <v>10301</v>
      </c>
      <c r="D3759" t="s">
        <v>163</v>
      </c>
      <c r="E3759">
        <v>31.785017929999999</v>
      </c>
      <c r="F3759">
        <v>16.3</v>
      </c>
      <c r="G3759">
        <v>226.430088562821</v>
      </c>
      <c r="H3759">
        <v>40.505922564284703</v>
      </c>
      <c r="I3759">
        <v>153.36491804297799</v>
      </c>
      <c r="J3759">
        <v>13.746068019074301</v>
      </c>
      <c r="K3759">
        <v>13.0536650295864</v>
      </c>
      <c r="L3759">
        <v>9.9517647631763992</v>
      </c>
      <c r="M3759">
        <v>85.574200802409294</v>
      </c>
      <c r="N3759">
        <v>1.8226354372787501</v>
      </c>
      <c r="O3759">
        <v>0</v>
      </c>
      <c r="P3759">
        <v>274.71264367816099</v>
      </c>
      <c r="Q3759">
        <v>0.106415468965739</v>
      </c>
    </row>
    <row r="3760" spans="1:17" hidden="1" x14ac:dyDescent="0.3">
      <c r="A3760" t="s">
        <v>7750</v>
      </c>
      <c r="B3760" t="s">
        <v>7751</v>
      </c>
      <c r="C3760" t="s">
        <v>10301</v>
      </c>
      <c r="E3760">
        <v>31.784509679999999</v>
      </c>
      <c r="F3760">
        <v>52.36</v>
      </c>
      <c r="G3760">
        <v>-22.9247557715779</v>
      </c>
      <c r="H3760">
        <v>98.246792129502097</v>
      </c>
      <c r="I3760">
        <v>-6.6827506109684096</v>
      </c>
      <c r="J3760">
        <v>96.714273880403795</v>
      </c>
      <c r="M3760">
        <v>100</v>
      </c>
      <c r="O3760">
        <v>0</v>
      </c>
      <c r="P3760">
        <v>14.824561403508699</v>
      </c>
    </row>
    <row r="3761" spans="1:17" hidden="1" x14ac:dyDescent="0.3">
      <c r="A3761" t="s">
        <v>7752</v>
      </c>
      <c r="B3761" t="s">
        <v>7753</v>
      </c>
      <c r="C3761" t="s">
        <v>10301</v>
      </c>
      <c r="D3761" t="s">
        <v>733</v>
      </c>
      <c r="E3761">
        <v>31.730069843999999</v>
      </c>
      <c r="F3761">
        <v>241.26</v>
      </c>
      <c r="G3761">
        <v>15.8520020623024</v>
      </c>
      <c r="H3761">
        <v>2.7905531319736099</v>
      </c>
      <c r="I3761">
        <v>8.7134891933611502</v>
      </c>
      <c r="J3761">
        <v>-1.31528633610496</v>
      </c>
      <c r="K3761">
        <v>228.31546736529901</v>
      </c>
      <c r="L3761">
        <v>206.022376743471</v>
      </c>
      <c r="M3761">
        <v>48.807085432446698</v>
      </c>
      <c r="N3761">
        <v>1.8189870488665101</v>
      </c>
      <c r="O3761">
        <v>0.68390947525491796</v>
      </c>
      <c r="P3761">
        <v>45.6356392611372</v>
      </c>
      <c r="Q3761">
        <v>5.0860317588420001E-3</v>
      </c>
    </row>
    <row r="3762" spans="1:17" hidden="1" x14ac:dyDescent="0.3">
      <c r="A3762" t="s">
        <v>7754</v>
      </c>
      <c r="B3762" t="s">
        <v>7755</v>
      </c>
      <c r="C3762" t="s">
        <v>10301</v>
      </c>
      <c r="D3762" t="s">
        <v>54</v>
      </c>
      <c r="E3762">
        <v>31.6572</v>
      </c>
      <c r="F3762">
        <v>25.53</v>
      </c>
      <c r="G3762">
        <v>-23.071741630910701</v>
      </c>
      <c r="H3762">
        <v>14.941907336875399</v>
      </c>
      <c r="I3762">
        <v>-9.5148680177867497</v>
      </c>
      <c r="J3762">
        <v>3.78541504692961</v>
      </c>
      <c r="K3762">
        <v>22.3021224642027</v>
      </c>
      <c r="L3762">
        <v>21.579578127437902</v>
      </c>
      <c r="M3762">
        <v>76.553235105673494</v>
      </c>
      <c r="N3762">
        <v>3.8441785207858401</v>
      </c>
      <c r="O3762">
        <v>26.361143752448001</v>
      </c>
      <c r="P3762">
        <v>42.625698324022302</v>
      </c>
      <c r="Q3762">
        <v>9.4019759055371993E-2</v>
      </c>
    </row>
    <row r="3763" spans="1:17" hidden="1" x14ac:dyDescent="0.3">
      <c r="A3763" t="s">
        <v>7756</v>
      </c>
      <c r="B3763" t="s">
        <v>7757</v>
      </c>
      <c r="C3763" t="s">
        <v>10301</v>
      </c>
      <c r="D3763" t="s">
        <v>1175</v>
      </c>
      <c r="E3763">
        <v>31.597275869999901</v>
      </c>
      <c r="F3763">
        <v>86.55</v>
      </c>
      <c r="G3763">
        <v>47.533306465324102</v>
      </c>
      <c r="H3763">
        <v>23.541828413972301</v>
      </c>
      <c r="I3763">
        <v>-19.108887443738901</v>
      </c>
      <c r="J3763">
        <v>3.5669887845473101</v>
      </c>
      <c r="K3763">
        <v>73.455024084410496</v>
      </c>
      <c r="L3763">
        <v>73.9629943615911</v>
      </c>
      <c r="M3763">
        <v>72.626705790829703</v>
      </c>
      <c r="N3763">
        <v>2.35952773147371</v>
      </c>
      <c r="O3763">
        <v>37.354130560369697</v>
      </c>
      <c r="P3763">
        <v>86.329386437029001</v>
      </c>
      <c r="Q3763">
        <v>0.12792597824966401</v>
      </c>
    </row>
    <row r="3764" spans="1:17" hidden="1" x14ac:dyDescent="0.3">
      <c r="A3764" t="s">
        <v>7758</v>
      </c>
      <c r="B3764" t="s">
        <v>7759</v>
      </c>
      <c r="C3764" t="s">
        <v>10301</v>
      </c>
      <c r="D3764" t="s">
        <v>733</v>
      </c>
      <c r="E3764">
        <v>31.504857428999902</v>
      </c>
      <c r="F3764">
        <v>254.39</v>
      </c>
      <c r="G3764">
        <v>1.87970112069424</v>
      </c>
      <c r="H3764">
        <v>8.3257834186840796E-2</v>
      </c>
      <c r="I3764">
        <v>1.1658219303003301</v>
      </c>
      <c r="J3764">
        <v>-1.04713116027885</v>
      </c>
      <c r="K3764">
        <v>247.16843176615001</v>
      </c>
      <c r="L3764">
        <v>229.373846265065</v>
      </c>
      <c r="M3764">
        <v>51.891311594454301</v>
      </c>
      <c r="N3764">
        <v>0.74477571034329304</v>
      </c>
      <c r="O3764">
        <v>8.8879279845905899</v>
      </c>
      <c r="P3764">
        <v>33.573116303491702</v>
      </c>
      <c r="Q3764">
        <v>1.5187022887975E-2</v>
      </c>
    </row>
    <row r="3765" spans="1:17" hidden="1" x14ac:dyDescent="0.3">
      <c r="A3765" t="s">
        <v>7760</v>
      </c>
      <c r="B3765" t="s">
        <v>7761</v>
      </c>
      <c r="C3765" t="s">
        <v>10301</v>
      </c>
      <c r="D3765" t="s">
        <v>2624</v>
      </c>
      <c r="E3765">
        <v>31.503226999999999</v>
      </c>
      <c r="F3765">
        <v>42.5</v>
      </c>
      <c r="G3765">
        <v>71.0522999290489</v>
      </c>
      <c r="H3765">
        <v>12.1001254628354</v>
      </c>
      <c r="I3765">
        <v>-24.941038485974001</v>
      </c>
      <c r="J3765">
        <v>-10.2738871642098</v>
      </c>
      <c r="K3765">
        <v>44.131078572432102</v>
      </c>
      <c r="L3765">
        <v>42.389625593180199</v>
      </c>
      <c r="M3765">
        <v>23.7152323579047</v>
      </c>
      <c r="N3765">
        <v>0.40711060779901898</v>
      </c>
      <c r="O3765">
        <v>58.329411764705803</v>
      </c>
      <c r="P3765">
        <v>108.027410670582</v>
      </c>
      <c r="Q3765">
        <v>0.115738704745719</v>
      </c>
    </row>
    <row r="3766" spans="1:17" hidden="1" x14ac:dyDescent="0.3">
      <c r="A3766" t="s">
        <v>7762</v>
      </c>
      <c r="B3766" t="s">
        <v>7763</v>
      </c>
      <c r="C3766" t="s">
        <v>10301</v>
      </c>
      <c r="E3766">
        <v>31.497247529999999</v>
      </c>
      <c r="F3766">
        <v>52.29</v>
      </c>
      <c r="G3766">
        <v>-68.429682916626007</v>
      </c>
      <c r="H3766">
        <v>-20.546234442111601</v>
      </c>
      <c r="I3766">
        <v>-17.865183386129999</v>
      </c>
      <c r="J3766">
        <v>-4.1323333685563597</v>
      </c>
      <c r="K3766">
        <v>56.094746265740902</v>
      </c>
      <c r="L3766">
        <v>63.100977818440199</v>
      </c>
      <c r="M3766">
        <v>52.136324416071403</v>
      </c>
      <c r="N3766">
        <v>0.67594905330376998</v>
      </c>
      <c r="O3766">
        <v>89.328743545611005</v>
      </c>
      <c r="P3766">
        <v>23.704755145493198</v>
      </c>
      <c r="Q3766">
        <v>7.0469056818712003E-2</v>
      </c>
    </row>
    <row r="3767" spans="1:17" hidden="1" x14ac:dyDescent="0.3">
      <c r="A3767" t="s">
        <v>7764</v>
      </c>
      <c r="B3767" t="s">
        <v>7765</v>
      </c>
      <c r="C3767" t="s">
        <v>10301</v>
      </c>
      <c r="D3767" t="s">
        <v>955</v>
      </c>
      <c r="E3767">
        <v>31.494399999999999</v>
      </c>
      <c r="F3767">
        <v>30.4</v>
      </c>
      <c r="G3767">
        <v>24.0063004568749</v>
      </c>
      <c r="H3767">
        <v>2.0627486364677998</v>
      </c>
      <c r="I3767">
        <v>-7.2442655136453</v>
      </c>
      <c r="J3767">
        <v>-7.7657261195961702</v>
      </c>
      <c r="K3767">
        <v>29.019563343451701</v>
      </c>
      <c r="L3767">
        <v>26.559178080724099</v>
      </c>
      <c r="M3767">
        <v>41.055195403123697</v>
      </c>
      <c r="N3767">
        <v>0.44202898550724601</v>
      </c>
      <c r="O3767">
        <v>24.967105263157901</v>
      </c>
      <c r="P3767">
        <v>57.4313827032625</v>
      </c>
    </row>
    <row r="3768" spans="1:17" hidden="1" x14ac:dyDescent="0.3">
      <c r="A3768" t="s">
        <v>7766</v>
      </c>
      <c r="B3768" t="s">
        <v>7767</v>
      </c>
      <c r="C3768" t="s">
        <v>10301</v>
      </c>
      <c r="D3768" t="s">
        <v>248</v>
      </c>
      <c r="E3768">
        <v>31.457669760000002</v>
      </c>
      <c r="F3768">
        <v>79.28</v>
      </c>
      <c r="G3768">
        <v>-33.187184291968201</v>
      </c>
      <c r="H3768">
        <v>-6.23439018310133</v>
      </c>
      <c r="I3768">
        <v>-16.6954999446919</v>
      </c>
      <c r="J3768">
        <v>-2.3282261195961702</v>
      </c>
      <c r="K3768">
        <v>82.712554966399296</v>
      </c>
      <c r="L3768">
        <v>81.881237373052798</v>
      </c>
      <c r="M3768">
        <v>29.0078085188402</v>
      </c>
      <c r="N3768">
        <v>0.17584723033460001</v>
      </c>
      <c r="O3768">
        <v>36.4152371342078</v>
      </c>
      <c r="P3768">
        <v>9.2011019283746602</v>
      </c>
      <c r="Q3768">
        <v>-7.1113707990566002E-2</v>
      </c>
    </row>
    <row r="3769" spans="1:17" hidden="1" x14ac:dyDescent="0.3">
      <c r="A3769" t="s">
        <v>7768</v>
      </c>
      <c r="B3769" t="s">
        <v>7769</v>
      </c>
      <c r="C3769" t="s">
        <v>10301</v>
      </c>
      <c r="D3769" t="s">
        <v>527</v>
      </c>
      <c r="E3769">
        <v>31.435725000000001</v>
      </c>
      <c r="F3769">
        <v>102.23</v>
      </c>
      <c r="G3769">
        <v>31.319022600476</v>
      </c>
      <c r="H3769">
        <v>14.4276626829741</v>
      </c>
      <c r="I3769">
        <v>19.220554448254699</v>
      </c>
      <c r="J3769">
        <v>10.3749075657845</v>
      </c>
      <c r="K3769">
        <v>80.722486997954704</v>
      </c>
      <c r="L3769">
        <v>69.768960551012896</v>
      </c>
      <c r="M3769">
        <v>90.626882874179799</v>
      </c>
      <c r="N3769">
        <v>0.50849080493270304</v>
      </c>
      <c r="O3769">
        <v>3.10085102220483</v>
      </c>
      <c r="P3769">
        <v>98.120155038759606</v>
      </c>
      <c r="Q3769">
        <v>0.23511681047770699</v>
      </c>
    </row>
    <row r="3770" spans="1:17" hidden="1" x14ac:dyDescent="0.3">
      <c r="A3770" t="s">
        <v>7770</v>
      </c>
      <c r="B3770" t="s">
        <v>7771</v>
      </c>
      <c r="C3770" t="s">
        <v>10301</v>
      </c>
      <c r="D3770" t="s">
        <v>4781</v>
      </c>
      <c r="E3770">
        <v>31.395</v>
      </c>
      <c r="F3770">
        <v>29.9</v>
      </c>
      <c r="G3770">
        <v>-54.990908255841802</v>
      </c>
      <c r="H3770">
        <v>-4.1636108009008099</v>
      </c>
      <c r="I3770">
        <v>-47.3746570947078</v>
      </c>
      <c r="J3770">
        <v>-4.31925533269985</v>
      </c>
      <c r="K3770">
        <v>32.221021036008899</v>
      </c>
      <c r="L3770">
        <v>39.282940569120299</v>
      </c>
      <c r="M3770">
        <v>45.351161723139398</v>
      </c>
      <c r="N3770">
        <v>0.46393345216874599</v>
      </c>
      <c r="O3770">
        <v>106.354515050167</v>
      </c>
      <c r="P3770">
        <v>10.7407407407407</v>
      </c>
      <c r="Q3770">
        <v>-0.18267895266881401</v>
      </c>
    </row>
    <row r="3771" spans="1:17" hidden="1" x14ac:dyDescent="0.3">
      <c r="A3771" t="s">
        <v>7772</v>
      </c>
      <c r="B3771" t="s">
        <v>7773</v>
      </c>
      <c r="C3771" t="s">
        <v>10301</v>
      </c>
      <c r="D3771" t="s">
        <v>124</v>
      </c>
      <c r="E3771">
        <v>31.38</v>
      </c>
      <c r="F3771">
        <v>20.92</v>
      </c>
      <c r="G3771">
        <v>52.894708456850701</v>
      </c>
      <c r="H3771">
        <v>10.1001254628354</v>
      </c>
      <c r="I3771">
        <v>0.31570232598244002</v>
      </c>
      <c r="J3771">
        <v>1.39227803840799</v>
      </c>
      <c r="K3771">
        <v>18.304898331406399</v>
      </c>
      <c r="L3771">
        <v>16.999543155047199</v>
      </c>
      <c r="M3771">
        <v>81.691882218749299</v>
      </c>
      <c r="N3771">
        <v>1.3565738680230699</v>
      </c>
      <c r="O3771">
        <v>36.902485659655802</v>
      </c>
      <c r="P3771">
        <v>98.293838862559198</v>
      </c>
      <c r="Q3771">
        <v>8.8844400450299996E-2</v>
      </c>
    </row>
    <row r="3772" spans="1:17" hidden="1" x14ac:dyDescent="0.3">
      <c r="A3772" t="s">
        <v>7774</v>
      </c>
      <c r="B3772" t="s">
        <v>7775</v>
      </c>
      <c r="C3772" t="s">
        <v>10301</v>
      </c>
      <c r="D3772" t="s">
        <v>622</v>
      </c>
      <c r="E3772">
        <v>31.330950000000001</v>
      </c>
      <c r="F3772">
        <v>159</v>
      </c>
      <c r="G3772">
        <v>-12.950275485089</v>
      </c>
      <c r="H3772">
        <v>-10.2693524488111</v>
      </c>
      <c r="I3772">
        <v>-29.5051897278661</v>
      </c>
      <c r="J3772">
        <v>-3.3613374048626099</v>
      </c>
      <c r="K3772">
        <v>163.57518668844</v>
      </c>
      <c r="L3772">
        <v>162.82340086253001</v>
      </c>
      <c r="M3772">
        <v>47.1467930325799</v>
      </c>
      <c r="N3772">
        <v>0.63024517916939304</v>
      </c>
      <c r="O3772">
        <v>37.421383647798699</v>
      </c>
      <c r="P3772">
        <v>23.783573374854001</v>
      </c>
      <c r="Q3772">
        <v>-4.228765564482E-3</v>
      </c>
    </row>
    <row r="3773" spans="1:17" hidden="1" x14ac:dyDescent="0.3">
      <c r="A3773" t="s">
        <v>7776</v>
      </c>
      <c r="B3773" t="s">
        <v>7777</v>
      </c>
      <c r="C3773" t="s">
        <v>10301</v>
      </c>
      <c r="E3773">
        <v>31.326101999999999</v>
      </c>
      <c r="F3773">
        <v>12.15</v>
      </c>
      <c r="G3773">
        <v>-6.9018012691544603</v>
      </c>
      <c r="H3773">
        <v>11.4297344013829</v>
      </c>
      <c r="I3773">
        <v>-10.678226129111</v>
      </c>
      <c r="J3773">
        <v>-3.99021591551453</v>
      </c>
      <c r="K3773">
        <v>11.7720778074286</v>
      </c>
      <c r="L3773">
        <v>11.1024474163539</v>
      </c>
      <c r="M3773">
        <v>52.8288043489529</v>
      </c>
      <c r="N3773">
        <v>0.52890758788564096</v>
      </c>
      <c r="O3773">
        <v>22.2222222222222</v>
      </c>
      <c r="P3773">
        <v>45.858343337334901</v>
      </c>
      <c r="Q3773">
        <v>-2.6965136148827E-2</v>
      </c>
    </row>
    <row r="3774" spans="1:17" hidden="1" x14ac:dyDescent="0.3">
      <c r="A3774" t="s">
        <v>7778</v>
      </c>
      <c r="B3774" t="s">
        <v>7779</v>
      </c>
      <c r="C3774" t="s">
        <v>10301</v>
      </c>
      <c r="D3774" t="s">
        <v>1353</v>
      </c>
      <c r="E3774">
        <v>31.257184429999999</v>
      </c>
      <c r="F3774">
        <v>57.53</v>
      </c>
      <c r="G3774">
        <v>-18.6904734269255</v>
      </c>
      <c r="H3774">
        <v>0.60100729705062494</v>
      </c>
      <c r="I3774">
        <v>-6.8661131250481002</v>
      </c>
      <c r="J3774">
        <v>-2.4006991771313602</v>
      </c>
      <c r="K3774">
        <v>56.823617845792199</v>
      </c>
      <c r="L3774">
        <v>55.345109644223697</v>
      </c>
      <c r="M3774">
        <v>56.093149880285502</v>
      </c>
      <c r="N3774">
        <v>1.6107234387609699</v>
      </c>
      <c r="O3774">
        <v>2.98974448114026</v>
      </c>
      <c r="P3774">
        <v>12.363281249999901</v>
      </c>
    </row>
    <row r="3775" spans="1:17" hidden="1" x14ac:dyDescent="0.3">
      <c r="A3775" t="s">
        <v>7780</v>
      </c>
      <c r="B3775" t="s">
        <v>7781</v>
      </c>
      <c r="C3775" t="s">
        <v>10301</v>
      </c>
      <c r="D3775" t="s">
        <v>955</v>
      </c>
      <c r="E3775">
        <v>31.162042199999998</v>
      </c>
      <c r="F3775">
        <v>23</v>
      </c>
      <c r="G3775">
        <v>-12.339848076898299</v>
      </c>
      <c r="H3775">
        <v>12.845866382154</v>
      </c>
      <c r="I3775">
        <v>-30.115448675581799</v>
      </c>
      <c r="J3775">
        <v>10.6570926723501</v>
      </c>
      <c r="K3775">
        <v>21.508174124205201</v>
      </c>
      <c r="L3775">
        <v>21.9116199461658</v>
      </c>
      <c r="M3775">
        <v>69.370194474020707</v>
      </c>
      <c r="N3775">
        <v>0.62283586975022798</v>
      </c>
      <c r="O3775">
        <v>51.956521739130402</v>
      </c>
      <c r="P3775">
        <v>29.2134831460674</v>
      </c>
      <c r="Q3775">
        <v>4.7265014643584999E-2</v>
      </c>
    </row>
    <row r="3776" spans="1:17" hidden="1" x14ac:dyDescent="0.3">
      <c r="A3776" t="s">
        <v>7782</v>
      </c>
      <c r="B3776" t="s">
        <v>7783</v>
      </c>
      <c r="C3776" t="s">
        <v>10301</v>
      </c>
      <c r="D3776" t="s">
        <v>408</v>
      </c>
      <c r="E3776">
        <v>31.133099999999999</v>
      </c>
      <c r="F3776">
        <v>19.829999999999998</v>
      </c>
      <c r="G3776">
        <v>235.26907566267801</v>
      </c>
      <c r="H3776">
        <v>-5.82916746645747</v>
      </c>
      <c r="I3776">
        <v>66.331448965020599</v>
      </c>
      <c r="J3776">
        <v>-21.237888398404898</v>
      </c>
      <c r="K3776">
        <v>20.122231940416601</v>
      </c>
      <c r="L3776">
        <v>13.597466045972601</v>
      </c>
      <c r="M3776">
        <v>30.109480207468501</v>
      </c>
      <c r="N3776">
        <v>1.2740416988691301</v>
      </c>
      <c r="O3776">
        <v>55.975794251134602</v>
      </c>
      <c r="P3776">
        <v>282.08092485549099</v>
      </c>
      <c r="Q3776">
        <v>9.7415810592644994E-2</v>
      </c>
    </row>
    <row r="3777" spans="1:17" hidden="1" x14ac:dyDescent="0.3">
      <c r="A3777" t="s">
        <v>7784</v>
      </c>
      <c r="B3777" t="s">
        <v>7785</v>
      </c>
      <c r="C3777" t="s">
        <v>10301</v>
      </c>
      <c r="D3777" t="s">
        <v>1561</v>
      </c>
      <c r="E3777">
        <v>31.106660672</v>
      </c>
      <c r="F3777">
        <v>2.54</v>
      </c>
      <c r="G3777">
        <v>21.4940271817478</v>
      </c>
      <c r="H3777">
        <v>0.77482425801617505</v>
      </c>
      <c r="I3777">
        <v>-48.959682980808999</v>
      </c>
      <c r="J3777">
        <v>1.3326345361415399</v>
      </c>
      <c r="K3777">
        <v>3.14421751406578</v>
      </c>
      <c r="L3777">
        <v>3.1879131500985198</v>
      </c>
      <c r="M3777">
        <v>55.4939829435653</v>
      </c>
      <c r="N3777">
        <v>1.3534746695525799</v>
      </c>
      <c r="O3777">
        <v>81.1023622047244</v>
      </c>
      <c r="P3777">
        <v>49.411764705882298</v>
      </c>
      <c r="Q3777">
        <v>1.0869289785655999E-2</v>
      </c>
    </row>
    <row r="3778" spans="1:17" hidden="1" x14ac:dyDescent="0.3">
      <c r="A3778" t="s">
        <v>7786</v>
      </c>
      <c r="B3778" t="s">
        <v>7787</v>
      </c>
      <c r="C3778" t="s">
        <v>10301</v>
      </c>
      <c r="D3778" t="s">
        <v>46</v>
      </c>
      <c r="E3778">
        <v>31.042615434999998</v>
      </c>
      <c r="F3778">
        <v>57.95</v>
      </c>
      <c r="G3778">
        <v>-62.214789678329502</v>
      </c>
      <c r="H3778">
        <v>-19.956612125816999</v>
      </c>
      <c r="I3778">
        <v>-45.972784517720001</v>
      </c>
      <c r="J3778">
        <v>-8.9082322621023096</v>
      </c>
      <c r="M3778">
        <v>35.730425316773797</v>
      </c>
      <c r="O3778">
        <v>58.498705780845498</v>
      </c>
      <c r="P3778">
        <v>7.2155411655874202</v>
      </c>
    </row>
    <row r="3779" spans="1:17" hidden="1" x14ac:dyDescent="0.3">
      <c r="A3779" t="s">
        <v>7788</v>
      </c>
      <c r="B3779" t="s">
        <v>7789</v>
      </c>
      <c r="C3779" t="s">
        <v>10301</v>
      </c>
      <c r="D3779" t="s">
        <v>201</v>
      </c>
      <c r="E3779">
        <v>30.928799999999999</v>
      </c>
      <c r="F3779">
        <v>49</v>
      </c>
      <c r="G3779">
        <v>-44.584404190801202</v>
      </c>
      <c r="H3779">
        <v>-1.36247841528088</v>
      </c>
      <c r="I3779">
        <v>-50.195180293261501</v>
      </c>
      <c r="J3779">
        <v>-15.3990056026333</v>
      </c>
      <c r="K3779">
        <v>56.887522627534302</v>
      </c>
      <c r="L3779">
        <v>60.574916343215101</v>
      </c>
      <c r="M3779">
        <v>21.851585445704899</v>
      </c>
      <c r="N3779">
        <v>0.688888888888888</v>
      </c>
      <c r="O3779">
        <v>107.428571428571</v>
      </c>
      <c r="P3779">
        <v>32.4324324324324</v>
      </c>
      <c r="Q3779">
        <v>-5.2384200867238002E-2</v>
      </c>
    </row>
    <row r="3780" spans="1:17" hidden="1" x14ac:dyDescent="0.3">
      <c r="A3780" t="s">
        <v>7790</v>
      </c>
      <c r="B3780" t="s">
        <v>7791</v>
      </c>
      <c r="C3780" t="s">
        <v>10301</v>
      </c>
      <c r="D3780" t="s">
        <v>527</v>
      </c>
      <c r="E3780">
        <v>30.865744839999898</v>
      </c>
      <c r="F3780">
        <v>78.61</v>
      </c>
      <c r="G3780">
        <v>62.883233349651803</v>
      </c>
      <c r="H3780">
        <v>35.402146527452601</v>
      </c>
      <c r="I3780">
        <v>17.936798551561498</v>
      </c>
      <c r="J3780">
        <v>-8.1471572254506892</v>
      </c>
      <c r="K3780">
        <v>72.744710087840204</v>
      </c>
      <c r="L3780">
        <v>59.948191529505301</v>
      </c>
      <c r="M3780">
        <v>49.542857306622999</v>
      </c>
      <c r="N3780">
        <v>1.0538096948995701</v>
      </c>
      <c r="O3780">
        <v>14.107619895687501</v>
      </c>
      <c r="P3780">
        <v>138.21212121212099</v>
      </c>
      <c r="Q3780">
        <v>0.126736604650309</v>
      </c>
    </row>
    <row r="3781" spans="1:17" hidden="1" x14ac:dyDescent="0.3">
      <c r="A3781" t="s">
        <v>7792</v>
      </c>
      <c r="B3781" t="s">
        <v>7793</v>
      </c>
      <c r="C3781" t="s">
        <v>10301</v>
      </c>
      <c r="D3781" t="s">
        <v>139</v>
      </c>
      <c r="E3781">
        <v>30.848554199999999</v>
      </c>
      <c r="F3781">
        <v>94.98</v>
      </c>
      <c r="G3781">
        <v>25.275810862962199</v>
      </c>
      <c r="H3781">
        <v>13.122534426420801</v>
      </c>
      <c r="I3781">
        <v>76.440726341168897</v>
      </c>
      <c r="J3781">
        <v>-13.6119499594505</v>
      </c>
      <c r="K3781">
        <v>89.968366412883199</v>
      </c>
      <c r="L3781">
        <v>72.266512012487794</v>
      </c>
      <c r="M3781">
        <v>42.241496927247198</v>
      </c>
      <c r="N3781">
        <v>3.8061600209405801</v>
      </c>
      <c r="O3781">
        <v>34.712571067593103</v>
      </c>
      <c r="P3781">
        <v>130.031484620973</v>
      </c>
      <c r="Q3781">
        <v>4.7739805592401999E-2</v>
      </c>
    </row>
    <row r="3782" spans="1:17" hidden="1" x14ac:dyDescent="0.3">
      <c r="A3782" t="s">
        <v>7794</v>
      </c>
      <c r="B3782" t="s">
        <v>7795</v>
      </c>
      <c r="C3782" t="s">
        <v>10301</v>
      </c>
      <c r="D3782" t="s">
        <v>3439</v>
      </c>
      <c r="E3782">
        <v>30.837299999999999</v>
      </c>
      <c r="F3782">
        <v>79.069999999999993</v>
      </c>
      <c r="G3782">
        <v>33.285116706242597</v>
      </c>
      <c r="H3782">
        <v>8.2919125699700995</v>
      </c>
      <c r="I3782">
        <v>1.36215183947706</v>
      </c>
      <c r="J3782">
        <v>11.166118095753101</v>
      </c>
      <c r="K3782">
        <v>68.967768823244896</v>
      </c>
      <c r="L3782">
        <v>64.351658274675998</v>
      </c>
      <c r="M3782">
        <v>78.8259477032679</v>
      </c>
      <c r="N3782">
        <v>3.0208097474298699</v>
      </c>
      <c r="O3782">
        <v>16.352598962944199</v>
      </c>
      <c r="P3782">
        <v>79.704545454545396</v>
      </c>
      <c r="Q3782">
        <v>9.6645241019795006E-2</v>
      </c>
    </row>
    <row r="3783" spans="1:17" hidden="1" x14ac:dyDescent="0.3">
      <c r="A3783" t="s">
        <v>7796</v>
      </c>
      <c r="B3783" t="s">
        <v>7797</v>
      </c>
      <c r="C3783" t="s">
        <v>10301</v>
      </c>
      <c r="E3783">
        <v>30.832570499999999</v>
      </c>
      <c r="F3783">
        <v>15</v>
      </c>
      <c r="G3783">
        <v>90.741154604145294</v>
      </c>
      <c r="H3783">
        <v>13.3618201968637</v>
      </c>
      <c r="I3783">
        <v>56.863593479171499</v>
      </c>
      <c r="J3783">
        <v>3.8760649251799402</v>
      </c>
      <c r="K3783">
        <v>12.042006382148699</v>
      </c>
      <c r="L3783">
        <v>9.6767164568697606</v>
      </c>
      <c r="M3783">
        <v>74.047001661331805</v>
      </c>
      <c r="N3783">
        <v>1.30240396027738</v>
      </c>
      <c r="O3783">
        <v>0</v>
      </c>
      <c r="P3783">
        <v>153.37837837837799</v>
      </c>
      <c r="Q3783">
        <v>0.11958784413936201</v>
      </c>
    </row>
    <row r="3784" spans="1:17" hidden="1" x14ac:dyDescent="0.3">
      <c r="A3784" t="s">
        <v>7798</v>
      </c>
      <c r="B3784" t="s">
        <v>7799</v>
      </c>
      <c r="C3784" t="s">
        <v>10301</v>
      </c>
      <c r="D3784" t="s">
        <v>124</v>
      </c>
      <c r="E3784">
        <v>30.781835000000001</v>
      </c>
      <c r="F3784">
        <v>16.760000000000002</v>
      </c>
      <c r="G3784">
        <v>-30.9269967833938</v>
      </c>
      <c r="H3784">
        <v>-1.1736486090327001</v>
      </c>
      <c r="I3784">
        <v>-17.782174940555802</v>
      </c>
      <c r="J3784">
        <v>-4.6348849981008398</v>
      </c>
      <c r="K3784">
        <v>17.451291757168999</v>
      </c>
      <c r="L3784">
        <v>18.077983566311602</v>
      </c>
      <c r="M3784">
        <v>47.787824665984203</v>
      </c>
      <c r="N3784">
        <v>0.33336551644235002</v>
      </c>
      <c r="O3784">
        <v>113.842482100238</v>
      </c>
      <c r="P3784">
        <v>11.214333112143301</v>
      </c>
      <c r="Q3784">
        <v>7.0387700057719998E-3</v>
      </c>
    </row>
    <row r="3785" spans="1:17" hidden="1" x14ac:dyDescent="0.3">
      <c r="A3785" t="s">
        <v>7800</v>
      </c>
      <c r="B3785" t="s">
        <v>7801</v>
      </c>
      <c r="C3785" t="s">
        <v>10301</v>
      </c>
      <c r="D3785" t="s">
        <v>5316</v>
      </c>
      <c r="E3785">
        <v>30.734249999999999</v>
      </c>
      <c r="F3785">
        <v>57.18</v>
      </c>
      <c r="G3785">
        <v>12.746469117931801</v>
      </c>
      <c r="H3785">
        <v>4.0413195822474002</v>
      </c>
      <c r="I3785">
        <v>-25.729542674662898</v>
      </c>
      <c r="J3785">
        <v>-2.4569782636784998</v>
      </c>
      <c r="K3785">
        <v>61.090888252160099</v>
      </c>
      <c r="L3785">
        <v>62.722545727782602</v>
      </c>
      <c r="M3785">
        <v>39.315502392520301</v>
      </c>
      <c r="N3785">
        <v>0.55103409239343404</v>
      </c>
      <c r="O3785">
        <v>65.914655473941906</v>
      </c>
      <c r="P3785">
        <v>40.664206642066397</v>
      </c>
      <c r="Q3785">
        <v>9.8558653950400005E-2</v>
      </c>
    </row>
    <row r="3786" spans="1:17" hidden="1" x14ac:dyDescent="0.3">
      <c r="A3786" t="s">
        <v>7802</v>
      </c>
      <c r="B3786" t="s">
        <v>7803</v>
      </c>
      <c r="C3786" t="s">
        <v>10301</v>
      </c>
      <c r="D3786" t="s">
        <v>113</v>
      </c>
      <c r="E3786">
        <v>30.704999999999998</v>
      </c>
      <c r="F3786">
        <v>307.05</v>
      </c>
      <c r="G3786">
        <v>-23.478962013930399</v>
      </c>
      <c r="H3786">
        <v>-1.24867577459687</v>
      </c>
      <c r="I3786">
        <v>-7.2369568533209696</v>
      </c>
      <c r="J3786">
        <v>-2.76572611959616</v>
      </c>
      <c r="K3786">
        <v>321.75006653872998</v>
      </c>
      <c r="L3786">
        <v>311.75146384626203</v>
      </c>
      <c r="M3786">
        <v>3.6206002593175003E-2</v>
      </c>
      <c r="N3786">
        <v>0.44696969696969602</v>
      </c>
      <c r="O3786">
        <v>5.5528415567497103</v>
      </c>
      <c r="P3786">
        <v>4.4387755102040796</v>
      </c>
    </row>
    <row r="3787" spans="1:17" hidden="1" x14ac:dyDescent="0.3">
      <c r="A3787" t="s">
        <v>7804</v>
      </c>
      <c r="B3787" t="s">
        <v>7805</v>
      </c>
      <c r="C3787" t="s">
        <v>10301</v>
      </c>
      <c r="D3787" t="s">
        <v>1782</v>
      </c>
      <c r="E3787">
        <v>30.703942619999999</v>
      </c>
      <c r="F3787">
        <v>20.52</v>
      </c>
      <c r="G3787">
        <v>5.91734100989685</v>
      </c>
      <c r="H3787">
        <v>0.367592529702228</v>
      </c>
      <c r="I3787">
        <v>-26.4597855196712</v>
      </c>
      <c r="J3787">
        <v>1.8710590426913001</v>
      </c>
      <c r="K3787">
        <v>20.4752910072601</v>
      </c>
      <c r="L3787">
        <v>19.857466607157399</v>
      </c>
      <c r="M3787">
        <v>59.282172224815703</v>
      </c>
      <c r="N3787">
        <v>0.90780573320463298</v>
      </c>
      <c r="O3787">
        <v>60.8187134502923</v>
      </c>
      <c r="P3787">
        <v>50.8823529411764</v>
      </c>
      <c r="Q3787">
        <v>5.3104740823186003E-2</v>
      </c>
    </row>
    <row r="3788" spans="1:17" hidden="1" x14ac:dyDescent="0.3">
      <c r="A3788" t="s">
        <v>7806</v>
      </c>
      <c r="B3788" t="s">
        <v>7807</v>
      </c>
      <c r="C3788" t="s">
        <v>10301</v>
      </c>
      <c r="D3788" t="s">
        <v>545</v>
      </c>
      <c r="E3788">
        <v>30.625</v>
      </c>
      <c r="F3788">
        <v>43.75</v>
      </c>
      <c r="G3788">
        <v>-82.930590994571503</v>
      </c>
      <c r="H3788">
        <v>23.2230107574999</v>
      </c>
      <c r="I3788">
        <v>-29.284018615879098</v>
      </c>
      <c r="J3788">
        <v>6.8364349806003002</v>
      </c>
      <c r="K3788">
        <v>41.140389423596503</v>
      </c>
      <c r="L3788">
        <v>45.373240158613498</v>
      </c>
      <c r="M3788">
        <v>52.823851457661803</v>
      </c>
      <c r="N3788">
        <v>0.48878512507970701</v>
      </c>
      <c r="O3788">
        <v>122.28571428571399</v>
      </c>
      <c r="P3788">
        <v>30.558042375410299</v>
      </c>
      <c r="Q3788">
        <v>4.4445403965450003E-3</v>
      </c>
    </row>
    <row r="3789" spans="1:17" hidden="1" x14ac:dyDescent="0.3">
      <c r="A3789" t="s">
        <v>7808</v>
      </c>
      <c r="B3789" t="s">
        <v>7809</v>
      </c>
      <c r="C3789" t="s">
        <v>10301</v>
      </c>
      <c r="D3789" t="s">
        <v>408</v>
      </c>
      <c r="E3789">
        <v>30.6182425199998</v>
      </c>
      <c r="F3789">
        <v>244.45</v>
      </c>
      <c r="G3789">
        <v>-27.917737524134498</v>
      </c>
      <c r="H3789">
        <v>-1.23320787049787</v>
      </c>
      <c r="I3789">
        <v>-11.675732363525</v>
      </c>
      <c r="J3789">
        <v>-2.76572611959616</v>
      </c>
      <c r="K3789">
        <v>244.45</v>
      </c>
      <c r="L3789">
        <v>244.44999999999899</v>
      </c>
      <c r="M3789">
        <v>50</v>
      </c>
      <c r="O3789">
        <v>0</v>
      </c>
      <c r="P3789">
        <v>0</v>
      </c>
    </row>
    <row r="3790" spans="1:17" hidden="1" x14ac:dyDescent="0.3">
      <c r="A3790" t="s">
        <v>7810</v>
      </c>
      <c r="B3790" t="s">
        <v>7811</v>
      </c>
      <c r="C3790" t="s">
        <v>10301</v>
      </c>
      <c r="D3790" t="s">
        <v>359</v>
      </c>
      <c r="E3790">
        <v>30.603012432</v>
      </c>
      <c r="F3790">
        <v>22.08</v>
      </c>
      <c r="G3790">
        <v>-16.824915932398099</v>
      </c>
      <c r="H3790">
        <v>-34.258685577504203</v>
      </c>
      <c r="I3790">
        <v>-15.424642564048099</v>
      </c>
      <c r="J3790">
        <v>-1.7085420734644801</v>
      </c>
      <c r="K3790">
        <v>26.195006929437</v>
      </c>
      <c r="L3790">
        <v>26.3886702802934</v>
      </c>
      <c r="M3790">
        <v>43.004283720900602</v>
      </c>
      <c r="N3790">
        <v>4.3417098125386202</v>
      </c>
      <c r="O3790">
        <v>92.255434782608702</v>
      </c>
      <c r="P3790">
        <v>14.3448990160538</v>
      </c>
      <c r="Q3790">
        <v>0.12739579263633199</v>
      </c>
    </row>
    <row r="3791" spans="1:17" hidden="1" x14ac:dyDescent="0.3">
      <c r="A3791" t="s">
        <v>7812</v>
      </c>
      <c r="B3791" t="s">
        <v>7813</v>
      </c>
      <c r="C3791" t="s">
        <v>10301</v>
      </c>
      <c r="D3791" t="s">
        <v>622</v>
      </c>
      <c r="E3791">
        <v>30.438841679999999</v>
      </c>
      <c r="F3791">
        <v>32.6</v>
      </c>
      <c r="G3791">
        <v>-15.0368510975417</v>
      </c>
      <c r="H3791">
        <v>-0.13945787049786801</v>
      </c>
      <c r="I3791">
        <v>-13.186306381651899</v>
      </c>
      <c r="J3791">
        <v>-1.67197611959616</v>
      </c>
      <c r="K3791">
        <v>33.152481816041004</v>
      </c>
      <c r="L3791">
        <v>31.790975987434699</v>
      </c>
      <c r="M3791">
        <v>48.372321243194101</v>
      </c>
      <c r="N3791">
        <v>0.59216387683571403</v>
      </c>
      <c r="O3791">
        <v>24.3558282208588</v>
      </c>
      <c r="P3791">
        <v>44.695960940967502</v>
      </c>
      <c r="Q3791">
        <v>7.0713739241264006E-2</v>
      </c>
    </row>
    <row r="3792" spans="1:17" hidden="1" x14ac:dyDescent="0.3">
      <c r="A3792" t="s">
        <v>7814</v>
      </c>
      <c r="B3792" t="s">
        <v>7815</v>
      </c>
      <c r="C3792" t="s">
        <v>10301</v>
      </c>
      <c r="D3792" t="s">
        <v>689</v>
      </c>
      <c r="E3792">
        <v>30.328431999999999</v>
      </c>
      <c r="F3792">
        <v>232</v>
      </c>
      <c r="G3792">
        <v>22.731613125216001</v>
      </c>
      <c r="H3792">
        <v>-8.2544844662425501</v>
      </c>
      <c r="I3792">
        <v>8.4070833714645907</v>
      </c>
      <c r="J3792">
        <v>-1.63172935958691</v>
      </c>
      <c r="K3792">
        <v>221.17844099342199</v>
      </c>
      <c r="L3792">
        <v>200.85309173378801</v>
      </c>
      <c r="M3792">
        <v>57.484995663080603</v>
      </c>
      <c r="N3792">
        <v>1.1433728144388</v>
      </c>
      <c r="O3792">
        <v>12.9525862068965</v>
      </c>
      <c r="P3792">
        <v>58.361774744027301</v>
      </c>
      <c r="Q3792">
        <v>6.8756003026359994E-2</v>
      </c>
    </row>
    <row r="3793" spans="1:17" hidden="1" x14ac:dyDescent="0.3">
      <c r="A3793" t="s">
        <v>7816</v>
      </c>
      <c r="B3793" t="s">
        <v>7817</v>
      </c>
      <c r="C3793" t="s">
        <v>10301</v>
      </c>
      <c r="D3793" t="s">
        <v>408</v>
      </c>
      <c r="E3793">
        <v>30.2812281</v>
      </c>
      <c r="F3793">
        <v>42.01</v>
      </c>
      <c r="G3793">
        <v>65.054242264565403</v>
      </c>
      <c r="H3793">
        <v>23.903719197821498</v>
      </c>
      <c r="I3793">
        <v>0.59043546116760304</v>
      </c>
      <c r="J3793">
        <v>19.896042741664001</v>
      </c>
      <c r="K3793">
        <v>36.197712442838103</v>
      </c>
      <c r="L3793">
        <v>34.849892018824498</v>
      </c>
      <c r="M3793">
        <v>66.998744170980601</v>
      </c>
      <c r="N3793">
        <v>3.0747351198871602</v>
      </c>
      <c r="O3793">
        <v>14.2109021661509</v>
      </c>
      <c r="P3793">
        <v>99.952403617325004</v>
      </c>
      <c r="Q3793">
        <v>7.9868383141501006E-2</v>
      </c>
    </row>
    <row r="3794" spans="1:17" hidden="1" x14ac:dyDescent="0.3">
      <c r="A3794" t="s">
        <v>7818</v>
      </c>
      <c r="B3794" t="s">
        <v>7819</v>
      </c>
      <c r="C3794" t="s">
        <v>10301</v>
      </c>
      <c r="D3794" t="s">
        <v>198</v>
      </c>
      <c r="E3794">
        <v>30.248000000000001</v>
      </c>
      <c r="F3794">
        <v>0.45</v>
      </c>
      <c r="G3794">
        <v>-5.5931859894901201</v>
      </c>
      <c r="H3794">
        <v>-1.87035303188851</v>
      </c>
      <c r="I3794">
        <v>-12.2495918825592</v>
      </c>
      <c r="J3794">
        <v>1.0670674632677399</v>
      </c>
      <c r="K3794">
        <v>0.59267168328142406</v>
      </c>
      <c r="L3794">
        <v>0.50771284078795198</v>
      </c>
      <c r="M3794">
        <v>92.112121951265095</v>
      </c>
      <c r="N3794">
        <v>1</v>
      </c>
      <c r="Q3794">
        <v>4.6288916988924997E-2</v>
      </c>
    </row>
    <row r="3795" spans="1:17" hidden="1" x14ac:dyDescent="0.3">
      <c r="A3795" t="s">
        <v>7820</v>
      </c>
      <c r="B3795" t="s">
        <v>7821</v>
      </c>
      <c r="C3795" t="s">
        <v>10301</v>
      </c>
      <c r="D3795" t="s">
        <v>408</v>
      </c>
      <c r="E3795">
        <v>30.24</v>
      </c>
      <c r="F3795">
        <v>86.4</v>
      </c>
      <c r="G3795">
        <v>118.798424668897</v>
      </c>
      <c r="H3795">
        <v>-11.2842282786611</v>
      </c>
      <c r="I3795">
        <v>12.1242389790741</v>
      </c>
      <c r="J3795">
        <v>-10.413709356893101</v>
      </c>
      <c r="K3795">
        <v>100.26884857322899</v>
      </c>
      <c r="L3795">
        <v>75.700806666768401</v>
      </c>
      <c r="M3795">
        <v>10.399538014369</v>
      </c>
      <c r="N3795">
        <v>8.3533453759784604E-2</v>
      </c>
      <c r="O3795">
        <v>75.914351851851805</v>
      </c>
      <c r="P3795">
        <v>146.71616219303201</v>
      </c>
      <c r="Q3795">
        <v>0.18696903806557</v>
      </c>
    </row>
    <row r="3796" spans="1:17" hidden="1" x14ac:dyDescent="0.3">
      <c r="A3796" t="s">
        <v>7822</v>
      </c>
      <c r="B3796" t="s">
        <v>7823</v>
      </c>
      <c r="C3796" t="s">
        <v>10301</v>
      </c>
      <c r="D3796" t="s">
        <v>622</v>
      </c>
      <c r="E3796">
        <v>30.209185119999901</v>
      </c>
      <c r="F3796">
        <v>38.119999999999997</v>
      </c>
      <c r="G3796">
        <v>-28.646904190801202</v>
      </c>
      <c r="H3796">
        <v>-3.5832078704978598</v>
      </c>
      <c r="I3796">
        <v>-21.854808706597598</v>
      </c>
      <c r="J3796">
        <v>-0.43405202999700498</v>
      </c>
      <c r="K3796">
        <v>38.572065718210098</v>
      </c>
      <c r="L3796">
        <v>40.234958432836997</v>
      </c>
      <c r="M3796">
        <v>47.668601085509898</v>
      </c>
      <c r="N3796">
        <v>0.76563179341432797</v>
      </c>
      <c r="O3796">
        <v>33.7880377754459</v>
      </c>
      <c r="P3796">
        <v>19.124999999999901</v>
      </c>
      <c r="Q3796">
        <v>-2.5255327122189E-2</v>
      </c>
    </row>
    <row r="3797" spans="1:17" hidden="1" x14ac:dyDescent="0.3">
      <c r="A3797" t="s">
        <v>7824</v>
      </c>
      <c r="B3797" t="s">
        <v>7825</v>
      </c>
      <c r="C3797" t="s">
        <v>10301</v>
      </c>
      <c r="E3797">
        <v>30.143999999999998</v>
      </c>
      <c r="F3797">
        <v>50.24</v>
      </c>
      <c r="G3797">
        <v>255.59371285754401</v>
      </c>
      <c r="H3797">
        <v>-11.570797515416499</v>
      </c>
      <c r="I3797">
        <v>69.369312681519901</v>
      </c>
      <c r="J3797">
        <v>-10.405365759235799</v>
      </c>
      <c r="K3797">
        <v>57.653741633840397</v>
      </c>
      <c r="L3797">
        <v>44.120200024772899</v>
      </c>
      <c r="M3797">
        <v>17.036940441634101</v>
      </c>
      <c r="N3797">
        <v>0.40354662475598102</v>
      </c>
      <c r="O3797">
        <v>46.198248407643298</v>
      </c>
      <c r="P3797">
        <v>299.04686258935601</v>
      </c>
      <c r="Q3797">
        <v>0.101229993757527</v>
      </c>
    </row>
    <row r="3798" spans="1:17" hidden="1" x14ac:dyDescent="0.3">
      <c r="A3798" t="s">
        <v>7826</v>
      </c>
      <c r="B3798" t="s">
        <v>7827</v>
      </c>
      <c r="C3798" t="s">
        <v>10301</v>
      </c>
      <c r="D3798" t="s">
        <v>408</v>
      </c>
      <c r="E3798">
        <v>30.121116600000001</v>
      </c>
      <c r="F3798">
        <v>8.85</v>
      </c>
      <c r="G3798">
        <v>-39.417737524134502</v>
      </c>
      <c r="H3798">
        <v>-2.4446616149912499</v>
      </c>
      <c r="I3798">
        <v>-21.553532770857</v>
      </c>
      <c r="J3798">
        <v>-0.833907937777988</v>
      </c>
      <c r="K3798">
        <v>8.8557185225554704</v>
      </c>
      <c r="L3798">
        <v>9.1435538169758903</v>
      </c>
      <c r="M3798">
        <v>50.625202603260298</v>
      </c>
      <c r="N3798">
        <v>0.47115863796249902</v>
      </c>
      <c r="O3798">
        <v>23.6158192090395</v>
      </c>
      <c r="P3798">
        <v>5.3571428571428301</v>
      </c>
      <c r="Q3798">
        <v>9.5011421245666999E-2</v>
      </c>
    </row>
    <row r="3799" spans="1:17" hidden="1" x14ac:dyDescent="0.3">
      <c r="A3799" t="s">
        <v>7828</v>
      </c>
      <c r="B3799" t="s">
        <v>7829</v>
      </c>
      <c r="C3799" t="s">
        <v>10301</v>
      </c>
      <c r="D3799" t="s">
        <v>89</v>
      </c>
      <c r="E3799">
        <v>30.114999999999998</v>
      </c>
      <c r="F3799">
        <v>0.95</v>
      </c>
      <c r="G3799">
        <v>-9.1677375241345693</v>
      </c>
      <c r="H3799">
        <v>-21.401275097388599</v>
      </c>
      <c r="I3799">
        <v>14.990934303141501</v>
      </c>
      <c r="J3799">
        <v>-2.76572611959616</v>
      </c>
      <c r="K3799">
        <v>0.97703463024922999</v>
      </c>
      <c r="L3799">
        <v>0.98097516152207098</v>
      </c>
      <c r="M3799">
        <v>5.4485588552780504</v>
      </c>
      <c r="N3799">
        <v>0.509131741251998</v>
      </c>
      <c r="O3799">
        <v>40</v>
      </c>
      <c r="P3799">
        <v>35.714285714285701</v>
      </c>
      <c r="Q3799">
        <v>4.2919584922659999E-3</v>
      </c>
    </row>
    <row r="3800" spans="1:17" hidden="1" x14ac:dyDescent="0.3">
      <c r="A3800" t="s">
        <v>7830</v>
      </c>
      <c r="B3800" t="s">
        <v>7831</v>
      </c>
      <c r="C3800" t="s">
        <v>10301</v>
      </c>
      <c r="D3800" t="s">
        <v>755</v>
      </c>
      <c r="E3800">
        <v>30.08625</v>
      </c>
      <c r="F3800">
        <v>71</v>
      </c>
      <c r="G3800">
        <v>-47.2817352526978</v>
      </c>
      <c r="H3800">
        <v>-16.527325517556601</v>
      </c>
      <c r="I3800">
        <v>-28.146320598819099</v>
      </c>
      <c r="J3800">
        <v>-6.6375552250701402</v>
      </c>
      <c r="K3800">
        <v>73.7816942336339</v>
      </c>
      <c r="M3800">
        <v>1.4167542299999999E-6</v>
      </c>
      <c r="N3800">
        <v>1.1468926553672301</v>
      </c>
      <c r="O3800">
        <v>29.7183098591549</v>
      </c>
      <c r="P3800">
        <v>16.7763157894736</v>
      </c>
    </row>
    <row r="3801" spans="1:17" hidden="1" x14ac:dyDescent="0.3">
      <c r="A3801" t="s">
        <v>7832</v>
      </c>
      <c r="B3801" t="s">
        <v>7833</v>
      </c>
      <c r="C3801" t="s">
        <v>10301</v>
      </c>
      <c r="D3801" t="s">
        <v>622</v>
      </c>
      <c r="E3801">
        <v>30.050572325000001</v>
      </c>
      <c r="F3801">
        <v>4.25</v>
      </c>
      <c r="G3801">
        <v>-78.210135184953202</v>
      </c>
      <c r="H3801">
        <v>0.97267448244329902</v>
      </c>
      <c r="I3801">
        <v>1.6576009698082601</v>
      </c>
      <c r="J3801">
        <v>-1.3058721049976301</v>
      </c>
      <c r="K3801">
        <v>3.9179661550405598</v>
      </c>
      <c r="L3801">
        <v>4.0822437722174696</v>
      </c>
      <c r="M3801">
        <v>64.7572726311314</v>
      </c>
      <c r="N3801">
        <v>0.77460366443462103</v>
      </c>
      <c r="O3801">
        <v>111.764705882352</v>
      </c>
      <c r="P3801">
        <v>44.067796610169403</v>
      </c>
    </row>
    <row r="3802" spans="1:17" hidden="1" x14ac:dyDescent="0.3">
      <c r="A3802" t="s">
        <v>7834</v>
      </c>
      <c r="B3802" t="s">
        <v>7835</v>
      </c>
      <c r="C3802" t="s">
        <v>10301</v>
      </c>
      <c r="D3802" t="s">
        <v>408</v>
      </c>
      <c r="E3802">
        <v>30</v>
      </c>
      <c r="F3802">
        <v>3</v>
      </c>
      <c r="G3802">
        <v>-7.4358098132911996</v>
      </c>
      <c r="H3802">
        <v>10.8991450706785</v>
      </c>
      <c r="I3802">
        <v>-27.642118918146899</v>
      </c>
      <c r="J3802">
        <v>7.34257712950129</v>
      </c>
      <c r="K3802">
        <v>2.8967131349298398</v>
      </c>
      <c r="L3802">
        <v>2.8279597372557501</v>
      </c>
      <c r="M3802">
        <v>61.299403026275201</v>
      </c>
      <c r="N3802">
        <v>1.3624248518575699</v>
      </c>
      <c r="O3802">
        <v>89.6666666666666</v>
      </c>
      <c r="P3802">
        <v>50</v>
      </c>
      <c r="Q3802">
        <v>7.7959787511688E-2</v>
      </c>
    </row>
    <row r="3803" spans="1:17" hidden="1" x14ac:dyDescent="0.3">
      <c r="A3803" t="s">
        <v>7836</v>
      </c>
      <c r="B3803" t="s">
        <v>7837</v>
      </c>
      <c r="C3803" t="s">
        <v>10301</v>
      </c>
      <c r="D3803" t="s">
        <v>153</v>
      </c>
      <c r="E3803">
        <v>29.966999999999999</v>
      </c>
      <c r="F3803">
        <v>105</v>
      </c>
      <c r="G3803">
        <v>-27.917737524134498</v>
      </c>
      <c r="H3803">
        <v>-5.1971718344618401</v>
      </c>
      <c r="I3803">
        <v>-36.675732363525</v>
      </c>
      <c r="J3803">
        <v>3.8342738804038201</v>
      </c>
      <c r="K3803">
        <v>111.14410282966099</v>
      </c>
      <c r="L3803">
        <v>110.392866363178</v>
      </c>
      <c r="M3803">
        <v>57.501180719985598</v>
      </c>
      <c r="N3803">
        <v>1.6281812538795699</v>
      </c>
      <c r="O3803">
        <v>58.761904761904702</v>
      </c>
      <c r="P3803">
        <v>28.834355828220801</v>
      </c>
    </row>
    <row r="3804" spans="1:17" hidden="1" x14ac:dyDescent="0.3">
      <c r="A3804" t="s">
        <v>7838</v>
      </c>
      <c r="B3804" t="s">
        <v>7839</v>
      </c>
      <c r="C3804" t="s">
        <v>10301</v>
      </c>
      <c r="D3804" t="s">
        <v>21</v>
      </c>
      <c r="E3804">
        <v>29.916599999999999</v>
      </c>
      <c r="F3804">
        <v>71.400000000000006</v>
      </c>
      <c r="G3804">
        <v>1.9004442940472599</v>
      </c>
      <c r="H3804">
        <v>5.3339563086066102</v>
      </c>
      <c r="I3804">
        <v>-14.347488088715799</v>
      </c>
      <c r="J3804">
        <v>0.71253474996905597</v>
      </c>
      <c r="K3804">
        <v>70.842959161231803</v>
      </c>
      <c r="L3804">
        <v>69.417627320531295</v>
      </c>
      <c r="M3804">
        <v>68.029304002031907</v>
      </c>
      <c r="N3804">
        <v>5.6184210526315699</v>
      </c>
      <c r="O3804">
        <v>7.1428571428571397</v>
      </c>
      <c r="P3804">
        <v>29.818181818181799</v>
      </c>
    </row>
    <row r="3805" spans="1:17" hidden="1" x14ac:dyDescent="0.3">
      <c r="A3805" t="s">
        <v>7840</v>
      </c>
      <c r="B3805" t="s">
        <v>7841</v>
      </c>
      <c r="C3805" t="s">
        <v>10301</v>
      </c>
      <c r="D3805" t="s">
        <v>408</v>
      </c>
      <c r="E3805">
        <v>29.886936629000001</v>
      </c>
      <c r="F3805">
        <v>17.829999999999998</v>
      </c>
      <c r="G3805">
        <v>385.91511550180098</v>
      </c>
      <c r="H3805">
        <v>-32.926786541170003</v>
      </c>
      <c r="I3805">
        <v>-56.026543849168</v>
      </c>
      <c r="J3805">
        <v>-6.7255994036510698</v>
      </c>
      <c r="K3805">
        <v>21.903129582216799</v>
      </c>
      <c r="L3805">
        <v>19.933380133050999</v>
      </c>
      <c r="M3805">
        <v>12.4145500684258</v>
      </c>
      <c r="N3805">
        <v>0.33273916313264301</v>
      </c>
      <c r="O3805">
        <v>127.593942793045</v>
      </c>
      <c r="P3805">
        <v>437.04819277108402</v>
      </c>
    </row>
    <row r="3806" spans="1:17" hidden="1" x14ac:dyDescent="0.3">
      <c r="A3806" t="s">
        <v>7842</v>
      </c>
      <c r="B3806" t="s">
        <v>7843</v>
      </c>
      <c r="C3806" t="s">
        <v>10301</v>
      </c>
      <c r="D3806" t="s">
        <v>622</v>
      </c>
      <c r="E3806">
        <v>29.821168419999999</v>
      </c>
      <c r="F3806">
        <v>13.9</v>
      </c>
      <c r="G3806">
        <v>-93.080644792304994</v>
      </c>
      <c r="H3806">
        <v>-12.0958276788045</v>
      </c>
      <c r="I3806">
        <v>-57.272601248065101</v>
      </c>
      <c r="J3806">
        <v>-1.6787695978570401</v>
      </c>
      <c r="K3806">
        <v>16.212100412611999</v>
      </c>
      <c r="M3806">
        <v>39.683886361229298</v>
      </c>
      <c r="N3806">
        <v>0.64008620689655105</v>
      </c>
      <c r="O3806">
        <v>202.15827338129401</v>
      </c>
      <c r="P3806">
        <v>3.34572490706319</v>
      </c>
    </row>
    <row r="3807" spans="1:17" hidden="1" x14ac:dyDescent="0.3">
      <c r="A3807" t="s">
        <v>7844</v>
      </c>
      <c r="B3807" t="s">
        <v>7845</v>
      </c>
      <c r="C3807" t="s">
        <v>10301</v>
      </c>
      <c r="E3807">
        <v>29.816788899999999</v>
      </c>
      <c r="F3807">
        <v>59.63</v>
      </c>
      <c r="G3807">
        <v>70.8489291425321</v>
      </c>
      <c r="H3807">
        <v>32.695363558073502</v>
      </c>
      <c r="I3807">
        <v>26.228985490313899</v>
      </c>
      <c r="J3807">
        <v>-4.4050703818912504</v>
      </c>
      <c r="K3807">
        <v>54.1899672798422</v>
      </c>
      <c r="L3807">
        <v>43.2640354007371</v>
      </c>
      <c r="M3807">
        <v>42.639322135954799</v>
      </c>
      <c r="N3807">
        <v>0.48745978900641901</v>
      </c>
      <c r="O3807">
        <v>36.156297165856103</v>
      </c>
      <c r="P3807">
        <v>120.85185185185099</v>
      </c>
      <c r="Q3807">
        <v>9.6851141217211001E-2</v>
      </c>
    </row>
    <row r="3808" spans="1:17" hidden="1" x14ac:dyDescent="0.3">
      <c r="A3808" t="s">
        <v>7846</v>
      </c>
      <c r="B3808" t="s">
        <v>7847</v>
      </c>
      <c r="C3808" t="s">
        <v>10301</v>
      </c>
      <c r="D3808" t="s">
        <v>527</v>
      </c>
      <c r="E3808">
        <v>29.64</v>
      </c>
      <c r="F3808">
        <v>59.28</v>
      </c>
      <c r="G3808">
        <v>102.02795681256001</v>
      </c>
      <c r="H3808">
        <v>16.513827702624599</v>
      </c>
      <c r="I3808">
        <v>-3.9330933231761001</v>
      </c>
      <c r="J3808">
        <v>-0.95437957140752305</v>
      </c>
      <c r="K3808">
        <v>53.233225003972699</v>
      </c>
      <c r="L3808">
        <v>47.530851072161703</v>
      </c>
      <c r="M3808">
        <v>63.588121897308298</v>
      </c>
      <c r="N3808">
        <v>3.1208397163120498</v>
      </c>
      <c r="O3808">
        <v>8.8056680161943301</v>
      </c>
      <c r="P3808">
        <v>137.12</v>
      </c>
      <c r="Q3808">
        <v>0.10235958111098099</v>
      </c>
    </row>
    <row r="3809" spans="1:17" hidden="1" x14ac:dyDescent="0.3">
      <c r="A3809" t="s">
        <v>7848</v>
      </c>
      <c r="B3809" t="s">
        <v>7849</v>
      </c>
      <c r="C3809" t="s">
        <v>10301</v>
      </c>
      <c r="D3809" t="s">
        <v>733</v>
      </c>
      <c r="E3809">
        <v>29.575091889999999</v>
      </c>
      <c r="F3809">
        <v>43.53</v>
      </c>
      <c r="G3809">
        <v>9.7047727509207693</v>
      </c>
      <c r="H3809">
        <v>5.4139798577709204</v>
      </c>
      <c r="I3809">
        <v>-1.3335270403311501</v>
      </c>
      <c r="J3809">
        <v>0.43879791433408399</v>
      </c>
      <c r="K3809">
        <v>40.304767584897199</v>
      </c>
      <c r="L3809">
        <v>37.064535316889902</v>
      </c>
      <c r="M3809">
        <v>56.725246441840902</v>
      </c>
      <c r="N3809">
        <v>3.9918449809375498</v>
      </c>
      <c r="O3809">
        <v>12.5660464047783</v>
      </c>
      <c r="P3809">
        <v>63.4622606083364</v>
      </c>
    </row>
    <row r="3810" spans="1:17" hidden="1" x14ac:dyDescent="0.3">
      <c r="A3810" t="s">
        <v>7850</v>
      </c>
      <c r="B3810" t="s">
        <v>7851</v>
      </c>
      <c r="C3810" t="s">
        <v>10301</v>
      </c>
      <c r="D3810" t="s">
        <v>2624</v>
      </c>
      <c r="E3810">
        <v>29.505772799999999</v>
      </c>
      <c r="F3810">
        <v>41.52</v>
      </c>
      <c r="G3810">
        <v>21.9198662290231</v>
      </c>
      <c r="H3810">
        <v>-6.8310582959344996</v>
      </c>
      <c r="I3810">
        <v>-35.464278619031603</v>
      </c>
      <c r="J3810">
        <v>-6.0241015211565196</v>
      </c>
      <c r="K3810">
        <v>44.458742488176298</v>
      </c>
      <c r="L3810">
        <v>43.973436558756397</v>
      </c>
      <c r="M3810">
        <v>35.333927038295499</v>
      </c>
      <c r="N3810">
        <v>0.76029245161115799</v>
      </c>
      <c r="O3810">
        <v>66.979768786127096</v>
      </c>
      <c r="P3810">
        <v>58.594346829640898</v>
      </c>
      <c r="Q3810">
        <v>5.4446427671490001E-2</v>
      </c>
    </row>
    <row r="3811" spans="1:17" hidden="1" x14ac:dyDescent="0.3">
      <c r="A3811" t="s">
        <v>7852</v>
      </c>
      <c r="B3811" t="s">
        <v>7853</v>
      </c>
      <c r="C3811" t="s">
        <v>10301</v>
      </c>
      <c r="D3811" t="s">
        <v>408</v>
      </c>
      <c r="E3811">
        <v>29.5</v>
      </c>
      <c r="F3811">
        <v>29.5</v>
      </c>
      <c r="G3811">
        <v>3.01879154821341</v>
      </c>
      <c r="H3811">
        <v>-10.644611917095</v>
      </c>
      <c r="I3811">
        <v>-25.694968737759901</v>
      </c>
      <c r="J3811">
        <v>0.91848440671962295</v>
      </c>
      <c r="K3811">
        <v>30.685031968072401</v>
      </c>
      <c r="L3811">
        <v>29.08488660842</v>
      </c>
      <c r="M3811">
        <v>48.9899335977371</v>
      </c>
      <c r="N3811">
        <v>2.0046091072302898</v>
      </c>
      <c r="O3811">
        <v>40.711864406779597</v>
      </c>
      <c r="P3811">
        <v>57.754010695187098</v>
      </c>
      <c r="Q3811">
        <v>6.2528162540557E-2</v>
      </c>
    </row>
    <row r="3812" spans="1:17" hidden="1" x14ac:dyDescent="0.3">
      <c r="A3812" t="s">
        <v>7854</v>
      </c>
      <c r="B3812" t="s">
        <v>7855</v>
      </c>
      <c r="C3812" t="s">
        <v>10301</v>
      </c>
      <c r="D3812" t="s">
        <v>527</v>
      </c>
      <c r="E3812">
        <v>29.368782892999999</v>
      </c>
      <c r="F3812">
        <v>46.99</v>
      </c>
      <c r="G3812">
        <v>139.37464017779899</v>
      </c>
      <c r="H3812">
        <v>53.4696783773799</v>
      </c>
      <c r="I3812">
        <v>65.645022353456</v>
      </c>
      <c r="J3812">
        <v>7.0174064105243197</v>
      </c>
      <c r="K3812">
        <v>34.265243548288701</v>
      </c>
      <c r="L3812">
        <v>28.555806499000202</v>
      </c>
      <c r="M3812">
        <v>82.835978533528404</v>
      </c>
      <c r="N3812">
        <v>3.5065361520809302</v>
      </c>
      <c r="O3812">
        <v>1.7024898914662601</v>
      </c>
      <c r="P3812">
        <v>189.70406905055401</v>
      </c>
      <c r="Q3812">
        <v>0.127579155672016</v>
      </c>
    </row>
    <row r="3813" spans="1:17" hidden="1" x14ac:dyDescent="0.3">
      <c r="A3813" t="s">
        <v>7856</v>
      </c>
      <c r="B3813" t="s">
        <v>7857</v>
      </c>
      <c r="C3813" t="s">
        <v>10301</v>
      </c>
      <c r="D3813" t="s">
        <v>359</v>
      </c>
      <c r="E3813">
        <v>29.36</v>
      </c>
      <c r="F3813">
        <v>14.68</v>
      </c>
      <c r="G3813">
        <v>-5.9908272251312296</v>
      </c>
      <c r="H3813">
        <v>-10.8862047159237</v>
      </c>
      <c r="I3813">
        <v>-23.560486265085601</v>
      </c>
      <c r="J3813">
        <v>-4.41407776794781</v>
      </c>
      <c r="K3813">
        <v>15.301168632098699</v>
      </c>
      <c r="L3813">
        <v>14.8500505777815</v>
      </c>
      <c r="M3813">
        <v>44.779997711973202</v>
      </c>
      <c r="N3813">
        <v>0.32262473497670902</v>
      </c>
      <c r="O3813">
        <v>43.051771117166197</v>
      </c>
      <c r="P3813">
        <v>32.252252252252198</v>
      </c>
      <c r="Q3813">
        <v>1.275872548701E-2</v>
      </c>
    </row>
    <row r="3814" spans="1:17" hidden="1" x14ac:dyDescent="0.3">
      <c r="A3814" t="s">
        <v>7858</v>
      </c>
      <c r="B3814" t="s">
        <v>7859</v>
      </c>
      <c r="C3814" t="s">
        <v>10301</v>
      </c>
      <c r="D3814" t="s">
        <v>733</v>
      </c>
      <c r="E3814">
        <v>29.289530723999999</v>
      </c>
      <c r="F3814">
        <v>18.47</v>
      </c>
      <c r="G3814">
        <v>30.922991750031201</v>
      </c>
      <c r="H3814">
        <v>2.7418063259813898</v>
      </c>
      <c r="I3814">
        <v>11.5397446211313</v>
      </c>
      <c r="J3814">
        <v>-0.30349892317760302</v>
      </c>
      <c r="K3814">
        <v>17.488133283563801</v>
      </c>
      <c r="L3814">
        <v>15.4922091765032</v>
      </c>
      <c r="M3814">
        <v>37.603805705755697</v>
      </c>
      <c r="N3814">
        <v>0.91263143036308503</v>
      </c>
      <c r="O3814">
        <v>3.9523551705468298</v>
      </c>
      <c r="P3814">
        <v>62.003333040961202</v>
      </c>
      <c r="Q3814">
        <v>3.3034621500889999E-3</v>
      </c>
    </row>
    <row r="3815" spans="1:17" hidden="1" x14ac:dyDescent="0.3">
      <c r="A3815" t="s">
        <v>7860</v>
      </c>
      <c r="B3815" t="s">
        <v>7861</v>
      </c>
      <c r="C3815" t="s">
        <v>10301</v>
      </c>
      <c r="D3815" t="s">
        <v>139</v>
      </c>
      <c r="E3815">
        <v>29.26</v>
      </c>
      <c r="F3815">
        <v>26.6</v>
      </c>
      <c r="G3815">
        <v>-120.220978264875</v>
      </c>
      <c r="H3815">
        <v>-19.2110812570989</v>
      </c>
      <c r="I3815">
        <v>-31.6275831008106</v>
      </c>
      <c r="J3815">
        <v>-3.8039167017244502</v>
      </c>
      <c r="K3815">
        <v>28.931773677874201</v>
      </c>
      <c r="L3815">
        <v>73.794734664316294</v>
      </c>
      <c r="M3815">
        <v>47.357259320875897</v>
      </c>
      <c r="N3815">
        <v>0.36303847652987298</v>
      </c>
      <c r="O3815">
        <v>1267.66917293233</v>
      </c>
      <c r="P3815">
        <v>9.8719537381247502</v>
      </c>
    </row>
    <row r="3816" spans="1:17" hidden="1" x14ac:dyDescent="0.3">
      <c r="A3816" t="s">
        <v>7862</v>
      </c>
      <c r="B3816" t="s">
        <v>7863</v>
      </c>
      <c r="C3816" t="s">
        <v>10301</v>
      </c>
      <c r="D3816" t="s">
        <v>397</v>
      </c>
      <c r="E3816">
        <v>29.226818000000002</v>
      </c>
      <c r="F3816">
        <v>81.099999999999994</v>
      </c>
      <c r="G3816">
        <v>-66.940293915111994</v>
      </c>
      <c r="H3816">
        <v>-12.250157023040201</v>
      </c>
      <c r="I3816">
        <v>-10.616542332372401</v>
      </c>
      <c r="J3816">
        <v>-5.5435038973739497</v>
      </c>
      <c r="K3816">
        <v>84.256717042681103</v>
      </c>
      <c r="M3816">
        <v>34.901911952599598</v>
      </c>
      <c r="N3816">
        <v>0.161490683229813</v>
      </c>
      <c r="O3816">
        <v>72.626387176325494</v>
      </c>
      <c r="P3816">
        <v>49.907578558225403</v>
      </c>
    </row>
    <row r="3817" spans="1:17" hidden="1" x14ac:dyDescent="0.3">
      <c r="A3817" t="s">
        <v>7864</v>
      </c>
      <c r="B3817" t="s">
        <v>7865</v>
      </c>
      <c r="C3817" t="s">
        <v>10301</v>
      </c>
      <c r="D3817" t="s">
        <v>5316</v>
      </c>
      <c r="E3817">
        <v>29.213339999999999</v>
      </c>
      <c r="F3817">
        <v>33.799999999999997</v>
      </c>
      <c r="G3817">
        <v>7.1741889346983596</v>
      </c>
      <c r="H3817">
        <v>-6.6852245603448797</v>
      </c>
      <c r="I3817">
        <v>-11.5572489512027</v>
      </c>
      <c r="J3817">
        <v>3.3204162025012098</v>
      </c>
      <c r="K3817">
        <v>33.771722255978901</v>
      </c>
      <c r="L3817">
        <v>32.288066158188698</v>
      </c>
      <c r="M3817">
        <v>50.262831702112898</v>
      </c>
      <c r="N3817">
        <v>0.31522241975874998</v>
      </c>
      <c r="O3817">
        <v>27.011834319526599</v>
      </c>
      <c r="P3817">
        <v>55.976003691739699</v>
      </c>
      <c r="Q3817">
        <v>-2.1642968868721E-2</v>
      </c>
    </row>
    <row r="3818" spans="1:17" hidden="1" x14ac:dyDescent="0.3">
      <c r="A3818" t="s">
        <v>7866</v>
      </c>
      <c r="B3818" t="s">
        <v>7867</v>
      </c>
      <c r="C3818" t="s">
        <v>10301</v>
      </c>
      <c r="D3818" t="s">
        <v>527</v>
      </c>
      <c r="E3818">
        <v>29.169375711000001</v>
      </c>
      <c r="F3818">
        <v>27.53</v>
      </c>
      <c r="G3818">
        <v>188.15574123591099</v>
      </c>
      <c r="H3818">
        <v>10.155787897105</v>
      </c>
      <c r="I3818">
        <v>-24.417412236742098</v>
      </c>
      <c r="J3818">
        <v>1.03491927301766</v>
      </c>
      <c r="K3818">
        <v>28.973285022650401</v>
      </c>
      <c r="L3818">
        <v>25.9444811568092</v>
      </c>
      <c r="M3818">
        <v>49.173934968622298</v>
      </c>
      <c r="N3818">
        <v>0.94010319872708303</v>
      </c>
      <c r="O3818">
        <v>56.193243734108201</v>
      </c>
      <c r="P3818">
        <v>248.040455120101</v>
      </c>
      <c r="Q3818">
        <v>0.21175229257641501</v>
      </c>
    </row>
    <row r="3819" spans="1:17" hidden="1" x14ac:dyDescent="0.3">
      <c r="A3819" t="s">
        <v>7868</v>
      </c>
      <c r="B3819" t="s">
        <v>7869</v>
      </c>
      <c r="C3819" t="s">
        <v>10301</v>
      </c>
      <c r="D3819" t="s">
        <v>622</v>
      </c>
      <c r="E3819">
        <v>29.106000000000002</v>
      </c>
      <c r="F3819">
        <v>69.3</v>
      </c>
      <c r="G3819">
        <v>26.184997632636598</v>
      </c>
      <c r="H3819">
        <v>-10.2238311468354</v>
      </c>
      <c r="I3819">
        <v>14.3242676364749</v>
      </c>
      <c r="J3819">
        <v>-2.76572611959616</v>
      </c>
      <c r="K3819">
        <v>70.526165997534505</v>
      </c>
      <c r="L3819">
        <v>63.006901131244099</v>
      </c>
      <c r="M3819">
        <v>70.906007857271007</v>
      </c>
      <c r="N3819">
        <v>6.3118030717441598E-2</v>
      </c>
      <c r="O3819">
        <v>35.223665223665201</v>
      </c>
      <c r="P3819">
        <v>72.002978406552501</v>
      </c>
      <c r="Q3819">
        <v>0.12433996688669401</v>
      </c>
    </row>
    <row r="3820" spans="1:17" hidden="1" x14ac:dyDescent="0.3">
      <c r="A3820" t="s">
        <v>7870</v>
      </c>
      <c r="B3820" t="s">
        <v>7871</v>
      </c>
      <c r="C3820" t="s">
        <v>10301</v>
      </c>
      <c r="D3820" t="s">
        <v>7505</v>
      </c>
      <c r="E3820">
        <v>28.957920000000001</v>
      </c>
      <c r="F3820">
        <v>183</v>
      </c>
      <c r="G3820">
        <v>-42.959520253939502</v>
      </c>
      <c r="H3820">
        <v>27.428576417118599</v>
      </c>
      <c r="I3820">
        <v>-19.992365630058099</v>
      </c>
      <c r="J3820">
        <v>9.5889250431945197</v>
      </c>
      <c r="K3820">
        <v>167.11677243068101</v>
      </c>
      <c r="L3820">
        <v>178.503610359108</v>
      </c>
      <c r="M3820">
        <v>61.759479741232603</v>
      </c>
      <c r="N3820">
        <v>1.39636363636363</v>
      </c>
      <c r="O3820">
        <v>22.021857923497201</v>
      </c>
      <c r="P3820">
        <v>24.194095690532698</v>
      </c>
      <c r="Q3820">
        <v>8.2445233077691998E-2</v>
      </c>
    </row>
    <row r="3821" spans="1:17" hidden="1" x14ac:dyDescent="0.3">
      <c r="A3821" t="s">
        <v>7872</v>
      </c>
      <c r="B3821" t="s">
        <v>7873</v>
      </c>
      <c r="C3821" t="s">
        <v>10301</v>
      </c>
      <c r="D3821" t="s">
        <v>43</v>
      </c>
      <c r="E3821">
        <v>28.878</v>
      </c>
      <c r="F3821">
        <v>721.95</v>
      </c>
      <c r="G3821">
        <v>176.31740786145301</v>
      </c>
      <c r="H3821">
        <v>-4.7158281913534799</v>
      </c>
      <c r="I3821">
        <v>56.297743671840202</v>
      </c>
      <c r="J3821">
        <v>-13.1937658218294</v>
      </c>
      <c r="K3821">
        <v>701.87889847768895</v>
      </c>
      <c r="L3821">
        <v>549.58030276363399</v>
      </c>
      <c r="M3821">
        <v>30.006437604207701</v>
      </c>
      <c r="N3821">
        <v>0.58522167487684695</v>
      </c>
      <c r="O3821">
        <v>21.1510492416372</v>
      </c>
      <c r="P3821">
        <v>205.00633713561399</v>
      </c>
    </row>
    <row r="3822" spans="1:17" hidden="1" x14ac:dyDescent="0.3">
      <c r="A3822" t="s">
        <v>7874</v>
      </c>
      <c r="B3822" t="s">
        <v>7875</v>
      </c>
      <c r="C3822" t="s">
        <v>10301</v>
      </c>
      <c r="D3822" t="s">
        <v>54</v>
      </c>
      <c r="E3822">
        <v>28.803526560000002</v>
      </c>
      <c r="F3822">
        <v>43.92</v>
      </c>
      <c r="G3822">
        <v>1.2587330641007299</v>
      </c>
      <c r="H3822">
        <v>5.3765482270631004</v>
      </c>
      <c r="I3822">
        <v>-30.642522031421699</v>
      </c>
      <c r="J3822">
        <v>-3.98606510264701</v>
      </c>
      <c r="K3822">
        <v>45.157005943106498</v>
      </c>
      <c r="L3822">
        <v>44.197734027574903</v>
      </c>
      <c r="M3822">
        <v>44.826959894189201</v>
      </c>
      <c r="N3822">
        <v>1.3956334762740701</v>
      </c>
      <c r="O3822">
        <v>64.981785063752199</v>
      </c>
      <c r="P3822">
        <v>39.428571428571402</v>
      </c>
      <c r="Q3822">
        <v>3.0608151282156999E-2</v>
      </c>
    </row>
    <row r="3823" spans="1:17" hidden="1" x14ac:dyDescent="0.3">
      <c r="A3823" t="s">
        <v>7876</v>
      </c>
      <c r="B3823" t="s">
        <v>7877</v>
      </c>
      <c r="C3823" t="s">
        <v>10301</v>
      </c>
      <c r="D3823" t="s">
        <v>408</v>
      </c>
      <c r="E3823">
        <v>28.762757199999999</v>
      </c>
      <c r="F3823">
        <v>14.71</v>
      </c>
      <c r="G3823">
        <v>17.437993701161901</v>
      </c>
      <c r="H3823">
        <v>-17.751857959307799</v>
      </c>
      <c r="I3823">
        <v>-31.337119583623299</v>
      </c>
      <c r="J3823">
        <v>-3.5398288641422702</v>
      </c>
      <c r="K3823">
        <v>16.2440834239395</v>
      </c>
      <c r="L3823">
        <v>15.8903131150691</v>
      </c>
      <c r="M3823">
        <v>46.529561763369102</v>
      </c>
      <c r="N3823">
        <v>0.207825998436203</v>
      </c>
      <c r="O3823">
        <v>55.268524813052302</v>
      </c>
      <c r="P3823">
        <v>70.451911935110004</v>
      </c>
      <c r="Q3823">
        <v>8.9246652576859001E-2</v>
      </c>
    </row>
    <row r="3824" spans="1:17" hidden="1" x14ac:dyDescent="0.3">
      <c r="A3824" t="s">
        <v>7878</v>
      </c>
      <c r="B3824" t="s">
        <v>7879</v>
      </c>
      <c r="C3824" t="s">
        <v>10301</v>
      </c>
      <c r="D3824" t="s">
        <v>622</v>
      </c>
      <c r="E3824">
        <v>28.751556917999999</v>
      </c>
      <c r="F3824">
        <v>13.02</v>
      </c>
      <c r="G3824">
        <v>-19.867944993014198</v>
      </c>
      <c r="H3824">
        <v>13.238195942327099</v>
      </c>
      <c r="I3824">
        <v>-34.4057026899345</v>
      </c>
      <c r="J3824">
        <v>8.42956007569002</v>
      </c>
      <c r="K3824">
        <v>12.2230449186871</v>
      </c>
      <c r="L3824">
        <v>13.245761891369</v>
      </c>
      <c r="M3824">
        <v>65.667941334626505</v>
      </c>
      <c r="N3824">
        <v>1.3802938460190199</v>
      </c>
      <c r="O3824">
        <v>72.811059907833993</v>
      </c>
      <c r="P3824">
        <v>30.2</v>
      </c>
      <c r="Q3824">
        <v>-2.2451088074111999E-2</v>
      </c>
    </row>
    <row r="3825" spans="1:17" hidden="1" x14ac:dyDescent="0.3">
      <c r="A3825" t="s">
        <v>7880</v>
      </c>
      <c r="B3825" t="s">
        <v>7881</v>
      </c>
      <c r="C3825" t="s">
        <v>10301</v>
      </c>
      <c r="D3825" t="s">
        <v>308</v>
      </c>
      <c r="E3825">
        <v>28.741968</v>
      </c>
      <c r="F3825">
        <v>17.7</v>
      </c>
      <c r="G3825">
        <v>21.9552514682447</v>
      </c>
      <c r="H3825">
        <v>-7.2938139311039301</v>
      </c>
      <c r="I3825">
        <v>-17.676794498416101</v>
      </c>
      <c r="J3825">
        <v>4.0080970721374598</v>
      </c>
      <c r="K3825">
        <v>17.842142635119799</v>
      </c>
      <c r="L3825">
        <v>16.783430585101598</v>
      </c>
      <c r="M3825">
        <v>46.042849560209397</v>
      </c>
      <c r="N3825">
        <v>0.75543659881840397</v>
      </c>
      <c r="O3825">
        <v>17.740112994350199</v>
      </c>
      <c r="P3825">
        <v>68.571428571428498</v>
      </c>
      <c r="Q3825">
        <v>9.3955933936217997E-2</v>
      </c>
    </row>
    <row r="3826" spans="1:17" hidden="1" x14ac:dyDescent="0.3">
      <c r="A3826" t="s">
        <v>7882</v>
      </c>
      <c r="B3826" t="s">
        <v>7883</v>
      </c>
      <c r="C3826" t="s">
        <v>10301</v>
      </c>
      <c r="D3826" t="s">
        <v>281</v>
      </c>
      <c r="E3826">
        <v>28.695590639999999</v>
      </c>
      <c r="F3826">
        <v>38.42</v>
      </c>
      <c r="G3826">
        <v>10.673106538812499</v>
      </c>
      <c r="H3826">
        <v>-1.53540567269567</v>
      </c>
      <c r="I3826">
        <v>-6.4154583909223097</v>
      </c>
      <c r="J3826">
        <v>-1.56661847877073</v>
      </c>
      <c r="K3826">
        <v>36.435039121511899</v>
      </c>
      <c r="L3826">
        <v>34.968984048738101</v>
      </c>
      <c r="M3826">
        <v>62.647822512192903</v>
      </c>
      <c r="N3826">
        <v>1.14318965418494</v>
      </c>
      <c r="O3826">
        <v>42.243623112961899</v>
      </c>
      <c r="P3826">
        <v>67.043478260869506</v>
      </c>
      <c r="Q3826">
        <v>3.2885719644609998E-2</v>
      </c>
    </row>
    <row r="3827" spans="1:17" hidden="1" x14ac:dyDescent="0.3">
      <c r="A3827" t="s">
        <v>7884</v>
      </c>
      <c r="B3827" t="s">
        <v>7885</v>
      </c>
      <c r="C3827" t="s">
        <v>10301</v>
      </c>
      <c r="D3827" t="s">
        <v>75</v>
      </c>
      <c r="E3827">
        <v>28.652763</v>
      </c>
      <c r="F3827">
        <v>44.05</v>
      </c>
      <c r="G3827">
        <v>-12.663943698912099</v>
      </c>
      <c r="H3827">
        <v>-19.911758538972901</v>
      </c>
      <c r="I3827">
        <v>3.5780614616973199</v>
      </c>
      <c r="J3827">
        <v>4.6293608814273703</v>
      </c>
      <c r="M3827">
        <v>55.746659621383102</v>
      </c>
      <c r="O3827">
        <v>28.717366628830799</v>
      </c>
      <c r="P3827">
        <v>25.857142857142801</v>
      </c>
    </row>
    <row r="3828" spans="1:17" hidden="1" x14ac:dyDescent="0.3">
      <c r="A3828" t="s">
        <v>7886</v>
      </c>
      <c r="B3828" t="s">
        <v>7887</v>
      </c>
      <c r="C3828" t="s">
        <v>10301</v>
      </c>
      <c r="D3828" t="s">
        <v>72</v>
      </c>
      <c r="E3828">
        <v>28.56</v>
      </c>
      <c r="F3828">
        <v>1.1200000000000001</v>
      </c>
      <c r="G3828">
        <v>5.4155958091987797</v>
      </c>
      <c r="H3828">
        <v>-12.861114847242</v>
      </c>
      <c r="I3828">
        <v>-17.5580853047015</v>
      </c>
      <c r="J3828">
        <v>-0.98001183388190105</v>
      </c>
      <c r="K3828">
        <v>1.2010995171244001</v>
      </c>
      <c r="L3828">
        <v>1.1494953510644701</v>
      </c>
      <c r="M3828">
        <v>42.865335393774998</v>
      </c>
      <c r="N3828">
        <v>0.51563955208011703</v>
      </c>
      <c r="O3828">
        <v>87.5</v>
      </c>
      <c r="P3828">
        <v>33.3333333333333</v>
      </c>
      <c r="Q3828">
        <v>6.273228245437E-2</v>
      </c>
    </row>
    <row r="3829" spans="1:17" hidden="1" x14ac:dyDescent="0.3">
      <c r="A3829" t="s">
        <v>7888</v>
      </c>
      <c r="B3829" t="s">
        <v>7889</v>
      </c>
      <c r="C3829" t="s">
        <v>10301</v>
      </c>
      <c r="D3829" t="s">
        <v>308</v>
      </c>
      <c r="E3829">
        <v>28.543900000000001</v>
      </c>
      <c r="F3829">
        <v>16.940000000000001</v>
      </c>
      <c r="G3829">
        <v>-75.794660601057601</v>
      </c>
      <c r="H3829">
        <v>-8.8443189816089909</v>
      </c>
      <c r="I3829">
        <v>-24.8039374917301</v>
      </c>
      <c r="J3829">
        <v>-2.4036259385460799</v>
      </c>
      <c r="K3829">
        <v>17.461265782801899</v>
      </c>
      <c r="L3829">
        <v>20.393948756305399</v>
      </c>
      <c r="M3829">
        <v>47.549580673153997</v>
      </c>
      <c r="N3829">
        <v>0.38172892968036198</v>
      </c>
      <c r="O3829">
        <v>92.148760330578398</v>
      </c>
      <c r="P3829">
        <v>16.827586206896498</v>
      </c>
      <c r="Q3829">
        <v>2.3415250984359999E-3</v>
      </c>
    </row>
    <row r="3830" spans="1:17" hidden="1" x14ac:dyDescent="0.3">
      <c r="A3830" t="s">
        <v>7890</v>
      </c>
      <c r="B3830" t="s">
        <v>7891</v>
      </c>
      <c r="C3830" t="s">
        <v>10301</v>
      </c>
      <c r="D3830" t="s">
        <v>198</v>
      </c>
      <c r="E3830">
        <v>28.420197239999901</v>
      </c>
      <c r="F3830">
        <v>16.05</v>
      </c>
      <c r="G3830">
        <v>-5.3986535546688996</v>
      </c>
      <c r="H3830">
        <v>14.9464072399796</v>
      </c>
      <c r="I3830">
        <v>-43.839722219822598</v>
      </c>
      <c r="J3830">
        <v>-1.6491008094224699</v>
      </c>
      <c r="K3830">
        <v>16.102908069143901</v>
      </c>
      <c r="L3830">
        <v>16.069537642504802</v>
      </c>
      <c r="M3830">
        <v>47.245615359261201</v>
      </c>
      <c r="N3830">
        <v>1.3225092250922501</v>
      </c>
      <c r="O3830">
        <v>66.6666666666666</v>
      </c>
      <c r="P3830">
        <v>33.861551292743897</v>
      </c>
      <c r="Q3830">
        <v>3.7243334179085999E-2</v>
      </c>
    </row>
    <row r="3831" spans="1:17" hidden="1" x14ac:dyDescent="0.3">
      <c r="A3831" t="s">
        <v>7892</v>
      </c>
      <c r="B3831" t="s">
        <v>7893</v>
      </c>
      <c r="C3831" t="s">
        <v>10301</v>
      </c>
      <c r="D3831" t="s">
        <v>7894</v>
      </c>
      <c r="E3831">
        <v>28.391999999999999</v>
      </c>
      <c r="F3831">
        <v>210</v>
      </c>
      <c r="G3831">
        <v>27.753129784983201</v>
      </c>
      <c r="H3831">
        <v>0.70853970231765995</v>
      </c>
      <c r="I3831">
        <v>43.995134945592703</v>
      </c>
      <c r="J3831">
        <v>-1.3164507572773201</v>
      </c>
      <c r="K3831">
        <v>193.554</v>
      </c>
      <c r="M3831">
        <v>59.305944052261999</v>
      </c>
      <c r="O3831">
        <v>11.619047619047601</v>
      </c>
      <c r="P3831">
        <v>72.413793103448199</v>
      </c>
    </row>
    <row r="3832" spans="1:17" hidden="1" x14ac:dyDescent="0.3">
      <c r="A3832" t="s">
        <v>7895</v>
      </c>
      <c r="B3832" t="s">
        <v>7896</v>
      </c>
      <c r="C3832" t="s">
        <v>10301</v>
      </c>
      <c r="D3832" t="s">
        <v>1353</v>
      </c>
      <c r="E3832">
        <v>28.388294607999999</v>
      </c>
      <c r="F3832">
        <v>237.32</v>
      </c>
      <c r="G3832">
        <v>-18.4830792192374</v>
      </c>
      <c r="H3832">
        <v>0.71581761675850297</v>
      </c>
      <c r="I3832">
        <v>-7.07418088256596</v>
      </c>
      <c r="J3832">
        <v>-2.1314766481373901</v>
      </c>
      <c r="K3832">
        <v>234.132490742475</v>
      </c>
      <c r="L3832">
        <v>228.03138557652201</v>
      </c>
      <c r="M3832">
        <v>54.0220772595234</v>
      </c>
      <c r="N3832">
        <v>0.85283152272969498</v>
      </c>
      <c r="O3832">
        <v>12.506320579807801</v>
      </c>
      <c r="P3832">
        <v>11.000935453695</v>
      </c>
      <c r="Q3832">
        <v>-6.2435120747125997E-2</v>
      </c>
    </row>
    <row r="3833" spans="1:17" hidden="1" x14ac:dyDescent="0.3">
      <c r="A3833" t="s">
        <v>7897</v>
      </c>
      <c r="B3833" t="s">
        <v>7898</v>
      </c>
      <c r="C3833" t="s">
        <v>10301</v>
      </c>
      <c r="D3833" t="s">
        <v>139</v>
      </c>
      <c r="E3833">
        <v>28.320455204999998</v>
      </c>
      <c r="F3833">
        <v>54.95</v>
      </c>
      <c r="G3833">
        <v>20.676096981003301</v>
      </c>
      <c r="H3833">
        <v>-8.4332078704978706</v>
      </c>
      <c r="I3833">
        <v>-13.550732363525</v>
      </c>
      <c r="J3833">
        <v>-2.57796795211588</v>
      </c>
      <c r="K3833">
        <v>55.824879189602001</v>
      </c>
      <c r="L3833">
        <v>52.106279667449101</v>
      </c>
      <c r="M3833">
        <v>52.785451532211198</v>
      </c>
      <c r="N3833">
        <v>0.127499434236163</v>
      </c>
      <c r="O3833">
        <v>39.763421292083699</v>
      </c>
      <c r="P3833">
        <v>63.201663201663202</v>
      </c>
      <c r="Q3833">
        <v>5.8699781920386003E-2</v>
      </c>
    </row>
    <row r="3834" spans="1:17" hidden="1" x14ac:dyDescent="0.3">
      <c r="A3834" t="s">
        <v>7899</v>
      </c>
      <c r="B3834" t="s">
        <v>7900</v>
      </c>
      <c r="C3834" t="s">
        <v>10301</v>
      </c>
      <c r="D3834" t="s">
        <v>308</v>
      </c>
      <c r="E3834">
        <v>28.269682319999902</v>
      </c>
      <c r="F3834">
        <v>39.159999999999997</v>
      </c>
      <c r="G3834">
        <v>-12.741266935899199</v>
      </c>
      <c r="H3834">
        <v>-1.23320787049787</v>
      </c>
      <c r="I3834">
        <v>-1.67573236352507</v>
      </c>
      <c r="J3834">
        <v>-2.76572611959616</v>
      </c>
      <c r="K3834">
        <v>39.059359336927997</v>
      </c>
      <c r="L3834">
        <v>36.842046781237997</v>
      </c>
      <c r="M3834">
        <v>99.990699005494903</v>
      </c>
      <c r="O3834">
        <v>0</v>
      </c>
      <c r="P3834">
        <v>21.2383900928792</v>
      </c>
    </row>
    <row r="3835" spans="1:17" hidden="1" x14ac:dyDescent="0.3">
      <c r="A3835" t="s">
        <v>7901</v>
      </c>
      <c r="B3835" t="s">
        <v>7902</v>
      </c>
      <c r="C3835" t="s">
        <v>10301</v>
      </c>
      <c r="D3835" t="s">
        <v>303</v>
      </c>
      <c r="E3835">
        <v>28.265999999999998</v>
      </c>
      <c r="F3835">
        <v>67.3</v>
      </c>
      <c r="G3835">
        <v>44.646365039967897</v>
      </c>
      <c r="H3835">
        <v>-13.0177196550096</v>
      </c>
      <c r="I3835">
        <v>-23.9770094028787</v>
      </c>
      <c r="J3835">
        <v>-9.0872364170789997</v>
      </c>
      <c r="K3835">
        <v>72.163111540465593</v>
      </c>
      <c r="L3835">
        <v>66.445202564838894</v>
      </c>
      <c r="M3835">
        <v>45.6575387783734</v>
      </c>
      <c r="N3835">
        <v>0.56719367588932801</v>
      </c>
      <c r="O3835">
        <v>41.158989598811303</v>
      </c>
      <c r="P3835">
        <v>94.059976931949194</v>
      </c>
      <c r="Q3835">
        <v>7.5348451730502003E-2</v>
      </c>
    </row>
    <row r="3836" spans="1:17" hidden="1" x14ac:dyDescent="0.3">
      <c r="A3836" t="s">
        <v>7903</v>
      </c>
      <c r="B3836" t="s">
        <v>7904</v>
      </c>
      <c r="C3836" t="s">
        <v>10301</v>
      </c>
      <c r="D3836" t="s">
        <v>51</v>
      </c>
      <c r="E3836">
        <v>28.212975</v>
      </c>
      <c r="F3836">
        <v>5.25</v>
      </c>
      <c r="G3836">
        <v>7.7411772045475997</v>
      </c>
      <c r="H3836">
        <v>-0.85656003622291099</v>
      </c>
      <c r="I3836">
        <v>-13.361125621952</v>
      </c>
      <c r="J3836">
        <v>0.52884752381468203</v>
      </c>
      <c r="K3836">
        <v>5.2117172885287903</v>
      </c>
      <c r="L3836">
        <v>4.79869491125846</v>
      </c>
      <c r="M3836">
        <v>43.234397485403598</v>
      </c>
      <c r="N3836">
        <v>0.71955132196543403</v>
      </c>
      <c r="O3836">
        <v>30.4761904761904</v>
      </c>
      <c r="P3836">
        <v>45.429362880886401</v>
      </c>
      <c r="Q3836">
        <v>-3.6389740022512003E-2</v>
      </c>
    </row>
    <row r="3837" spans="1:17" hidden="1" x14ac:dyDescent="0.3">
      <c r="A3837" t="s">
        <v>7905</v>
      </c>
      <c r="B3837" t="s">
        <v>7906</v>
      </c>
      <c r="C3837" t="s">
        <v>10301</v>
      </c>
      <c r="D3837" t="s">
        <v>4186</v>
      </c>
      <c r="E3837">
        <v>28.2</v>
      </c>
      <c r="F3837">
        <v>141</v>
      </c>
      <c r="G3837">
        <v>-51.183043646583499</v>
      </c>
      <c r="H3837">
        <v>6.4003799157616603</v>
      </c>
      <c r="I3837">
        <v>-21.866815166072801</v>
      </c>
      <c r="J3837">
        <v>-2.3383756922457399</v>
      </c>
      <c r="K3837">
        <v>138.34279026819499</v>
      </c>
      <c r="M3837">
        <v>53.373072707203796</v>
      </c>
      <c r="N3837">
        <v>0.18629807692307601</v>
      </c>
      <c r="O3837">
        <v>36.028368794326198</v>
      </c>
      <c r="P3837">
        <v>18.6868686868686</v>
      </c>
    </row>
    <row r="3838" spans="1:17" hidden="1" x14ac:dyDescent="0.3">
      <c r="A3838" t="s">
        <v>7907</v>
      </c>
      <c r="B3838" t="s">
        <v>7908</v>
      </c>
      <c r="C3838" t="s">
        <v>10301</v>
      </c>
      <c r="D3838" t="s">
        <v>622</v>
      </c>
      <c r="E3838">
        <v>28.134106675291001</v>
      </c>
      <c r="F3838">
        <v>26.46</v>
      </c>
      <c r="G3838">
        <v>8.4740150531850293</v>
      </c>
      <c r="H3838">
        <v>-1.23320787049787</v>
      </c>
      <c r="I3838">
        <v>51.6576009698082</v>
      </c>
      <c r="J3838">
        <v>-2.76572611959616</v>
      </c>
      <c r="K3838">
        <v>21.807348257767099</v>
      </c>
      <c r="L3838">
        <v>18.811105813047199</v>
      </c>
      <c r="M3838">
        <v>88.6084252441009</v>
      </c>
      <c r="N3838">
        <v>0</v>
      </c>
      <c r="O3838">
        <v>0</v>
      </c>
      <c r="P3838">
        <v>85.034965034964998</v>
      </c>
      <c r="Q3838">
        <v>0.16540025724671301</v>
      </c>
    </row>
    <row r="3839" spans="1:17" hidden="1" x14ac:dyDescent="0.3">
      <c r="A3839" t="s">
        <v>7909</v>
      </c>
      <c r="B3839" t="s">
        <v>7910</v>
      </c>
      <c r="C3839" t="s">
        <v>10301</v>
      </c>
      <c r="D3839" t="s">
        <v>2624</v>
      </c>
      <c r="E3839">
        <v>28.115854200000001</v>
      </c>
      <c r="F3839">
        <v>19.95</v>
      </c>
      <c r="G3839">
        <v>90.115049361111303</v>
      </c>
      <c r="H3839">
        <v>21.179490542200501</v>
      </c>
      <c r="I3839">
        <v>12.856102842467401</v>
      </c>
      <c r="J3839">
        <v>-8.4869975132391904</v>
      </c>
      <c r="K3839">
        <v>17.059661588086399</v>
      </c>
      <c r="L3839">
        <v>15.857619331537</v>
      </c>
      <c r="M3839">
        <v>65.929728719022606</v>
      </c>
      <c r="N3839">
        <v>4.1257766227063097</v>
      </c>
      <c r="O3839">
        <v>18.4962406015037</v>
      </c>
      <c r="P3839">
        <v>121.666666666666</v>
      </c>
      <c r="Q3839">
        <v>6.9259198249274997E-2</v>
      </c>
    </row>
    <row r="3840" spans="1:17" hidden="1" x14ac:dyDescent="0.3">
      <c r="A3840" t="s">
        <v>7911</v>
      </c>
      <c r="B3840" t="s">
        <v>7912</v>
      </c>
      <c r="C3840" t="s">
        <v>10301</v>
      </c>
      <c r="D3840" t="s">
        <v>622</v>
      </c>
      <c r="E3840">
        <v>28.061876699999999</v>
      </c>
      <c r="F3840">
        <v>78.81</v>
      </c>
      <c r="G3840">
        <v>-10.2908718524927</v>
      </c>
      <c r="H3840">
        <v>-1.47371419961179</v>
      </c>
      <c r="I3840">
        <v>-7.9783639424724297</v>
      </c>
      <c r="J3840">
        <v>-7.7566845282760903</v>
      </c>
      <c r="K3840">
        <v>77.014499215398104</v>
      </c>
      <c r="L3840">
        <v>55.047770630827003</v>
      </c>
      <c r="M3840">
        <v>9.8837266546220697</v>
      </c>
      <c r="N3840">
        <v>0.36036036036036001</v>
      </c>
      <c r="O3840">
        <v>10.1256185763228</v>
      </c>
      <c r="P3840">
        <v>17.626865671641799</v>
      </c>
    </row>
    <row r="3841" spans="1:17" hidden="1" x14ac:dyDescent="0.3">
      <c r="A3841" t="s">
        <v>7913</v>
      </c>
      <c r="B3841" t="s">
        <v>7914</v>
      </c>
      <c r="C3841" t="s">
        <v>10301</v>
      </c>
      <c r="D3841" t="s">
        <v>408</v>
      </c>
      <c r="E3841">
        <v>27.93</v>
      </c>
      <c r="F3841">
        <v>0.35</v>
      </c>
      <c r="G3841">
        <v>-38.1741477805448</v>
      </c>
      <c r="H3841">
        <v>-1.23320787049787</v>
      </c>
      <c r="I3841">
        <v>-24.175732363525</v>
      </c>
      <c r="J3841">
        <v>9.1416737546690996E-2</v>
      </c>
      <c r="K3841">
        <v>0.36059264509181799</v>
      </c>
      <c r="L3841">
        <v>0.38030837804856199</v>
      </c>
      <c r="M3841">
        <v>44.330241142172397</v>
      </c>
      <c r="N3841">
        <v>0.58799176569196898</v>
      </c>
      <c r="O3841">
        <v>62.857142857142797</v>
      </c>
      <c r="P3841">
        <v>12.9032258064516</v>
      </c>
    </row>
    <row r="3842" spans="1:17" hidden="1" x14ac:dyDescent="0.3">
      <c r="A3842" t="s">
        <v>7915</v>
      </c>
      <c r="B3842" t="s">
        <v>7916</v>
      </c>
      <c r="C3842" t="s">
        <v>10301</v>
      </c>
      <c r="D3842" t="s">
        <v>733</v>
      </c>
      <c r="E3842">
        <v>27.800666394</v>
      </c>
      <c r="F3842">
        <v>44.25</v>
      </c>
      <c r="G3842">
        <v>9.6755460579549997</v>
      </c>
      <c r="H3842">
        <v>5.1543519381145702</v>
      </c>
      <c r="I3842">
        <v>-1.46402626140799</v>
      </c>
      <c r="J3842">
        <v>1.99281333858992</v>
      </c>
      <c r="K3842">
        <v>40.958172521775701</v>
      </c>
      <c r="L3842">
        <v>37.681507885845797</v>
      </c>
      <c r="M3842">
        <v>53.1716620480071</v>
      </c>
      <c r="N3842">
        <v>2.1988511645104198</v>
      </c>
      <c r="O3842">
        <v>2.3728813559321802</v>
      </c>
      <c r="P3842">
        <v>42.741935483870897</v>
      </c>
    </row>
    <row r="3843" spans="1:17" hidden="1" x14ac:dyDescent="0.3">
      <c r="A3843" t="s">
        <v>7917</v>
      </c>
      <c r="B3843" t="s">
        <v>7918</v>
      </c>
      <c r="C3843" t="s">
        <v>10301</v>
      </c>
      <c r="D3843" t="s">
        <v>2839</v>
      </c>
      <c r="E3843">
        <v>27.7831369959999</v>
      </c>
      <c r="F3843">
        <v>2.12</v>
      </c>
      <c r="G3843">
        <v>-33.274880381277399</v>
      </c>
      <c r="H3843">
        <v>-3.6486668076959301</v>
      </c>
      <c r="I3843">
        <v>16.035111009968901</v>
      </c>
      <c r="J3843">
        <v>-15.3198386737087</v>
      </c>
      <c r="K3843">
        <v>1.9539651063574199</v>
      </c>
      <c r="L3843">
        <v>1.9729956828958899</v>
      </c>
      <c r="M3843">
        <v>46.064139043183999</v>
      </c>
      <c r="N3843">
        <v>1.14023509417929</v>
      </c>
      <c r="O3843">
        <v>37.264150943396203</v>
      </c>
      <c r="P3843">
        <v>76.6666666666666</v>
      </c>
    </row>
    <row r="3844" spans="1:17" hidden="1" x14ac:dyDescent="0.3">
      <c r="A3844" t="s">
        <v>7919</v>
      </c>
      <c r="B3844" t="s">
        <v>7920</v>
      </c>
      <c r="C3844" t="s">
        <v>10301</v>
      </c>
      <c r="D3844" t="s">
        <v>7099</v>
      </c>
      <c r="E3844">
        <v>27.742484000000001</v>
      </c>
      <c r="F3844">
        <v>0.77</v>
      </c>
      <c r="G3844">
        <v>-12.9923643898062</v>
      </c>
      <c r="H3844">
        <v>-9.8751831791398494</v>
      </c>
      <c r="I3844">
        <v>-25.1588784309407</v>
      </c>
      <c r="J3844">
        <v>-2.76572611959616</v>
      </c>
      <c r="K3844">
        <v>0.77118606592045702</v>
      </c>
      <c r="L3844">
        <v>0.75382875306999397</v>
      </c>
      <c r="M3844">
        <v>56.308622516200003</v>
      </c>
      <c r="N3844">
        <v>0.729180663972682</v>
      </c>
      <c r="O3844">
        <v>44.1558441558441</v>
      </c>
      <c r="P3844">
        <v>45.283018867924497</v>
      </c>
      <c r="Q3844">
        <v>7.7531472892106004E-2</v>
      </c>
    </row>
    <row r="3845" spans="1:17" hidden="1" x14ac:dyDescent="0.3">
      <c r="A3845" t="s">
        <v>7921</v>
      </c>
      <c r="B3845" t="s">
        <v>7922</v>
      </c>
      <c r="C3845" t="s">
        <v>10301</v>
      </c>
      <c r="D3845" t="s">
        <v>408</v>
      </c>
      <c r="E3845">
        <v>27.741</v>
      </c>
      <c r="F3845">
        <v>396.3</v>
      </c>
      <c r="G3845">
        <v>13.1142909456163</v>
      </c>
      <c r="H3845">
        <v>0.47619383890383599</v>
      </c>
      <c r="I3845">
        <v>-30.773415327697698</v>
      </c>
      <c r="J3845">
        <v>-1.6734931098874299</v>
      </c>
      <c r="K3845">
        <v>401.26063903711099</v>
      </c>
      <c r="L3845">
        <v>378.53052916963401</v>
      </c>
      <c r="M3845">
        <v>41.7652472242142</v>
      </c>
      <c r="N3845">
        <v>2.6450184501845002</v>
      </c>
      <c r="O3845">
        <v>34.241736058541498</v>
      </c>
      <c r="P3845">
        <v>97.262319561971097</v>
      </c>
      <c r="Q3845">
        <v>0.11731351902517401</v>
      </c>
    </row>
    <row r="3846" spans="1:17" hidden="1" x14ac:dyDescent="0.3">
      <c r="A3846" t="s">
        <v>7923</v>
      </c>
      <c r="B3846" t="s">
        <v>7924</v>
      </c>
      <c r="C3846" t="s">
        <v>10301</v>
      </c>
      <c r="D3846" t="s">
        <v>303</v>
      </c>
      <c r="E3846">
        <v>27.661265</v>
      </c>
      <c r="F3846">
        <v>29.5</v>
      </c>
      <c r="G3846">
        <v>-11.7760052406699</v>
      </c>
      <c r="H3846">
        <v>9.2536835152699197</v>
      </c>
      <c r="I3846">
        <v>-7.80249292690534</v>
      </c>
      <c r="J3846">
        <v>4.5070011531310996</v>
      </c>
      <c r="K3846">
        <v>27.060717991768701</v>
      </c>
      <c r="L3846">
        <v>26.3250411053553</v>
      </c>
      <c r="M3846">
        <v>87.121565362873199</v>
      </c>
      <c r="N3846">
        <v>0.42154566744730598</v>
      </c>
      <c r="O3846">
        <v>2.71186440677966</v>
      </c>
      <c r="P3846">
        <v>36.258660508083103</v>
      </c>
    </row>
    <row r="3847" spans="1:17" hidden="1" x14ac:dyDescent="0.3">
      <c r="A3847" t="s">
        <v>7925</v>
      </c>
      <c r="B3847" t="s">
        <v>7926</v>
      </c>
      <c r="C3847" t="s">
        <v>10301</v>
      </c>
      <c r="D3847" t="s">
        <v>736</v>
      </c>
      <c r="E3847">
        <v>27.651209999999999</v>
      </c>
      <c r="F3847">
        <v>11.1</v>
      </c>
      <c r="G3847">
        <v>150.27775119766901</v>
      </c>
      <c r="H3847">
        <v>71.360593108294907</v>
      </c>
      <c r="I3847">
        <v>59.093498405705603</v>
      </c>
      <c r="J3847">
        <v>-12.646475693701699</v>
      </c>
      <c r="K3847">
        <v>8.9482841642244608</v>
      </c>
      <c r="L3847">
        <v>6.8276453121603904</v>
      </c>
      <c r="M3847">
        <v>51.977537410384102</v>
      </c>
      <c r="N3847">
        <v>1.27208176438945</v>
      </c>
      <c r="O3847">
        <v>33.153153153153099</v>
      </c>
      <c r="P3847">
        <v>197.58713136729199</v>
      </c>
      <c r="Q3847">
        <v>-8.8665152048800005E-4</v>
      </c>
    </row>
    <row r="3848" spans="1:17" hidden="1" x14ac:dyDescent="0.3">
      <c r="A3848" t="s">
        <v>7927</v>
      </c>
      <c r="B3848" t="s">
        <v>7928</v>
      </c>
      <c r="C3848" t="s">
        <v>10301</v>
      </c>
      <c r="D3848" t="s">
        <v>622</v>
      </c>
      <c r="E3848">
        <v>27.638159999999999</v>
      </c>
      <c r="F3848">
        <v>22.8</v>
      </c>
      <c r="G3848">
        <v>-6.8019919558342403</v>
      </c>
      <c r="H3848">
        <v>7.7323093708814303</v>
      </c>
      <c r="I3848">
        <v>-17.3048714363727</v>
      </c>
      <c r="J3848">
        <v>3.46466384006317</v>
      </c>
      <c r="K3848">
        <v>22.5796241302371</v>
      </c>
      <c r="L3848">
        <v>23.6944166619495</v>
      </c>
      <c r="M3848">
        <v>47.012391785444898</v>
      </c>
      <c r="N3848">
        <v>0.39257980813661802</v>
      </c>
      <c r="O3848">
        <v>87.105263157894697</v>
      </c>
      <c r="P3848">
        <v>38.098122350090797</v>
      </c>
      <c r="Q3848">
        <v>-6.4605871480812996E-2</v>
      </c>
    </row>
    <row r="3849" spans="1:17" hidden="1" x14ac:dyDescent="0.3">
      <c r="A3849" t="s">
        <v>7929</v>
      </c>
      <c r="B3849" t="s">
        <v>7930</v>
      </c>
      <c r="C3849" t="s">
        <v>10301</v>
      </c>
      <c r="D3849" t="s">
        <v>51</v>
      </c>
      <c r="E3849">
        <v>27.620319219999999</v>
      </c>
      <c r="F3849">
        <v>11.05</v>
      </c>
      <c r="G3849">
        <v>-83.717737524134506</v>
      </c>
      <c r="H3849">
        <v>-43.372511353084903</v>
      </c>
      <c r="I3849">
        <v>-64.250839659662404</v>
      </c>
      <c r="J3849">
        <v>-32.408799319838103</v>
      </c>
      <c r="K3849">
        <v>19.628761755927201</v>
      </c>
      <c r="L3849">
        <v>21.5967633483471</v>
      </c>
      <c r="M3849">
        <v>6.1470885180342796</v>
      </c>
      <c r="N3849">
        <v>1.0110665597433799</v>
      </c>
      <c r="O3849">
        <v>143.89140271493201</v>
      </c>
      <c r="P3849">
        <v>0</v>
      </c>
      <c r="Q3849">
        <v>4.4101748499683999E-2</v>
      </c>
    </row>
    <row r="3850" spans="1:17" hidden="1" x14ac:dyDescent="0.3">
      <c r="A3850" t="s">
        <v>7931</v>
      </c>
      <c r="B3850" t="s">
        <v>7932</v>
      </c>
      <c r="C3850" t="s">
        <v>10301</v>
      </c>
      <c r="D3850" t="s">
        <v>921</v>
      </c>
      <c r="E3850">
        <v>27.617316607999999</v>
      </c>
      <c r="F3850">
        <v>3.22</v>
      </c>
      <c r="G3850">
        <v>-103.148506754903</v>
      </c>
      <c r="H3850">
        <v>2.3037696214635499</v>
      </c>
      <c r="I3850">
        <v>-71.425732363525</v>
      </c>
      <c r="J3850">
        <v>-2.76572611959616</v>
      </c>
      <c r="K3850">
        <v>4.3759928593691004</v>
      </c>
      <c r="L3850">
        <v>8.2723280677541506</v>
      </c>
      <c r="M3850">
        <v>36.510021126436797</v>
      </c>
      <c r="N3850">
        <v>0.95184403405704299</v>
      </c>
      <c r="O3850">
        <v>333.22981366459601</v>
      </c>
      <c r="P3850">
        <v>9.15254237288136</v>
      </c>
      <c r="Q3850">
        <v>-0.15204092496611801</v>
      </c>
    </row>
    <row r="3851" spans="1:17" hidden="1" x14ac:dyDescent="0.3">
      <c r="A3851" t="s">
        <v>7933</v>
      </c>
      <c r="B3851" t="s">
        <v>7934</v>
      </c>
      <c r="C3851" t="s">
        <v>10301</v>
      </c>
      <c r="D3851" t="s">
        <v>622</v>
      </c>
      <c r="E3851">
        <v>27.586540800000002</v>
      </c>
      <c r="F3851">
        <v>36.01</v>
      </c>
      <c r="G3851">
        <v>28.7155813101412</v>
      </c>
      <c r="H3851">
        <v>13.619545010424</v>
      </c>
      <c r="I3851">
        <v>-2.71960528334351</v>
      </c>
      <c r="J3851">
        <v>-0.22214223848727899</v>
      </c>
      <c r="K3851">
        <v>32.264915731838798</v>
      </c>
      <c r="L3851">
        <v>29.6266530055454</v>
      </c>
      <c r="M3851">
        <v>60.424129752252199</v>
      </c>
      <c r="N3851">
        <v>1.6836745646029501</v>
      </c>
      <c r="O3851">
        <v>27.325742849208499</v>
      </c>
      <c r="P3851">
        <v>67.488372093023202</v>
      </c>
      <c r="Q3851">
        <v>5.7013844368486999E-2</v>
      </c>
    </row>
    <row r="3852" spans="1:17" hidden="1" x14ac:dyDescent="0.3">
      <c r="A3852" t="s">
        <v>7935</v>
      </c>
      <c r="B3852" t="s">
        <v>7936</v>
      </c>
      <c r="C3852" t="s">
        <v>10301</v>
      </c>
      <c r="D3852" t="s">
        <v>4437</v>
      </c>
      <c r="E3852">
        <v>27.5553408</v>
      </c>
      <c r="F3852">
        <v>91.68</v>
      </c>
      <c r="G3852">
        <v>339.36054993763901</v>
      </c>
      <c r="H3852">
        <v>4.6130134742427096</v>
      </c>
      <c r="I3852">
        <v>-2.80505192177228</v>
      </c>
      <c r="J3852">
        <v>-1.18677875117511</v>
      </c>
      <c r="K3852">
        <v>86.407204405771495</v>
      </c>
      <c r="L3852">
        <v>70.352787667643796</v>
      </c>
      <c r="M3852">
        <v>44.743330615164901</v>
      </c>
      <c r="N3852">
        <v>0.70898251457118999</v>
      </c>
      <c r="O3852">
        <v>30.301047120418801</v>
      </c>
      <c r="P3852">
        <v>372.333848531684</v>
      </c>
      <c r="Q3852">
        <v>8.3673593994047002E-2</v>
      </c>
    </row>
    <row r="3853" spans="1:17" hidden="1" x14ac:dyDescent="0.3">
      <c r="A3853" t="s">
        <v>7937</v>
      </c>
      <c r="B3853" t="s">
        <v>7938</v>
      </c>
      <c r="C3853" t="s">
        <v>10301</v>
      </c>
      <c r="D3853" t="s">
        <v>527</v>
      </c>
      <c r="E3853">
        <v>27.509188000000002</v>
      </c>
      <c r="F3853">
        <v>0.83</v>
      </c>
      <c r="G3853">
        <v>-80.758646615043602</v>
      </c>
      <c r="H3853">
        <v>-1.3695675375920899E-2</v>
      </c>
      <c r="I3853">
        <v>-55.213147329511401</v>
      </c>
      <c r="J3853">
        <v>-1.5462139244742099</v>
      </c>
      <c r="K3853">
        <v>0.81842766691600199</v>
      </c>
      <c r="L3853">
        <v>1.11617434181841</v>
      </c>
      <c r="M3853">
        <v>56.442426785803697</v>
      </c>
      <c r="N3853">
        <v>0.96840366794648303</v>
      </c>
      <c r="O3853">
        <v>256.62650602409599</v>
      </c>
      <c r="P3853">
        <v>27.692307692307601</v>
      </c>
      <c r="Q3853">
        <v>6.0698416056576998E-2</v>
      </c>
    </row>
    <row r="3854" spans="1:17" hidden="1" x14ac:dyDescent="0.3">
      <c r="A3854" t="s">
        <v>7939</v>
      </c>
      <c r="B3854" t="s">
        <v>7940</v>
      </c>
      <c r="C3854" t="s">
        <v>10301</v>
      </c>
      <c r="D3854" t="s">
        <v>1388</v>
      </c>
      <c r="E3854">
        <v>27.4366992</v>
      </c>
      <c r="F3854">
        <v>1.77</v>
      </c>
      <c r="G3854">
        <v>40.653691047293997</v>
      </c>
      <c r="H3854">
        <v>17.780876636544299</v>
      </c>
      <c r="I3854">
        <v>-1.0507323635250601</v>
      </c>
      <c r="J3854">
        <v>9.15480368172833</v>
      </c>
      <c r="K3854">
        <v>1.54521117794712</v>
      </c>
      <c r="L3854">
        <v>1.40792659562256</v>
      </c>
      <c r="M3854">
        <v>77.137771509360704</v>
      </c>
      <c r="N3854">
        <v>1.35822289401595</v>
      </c>
      <c r="O3854">
        <v>10.1694915254237</v>
      </c>
      <c r="P3854">
        <v>172.30769230769201</v>
      </c>
      <c r="Q3854">
        <v>8.7682857661361996E-2</v>
      </c>
    </row>
    <row r="3855" spans="1:17" hidden="1" x14ac:dyDescent="0.3">
      <c r="A3855" t="s">
        <v>7941</v>
      </c>
      <c r="B3855" t="s">
        <v>7942</v>
      </c>
      <c r="C3855" t="s">
        <v>10301</v>
      </c>
      <c r="D3855" t="s">
        <v>571</v>
      </c>
      <c r="E3855">
        <v>27.420038999999999</v>
      </c>
      <c r="F3855">
        <v>90.54</v>
      </c>
      <c r="G3855">
        <v>13.927789657441499</v>
      </c>
      <c r="H3855">
        <v>20.225783749230001</v>
      </c>
      <c r="I3855">
        <v>3.2373276694740398</v>
      </c>
      <c r="J3855">
        <v>11.7401668994428</v>
      </c>
      <c r="K3855">
        <v>73.839621159390006</v>
      </c>
      <c r="L3855">
        <v>70.848351049076697</v>
      </c>
      <c r="M3855">
        <v>91.800582241100898</v>
      </c>
      <c r="N3855">
        <v>3.7191303423597901</v>
      </c>
      <c r="O3855">
        <v>8.6922907002429692</v>
      </c>
      <c r="P3855">
        <v>56.103448275862</v>
      </c>
      <c r="Q3855">
        <v>-1.5417578478783001E-2</v>
      </c>
    </row>
    <row r="3856" spans="1:17" hidden="1" x14ac:dyDescent="0.3">
      <c r="A3856" t="s">
        <v>7943</v>
      </c>
      <c r="B3856" t="s">
        <v>7944</v>
      </c>
      <c r="C3856" t="s">
        <v>10301</v>
      </c>
      <c r="D3856" t="s">
        <v>1388</v>
      </c>
      <c r="E3856">
        <v>27.351429503999999</v>
      </c>
      <c r="F3856">
        <v>50.72</v>
      </c>
      <c r="G3856">
        <v>45.483971877574803</v>
      </c>
      <c r="H3856">
        <v>-7.7196943569843599</v>
      </c>
      <c r="I3856">
        <v>-7.0984127758962003</v>
      </c>
      <c r="J3856">
        <v>0.51785596995606697</v>
      </c>
      <c r="K3856">
        <v>48.458961054142797</v>
      </c>
      <c r="L3856">
        <v>44.238520668127997</v>
      </c>
      <c r="M3856">
        <v>53.692590471454203</v>
      </c>
      <c r="N3856">
        <v>0.54502928892632596</v>
      </c>
      <c r="O3856">
        <v>25</v>
      </c>
      <c r="P3856">
        <v>80.177619893428002</v>
      </c>
      <c r="Q3856">
        <v>4.4688998357309002E-2</v>
      </c>
    </row>
    <row r="3857" spans="1:17" hidden="1" x14ac:dyDescent="0.3">
      <c r="A3857" t="s">
        <v>7945</v>
      </c>
      <c r="B3857" t="s">
        <v>7946</v>
      </c>
      <c r="C3857" t="s">
        <v>10301</v>
      </c>
      <c r="D3857" t="s">
        <v>248</v>
      </c>
      <c r="E3857">
        <v>27.320343959999999</v>
      </c>
      <c r="F3857">
        <v>4.9400000000000004</v>
      </c>
      <c r="G3857">
        <v>113.057872231963</v>
      </c>
      <c r="H3857">
        <v>-12.078796105792</v>
      </c>
      <c r="I3857">
        <v>52.9909343031416</v>
      </c>
      <c r="J3857">
        <v>-8.95528124532151</v>
      </c>
      <c r="K3857">
        <v>4.9750207071069301</v>
      </c>
      <c r="L3857">
        <v>3.4763318433386101</v>
      </c>
      <c r="M3857">
        <v>24.000210406999301</v>
      </c>
      <c r="N3857">
        <v>1.1373842389655</v>
      </c>
      <c r="O3857">
        <v>29.149797570850101</v>
      </c>
      <c r="P3857">
        <v>370.47619047619003</v>
      </c>
      <c r="Q3857">
        <v>0.206650649554732</v>
      </c>
    </row>
    <row r="3858" spans="1:17" hidden="1" x14ac:dyDescent="0.3">
      <c r="A3858" t="s">
        <v>7947</v>
      </c>
      <c r="B3858" t="s">
        <v>7948</v>
      </c>
      <c r="C3858" t="s">
        <v>10301</v>
      </c>
      <c r="D3858" t="s">
        <v>7209</v>
      </c>
      <c r="E3858">
        <v>27.185199999999998</v>
      </c>
      <c r="F3858">
        <v>693.5</v>
      </c>
      <c r="G3858">
        <v>37.5953889675122</v>
      </c>
      <c r="H3858">
        <v>3.27956177988644</v>
      </c>
      <c r="I3858">
        <v>-16.812179938930299</v>
      </c>
      <c r="J3858">
        <v>-8.5406888617720202</v>
      </c>
      <c r="K3858">
        <v>646.83492672808302</v>
      </c>
      <c r="L3858">
        <v>602.85421541314895</v>
      </c>
      <c r="M3858">
        <v>60.643327348388702</v>
      </c>
      <c r="N3858">
        <v>0.63624575486261103</v>
      </c>
      <c r="O3858">
        <v>37.281903388608498</v>
      </c>
      <c r="P3858">
        <v>73.374999999999901</v>
      </c>
      <c r="Q3858">
        <v>-2.2628524004760001E-3</v>
      </c>
    </row>
    <row r="3859" spans="1:17" hidden="1" x14ac:dyDescent="0.3">
      <c r="A3859" t="s">
        <v>7949</v>
      </c>
      <c r="B3859" t="s">
        <v>7950</v>
      </c>
      <c r="C3859" t="s">
        <v>10301</v>
      </c>
      <c r="D3859" t="s">
        <v>303</v>
      </c>
      <c r="E3859">
        <v>27.156299181999898</v>
      </c>
      <c r="F3859">
        <v>9.26</v>
      </c>
      <c r="G3859">
        <v>5.8972913775995401</v>
      </c>
      <c r="H3859">
        <v>-3.34431898160897</v>
      </c>
      <c r="I3859">
        <v>-24.8903527946403</v>
      </c>
      <c r="J3859">
        <v>-1.3848285361669199</v>
      </c>
      <c r="K3859">
        <v>9.2297118037926609</v>
      </c>
      <c r="L3859">
        <v>9.39930396603018</v>
      </c>
      <c r="M3859">
        <v>59.312522363505302</v>
      </c>
      <c r="N3859">
        <v>1.3185764272230101</v>
      </c>
      <c r="O3859">
        <v>48.488120950323903</v>
      </c>
      <c r="P3859">
        <v>42.242703533026102</v>
      </c>
      <c r="Q3859">
        <v>3.8213904832125001E-2</v>
      </c>
    </row>
    <row r="3860" spans="1:17" hidden="1" x14ac:dyDescent="0.3">
      <c r="A3860" t="s">
        <v>7951</v>
      </c>
      <c r="B3860" t="s">
        <v>7952</v>
      </c>
      <c r="C3860" t="s">
        <v>10301</v>
      </c>
      <c r="D3860" t="s">
        <v>622</v>
      </c>
      <c r="E3860">
        <v>27.123184800000001</v>
      </c>
      <c r="F3860">
        <v>10.18</v>
      </c>
      <c r="G3860">
        <v>-5.4147291005485298</v>
      </c>
      <c r="H3860">
        <v>6.0100353727453699</v>
      </c>
      <c r="I3860">
        <v>-2.2133667721272201</v>
      </c>
      <c r="J3860">
        <v>6.1256020911612401</v>
      </c>
      <c r="K3860">
        <v>9.7808382442591402</v>
      </c>
      <c r="L3860">
        <v>9.45621546100638</v>
      </c>
      <c r="M3860">
        <v>60.404824327645997</v>
      </c>
      <c r="N3860">
        <v>1.18299483704507</v>
      </c>
      <c r="O3860">
        <v>37.524557956777997</v>
      </c>
      <c r="P3860">
        <v>45.428571428571402</v>
      </c>
      <c r="Q3860">
        <v>4.4729110961792003E-2</v>
      </c>
    </row>
    <row r="3861" spans="1:17" hidden="1" x14ac:dyDescent="0.3">
      <c r="A3861" t="s">
        <v>7953</v>
      </c>
      <c r="B3861" t="s">
        <v>7954</v>
      </c>
      <c r="C3861" t="s">
        <v>10301</v>
      </c>
      <c r="D3861" t="s">
        <v>689</v>
      </c>
      <c r="E3861">
        <v>27.12</v>
      </c>
      <c r="F3861">
        <v>4.5199999999999996</v>
      </c>
      <c r="G3861">
        <v>-79.8070403447838</v>
      </c>
      <c r="H3861">
        <v>-8.1082078704978695</v>
      </c>
      <c r="I3861">
        <v>-47.833924453920503</v>
      </c>
      <c r="J3861">
        <v>-7.86126752087005</v>
      </c>
      <c r="K3861">
        <v>4.9584426571159099</v>
      </c>
      <c r="L3861">
        <v>6.2228329159957196</v>
      </c>
      <c r="M3861">
        <v>42.471391878753998</v>
      </c>
      <c r="N3861">
        <v>1.0601784697288601</v>
      </c>
      <c r="O3861">
        <v>163.938053097345</v>
      </c>
      <c r="P3861">
        <v>10.784313725490099</v>
      </c>
      <c r="Q3861">
        <v>4.3115796158777003E-2</v>
      </c>
    </row>
    <row r="3862" spans="1:17" hidden="1" x14ac:dyDescent="0.3">
      <c r="A3862" t="s">
        <v>7955</v>
      </c>
      <c r="B3862" t="s">
        <v>7956</v>
      </c>
      <c r="C3862" t="s">
        <v>10301</v>
      </c>
      <c r="E3862">
        <v>27.01273746</v>
      </c>
      <c r="F3862">
        <v>152.44999999999999</v>
      </c>
      <c r="G3862">
        <v>32.9114638684173</v>
      </c>
      <c r="H3862">
        <v>-15.1036397641855</v>
      </c>
      <c r="I3862">
        <v>7.3328546778488599</v>
      </c>
      <c r="J3862">
        <v>-9.6220135447458599</v>
      </c>
      <c r="K3862">
        <v>179.99030101111899</v>
      </c>
      <c r="L3862">
        <v>147.40442088037301</v>
      </c>
      <c r="M3862">
        <v>11.886950568485799</v>
      </c>
      <c r="N3862">
        <v>0.21011453888401099</v>
      </c>
      <c r="O3862">
        <v>71.498852082650004</v>
      </c>
      <c r="P3862">
        <v>95.198463508322604</v>
      </c>
      <c r="Q3862">
        <v>9.6584160793840995E-2</v>
      </c>
    </row>
    <row r="3863" spans="1:17" hidden="1" x14ac:dyDescent="0.3">
      <c r="A3863" t="s">
        <v>7957</v>
      </c>
      <c r="B3863" t="s">
        <v>7958</v>
      </c>
      <c r="C3863" t="s">
        <v>10301</v>
      </c>
      <c r="D3863" t="s">
        <v>54</v>
      </c>
      <c r="E3863">
        <v>26.995099679999999</v>
      </c>
      <c r="F3863">
        <v>45.6</v>
      </c>
      <c r="G3863">
        <v>-27.917737524134498</v>
      </c>
      <c r="H3863">
        <v>-1.23320787049787</v>
      </c>
      <c r="I3863">
        <v>-11.675732363525</v>
      </c>
      <c r="J3863">
        <v>-2.76572611959616</v>
      </c>
      <c r="K3863">
        <v>45.600000046752399</v>
      </c>
      <c r="L3863">
        <v>45.6016902734425</v>
      </c>
      <c r="M3863">
        <v>0</v>
      </c>
      <c r="O3863">
        <v>5.26315789473683</v>
      </c>
      <c r="P3863">
        <v>0</v>
      </c>
    </row>
    <row r="3864" spans="1:17" hidden="1" x14ac:dyDescent="0.3">
      <c r="A3864" t="s">
        <v>7959</v>
      </c>
      <c r="B3864" t="s">
        <v>7960</v>
      </c>
      <c r="C3864" t="s">
        <v>10301</v>
      </c>
      <c r="D3864" t="s">
        <v>733</v>
      </c>
      <c r="E3864">
        <v>26.973934176</v>
      </c>
      <c r="F3864">
        <v>143.51</v>
      </c>
      <c r="G3864">
        <v>18.745522567842901</v>
      </c>
      <c r="H3864">
        <v>9.9503966735610696</v>
      </c>
      <c r="I3864">
        <v>5.3988311868094003</v>
      </c>
      <c r="J3864">
        <v>-0.376526996107092</v>
      </c>
      <c r="K3864">
        <v>134.60069478358099</v>
      </c>
      <c r="L3864">
        <v>120.345793937556</v>
      </c>
      <c r="M3864">
        <v>49.068310851650402</v>
      </c>
      <c r="N3864">
        <v>1.8057535659047901</v>
      </c>
      <c r="O3864">
        <v>0.93373284091700004</v>
      </c>
      <c r="P3864">
        <v>67.456242707117795</v>
      </c>
    </row>
    <row r="3865" spans="1:17" hidden="1" x14ac:dyDescent="0.3">
      <c r="A3865" t="s">
        <v>7961</v>
      </c>
      <c r="B3865" t="s">
        <v>7962</v>
      </c>
      <c r="C3865" t="s">
        <v>10301</v>
      </c>
      <c r="D3865" t="s">
        <v>733</v>
      </c>
      <c r="E3865">
        <v>26.947385721</v>
      </c>
      <c r="F3865">
        <v>42.67</v>
      </c>
      <c r="G3865">
        <v>8.2428343055929396</v>
      </c>
      <c r="H3865">
        <v>4.5898879525979401</v>
      </c>
      <c r="I3865">
        <v>-1.50273985126065</v>
      </c>
      <c r="J3865">
        <v>2.2318360452014798</v>
      </c>
      <c r="K3865">
        <v>39.625901247472001</v>
      </c>
      <c r="L3865">
        <v>36.409374013635897</v>
      </c>
      <c r="N3865">
        <v>3.3384647266649998</v>
      </c>
      <c r="O3865">
        <v>11.085071478790701</v>
      </c>
      <c r="P3865">
        <v>39.842034542653899</v>
      </c>
    </row>
    <row r="3866" spans="1:17" hidden="1" x14ac:dyDescent="0.3">
      <c r="A3866" t="s">
        <v>7963</v>
      </c>
      <c r="B3866" t="s">
        <v>7964</v>
      </c>
      <c r="C3866" t="s">
        <v>10301</v>
      </c>
      <c r="D3866" t="s">
        <v>46</v>
      </c>
      <c r="E3866">
        <v>26.841012800000001</v>
      </c>
      <c r="F3866">
        <v>1.1200000000000001</v>
      </c>
      <c r="G3866">
        <v>32.082262475865399</v>
      </c>
      <c r="H3866">
        <v>-21.2332078704978</v>
      </c>
      <c r="I3866">
        <v>-28.712769400562099</v>
      </c>
      <c r="J3866">
        <v>-7.8504718823080104</v>
      </c>
      <c r="K3866">
        <v>1.2652071902684301</v>
      </c>
      <c r="L3866">
        <v>1.0667485127762399</v>
      </c>
      <c r="M3866">
        <v>1.4206214098247001</v>
      </c>
      <c r="N3866">
        <v>0.70272999723455698</v>
      </c>
      <c r="O3866">
        <v>47.321428571428498</v>
      </c>
      <c r="P3866">
        <v>60</v>
      </c>
      <c r="Q3866">
        <v>6.8834326712982993E-2</v>
      </c>
    </row>
    <row r="3867" spans="1:17" hidden="1" x14ac:dyDescent="0.3">
      <c r="A3867" t="s">
        <v>7965</v>
      </c>
      <c r="B3867" t="s">
        <v>7966</v>
      </c>
      <c r="C3867" t="s">
        <v>10301</v>
      </c>
      <c r="D3867" t="s">
        <v>224</v>
      </c>
      <c r="E3867">
        <v>26.84</v>
      </c>
      <c r="F3867">
        <v>67.099999999999994</v>
      </c>
      <c r="G3867">
        <v>115.374503230035</v>
      </c>
      <c r="H3867">
        <v>11.6916119029315</v>
      </c>
      <c r="I3867">
        <v>27.593674029168898</v>
      </c>
      <c r="J3867">
        <v>-4.24820590396273</v>
      </c>
      <c r="K3867">
        <v>65.494571074771699</v>
      </c>
      <c r="L3867">
        <v>52.563954505789802</v>
      </c>
      <c r="M3867">
        <v>47.111648359371998</v>
      </c>
      <c r="N3867">
        <v>0.531461656832246</v>
      </c>
      <c r="O3867">
        <v>28.315946348733199</v>
      </c>
      <c r="P3867">
        <v>148.42650870048101</v>
      </c>
      <c r="Q3867">
        <v>5.9041827534530002E-2</v>
      </c>
    </row>
    <row r="3868" spans="1:17" hidden="1" x14ac:dyDescent="0.3">
      <c r="A3868" t="s">
        <v>7967</v>
      </c>
      <c r="B3868" t="s">
        <v>7968</v>
      </c>
      <c r="C3868" t="s">
        <v>10301</v>
      </c>
      <c r="D3868" t="s">
        <v>622</v>
      </c>
      <c r="E3868">
        <v>26.805599999999998</v>
      </c>
      <c r="F3868">
        <v>49.64</v>
      </c>
      <c r="G3868">
        <v>-7.7240329236502898</v>
      </c>
      <c r="H3868">
        <v>31.1615289716073</v>
      </c>
      <c r="I3868">
        <v>22.7407312162204</v>
      </c>
      <c r="J3868">
        <v>-0.73773990990239402</v>
      </c>
      <c r="K3868">
        <v>44.291927136567999</v>
      </c>
      <c r="L3868">
        <v>40.103054484953603</v>
      </c>
      <c r="M3868">
        <v>57.9442814228712</v>
      </c>
      <c r="N3868">
        <v>1.1740998490530099</v>
      </c>
      <c r="O3868">
        <v>7.3529411764705799</v>
      </c>
      <c r="P3868">
        <v>103.693065244152</v>
      </c>
      <c r="Q3868">
        <v>1.6566993255954999E-2</v>
      </c>
    </row>
    <row r="3869" spans="1:17" hidden="1" x14ac:dyDescent="0.3">
      <c r="A3869" t="s">
        <v>7969</v>
      </c>
      <c r="B3869" t="s">
        <v>7970</v>
      </c>
      <c r="C3869" t="s">
        <v>10301</v>
      </c>
      <c r="D3869" t="s">
        <v>1175</v>
      </c>
      <c r="E3869">
        <v>26.792415999999999</v>
      </c>
      <c r="F3869">
        <v>24.41</v>
      </c>
      <c r="G3869">
        <v>-79.058650254318707</v>
      </c>
      <c r="H3869">
        <v>-10.6877533250433</v>
      </c>
      <c r="I3869">
        <v>-34.232838962509803</v>
      </c>
      <c r="J3869">
        <v>-6.9964953503654002</v>
      </c>
      <c r="K3869">
        <v>26.275575589408302</v>
      </c>
      <c r="L3869">
        <v>31.2490717021821</v>
      </c>
      <c r="M3869">
        <v>21.756104426781299</v>
      </c>
      <c r="N3869">
        <v>0.16720157875146599</v>
      </c>
      <c r="O3869">
        <v>112.24907824662</v>
      </c>
      <c r="P3869">
        <v>10.853769300635699</v>
      </c>
      <c r="Q3869">
        <v>4.0121415538460999E-2</v>
      </c>
    </row>
    <row r="3870" spans="1:17" hidden="1" x14ac:dyDescent="0.3">
      <c r="A3870" t="s">
        <v>7971</v>
      </c>
      <c r="B3870" t="s">
        <v>7972</v>
      </c>
      <c r="C3870" t="s">
        <v>10301</v>
      </c>
      <c r="D3870" t="s">
        <v>408</v>
      </c>
      <c r="E3870">
        <v>26.771475899999999</v>
      </c>
      <c r="F3870">
        <v>45.39</v>
      </c>
      <c r="G3870">
        <v>-9.9910033074549105</v>
      </c>
      <c r="H3870">
        <v>11.779137808514401</v>
      </c>
      <c r="I3870">
        <v>18.195512271668001</v>
      </c>
      <c r="J3870">
        <v>5.8741979250276097</v>
      </c>
      <c r="K3870">
        <v>42.5623612130209</v>
      </c>
      <c r="L3870">
        <v>38.791846491188203</v>
      </c>
      <c r="M3870">
        <v>61.452168703751298</v>
      </c>
      <c r="N3870">
        <v>0.29809280262361598</v>
      </c>
      <c r="O3870">
        <v>10.817360652126</v>
      </c>
      <c r="P3870">
        <v>57.3310225303292</v>
      </c>
      <c r="Q3870">
        <v>5.6328669467863003E-2</v>
      </c>
    </row>
    <row r="3871" spans="1:17" hidden="1" x14ac:dyDescent="0.3">
      <c r="A3871" t="s">
        <v>7973</v>
      </c>
      <c r="B3871" t="s">
        <v>7974</v>
      </c>
      <c r="C3871" t="s">
        <v>10301</v>
      </c>
      <c r="D3871" t="s">
        <v>527</v>
      </c>
      <c r="E3871">
        <v>26.751806999999999</v>
      </c>
      <c r="F3871">
        <v>10.19</v>
      </c>
      <c r="G3871">
        <v>46.867854242589203</v>
      </c>
      <c r="H3871">
        <v>-1.23320787049787</v>
      </c>
      <c r="I3871">
        <v>-8.9539581699766799</v>
      </c>
      <c r="J3871">
        <v>-2.3731844120397301</v>
      </c>
      <c r="K3871">
        <v>9.7792099359587201</v>
      </c>
      <c r="L3871">
        <v>8.5956958108252497</v>
      </c>
      <c r="M3871">
        <v>47.433487442253401</v>
      </c>
      <c r="N3871">
        <v>0.67747783495880298</v>
      </c>
      <c r="O3871">
        <v>31.403336604514202</v>
      </c>
      <c r="P3871">
        <v>111.41078838174199</v>
      </c>
      <c r="Q3871">
        <v>8.3065379627613997E-2</v>
      </c>
    </row>
    <row r="3872" spans="1:17" hidden="1" x14ac:dyDescent="0.3">
      <c r="A3872" t="s">
        <v>7975</v>
      </c>
      <c r="B3872" t="s">
        <v>7976</v>
      </c>
      <c r="C3872" t="s">
        <v>10301</v>
      </c>
      <c r="D3872" t="s">
        <v>21</v>
      </c>
      <c r="E3872">
        <v>26.740046795000001</v>
      </c>
      <c r="F3872">
        <v>373.35</v>
      </c>
      <c r="G3872">
        <v>6.4049823895189801</v>
      </c>
      <c r="H3872">
        <v>5.7114710147290998E-2</v>
      </c>
      <c r="I3872">
        <v>-11.231825987415201</v>
      </c>
      <c r="J3872">
        <v>-0.109412265897762</v>
      </c>
      <c r="K3872">
        <v>363.71728370029803</v>
      </c>
      <c r="L3872">
        <v>329.18966268495302</v>
      </c>
      <c r="M3872">
        <v>74.284915173060398</v>
      </c>
      <c r="N3872">
        <v>0.68528164380788403</v>
      </c>
      <c r="O3872">
        <v>15.173429757599999</v>
      </c>
      <c r="P3872">
        <v>77.743394429897606</v>
      </c>
      <c r="Q3872">
        <v>2.0518194718030999E-2</v>
      </c>
    </row>
    <row r="3873" spans="1:17" hidden="1" x14ac:dyDescent="0.3">
      <c r="A3873" t="s">
        <v>7977</v>
      </c>
      <c r="B3873" t="s">
        <v>7978</v>
      </c>
      <c r="C3873" t="s">
        <v>10301</v>
      </c>
      <c r="D3873" t="s">
        <v>527</v>
      </c>
      <c r="E3873">
        <v>26.655000000000001</v>
      </c>
      <c r="F3873">
        <v>53.31</v>
      </c>
      <c r="G3873">
        <v>145.32675248099</v>
      </c>
      <c r="H3873">
        <v>23.219173081883</v>
      </c>
      <c r="I3873">
        <v>53.677865651363199</v>
      </c>
      <c r="J3873">
        <v>5.43133453037278</v>
      </c>
      <c r="K3873">
        <v>45.312652242399999</v>
      </c>
      <c r="L3873">
        <v>37.372959798924001</v>
      </c>
      <c r="M3873">
        <v>87.377640967947997</v>
      </c>
      <c r="N3873">
        <v>0.84120213363754703</v>
      </c>
      <c r="O3873">
        <v>23.841680735321599</v>
      </c>
      <c r="P3873">
        <v>186.61290322580601</v>
      </c>
      <c r="Q3873">
        <v>8.7082177958004006E-2</v>
      </c>
    </row>
    <row r="3874" spans="1:17" hidden="1" x14ac:dyDescent="0.3">
      <c r="A3874" t="s">
        <v>7979</v>
      </c>
      <c r="B3874" t="s">
        <v>7980</v>
      </c>
      <c r="C3874" t="s">
        <v>10301</v>
      </c>
      <c r="D3874" t="s">
        <v>303</v>
      </c>
      <c r="E3874">
        <v>26.65335</v>
      </c>
      <c r="F3874">
        <v>64.849999999999994</v>
      </c>
      <c r="G3874">
        <v>-10.627088220463</v>
      </c>
      <c r="H3874">
        <v>-0.97457406553818704</v>
      </c>
      <c r="I3874">
        <v>-10.347607363525</v>
      </c>
      <c r="J3874">
        <v>3.5245964610490002</v>
      </c>
      <c r="K3874">
        <v>62.436260128695601</v>
      </c>
      <c r="L3874">
        <v>61.514236917301297</v>
      </c>
      <c r="M3874">
        <v>56.117021179073603</v>
      </c>
      <c r="N3874">
        <v>1.21330488791735</v>
      </c>
      <c r="O3874">
        <v>12.4132613723978</v>
      </c>
      <c r="P3874">
        <v>33.299075025693703</v>
      </c>
      <c r="Q3874">
        <v>3.5471686636697003E-2</v>
      </c>
    </row>
    <row r="3875" spans="1:17" hidden="1" x14ac:dyDescent="0.3">
      <c r="A3875" t="s">
        <v>7981</v>
      </c>
      <c r="B3875" t="s">
        <v>7982</v>
      </c>
      <c r="C3875" t="s">
        <v>10301</v>
      </c>
      <c r="D3875" t="s">
        <v>408</v>
      </c>
      <c r="E3875">
        <v>26.5198432</v>
      </c>
      <c r="F3875">
        <v>43.36</v>
      </c>
      <c r="G3875">
        <v>21.547963958112899</v>
      </c>
      <c r="H3875">
        <v>8.6878447610810792</v>
      </c>
      <c r="I3875">
        <v>-11.6526643127753</v>
      </c>
      <c r="J3875">
        <v>-2.5978604121621101</v>
      </c>
      <c r="K3875">
        <v>39.797774286661003</v>
      </c>
      <c r="L3875">
        <v>36.6167686142592</v>
      </c>
      <c r="M3875">
        <v>59.921522846831103</v>
      </c>
      <c r="N3875">
        <v>0.52447330332526498</v>
      </c>
      <c r="O3875">
        <v>18.542435424354199</v>
      </c>
      <c r="P3875">
        <v>71.722772277227705</v>
      </c>
      <c r="Q3875">
        <v>2.4467629019027E-2</v>
      </c>
    </row>
    <row r="3876" spans="1:17" hidden="1" x14ac:dyDescent="0.3">
      <c r="A3876" t="s">
        <v>7983</v>
      </c>
      <c r="B3876" t="s">
        <v>7984</v>
      </c>
      <c r="C3876" t="s">
        <v>10301</v>
      </c>
      <c r="D3876" t="s">
        <v>51</v>
      </c>
      <c r="E3876">
        <v>26.295750000000002</v>
      </c>
      <c r="F3876">
        <v>18.850000000000001</v>
      </c>
      <c r="G3876">
        <v>-45.242298927643297</v>
      </c>
      <c r="H3876">
        <v>9.6491450706785997</v>
      </c>
      <c r="I3876">
        <v>-38.042919863525</v>
      </c>
      <c r="J3876">
        <v>1.9564961026260601</v>
      </c>
      <c r="K3876">
        <v>18.907983956723299</v>
      </c>
      <c r="L3876">
        <v>21.424860099967901</v>
      </c>
      <c r="M3876">
        <v>78.245381349921303</v>
      </c>
      <c r="N3876">
        <v>1.2250000000000001</v>
      </c>
      <c r="O3876">
        <v>61.538461538461497</v>
      </c>
      <c r="P3876">
        <v>22.402597402597401</v>
      </c>
    </row>
    <row r="3877" spans="1:17" hidden="1" x14ac:dyDescent="0.3">
      <c r="A3877" t="s">
        <v>7985</v>
      </c>
      <c r="B3877" t="s">
        <v>7986</v>
      </c>
      <c r="C3877" t="s">
        <v>10301</v>
      </c>
      <c r="D3877" t="s">
        <v>127</v>
      </c>
      <c r="E3877">
        <v>26.258580972000001</v>
      </c>
      <c r="F3877">
        <v>19.079999999999998</v>
      </c>
      <c r="G3877">
        <v>0.30806892747832298</v>
      </c>
      <c r="H3877">
        <v>-6.8444303153876502</v>
      </c>
      <c r="I3877">
        <v>-36.439139303588099</v>
      </c>
      <c r="J3877">
        <v>-1.4209170824794299</v>
      </c>
      <c r="K3877">
        <v>19.655096013966499</v>
      </c>
      <c r="L3877">
        <v>20.752883310218301</v>
      </c>
      <c r="M3877">
        <v>51.462698004852903</v>
      </c>
      <c r="N3877">
        <v>0.54162743410140302</v>
      </c>
      <c r="O3877">
        <v>95.859538784067098</v>
      </c>
      <c r="P3877">
        <v>33.707077785564103</v>
      </c>
      <c r="Q3877">
        <v>0.11933064660779399</v>
      </c>
    </row>
    <row r="3878" spans="1:17" hidden="1" x14ac:dyDescent="0.3">
      <c r="A3878" t="s">
        <v>7987</v>
      </c>
      <c r="B3878" t="s">
        <v>7988</v>
      </c>
      <c r="C3878" t="s">
        <v>10301</v>
      </c>
      <c r="D3878" t="s">
        <v>955</v>
      </c>
      <c r="E3878">
        <v>26.248425000000001</v>
      </c>
      <c r="F3878">
        <v>0.51</v>
      </c>
      <c r="G3878">
        <v>-46.667737524134502</v>
      </c>
      <c r="H3878">
        <v>-4.9369115742015799</v>
      </c>
      <c r="I3878">
        <v>-35.5563293784504</v>
      </c>
      <c r="J3878">
        <v>1.23427388040383</v>
      </c>
      <c r="K3878">
        <v>0.52253379496684704</v>
      </c>
      <c r="L3878">
        <v>0.585791183361274</v>
      </c>
      <c r="M3878">
        <v>45.615903463681299</v>
      </c>
      <c r="N3878">
        <v>1.1082090400263001</v>
      </c>
      <c r="O3878">
        <v>52.941176470588204</v>
      </c>
      <c r="P3878">
        <v>18.604651162790699</v>
      </c>
      <c r="Q3878">
        <v>-0.10124362516382</v>
      </c>
    </row>
    <row r="3879" spans="1:17" hidden="1" x14ac:dyDescent="0.3">
      <c r="A3879" t="s">
        <v>7989</v>
      </c>
      <c r="B3879" t="s">
        <v>7990</v>
      </c>
      <c r="C3879" t="s">
        <v>10301</v>
      </c>
      <c r="D3879" t="s">
        <v>3179</v>
      </c>
      <c r="E3879">
        <v>26.18369448</v>
      </c>
      <c r="F3879">
        <v>49.1</v>
      </c>
      <c r="G3879">
        <v>-79.614737032250602</v>
      </c>
      <c r="H3879">
        <v>3.2779032406132398</v>
      </c>
      <c r="I3879">
        <v>-21.633553746250101</v>
      </c>
      <c r="J3879">
        <v>-7.1568625294355597</v>
      </c>
      <c r="K3879">
        <v>47.649311367521797</v>
      </c>
      <c r="M3879">
        <v>51.729178398009097</v>
      </c>
      <c r="N3879">
        <v>0.68711656441717806</v>
      </c>
      <c r="O3879">
        <v>117.92260692464301</v>
      </c>
      <c r="P3879">
        <v>53.4375</v>
      </c>
    </row>
    <row r="3880" spans="1:17" hidden="1" x14ac:dyDescent="0.3">
      <c r="A3880" t="s">
        <v>7991</v>
      </c>
      <c r="B3880" t="s">
        <v>7992</v>
      </c>
      <c r="C3880" t="s">
        <v>10301</v>
      </c>
      <c r="D3880" t="s">
        <v>139</v>
      </c>
      <c r="E3880">
        <v>26.180374</v>
      </c>
      <c r="F3880">
        <v>18.7</v>
      </c>
      <c r="G3880">
        <v>-59.066485683191999</v>
      </c>
      <c r="H3880">
        <v>-22.7058710098276</v>
      </c>
      <c r="I3880">
        <v>-22.7128398801758</v>
      </c>
      <c r="J3880">
        <v>1.99897976275676</v>
      </c>
      <c r="K3880">
        <v>19.467180467034801</v>
      </c>
      <c r="L3880">
        <v>19.977455812757</v>
      </c>
      <c r="M3880">
        <v>56.218216853367203</v>
      </c>
      <c r="N3880">
        <v>0.30223494306071402</v>
      </c>
      <c r="O3880">
        <v>45.240641711229898</v>
      </c>
      <c r="P3880">
        <v>35.507246376811501</v>
      </c>
    </row>
    <row r="3881" spans="1:17" hidden="1" x14ac:dyDescent="0.3">
      <c r="A3881" t="s">
        <v>7993</v>
      </c>
      <c r="B3881" t="s">
        <v>7994</v>
      </c>
      <c r="C3881" t="s">
        <v>10301</v>
      </c>
      <c r="D3881" t="s">
        <v>1561</v>
      </c>
      <c r="E3881">
        <v>26.146555547999998</v>
      </c>
      <c r="F3881">
        <v>3.62</v>
      </c>
      <c r="G3881">
        <v>-41.727261333658298</v>
      </c>
      <c r="H3881">
        <v>9.6702189207793801</v>
      </c>
      <c r="I3881">
        <v>-20.030162743271902</v>
      </c>
      <c r="J3881">
        <v>-2.76572611959616</v>
      </c>
      <c r="K3881">
        <v>3.3816719120119201</v>
      </c>
      <c r="L3881">
        <v>3.6746826911063901</v>
      </c>
      <c r="M3881">
        <v>65.099410386446607</v>
      </c>
      <c r="N3881">
        <v>1.3375663483444</v>
      </c>
      <c r="O3881">
        <v>62.983425414364604</v>
      </c>
      <c r="P3881">
        <v>29.285714285714199</v>
      </c>
      <c r="Q3881">
        <v>-6.9378311275918994E-2</v>
      </c>
    </row>
    <row r="3882" spans="1:17" hidden="1" x14ac:dyDescent="0.3">
      <c r="A3882" t="s">
        <v>7995</v>
      </c>
      <c r="B3882" t="s">
        <v>7996</v>
      </c>
      <c r="C3882" t="s">
        <v>10301</v>
      </c>
      <c r="D3882" t="s">
        <v>266</v>
      </c>
      <c r="E3882">
        <v>25.962869999999999</v>
      </c>
      <c r="F3882">
        <v>68.5</v>
      </c>
      <c r="G3882">
        <v>-31.777386646941501</v>
      </c>
      <c r="H3882">
        <v>22.0472154099253</v>
      </c>
      <c r="I3882">
        <v>-28.3322599216221</v>
      </c>
      <c r="J3882">
        <v>18.7240317947427</v>
      </c>
      <c r="K3882">
        <v>57.611193574529104</v>
      </c>
      <c r="L3882">
        <v>57.105944397729097</v>
      </c>
      <c r="M3882">
        <v>87.989291839049002</v>
      </c>
      <c r="N3882">
        <v>0.91397379912663701</v>
      </c>
      <c r="O3882">
        <v>25.124087591240801</v>
      </c>
      <c r="P3882">
        <v>55.505107832009003</v>
      </c>
      <c r="Q3882">
        <v>6.0113823999311998E-2</v>
      </c>
    </row>
    <row r="3883" spans="1:17" hidden="1" x14ac:dyDescent="0.3">
      <c r="A3883" t="s">
        <v>7997</v>
      </c>
      <c r="B3883" t="s">
        <v>7998</v>
      </c>
      <c r="C3883" t="s">
        <v>10301</v>
      </c>
      <c r="D3883" t="s">
        <v>51</v>
      </c>
      <c r="E3883">
        <v>25.961760000000002</v>
      </c>
      <c r="F3883">
        <v>60.5</v>
      </c>
      <c r="G3883">
        <v>-52.103201183282401</v>
      </c>
      <c r="H3883">
        <v>-0.73486900006598399</v>
      </c>
      <c r="I3883">
        <v>-31.0090656968583</v>
      </c>
      <c r="J3883">
        <v>-3.8286860541832399</v>
      </c>
      <c r="K3883">
        <v>65.140146841770701</v>
      </c>
      <c r="M3883">
        <v>30.235915152256101</v>
      </c>
      <c r="N3883">
        <v>0.51604938271604905</v>
      </c>
      <c r="O3883">
        <v>38.842975206611499</v>
      </c>
      <c r="P3883">
        <v>5.4006968641114996</v>
      </c>
    </row>
    <row r="3884" spans="1:17" hidden="1" x14ac:dyDescent="0.3">
      <c r="A3884" t="s">
        <v>7999</v>
      </c>
      <c r="B3884" t="s">
        <v>8000</v>
      </c>
      <c r="C3884" t="s">
        <v>10301</v>
      </c>
      <c r="D3884" t="s">
        <v>51</v>
      </c>
      <c r="E3884">
        <v>25.903349684999998</v>
      </c>
      <c r="F3884">
        <v>39.79</v>
      </c>
      <c r="G3884">
        <v>-30.464884229988101</v>
      </c>
      <c r="H3884">
        <v>-8.2082078704978692</v>
      </c>
      <c r="I3884">
        <v>-28.6068388353413</v>
      </c>
      <c r="J3884">
        <v>-6.0912652206613798</v>
      </c>
      <c r="K3884">
        <v>40.104101452379503</v>
      </c>
      <c r="L3884">
        <v>42.580582890895101</v>
      </c>
      <c r="M3884">
        <v>57.184957932842799</v>
      </c>
      <c r="N3884">
        <v>1.28603670235732</v>
      </c>
      <c r="O3884">
        <v>75.923598894194498</v>
      </c>
      <c r="P3884">
        <v>27.124600638977601</v>
      </c>
      <c r="Q3884">
        <v>1.0453706735693E-2</v>
      </c>
    </row>
    <row r="3885" spans="1:17" hidden="1" x14ac:dyDescent="0.3">
      <c r="A3885" t="s">
        <v>8001</v>
      </c>
      <c r="B3885" t="s">
        <v>8002</v>
      </c>
      <c r="C3885" t="s">
        <v>10301</v>
      </c>
      <c r="D3885" t="s">
        <v>21</v>
      </c>
      <c r="E3885">
        <v>25.8611206</v>
      </c>
      <c r="F3885">
        <v>8.6199999999999992</v>
      </c>
      <c r="G3885">
        <v>218.26700143168799</v>
      </c>
      <c r="H3885">
        <v>-16.941626761668299</v>
      </c>
      <c r="I3885">
        <v>51.891630065317401</v>
      </c>
      <c r="J3885">
        <v>15.0248047268887</v>
      </c>
      <c r="K3885">
        <v>7.8238418439353801</v>
      </c>
      <c r="L3885">
        <v>5.9435730588247102</v>
      </c>
      <c r="M3885">
        <v>70.954449013169196</v>
      </c>
      <c r="N3885">
        <v>0.86710391015840105</v>
      </c>
      <c r="O3885">
        <v>34.918793503480302</v>
      </c>
      <c r="P3885">
        <v>266.80851063829698</v>
      </c>
      <c r="Q3885">
        <v>0.148551082768686</v>
      </c>
    </row>
    <row r="3886" spans="1:17" hidden="1" x14ac:dyDescent="0.3">
      <c r="A3886" t="s">
        <v>8003</v>
      </c>
      <c r="B3886" t="s">
        <v>8004</v>
      </c>
      <c r="C3886" t="s">
        <v>10301</v>
      </c>
      <c r="D3886" t="s">
        <v>308</v>
      </c>
      <c r="E3886">
        <v>25.814237599999998</v>
      </c>
      <c r="F3886">
        <v>23.44</v>
      </c>
      <c r="G3886">
        <v>99.655078009845994</v>
      </c>
      <c r="H3886">
        <v>0.80950336441392401</v>
      </c>
      <c r="I3886">
        <v>-28.021199886722702</v>
      </c>
      <c r="J3886">
        <v>-3.2636889987269901</v>
      </c>
      <c r="K3886">
        <v>22.243524207898801</v>
      </c>
      <c r="L3886">
        <v>20.647839548633002</v>
      </c>
      <c r="M3886">
        <v>67.020760493830394</v>
      </c>
      <c r="N3886">
        <v>0.73017498713930196</v>
      </c>
      <c r="O3886">
        <v>38.353242320819099</v>
      </c>
      <c r="P3886">
        <v>136.76767676767599</v>
      </c>
      <c r="Q3886">
        <v>5.4173935960404998E-2</v>
      </c>
    </row>
    <row r="3887" spans="1:17" hidden="1" x14ac:dyDescent="0.3">
      <c r="A3887" t="s">
        <v>8005</v>
      </c>
      <c r="B3887" t="s">
        <v>8006</v>
      </c>
      <c r="C3887" t="s">
        <v>10301</v>
      </c>
      <c r="E3887">
        <v>25.708059706828699</v>
      </c>
      <c r="F3887">
        <v>570.95000000000005</v>
      </c>
      <c r="G3887">
        <v>62.525891561922798</v>
      </c>
      <c r="H3887">
        <v>19.910437366081801</v>
      </c>
      <c r="I3887">
        <v>13.5738014743602</v>
      </c>
      <c r="J3887">
        <v>-2.76572611959616</v>
      </c>
      <c r="K3887">
        <v>536.58718953976904</v>
      </c>
      <c r="L3887">
        <v>470.17026107124502</v>
      </c>
      <c r="M3887">
        <v>49.882915386317201</v>
      </c>
      <c r="N3887">
        <v>0.476190476190476</v>
      </c>
      <c r="O3887">
        <v>5.2544005604693904</v>
      </c>
      <c r="P3887">
        <v>118.75478927203</v>
      </c>
    </row>
    <row r="3888" spans="1:17" hidden="1" x14ac:dyDescent="0.3">
      <c r="A3888" t="s">
        <v>8007</v>
      </c>
      <c r="B3888" t="s">
        <v>8008</v>
      </c>
      <c r="C3888" t="s">
        <v>10301</v>
      </c>
      <c r="D3888" t="s">
        <v>116</v>
      </c>
      <c r="E3888">
        <v>25.677911999999999</v>
      </c>
      <c r="F3888">
        <v>19.5</v>
      </c>
      <c r="G3888">
        <v>-63.66732566252</v>
      </c>
      <c r="H3888">
        <v>-18.0871404547675</v>
      </c>
      <c r="I3888">
        <v>-31.757699576639801</v>
      </c>
      <c r="J3888">
        <v>-5.3973050669645897</v>
      </c>
      <c r="K3888">
        <v>20.8857211866314</v>
      </c>
      <c r="M3888">
        <v>46.626802848826699</v>
      </c>
      <c r="N3888">
        <v>0.78530844155844104</v>
      </c>
      <c r="O3888">
        <v>81.538461538461505</v>
      </c>
      <c r="P3888">
        <v>8.3333333333333197</v>
      </c>
    </row>
    <row r="3889" spans="1:17" hidden="1" x14ac:dyDescent="0.3">
      <c r="A3889" t="s">
        <v>8009</v>
      </c>
      <c r="B3889" t="s">
        <v>8010</v>
      </c>
      <c r="C3889" t="s">
        <v>10301</v>
      </c>
      <c r="D3889" t="s">
        <v>3122</v>
      </c>
      <c r="E3889">
        <v>25.667928755999998</v>
      </c>
      <c r="F3889">
        <v>20.34</v>
      </c>
      <c r="G3889">
        <v>-11.4228921633098</v>
      </c>
      <c r="H3889">
        <v>-4.1702708075607999</v>
      </c>
      <c r="I3889">
        <v>-42.089690625584502</v>
      </c>
      <c r="J3889">
        <v>4.9088695218647303E-2</v>
      </c>
      <c r="K3889">
        <v>21.419703155184301</v>
      </c>
      <c r="L3889">
        <v>22.213611376342101</v>
      </c>
      <c r="M3889">
        <v>38.376286429704798</v>
      </c>
      <c r="N3889">
        <v>0.98648624418455999</v>
      </c>
      <c r="O3889">
        <v>89.282202556538806</v>
      </c>
      <c r="P3889">
        <v>29.4716740929344</v>
      </c>
      <c r="Q3889">
        <v>0.112583773087121</v>
      </c>
    </row>
    <row r="3890" spans="1:17" hidden="1" x14ac:dyDescent="0.3">
      <c r="A3890" t="s">
        <v>8011</v>
      </c>
      <c r="B3890" t="s">
        <v>8012</v>
      </c>
      <c r="C3890" t="s">
        <v>10301</v>
      </c>
      <c r="D3890" t="s">
        <v>124</v>
      </c>
      <c r="E3890">
        <v>25.643360000000001</v>
      </c>
      <c r="F3890">
        <v>23.44</v>
      </c>
      <c r="G3890">
        <v>-17.455909060421</v>
      </c>
      <c r="H3890">
        <v>-5.2314881800421604</v>
      </c>
      <c r="I3890">
        <v>40.137739139065602</v>
      </c>
      <c r="J3890">
        <v>-7.7444495238514897</v>
      </c>
      <c r="K3890">
        <v>23.362515050125701</v>
      </c>
      <c r="L3890">
        <v>21.315588794007901</v>
      </c>
      <c r="M3890">
        <v>57.708157515528001</v>
      </c>
      <c r="N3890">
        <v>1.2193665628245001</v>
      </c>
      <c r="O3890">
        <v>26.279863481228599</v>
      </c>
      <c r="P3890">
        <v>68.390804597701106</v>
      </c>
      <c r="Q3890">
        <v>8.0994445869566001E-2</v>
      </c>
    </row>
    <row r="3891" spans="1:17" hidden="1" x14ac:dyDescent="0.3">
      <c r="A3891" t="s">
        <v>8013</v>
      </c>
      <c r="B3891" t="s">
        <v>8014</v>
      </c>
      <c r="C3891" t="s">
        <v>10301</v>
      </c>
      <c r="D3891" t="s">
        <v>21</v>
      </c>
      <c r="E3891">
        <v>25.633888800000001</v>
      </c>
      <c r="F3891">
        <v>2.3199999999999998</v>
      </c>
      <c r="G3891">
        <v>12.688323081926001</v>
      </c>
      <c r="H3891">
        <v>-1.66055829784829</v>
      </c>
      <c r="I3891">
        <v>12.3884387594695</v>
      </c>
      <c r="J3891">
        <v>3.6269679443307701</v>
      </c>
      <c r="K3891">
        <v>2.3838946393699501</v>
      </c>
      <c r="L3891">
        <v>2.0984068381390899</v>
      </c>
      <c r="M3891">
        <v>50.717689254170999</v>
      </c>
      <c r="N3891">
        <v>1.44782131443032</v>
      </c>
      <c r="O3891">
        <v>58.189655172413701</v>
      </c>
      <c r="P3891">
        <v>105.30973451327399</v>
      </c>
      <c r="Q3891">
        <v>7.0029888060000003E-2</v>
      </c>
    </row>
    <row r="3892" spans="1:17" hidden="1" x14ac:dyDescent="0.3">
      <c r="A3892" t="s">
        <v>8015</v>
      </c>
      <c r="B3892" t="s">
        <v>8016</v>
      </c>
      <c r="C3892" t="s">
        <v>10301</v>
      </c>
      <c r="D3892" t="s">
        <v>89</v>
      </c>
      <c r="E3892">
        <v>25.627338672</v>
      </c>
      <c r="F3892">
        <v>17.04</v>
      </c>
      <c r="G3892">
        <v>11.640002033604899</v>
      </c>
      <c r="H3892">
        <v>1.13329698387106</v>
      </c>
      <c r="I3892">
        <v>-20.7472371660864</v>
      </c>
      <c r="J3892">
        <v>1.0496584957884501</v>
      </c>
      <c r="K3892">
        <v>17.107335478675701</v>
      </c>
      <c r="L3892">
        <v>16.7513081243766</v>
      </c>
      <c r="M3892">
        <v>55.5461009449551</v>
      </c>
      <c r="N3892">
        <v>0.82461674333026602</v>
      </c>
      <c r="O3892">
        <v>48.180751173708899</v>
      </c>
      <c r="P3892">
        <v>54.909090909090899</v>
      </c>
      <c r="Q3892">
        <v>2.4193013122498001E-2</v>
      </c>
    </row>
    <row r="3893" spans="1:17" hidden="1" x14ac:dyDescent="0.3">
      <c r="A3893" t="s">
        <v>8017</v>
      </c>
      <c r="B3893" t="s">
        <v>8018</v>
      </c>
      <c r="C3893" t="s">
        <v>10301</v>
      </c>
      <c r="E3893">
        <v>25.481712959999999</v>
      </c>
      <c r="F3893">
        <v>2.36</v>
      </c>
      <c r="G3893">
        <v>-32.371178819681099</v>
      </c>
      <c r="H3893">
        <v>-2.9209715835780399</v>
      </c>
      <c r="I3893">
        <v>2.3339294722237298</v>
      </c>
      <c r="J3893">
        <v>1.2521310232609599</v>
      </c>
      <c r="K3893">
        <v>2.3747455519740699</v>
      </c>
      <c r="L3893">
        <v>2.38537163691523</v>
      </c>
      <c r="M3893">
        <v>54.0172198171798</v>
      </c>
      <c r="N3893">
        <v>0.76724358175410701</v>
      </c>
      <c r="O3893">
        <v>30.932203389830502</v>
      </c>
      <c r="P3893">
        <v>20.408163265306101</v>
      </c>
      <c r="Q3893">
        <v>2.4653940827948001E-2</v>
      </c>
    </row>
    <row r="3894" spans="1:17" hidden="1" x14ac:dyDescent="0.3">
      <c r="A3894" t="s">
        <v>8019</v>
      </c>
      <c r="B3894" t="s">
        <v>8020</v>
      </c>
      <c r="C3894" t="s">
        <v>10301</v>
      </c>
      <c r="D3894" t="s">
        <v>72</v>
      </c>
      <c r="E3894">
        <v>25.46</v>
      </c>
      <c r="F3894">
        <v>25.46</v>
      </c>
      <c r="G3894">
        <v>-21.834404190801202</v>
      </c>
      <c r="H3894">
        <v>-4.2332078704978704</v>
      </c>
      <c r="I3894">
        <v>-16.675732363525</v>
      </c>
      <c r="J3894">
        <v>10.393396605555401</v>
      </c>
      <c r="K3894">
        <v>24.822300901535598</v>
      </c>
      <c r="L3894">
        <v>25.585124582298398</v>
      </c>
      <c r="M3894">
        <v>70.513273634635397</v>
      </c>
      <c r="N3894">
        <v>1.78039717995889</v>
      </c>
      <c r="O3894">
        <v>79.850746268656707</v>
      </c>
      <c r="P3894">
        <v>21.759923481587698</v>
      </c>
    </row>
    <row r="3895" spans="1:17" hidden="1" x14ac:dyDescent="0.3">
      <c r="A3895" t="s">
        <v>8021</v>
      </c>
      <c r="B3895" t="s">
        <v>8022</v>
      </c>
      <c r="C3895" t="s">
        <v>10301</v>
      </c>
      <c r="D3895" t="s">
        <v>89</v>
      </c>
      <c r="E3895">
        <v>25.385724</v>
      </c>
      <c r="F3895">
        <v>8.61</v>
      </c>
      <c r="G3895">
        <v>20.530538337934299</v>
      </c>
      <c r="H3895">
        <v>28.220054916098199</v>
      </c>
      <c r="I3895">
        <v>7.0828883261300897</v>
      </c>
      <c r="J3895">
        <v>17.957958090930099</v>
      </c>
      <c r="K3895">
        <v>6.15125352708211</v>
      </c>
      <c r="L3895">
        <v>6.0620452916281797</v>
      </c>
      <c r="M3895">
        <v>86.377133309552207</v>
      </c>
      <c r="N3895">
        <v>4.1633920964417301</v>
      </c>
      <c r="O3895">
        <v>2.2067363530778201</v>
      </c>
      <c r="P3895">
        <v>83.191489361702097</v>
      </c>
      <c r="Q3895">
        <v>6.5073763688413999E-2</v>
      </c>
    </row>
    <row r="3896" spans="1:17" hidden="1" x14ac:dyDescent="0.3">
      <c r="A3896" t="s">
        <v>8023</v>
      </c>
      <c r="B3896" t="s">
        <v>8024</v>
      </c>
      <c r="C3896" t="s">
        <v>10301</v>
      </c>
      <c r="E3896">
        <v>25.3675</v>
      </c>
      <c r="F3896">
        <v>5.56</v>
      </c>
      <c r="G3896">
        <v>0.78596617956912196</v>
      </c>
      <c r="H3896">
        <v>-15.330124170057299</v>
      </c>
      <c r="I3896">
        <v>-38.995993801433499</v>
      </c>
      <c r="J3896">
        <v>-2.76572611959616</v>
      </c>
      <c r="K3896">
        <v>6.4444850113954804</v>
      </c>
      <c r="L3896">
        <v>5.2651751782638003</v>
      </c>
      <c r="M3896">
        <v>8.4234814884499992E-3</v>
      </c>
      <c r="N3896">
        <v>0.81802745560767798</v>
      </c>
      <c r="O3896">
        <v>57.5539568345323</v>
      </c>
      <c r="P3896">
        <v>28.703703703703599</v>
      </c>
    </row>
    <row r="3897" spans="1:17" hidden="1" x14ac:dyDescent="0.3">
      <c r="A3897" t="s">
        <v>8025</v>
      </c>
      <c r="B3897" t="s">
        <v>8026</v>
      </c>
      <c r="C3897" t="s">
        <v>10301</v>
      </c>
      <c r="D3897" t="s">
        <v>8027</v>
      </c>
      <c r="E3897">
        <v>25.293269847999898</v>
      </c>
      <c r="F3897">
        <v>17.079999999999998</v>
      </c>
      <c r="G3897">
        <v>-24.024793485205102</v>
      </c>
      <c r="H3897">
        <v>2.44631735205403</v>
      </c>
      <c r="I3897">
        <v>-12.488740493606301</v>
      </c>
      <c r="J3897">
        <v>2.9209042494298298</v>
      </c>
      <c r="K3897">
        <v>16.744276484065001</v>
      </c>
      <c r="L3897">
        <v>16.949211201592</v>
      </c>
      <c r="M3897">
        <v>53.223512761269198</v>
      </c>
      <c r="N3897">
        <v>0.89854962907476499</v>
      </c>
      <c r="O3897">
        <v>26.990632318501099</v>
      </c>
      <c r="P3897">
        <v>31.384615384615302</v>
      </c>
      <c r="Q3897">
        <v>-6.3557499293355996E-2</v>
      </c>
    </row>
    <row r="3898" spans="1:17" hidden="1" x14ac:dyDescent="0.3">
      <c r="A3898" t="s">
        <v>8028</v>
      </c>
      <c r="B3898" t="s">
        <v>8029</v>
      </c>
      <c r="C3898" t="s">
        <v>10301</v>
      </c>
      <c r="D3898" t="s">
        <v>622</v>
      </c>
      <c r="E3898">
        <v>25.290206399999999</v>
      </c>
      <c r="F3898">
        <v>3.4</v>
      </c>
      <c r="G3898">
        <v>-6.9212962429957701</v>
      </c>
      <c r="H3898">
        <v>9.9143331131086896</v>
      </c>
      <c r="I3898">
        <v>-21.490055970952099</v>
      </c>
      <c r="J3898">
        <v>-2.4698681314304798</v>
      </c>
      <c r="K3898">
        <v>3.1963320688610399</v>
      </c>
      <c r="L3898">
        <v>3.1423440055566298</v>
      </c>
      <c r="M3898">
        <v>57.721295261701499</v>
      </c>
      <c r="N3898">
        <v>1.45677045379264</v>
      </c>
      <c r="O3898">
        <v>33.235294117647001</v>
      </c>
      <c r="P3898">
        <v>41.078838174273798</v>
      </c>
      <c r="Q3898">
        <v>5.0609818528701001E-2</v>
      </c>
    </row>
    <row r="3899" spans="1:17" hidden="1" x14ac:dyDescent="0.3">
      <c r="A3899" t="s">
        <v>8030</v>
      </c>
      <c r="B3899" t="s">
        <v>8031</v>
      </c>
      <c r="C3899" t="s">
        <v>10301</v>
      </c>
      <c r="D3899" t="s">
        <v>408</v>
      </c>
      <c r="E3899">
        <v>25.289816999999999</v>
      </c>
      <c r="F3899">
        <v>49.97</v>
      </c>
      <c r="G3899">
        <v>46.011952695148402</v>
      </c>
      <c r="H3899">
        <v>-3.2336161170788098</v>
      </c>
      <c r="I3899">
        <v>-37.777477409369403</v>
      </c>
      <c r="J3899">
        <v>-6.7457261195961697</v>
      </c>
      <c r="K3899">
        <v>50.352083922223798</v>
      </c>
      <c r="L3899">
        <v>50.745475464430598</v>
      </c>
      <c r="M3899">
        <v>54.894440664401998</v>
      </c>
      <c r="N3899">
        <v>1.78427680920821</v>
      </c>
      <c r="O3899">
        <v>119.47168300980501</v>
      </c>
      <c r="P3899">
        <v>73.929690219282904</v>
      </c>
    </row>
    <row r="3900" spans="1:17" hidden="1" x14ac:dyDescent="0.3">
      <c r="A3900" t="s">
        <v>8032</v>
      </c>
      <c r="B3900" t="s">
        <v>8033</v>
      </c>
      <c r="C3900" t="s">
        <v>10301</v>
      </c>
      <c r="D3900" t="s">
        <v>127</v>
      </c>
      <c r="E3900">
        <v>25.287330000000001</v>
      </c>
      <c r="F3900">
        <v>8.31</v>
      </c>
      <c r="G3900">
        <v>-7.4829549154389099</v>
      </c>
      <c r="H3900">
        <v>-9.2066297974081603</v>
      </c>
      <c r="I3900">
        <v>-10.9484596362523</v>
      </c>
      <c r="J3900">
        <v>-2.76572611959616</v>
      </c>
      <c r="K3900">
        <v>8.1015547337712004</v>
      </c>
      <c r="L3900">
        <v>5.8765690836547702</v>
      </c>
      <c r="M3900">
        <v>1.3700135253883901</v>
      </c>
      <c r="N3900">
        <v>0.34848519422829699</v>
      </c>
      <c r="O3900">
        <v>14.3200962695547</v>
      </c>
      <c r="P3900">
        <v>20.434782608695599</v>
      </c>
      <c r="Q3900">
        <v>0.115561345597302</v>
      </c>
    </row>
    <row r="3901" spans="1:17" hidden="1" x14ac:dyDescent="0.3">
      <c r="A3901" t="s">
        <v>8034</v>
      </c>
      <c r="B3901" t="s">
        <v>8035</v>
      </c>
      <c r="C3901" t="s">
        <v>10301</v>
      </c>
      <c r="D3901" t="s">
        <v>89</v>
      </c>
      <c r="E3901">
        <v>25.264814175000001</v>
      </c>
      <c r="F3901">
        <v>5.05</v>
      </c>
      <c r="G3901">
        <v>45.3026014589162</v>
      </c>
      <c r="H3901">
        <v>9.1116197157090202</v>
      </c>
      <c r="I3901">
        <v>-4.4570487117203896</v>
      </c>
      <c r="J3901">
        <v>10.175450350992</v>
      </c>
      <c r="K3901">
        <v>4.4021760787362698</v>
      </c>
      <c r="L3901">
        <v>4.10273065619349</v>
      </c>
      <c r="M3901">
        <v>68.9753528237799</v>
      </c>
      <c r="N3901">
        <v>2.1210504970079902</v>
      </c>
      <c r="O3901">
        <v>28.316831683168299</v>
      </c>
      <c r="P3901">
        <v>93.486590038314105</v>
      </c>
      <c r="Q3901">
        <v>-3.0103317332994001E-2</v>
      </c>
    </row>
    <row r="3902" spans="1:17" hidden="1" x14ac:dyDescent="0.3">
      <c r="A3902" t="s">
        <v>8036</v>
      </c>
      <c r="B3902" t="s">
        <v>8037</v>
      </c>
      <c r="C3902" t="s">
        <v>10301</v>
      </c>
      <c r="D3902" t="s">
        <v>139</v>
      </c>
      <c r="E3902">
        <v>25.186178999999999</v>
      </c>
      <c r="F3902">
        <v>19.48</v>
      </c>
      <c r="G3902">
        <v>13.4465585571426</v>
      </c>
      <c r="H3902">
        <v>-3.4027336020821299</v>
      </c>
      <c r="I3902">
        <v>-15.667846705565401</v>
      </c>
      <c r="J3902">
        <v>-1.9861003399703701</v>
      </c>
      <c r="K3902">
        <v>19.371679114871199</v>
      </c>
      <c r="L3902">
        <v>18.925154942478599</v>
      </c>
      <c r="M3902">
        <v>55.179709579216201</v>
      </c>
      <c r="N3902">
        <v>0.35633952749213499</v>
      </c>
      <c r="O3902">
        <v>61.447638603695999</v>
      </c>
      <c r="P3902">
        <v>49.846153846153797</v>
      </c>
      <c r="Q3902">
        <v>3.5966843526521998E-2</v>
      </c>
    </row>
    <row r="3903" spans="1:17" hidden="1" x14ac:dyDescent="0.3">
      <c r="A3903" t="s">
        <v>8038</v>
      </c>
      <c r="B3903" t="s">
        <v>8039</v>
      </c>
      <c r="C3903" t="s">
        <v>10301</v>
      </c>
      <c r="D3903" t="s">
        <v>408</v>
      </c>
      <c r="E3903">
        <v>25.15785</v>
      </c>
      <c r="F3903">
        <v>55.05</v>
      </c>
      <c r="G3903">
        <v>53.048731903873303</v>
      </c>
      <c r="H3903">
        <v>21.816671276942198</v>
      </c>
      <c r="I3903">
        <v>-5.7727497345021903E-2</v>
      </c>
      <c r="J3903">
        <v>-5.3235823924341599</v>
      </c>
      <c r="K3903">
        <v>49.3849839170677</v>
      </c>
      <c r="L3903">
        <v>44.264380752018603</v>
      </c>
      <c r="M3903">
        <v>62.8944751050308</v>
      </c>
      <c r="N3903">
        <v>1.29257570681543</v>
      </c>
      <c r="O3903">
        <v>13.206176203451401</v>
      </c>
      <c r="P3903">
        <v>114.703588143525</v>
      </c>
      <c r="Q3903">
        <v>8.5002765832798005E-2</v>
      </c>
    </row>
    <row r="3904" spans="1:17" hidden="1" x14ac:dyDescent="0.3">
      <c r="A3904" t="s">
        <v>8040</v>
      </c>
      <c r="B3904" t="s">
        <v>8041</v>
      </c>
      <c r="C3904" t="s">
        <v>10301</v>
      </c>
      <c r="D3904" t="s">
        <v>119</v>
      </c>
      <c r="E3904">
        <v>25.094999999999999</v>
      </c>
      <c r="F3904">
        <v>7.17</v>
      </c>
      <c r="G3904">
        <v>-25.048297065023998</v>
      </c>
      <c r="H3904">
        <v>-2.7631105130569802</v>
      </c>
      <c r="I3904">
        <v>-49.758633917929203</v>
      </c>
      <c r="J3904">
        <v>-3.3275238724051501</v>
      </c>
      <c r="K3904">
        <v>7.35893863314302</v>
      </c>
      <c r="L3904">
        <v>8.3215094049861502</v>
      </c>
      <c r="M3904">
        <v>54.795053821824602</v>
      </c>
      <c r="N3904">
        <v>0.89474341303692595</v>
      </c>
      <c r="O3904">
        <v>73.5006973500697</v>
      </c>
      <c r="P3904">
        <v>17.156862745098</v>
      </c>
      <c r="Q3904">
        <v>1.8786950729938998E-2</v>
      </c>
    </row>
    <row r="3905" spans="1:17" hidden="1" x14ac:dyDescent="0.3">
      <c r="A3905" t="s">
        <v>8042</v>
      </c>
      <c r="B3905" t="s">
        <v>8043</v>
      </c>
      <c r="C3905" t="s">
        <v>10301</v>
      </c>
      <c r="D3905" t="s">
        <v>622</v>
      </c>
      <c r="E3905">
        <v>25.081151999999999</v>
      </c>
      <c r="F3905">
        <v>1.92</v>
      </c>
      <c r="G3905">
        <v>-6.39875018236242</v>
      </c>
      <c r="H3905">
        <v>-0.71507315547196604</v>
      </c>
      <c r="I3905">
        <v>-15.1933203032235</v>
      </c>
      <c r="J3905">
        <v>-0.12022347409352099</v>
      </c>
      <c r="K3905">
        <v>1.90369773248026</v>
      </c>
      <c r="L3905">
        <v>1.8589416956789699</v>
      </c>
      <c r="M3905">
        <v>48.327752633201897</v>
      </c>
      <c r="N3905">
        <v>0.82356497269908602</v>
      </c>
      <c r="O3905">
        <v>40.625</v>
      </c>
      <c r="P3905">
        <v>43.283582089552198</v>
      </c>
      <c r="Q3905">
        <v>3.1028032402655999E-2</v>
      </c>
    </row>
    <row r="3906" spans="1:17" hidden="1" x14ac:dyDescent="0.3">
      <c r="A3906" t="s">
        <v>8044</v>
      </c>
      <c r="B3906" t="s">
        <v>8045</v>
      </c>
      <c r="C3906" t="s">
        <v>10301</v>
      </c>
      <c r="D3906" t="s">
        <v>72</v>
      </c>
      <c r="E3906">
        <v>25.052870325000001</v>
      </c>
      <c r="F3906">
        <v>50.11</v>
      </c>
      <c r="G3906">
        <v>64.961400274171794</v>
      </c>
      <c r="H3906">
        <v>-6.4893999673025604</v>
      </c>
      <c r="I3906">
        <v>-26.944585931330199</v>
      </c>
      <c r="J3906">
        <v>-2.76572611959616</v>
      </c>
      <c r="K3906">
        <v>50.5342682312356</v>
      </c>
      <c r="L3906">
        <v>44.686734377255299</v>
      </c>
      <c r="M3906">
        <v>27.244905900127002</v>
      </c>
      <c r="N3906">
        <v>0.246950034967751</v>
      </c>
      <c r="O3906">
        <v>35.701456795050802</v>
      </c>
      <c r="P3906">
        <v>117.869565217391</v>
      </c>
      <c r="Q3906">
        <v>7.3666698615880002E-2</v>
      </c>
    </row>
    <row r="3907" spans="1:17" hidden="1" x14ac:dyDescent="0.3">
      <c r="A3907" t="s">
        <v>8046</v>
      </c>
      <c r="B3907" t="s">
        <v>8047</v>
      </c>
      <c r="C3907" t="s">
        <v>10301</v>
      </c>
      <c r="D3907" t="s">
        <v>290</v>
      </c>
      <c r="E3907">
        <v>25.030564967</v>
      </c>
      <c r="F3907">
        <v>12.23</v>
      </c>
      <c r="G3907">
        <v>6.4778668714698302</v>
      </c>
      <c r="H3907">
        <v>4.6758830385930299</v>
      </c>
      <c r="I3907">
        <v>11.4864025810872</v>
      </c>
      <c r="J3907">
        <v>18.588440547070501</v>
      </c>
      <c r="K3907">
        <v>10.848148920538801</v>
      </c>
      <c r="L3907">
        <v>10.259296625835001</v>
      </c>
      <c r="M3907">
        <v>71.730872696934497</v>
      </c>
      <c r="N3907">
        <v>0.25680117293073701</v>
      </c>
      <c r="O3907">
        <v>25.8381030253475</v>
      </c>
      <c r="P3907">
        <v>71.048951048950997</v>
      </c>
    </row>
    <row r="3908" spans="1:17" hidden="1" x14ac:dyDescent="0.3">
      <c r="A3908" t="s">
        <v>8048</v>
      </c>
      <c r="B3908" t="s">
        <v>8049</v>
      </c>
      <c r="C3908" t="s">
        <v>10301</v>
      </c>
      <c r="D3908" t="s">
        <v>2161</v>
      </c>
      <c r="E3908">
        <v>24.995747375000001</v>
      </c>
      <c r="F3908">
        <v>13.25</v>
      </c>
      <c r="G3908">
        <v>-54.306626413023402</v>
      </c>
      <c r="H3908">
        <v>-8.6800163811361593</v>
      </c>
      <c r="I3908">
        <v>-1.16697506577694</v>
      </c>
      <c r="J3908">
        <v>-8.5418994047947105</v>
      </c>
      <c r="K3908">
        <v>14.3863247141367</v>
      </c>
      <c r="L3908">
        <v>14.574891360523599</v>
      </c>
      <c r="M3908">
        <v>38.328707009720901</v>
      </c>
      <c r="N3908">
        <v>0.22322834645669201</v>
      </c>
      <c r="O3908">
        <v>39.622641509433898</v>
      </c>
      <c r="P3908">
        <v>22.685185185185102</v>
      </c>
    </row>
    <row r="3909" spans="1:17" hidden="1" x14ac:dyDescent="0.3">
      <c r="A3909" t="s">
        <v>8050</v>
      </c>
      <c r="B3909" t="s">
        <v>8051</v>
      </c>
      <c r="C3909" t="s">
        <v>10301</v>
      </c>
      <c r="D3909" t="s">
        <v>527</v>
      </c>
      <c r="E3909">
        <v>24.977304</v>
      </c>
      <c r="F3909">
        <v>80.52</v>
      </c>
      <c r="G3909">
        <v>68.472506378304402</v>
      </c>
      <c r="H3909">
        <v>-2.4058882828689998</v>
      </c>
      <c r="I3909">
        <v>39.393686022966499</v>
      </c>
      <c r="J3909">
        <v>-7.7700615587142199</v>
      </c>
      <c r="K3909">
        <v>76.933434899591305</v>
      </c>
      <c r="L3909">
        <v>61.313674543820298</v>
      </c>
      <c r="M3909">
        <v>55.048017322611997</v>
      </c>
      <c r="N3909">
        <v>0.62076284220239897</v>
      </c>
      <c r="O3909">
        <v>11.7734724292101</v>
      </c>
      <c r="P3909">
        <v>165.13006256173799</v>
      </c>
    </row>
    <row r="3910" spans="1:17" hidden="1" x14ac:dyDescent="0.3">
      <c r="A3910" t="s">
        <v>8052</v>
      </c>
      <c r="B3910" t="s">
        <v>8053</v>
      </c>
      <c r="C3910" t="s">
        <v>10301</v>
      </c>
      <c r="E3910">
        <v>24.977210625000001</v>
      </c>
      <c r="F3910">
        <v>39.75</v>
      </c>
      <c r="G3910">
        <v>182.144664971965</v>
      </c>
      <c r="H3910">
        <v>-14.338555586816399</v>
      </c>
      <c r="I3910">
        <v>-26.302021023318801</v>
      </c>
      <c r="J3910">
        <v>5.1897914167596797</v>
      </c>
      <c r="K3910">
        <v>41.250217104747897</v>
      </c>
      <c r="L3910">
        <v>35.584322802080401</v>
      </c>
      <c r="M3910">
        <v>55.272746244955698</v>
      </c>
      <c r="N3910">
        <v>1.8638090311137301</v>
      </c>
      <c r="O3910">
        <v>42.314465408804999</v>
      </c>
      <c r="P3910">
        <v>210.062402496099</v>
      </c>
      <c r="Q3910">
        <v>8.6397711313669995E-2</v>
      </c>
    </row>
    <row r="3911" spans="1:17" hidden="1" x14ac:dyDescent="0.3">
      <c r="A3911" t="s">
        <v>8054</v>
      </c>
      <c r="B3911" t="s">
        <v>8055</v>
      </c>
      <c r="C3911" t="s">
        <v>10301</v>
      </c>
      <c r="D3911" t="s">
        <v>21</v>
      </c>
      <c r="E3911">
        <v>24.953963007999999</v>
      </c>
      <c r="F3911">
        <v>4.16</v>
      </c>
      <c r="G3911">
        <v>-6.9875049659950204</v>
      </c>
      <c r="H3911">
        <v>19.803377495355701</v>
      </c>
      <c r="I3911">
        <v>9.2545001946144705</v>
      </c>
      <c r="J3911">
        <v>18.270859246257501</v>
      </c>
      <c r="M3911">
        <v>100</v>
      </c>
      <c r="O3911">
        <v>0</v>
      </c>
      <c r="P3911">
        <v>26.829268292682901</v>
      </c>
    </row>
    <row r="3912" spans="1:17" hidden="1" x14ac:dyDescent="0.3">
      <c r="A3912" t="s">
        <v>8056</v>
      </c>
      <c r="B3912" t="s">
        <v>8057</v>
      </c>
      <c r="C3912" t="s">
        <v>10301</v>
      </c>
      <c r="D3912" t="s">
        <v>408</v>
      </c>
      <c r="E3912">
        <v>24.939826499999999</v>
      </c>
      <c r="F3912">
        <v>80.489999999999995</v>
      </c>
      <c r="G3912">
        <v>28.282534162261701</v>
      </c>
      <c r="H3912">
        <v>87.269096276967502</v>
      </c>
      <c r="I3912">
        <v>50.178279299454999</v>
      </c>
      <c r="J3912">
        <v>18.758338051526799</v>
      </c>
      <c r="K3912">
        <v>55.367456627397601</v>
      </c>
      <c r="L3912">
        <v>52.303037175822197</v>
      </c>
      <c r="M3912">
        <v>89.361933631842504</v>
      </c>
      <c r="N3912">
        <v>2.8754432768113398</v>
      </c>
      <c r="O3912">
        <v>6.7213318424648998</v>
      </c>
      <c r="P3912">
        <v>98.740740740740705</v>
      </c>
      <c r="Q3912">
        <v>0.126550641964879</v>
      </c>
    </row>
    <row r="3913" spans="1:17" hidden="1" x14ac:dyDescent="0.3">
      <c r="A3913" t="s">
        <v>8058</v>
      </c>
      <c r="B3913" t="s">
        <v>8059</v>
      </c>
      <c r="C3913" t="s">
        <v>10301</v>
      </c>
      <c r="D3913" t="s">
        <v>527</v>
      </c>
      <c r="E3913">
        <v>24.922000000000001</v>
      </c>
      <c r="F3913">
        <v>14.66</v>
      </c>
      <c r="G3913">
        <v>-14.0094236158206</v>
      </c>
      <c r="H3913">
        <v>12.021694090286401</v>
      </c>
      <c r="I3913">
        <v>-25.592350096936698</v>
      </c>
      <c r="J3913">
        <v>-3.1795192230444398</v>
      </c>
      <c r="K3913">
        <v>14.051518955180899</v>
      </c>
      <c r="L3913">
        <v>13.835080096236799</v>
      </c>
      <c r="M3913">
        <v>58.0782034855295</v>
      </c>
      <c r="N3913">
        <v>0.55620444129479596</v>
      </c>
      <c r="O3913">
        <v>22.783083219645199</v>
      </c>
      <c r="P3913">
        <v>35.364727608494903</v>
      </c>
      <c r="Q3913">
        <v>4.7761051529793E-2</v>
      </c>
    </row>
    <row r="3914" spans="1:17" hidden="1" x14ac:dyDescent="0.3">
      <c r="A3914" t="s">
        <v>8060</v>
      </c>
      <c r="B3914" t="s">
        <v>8061</v>
      </c>
      <c r="C3914" t="s">
        <v>10301</v>
      </c>
      <c r="D3914" t="s">
        <v>527</v>
      </c>
      <c r="E3914">
        <v>24.893856499999998</v>
      </c>
      <c r="F3914">
        <v>110.35</v>
      </c>
      <c r="G3914">
        <v>78.536892971655803</v>
      </c>
      <c r="H3914">
        <v>15.985745365798101</v>
      </c>
      <c r="I3914">
        <v>16.2662966219821</v>
      </c>
      <c r="J3914">
        <v>10.4446427737238</v>
      </c>
      <c r="K3914">
        <v>104.69005299337201</v>
      </c>
      <c r="L3914">
        <v>90.960885791046493</v>
      </c>
      <c r="M3914">
        <v>51.175795649084499</v>
      </c>
      <c r="N3914">
        <v>0.36759874466340497</v>
      </c>
      <c r="O3914">
        <v>28.328047122791101</v>
      </c>
      <c r="P3914">
        <v>113.360402165506</v>
      </c>
      <c r="Q3914">
        <v>7.1762244759464994E-2</v>
      </c>
    </row>
    <row r="3915" spans="1:17" hidden="1" x14ac:dyDescent="0.3">
      <c r="A3915" t="s">
        <v>8062</v>
      </c>
      <c r="B3915" t="s">
        <v>8063</v>
      </c>
      <c r="C3915" t="s">
        <v>10301</v>
      </c>
      <c r="D3915" t="s">
        <v>21</v>
      </c>
      <c r="E3915">
        <v>24.88440903</v>
      </c>
      <c r="F3915">
        <v>194.3</v>
      </c>
      <c r="G3915">
        <v>81.006993658661102</v>
      </c>
      <c r="H3915">
        <v>22.133458796168799</v>
      </c>
      <c r="I3915">
        <v>33.486762967068898</v>
      </c>
      <c r="J3915">
        <v>-12.7170643191095</v>
      </c>
      <c r="K3915">
        <v>168.506056989949</v>
      </c>
      <c r="L3915">
        <v>137.546560624081</v>
      </c>
      <c r="M3915">
        <v>51.695429439131203</v>
      </c>
      <c r="N3915">
        <v>1.1739170231817699</v>
      </c>
      <c r="O3915">
        <v>26.0422027792074</v>
      </c>
      <c r="P3915">
        <v>124.62427745664699</v>
      </c>
      <c r="Q3915">
        <v>0.22944438305661599</v>
      </c>
    </row>
    <row r="3916" spans="1:17" hidden="1" x14ac:dyDescent="0.3">
      <c r="A3916" t="s">
        <v>8064</v>
      </c>
      <c r="B3916" t="s">
        <v>8065</v>
      </c>
      <c r="C3916" t="s">
        <v>10301</v>
      </c>
      <c r="D3916" t="s">
        <v>622</v>
      </c>
      <c r="E3916">
        <v>24.880756631000001</v>
      </c>
      <c r="F3916">
        <v>12.79</v>
      </c>
      <c r="G3916">
        <v>52.223107546287899</v>
      </c>
      <c r="H3916">
        <v>-15.22681809414</v>
      </c>
      <c r="I3916">
        <v>24.823734018545299</v>
      </c>
      <c r="J3916">
        <v>-21.1899685438385</v>
      </c>
      <c r="K3916">
        <v>15.5319671311061</v>
      </c>
      <c r="L3916">
        <v>12.934286760876599</v>
      </c>
      <c r="M3916">
        <v>21.743948996350301</v>
      </c>
      <c r="N3916">
        <v>2.7686241248350498</v>
      </c>
      <c r="O3916">
        <v>82.564503518373698</v>
      </c>
      <c r="P3916">
        <v>113.166666666666</v>
      </c>
      <c r="Q3916">
        <v>0.132411551923036</v>
      </c>
    </row>
    <row r="3917" spans="1:17" hidden="1" x14ac:dyDescent="0.3">
      <c r="A3917" t="s">
        <v>8066</v>
      </c>
      <c r="B3917" t="s">
        <v>8067</v>
      </c>
      <c r="C3917" t="s">
        <v>10301</v>
      </c>
      <c r="D3917" t="s">
        <v>527</v>
      </c>
      <c r="E3917">
        <v>24.87632</v>
      </c>
      <c r="F3917">
        <v>18.62</v>
      </c>
      <c r="G3917">
        <v>19.860040253643199</v>
      </c>
      <c r="H3917">
        <v>8.6491450706785908</v>
      </c>
      <c r="I3917">
        <v>-19.725115079574401</v>
      </c>
      <c r="J3917">
        <v>6.7943911824566099</v>
      </c>
      <c r="K3917">
        <v>17.3387289137792</v>
      </c>
      <c r="L3917">
        <v>17.445075414462899</v>
      </c>
      <c r="M3917">
        <v>73.908716343671699</v>
      </c>
      <c r="N3917">
        <v>1.2429894275337601</v>
      </c>
      <c r="O3917">
        <v>78.571428571428498</v>
      </c>
      <c r="P3917">
        <v>55.815899581589903</v>
      </c>
      <c r="Q3917">
        <v>9.1180571691249993E-3</v>
      </c>
    </row>
    <row r="3918" spans="1:17" hidden="1" x14ac:dyDescent="0.3">
      <c r="A3918" t="s">
        <v>8068</v>
      </c>
      <c r="B3918" t="s">
        <v>8069</v>
      </c>
      <c r="C3918" t="s">
        <v>10301</v>
      </c>
      <c r="D3918" t="s">
        <v>733</v>
      </c>
      <c r="E3918">
        <v>24.859794348000001</v>
      </c>
      <c r="F3918">
        <v>788.09</v>
      </c>
      <c r="G3918">
        <v>41.026268649763502</v>
      </c>
      <c r="H3918">
        <v>3.8454587961687898</v>
      </c>
      <c r="I3918">
        <v>15.6018399486892</v>
      </c>
      <c r="J3918">
        <v>0.48877764719060202</v>
      </c>
      <c r="K3918">
        <v>757.29335642701301</v>
      </c>
      <c r="L3918">
        <v>661.54107004388095</v>
      </c>
      <c r="M3918">
        <v>42.579740679890797</v>
      </c>
      <c r="N3918">
        <v>1.0097728724522299</v>
      </c>
      <c r="O3918">
        <v>2.37409432932786</v>
      </c>
      <c r="P3918">
        <v>76.840569953999704</v>
      </c>
      <c r="Q3918">
        <v>-2.2826330923839998E-3</v>
      </c>
    </row>
    <row r="3919" spans="1:17" hidden="1" x14ac:dyDescent="0.3">
      <c r="A3919" t="s">
        <v>8070</v>
      </c>
      <c r="B3919" t="s">
        <v>8071</v>
      </c>
      <c r="C3919" t="s">
        <v>10301</v>
      </c>
      <c r="D3919" t="s">
        <v>622</v>
      </c>
      <c r="E3919">
        <v>24.732937575999902</v>
      </c>
      <c r="F3919">
        <v>28.52</v>
      </c>
      <c r="G3919">
        <v>21.793548565104199</v>
      </c>
      <c r="H3919">
        <v>-7.5971692576984298</v>
      </c>
      <c r="I3919">
        <v>-23.241623836393199</v>
      </c>
      <c r="J3919">
        <v>-10.709487103778899</v>
      </c>
      <c r="K3919">
        <v>28.517982058136599</v>
      </c>
      <c r="L3919">
        <v>29.145969526950299</v>
      </c>
      <c r="M3919">
        <v>56.166261379230299</v>
      </c>
      <c r="N3919">
        <v>0.59474374518296802</v>
      </c>
      <c r="O3919">
        <v>45.6872370266479</v>
      </c>
      <c r="P3919">
        <v>98.745644599303105</v>
      </c>
      <c r="Q3919">
        <v>0.102196116299427</v>
      </c>
    </row>
    <row r="3920" spans="1:17" hidden="1" x14ac:dyDescent="0.3">
      <c r="A3920" t="s">
        <v>8072</v>
      </c>
      <c r="B3920" t="s">
        <v>8073</v>
      </c>
      <c r="C3920" t="s">
        <v>10301</v>
      </c>
      <c r="D3920" t="s">
        <v>1146</v>
      </c>
      <c r="E3920">
        <v>24.678718759999999</v>
      </c>
      <c r="F3920">
        <v>6.01</v>
      </c>
      <c r="G3920">
        <v>-94.528848635245595</v>
      </c>
      <c r="H3920">
        <v>-28.029797395467401</v>
      </c>
      <c r="I3920">
        <v>-82.850792315563396</v>
      </c>
      <c r="J3920">
        <v>-8.1200568282575798</v>
      </c>
      <c r="K3920">
        <v>9.29925412149273</v>
      </c>
      <c r="L3920">
        <v>15.5436912120665</v>
      </c>
      <c r="M3920">
        <v>22.688589257735</v>
      </c>
      <c r="N3920">
        <v>0.78067109242077903</v>
      </c>
      <c r="O3920">
        <v>322.62895174708802</v>
      </c>
      <c r="P3920">
        <v>2.73504273504274</v>
      </c>
      <c r="Q3920">
        <v>5.5371872041796999E-2</v>
      </c>
    </row>
    <row r="3921" spans="1:17" hidden="1" x14ac:dyDescent="0.3">
      <c r="A3921" t="s">
        <v>8074</v>
      </c>
      <c r="B3921" t="s">
        <v>8075</v>
      </c>
      <c r="C3921" t="s">
        <v>10301</v>
      </c>
      <c r="D3921" t="s">
        <v>733</v>
      </c>
      <c r="E3921">
        <v>24.652576575000001</v>
      </c>
      <c r="F3921">
        <v>14.46</v>
      </c>
      <c r="G3921">
        <v>20.5422214081036</v>
      </c>
      <c r="H3921">
        <v>8.7895711727823098</v>
      </c>
      <c r="I3921">
        <v>5.3145588986108603</v>
      </c>
      <c r="J3921">
        <v>-1.0815155932803699</v>
      </c>
      <c r="K3921">
        <v>13.5683439143166</v>
      </c>
      <c r="L3921">
        <v>12.115633118811701</v>
      </c>
      <c r="M3921">
        <v>43.246163025678499</v>
      </c>
      <c r="N3921">
        <v>0.38158873279370098</v>
      </c>
      <c r="O3921">
        <v>0.62240663900414706</v>
      </c>
      <c r="P3921">
        <v>74.848851269649302</v>
      </c>
    </row>
    <row r="3922" spans="1:17" hidden="1" x14ac:dyDescent="0.3">
      <c r="A3922" t="s">
        <v>8076</v>
      </c>
      <c r="B3922" t="s">
        <v>8077</v>
      </c>
      <c r="C3922" t="s">
        <v>10301</v>
      </c>
      <c r="D3922" t="s">
        <v>46</v>
      </c>
      <c r="E3922">
        <v>24.641919999999999</v>
      </c>
      <c r="F3922">
        <v>27.7</v>
      </c>
      <c r="G3922">
        <v>98.574494691728006</v>
      </c>
      <c r="H3922">
        <v>-1.9500537486340701</v>
      </c>
      <c r="I3922">
        <v>130.45713476934199</v>
      </c>
      <c r="J3922">
        <v>-1.4860186241665601</v>
      </c>
      <c r="K3922">
        <v>26.2847726744182</v>
      </c>
      <c r="L3922">
        <v>19.657876966809098</v>
      </c>
      <c r="M3922">
        <v>65.313575457711593</v>
      </c>
      <c r="N3922">
        <v>0.70161290322580605</v>
      </c>
      <c r="O3922">
        <v>2.3104693140794299</v>
      </c>
      <c r="P3922">
        <v>240.71340713407099</v>
      </c>
    </row>
    <row r="3923" spans="1:17" hidden="1" x14ac:dyDescent="0.3">
      <c r="A3923" t="s">
        <v>8078</v>
      </c>
      <c r="B3923" t="s">
        <v>8079</v>
      </c>
      <c r="C3923" t="s">
        <v>10301</v>
      </c>
      <c r="D3923" t="s">
        <v>5800</v>
      </c>
      <c r="E3923">
        <v>24.623883200000002</v>
      </c>
      <c r="F3923">
        <v>33.46</v>
      </c>
      <c r="G3923">
        <v>59.533242868022199</v>
      </c>
      <c r="H3923">
        <v>18.300319826295102</v>
      </c>
      <c r="I3923">
        <v>43.8798231920304</v>
      </c>
      <c r="J3923">
        <v>-5.4363492649967702</v>
      </c>
      <c r="K3923">
        <v>29.525468152736099</v>
      </c>
      <c r="L3923">
        <v>25.4735416276786</v>
      </c>
      <c r="M3923">
        <v>69.489254974193003</v>
      </c>
      <c r="N3923">
        <v>1.910322156476</v>
      </c>
      <c r="O3923">
        <v>4.6025104602510396</v>
      </c>
      <c r="P3923">
        <v>126.847457627118</v>
      </c>
      <c r="Q3923">
        <v>0.104815008510841</v>
      </c>
    </row>
    <row r="3924" spans="1:17" hidden="1" x14ac:dyDescent="0.3">
      <c r="A3924" t="s">
        <v>8080</v>
      </c>
      <c r="B3924" t="s">
        <v>8081</v>
      </c>
      <c r="C3924" t="s">
        <v>10301</v>
      </c>
      <c r="E3924">
        <v>24.51749813</v>
      </c>
      <c r="F3924">
        <v>163.85</v>
      </c>
      <c r="G3924">
        <v>-25.415391574807</v>
      </c>
      <c r="H3924">
        <v>3.60343530695248</v>
      </c>
      <c r="I3924">
        <v>-6.5763096566616897</v>
      </c>
      <c r="J3924">
        <v>4.0554227054691099</v>
      </c>
      <c r="K3924">
        <v>154.34494887226401</v>
      </c>
      <c r="L3924">
        <v>153.12515824324299</v>
      </c>
      <c r="M3924">
        <v>75.982647500394293</v>
      </c>
      <c r="N3924">
        <v>2.42333307815968</v>
      </c>
      <c r="O3924">
        <v>8.6359475129691798</v>
      </c>
      <c r="P3924">
        <v>25.6518404907975</v>
      </c>
      <c r="Q3924">
        <v>0.116589406982206</v>
      </c>
    </row>
    <row r="3925" spans="1:17" hidden="1" x14ac:dyDescent="0.3">
      <c r="A3925" t="s">
        <v>8082</v>
      </c>
      <c r="B3925" t="s">
        <v>8083</v>
      </c>
      <c r="C3925" t="s">
        <v>10301</v>
      </c>
      <c r="D3925" t="s">
        <v>359</v>
      </c>
      <c r="E3925">
        <v>24.45</v>
      </c>
      <c r="F3925">
        <v>81.5</v>
      </c>
      <c r="G3925">
        <v>73.366530196290199</v>
      </c>
      <c r="H3925">
        <v>5.7112365739465698</v>
      </c>
      <c r="I3925">
        <v>25.299057552441301</v>
      </c>
      <c r="J3925">
        <v>-7.7039977245344398</v>
      </c>
      <c r="K3925">
        <v>77.495566670106896</v>
      </c>
      <c r="L3925">
        <v>68.298846653244993</v>
      </c>
      <c r="M3925">
        <v>57.718764048492801</v>
      </c>
      <c r="N3925">
        <v>1.14531609896214</v>
      </c>
      <c r="O3925">
        <v>21.398773006134899</v>
      </c>
      <c r="P3925">
        <v>126.388888888888</v>
      </c>
      <c r="Q3925">
        <v>5.5683569094842997E-2</v>
      </c>
    </row>
    <row r="3926" spans="1:17" hidden="1" x14ac:dyDescent="0.3">
      <c r="A3926" t="s">
        <v>8084</v>
      </c>
      <c r="B3926" t="s">
        <v>8085</v>
      </c>
      <c r="C3926" t="s">
        <v>10301</v>
      </c>
      <c r="D3926" t="s">
        <v>127</v>
      </c>
      <c r="E3926">
        <v>24.423317879999999</v>
      </c>
      <c r="F3926">
        <v>16.399999999999999</v>
      </c>
      <c r="G3926">
        <v>-5.5931859894901201</v>
      </c>
      <c r="H3926">
        <v>-1.87035303188851</v>
      </c>
      <c r="I3926">
        <v>-12.2495918825592</v>
      </c>
      <c r="J3926">
        <v>1.0670674632677399</v>
      </c>
      <c r="K3926">
        <v>20.078539679257499</v>
      </c>
      <c r="L3926">
        <v>20.567302919445201</v>
      </c>
      <c r="M3926">
        <v>33.686981725690302</v>
      </c>
      <c r="N3926">
        <v>1</v>
      </c>
      <c r="Q3926">
        <v>-3.2586267451102997E-2</v>
      </c>
    </row>
    <row r="3927" spans="1:17" hidden="1" x14ac:dyDescent="0.3">
      <c r="A3927" t="s">
        <v>8086</v>
      </c>
      <c r="B3927" t="s">
        <v>8087</v>
      </c>
      <c r="C3927" t="s">
        <v>10301</v>
      </c>
      <c r="D3927" t="s">
        <v>46</v>
      </c>
      <c r="E3927">
        <v>24.38505</v>
      </c>
      <c r="F3927">
        <v>33.450000000000003</v>
      </c>
      <c r="G3927">
        <v>-79.014228752204701</v>
      </c>
      <c r="H3927">
        <v>-5.6617792990692903</v>
      </c>
      <c r="I3927">
        <v>-35.653005090797699</v>
      </c>
      <c r="J3927">
        <v>-8.5403740069201</v>
      </c>
      <c r="K3927">
        <v>35.037543150627897</v>
      </c>
      <c r="M3927">
        <v>43.448419577543099</v>
      </c>
      <c r="N3927">
        <v>0.55481972038263405</v>
      </c>
      <c r="O3927">
        <v>123.916292974588</v>
      </c>
      <c r="P3927">
        <v>6.1904761904761898</v>
      </c>
    </row>
    <row r="3928" spans="1:17" hidden="1" x14ac:dyDescent="0.3">
      <c r="A3928" t="s">
        <v>8088</v>
      </c>
      <c r="B3928" t="s">
        <v>8089</v>
      </c>
      <c r="C3928" t="s">
        <v>10301</v>
      </c>
      <c r="D3928" t="s">
        <v>622</v>
      </c>
      <c r="E3928">
        <v>24.380534999999998</v>
      </c>
      <c r="F3928">
        <v>62.95</v>
      </c>
      <c r="G3928">
        <v>252.44480024021499</v>
      </c>
      <c r="H3928">
        <v>24.741597168494302</v>
      </c>
      <c r="I3928">
        <v>7.2774044467546002</v>
      </c>
      <c r="J3928">
        <v>5.4259276671117203</v>
      </c>
      <c r="K3928">
        <v>49.716054991988401</v>
      </c>
      <c r="L3928">
        <v>41.432242404612197</v>
      </c>
      <c r="M3928">
        <v>70.422366441323007</v>
      </c>
      <c r="N3928">
        <v>1.9669160829990799</v>
      </c>
      <c r="O3928">
        <v>4.05083399523431</v>
      </c>
      <c r="P3928">
        <v>280.36253776435001</v>
      </c>
      <c r="Q3928">
        <v>0.16932814614268499</v>
      </c>
    </row>
    <row r="3929" spans="1:17" hidden="1" x14ac:dyDescent="0.3">
      <c r="A3929" t="s">
        <v>8090</v>
      </c>
      <c r="B3929" t="s">
        <v>8091</v>
      </c>
      <c r="C3929" t="s">
        <v>10301</v>
      </c>
      <c r="D3929" t="s">
        <v>54</v>
      </c>
      <c r="E3929">
        <v>24.368500000000001</v>
      </c>
      <c r="F3929">
        <v>3.26</v>
      </c>
      <c r="G3929">
        <v>269.64323808562102</v>
      </c>
      <c r="H3929">
        <v>74.473006818767601</v>
      </c>
      <c r="I3929">
        <v>153.36491804297799</v>
      </c>
      <c r="J3929">
        <v>17.776909539318499</v>
      </c>
      <c r="K3929">
        <v>2.1171987927210001</v>
      </c>
      <c r="L3929">
        <v>1.5958064520561299</v>
      </c>
      <c r="M3929">
        <v>96.362028718943805</v>
      </c>
      <c r="N3929">
        <v>1.5259995581371599</v>
      </c>
      <c r="O3929">
        <v>0</v>
      </c>
      <c r="P3929">
        <v>323.376623376623</v>
      </c>
      <c r="Q3929">
        <v>6.9248025170056002E-2</v>
      </c>
    </row>
    <row r="3930" spans="1:17" hidden="1" x14ac:dyDescent="0.3">
      <c r="A3930" t="s">
        <v>8092</v>
      </c>
      <c r="B3930" t="s">
        <v>8093</v>
      </c>
      <c r="C3930" t="s">
        <v>10301</v>
      </c>
      <c r="D3930" t="s">
        <v>736</v>
      </c>
      <c r="E3930">
        <v>24.3335279</v>
      </c>
      <c r="F3930">
        <v>23.83</v>
      </c>
      <c r="G3930">
        <v>13.927500571103501</v>
      </c>
      <c r="H3930">
        <v>25.433458796168701</v>
      </c>
      <c r="I3930">
        <v>21.825668196698999</v>
      </c>
      <c r="J3930">
        <v>7.7529360229147404</v>
      </c>
      <c r="K3930">
        <v>20.412210274760099</v>
      </c>
      <c r="L3930">
        <v>18.7319311659821</v>
      </c>
      <c r="M3930">
        <v>71.750773362856904</v>
      </c>
      <c r="N3930">
        <v>0.569072173125869</v>
      </c>
      <c r="O3930">
        <v>2.2660511959714702</v>
      </c>
      <c r="P3930">
        <v>79.849056603773505</v>
      </c>
      <c r="Q3930">
        <v>3.3556588911825003E-2</v>
      </c>
    </row>
    <row r="3931" spans="1:17" hidden="1" x14ac:dyDescent="0.3">
      <c r="A3931" t="s">
        <v>8094</v>
      </c>
      <c r="B3931" t="s">
        <v>8095</v>
      </c>
      <c r="C3931" t="s">
        <v>10301</v>
      </c>
      <c r="D3931" t="s">
        <v>2161</v>
      </c>
      <c r="E3931">
        <v>24.329246080000001</v>
      </c>
      <c r="F3931">
        <v>24.23</v>
      </c>
      <c r="G3931">
        <v>51.6967917568142</v>
      </c>
      <c r="H3931">
        <v>9.9572683199783203</v>
      </c>
      <c r="I3931">
        <v>20.295945196387699</v>
      </c>
      <c r="J3931">
        <v>13.3456612498717</v>
      </c>
      <c r="K3931">
        <v>21.389950242721099</v>
      </c>
      <c r="L3931">
        <v>19.1634055753008</v>
      </c>
      <c r="M3931">
        <v>66.603316866434</v>
      </c>
      <c r="N3931">
        <v>1.4891589567385499</v>
      </c>
      <c r="O3931">
        <v>14.7338010730499</v>
      </c>
      <c r="P3931">
        <v>97.473512632436794</v>
      </c>
      <c r="Q3931">
        <v>-3.7770895312969999E-3</v>
      </c>
    </row>
    <row r="3932" spans="1:17" hidden="1" x14ac:dyDescent="0.3">
      <c r="A3932" t="s">
        <v>8096</v>
      </c>
      <c r="B3932" t="s">
        <v>8097</v>
      </c>
      <c r="C3932" t="s">
        <v>10301</v>
      </c>
      <c r="D3932" t="s">
        <v>736</v>
      </c>
      <c r="E3932">
        <v>24.31</v>
      </c>
      <c r="F3932">
        <v>22.1</v>
      </c>
      <c r="G3932">
        <v>-36.292530227285397</v>
      </c>
      <c r="H3932">
        <v>-1.23320787049787</v>
      </c>
      <c r="I3932">
        <v>7.7837270959343998</v>
      </c>
      <c r="J3932">
        <v>-2.76572611959616</v>
      </c>
      <c r="K3932">
        <v>21.691296823797099</v>
      </c>
      <c r="L3932">
        <v>21.313283783917701</v>
      </c>
      <c r="M3932">
        <v>99.991342128637498</v>
      </c>
      <c r="N3932">
        <v>0</v>
      </c>
      <c r="O3932">
        <v>22.171945701357402</v>
      </c>
      <c r="P3932">
        <v>35.582822085889497</v>
      </c>
    </row>
    <row r="3933" spans="1:17" hidden="1" x14ac:dyDescent="0.3">
      <c r="A3933" t="s">
        <v>8098</v>
      </c>
      <c r="B3933" t="s">
        <v>8099</v>
      </c>
      <c r="C3933" t="s">
        <v>10301</v>
      </c>
      <c r="D3933" t="s">
        <v>186</v>
      </c>
      <c r="E3933">
        <v>24.274999999999999</v>
      </c>
      <c r="F3933">
        <v>50</v>
      </c>
      <c r="G3933">
        <v>7.2173976110005702</v>
      </c>
      <c r="H3933">
        <v>-11.126882406450299</v>
      </c>
      <c r="I3933">
        <v>7.7985806591750499</v>
      </c>
      <c r="J3933">
        <v>-1.4280690462277099</v>
      </c>
      <c r="K3933">
        <v>46.777688272049801</v>
      </c>
      <c r="L3933">
        <v>42.949660668813301</v>
      </c>
      <c r="M3933">
        <v>54.447758554375604</v>
      </c>
      <c r="N3933">
        <v>0.139959244164505</v>
      </c>
      <c r="O3933">
        <v>27.8</v>
      </c>
      <c r="P3933">
        <v>47.492625368731503</v>
      </c>
      <c r="Q3933">
        <v>4.7669032096827997E-2</v>
      </c>
    </row>
    <row r="3934" spans="1:17" hidden="1" x14ac:dyDescent="0.3">
      <c r="A3934" t="s">
        <v>8100</v>
      </c>
      <c r="B3934" t="s">
        <v>8101</v>
      </c>
      <c r="C3934" t="s">
        <v>10301</v>
      </c>
      <c r="D3934" t="s">
        <v>54</v>
      </c>
      <c r="E3934">
        <v>24.254999999999999</v>
      </c>
      <c r="F3934">
        <v>990</v>
      </c>
      <c r="G3934">
        <v>-17.562147288932199</v>
      </c>
      <c r="H3934">
        <v>4.2093312710507496</v>
      </c>
      <c r="I3934">
        <v>-6.2331932219764399</v>
      </c>
      <c r="J3934">
        <v>-2.76572611959616</v>
      </c>
      <c r="K3934">
        <v>951.23666128854302</v>
      </c>
      <c r="L3934">
        <v>908.61600600511497</v>
      </c>
      <c r="M3934">
        <v>100</v>
      </c>
      <c r="N3934">
        <v>9.8250769661348993</v>
      </c>
      <c r="O3934">
        <v>2.5656565656565702</v>
      </c>
      <c r="P3934">
        <v>10.3555902352023</v>
      </c>
    </row>
    <row r="3935" spans="1:17" hidden="1" x14ac:dyDescent="0.3">
      <c r="A3935" t="s">
        <v>8102</v>
      </c>
      <c r="B3935" t="s">
        <v>8103</v>
      </c>
      <c r="C3935" t="s">
        <v>10301</v>
      </c>
      <c r="D3935" t="s">
        <v>290</v>
      </c>
      <c r="E3935">
        <v>24.17868</v>
      </c>
      <c r="F3935">
        <v>28.2</v>
      </c>
      <c r="G3935">
        <v>-74.959991045261305</v>
      </c>
      <c r="H3935">
        <v>-14.3779666059388</v>
      </c>
      <c r="I3935">
        <v>-36.675732363525</v>
      </c>
      <c r="J3935">
        <v>-12.765726119596099</v>
      </c>
      <c r="K3935">
        <v>30.376643071208299</v>
      </c>
      <c r="M3935">
        <v>41.791629003616798</v>
      </c>
      <c r="N3935">
        <v>1.09463276836158</v>
      </c>
      <c r="O3935">
        <v>107.624113475177</v>
      </c>
      <c r="P3935">
        <v>15.1020408163265</v>
      </c>
    </row>
    <row r="3936" spans="1:17" hidden="1" x14ac:dyDescent="0.3">
      <c r="A3936" t="s">
        <v>8104</v>
      </c>
      <c r="B3936" t="s">
        <v>8105</v>
      </c>
      <c r="C3936" t="s">
        <v>10301</v>
      </c>
      <c r="D3936" t="s">
        <v>21</v>
      </c>
      <c r="E3936">
        <v>24.128315008000001</v>
      </c>
      <c r="F3936">
        <v>15.68</v>
      </c>
      <c r="G3936">
        <v>-19.179873446464601</v>
      </c>
      <c r="H3936">
        <v>22.5100249214588</v>
      </c>
      <c r="I3936">
        <v>-4.4253903662610297</v>
      </c>
      <c r="J3936">
        <v>-8.9240838908571707</v>
      </c>
      <c r="K3936">
        <v>14.693687835158</v>
      </c>
      <c r="L3936">
        <v>14.433264782931399</v>
      </c>
      <c r="M3936">
        <v>50.639778292234503</v>
      </c>
      <c r="N3936">
        <v>1.6090805264175101</v>
      </c>
      <c r="O3936">
        <v>30.612244897959101</v>
      </c>
      <c r="P3936">
        <v>69.513513513513502</v>
      </c>
      <c r="Q3936">
        <v>3.0870512382370999E-2</v>
      </c>
    </row>
    <row r="3937" spans="1:17" hidden="1" x14ac:dyDescent="0.3">
      <c r="A3937" t="s">
        <v>8106</v>
      </c>
      <c r="B3937" t="s">
        <v>8107</v>
      </c>
      <c r="C3937" t="s">
        <v>10301</v>
      </c>
      <c r="D3937" t="s">
        <v>7011</v>
      </c>
      <c r="E3937">
        <v>24.117750000000001</v>
      </c>
      <c r="F3937">
        <v>99.25</v>
      </c>
      <c r="G3937">
        <v>18.253101945673901</v>
      </c>
      <c r="H3937">
        <v>26.813213792945</v>
      </c>
      <c r="I3937">
        <v>15.5678573800646</v>
      </c>
      <c r="J3937">
        <v>14.057803292168501</v>
      </c>
      <c r="K3937">
        <v>80.288192249301005</v>
      </c>
      <c r="L3937">
        <v>82.693372241331005</v>
      </c>
      <c r="M3937">
        <v>79.794688038903701</v>
      </c>
      <c r="N3937">
        <v>0.40476190476190399</v>
      </c>
      <c r="O3937">
        <v>15.8690176322418</v>
      </c>
      <c r="P3937">
        <v>98.5</v>
      </c>
      <c r="Q3937">
        <v>4.3405981729455999E-2</v>
      </c>
    </row>
    <row r="3938" spans="1:17" hidden="1" x14ac:dyDescent="0.3">
      <c r="A3938" t="s">
        <v>8108</v>
      </c>
      <c r="B3938" t="s">
        <v>8109</v>
      </c>
      <c r="C3938" t="s">
        <v>10301</v>
      </c>
      <c r="D3938" t="s">
        <v>54</v>
      </c>
      <c r="E3938">
        <v>24.052600000000002</v>
      </c>
      <c r="F3938">
        <v>2.08</v>
      </c>
      <c r="G3938">
        <v>7.1471975408004997</v>
      </c>
      <c r="H3938">
        <v>0.75684188074590897</v>
      </c>
      <c r="I3938">
        <v>-32.588279892042102</v>
      </c>
      <c r="J3938">
        <v>-5.1466785005485596</v>
      </c>
      <c r="K3938">
        <v>2.0732665514897999</v>
      </c>
      <c r="L3938">
        <v>2.10303072389123</v>
      </c>
      <c r="M3938">
        <v>49.551625226231401</v>
      </c>
      <c r="N3938">
        <v>0.74998955598170802</v>
      </c>
      <c r="O3938">
        <v>53.846153846153797</v>
      </c>
      <c r="P3938">
        <v>36.842105263157897</v>
      </c>
      <c r="Q3938">
        <v>4.6698247288769E-2</v>
      </c>
    </row>
    <row r="3939" spans="1:17" hidden="1" x14ac:dyDescent="0.3">
      <c r="A3939" t="s">
        <v>8110</v>
      </c>
      <c r="B3939" t="s">
        <v>8111</v>
      </c>
      <c r="C3939" t="s">
        <v>10301</v>
      </c>
      <c r="D3939" t="s">
        <v>18</v>
      </c>
      <c r="E3939">
        <v>24.034500000000001</v>
      </c>
      <c r="F3939">
        <v>267.05</v>
      </c>
      <c r="G3939">
        <v>20.484596457527001</v>
      </c>
      <c r="H3939">
        <v>1.74250063152641</v>
      </c>
      <c r="I3939">
        <v>18.592560319401699</v>
      </c>
      <c r="J3939">
        <v>18.729377773405901</v>
      </c>
      <c r="K3939">
        <v>225.333418874812</v>
      </c>
      <c r="L3939">
        <v>211.09182086807999</v>
      </c>
      <c r="M3939">
        <v>83.123247791714803</v>
      </c>
      <c r="N3939">
        <v>2.2255325273459898</v>
      </c>
      <c r="O3939">
        <v>10.466204830556</v>
      </c>
      <c r="P3939">
        <v>146.58356417359099</v>
      </c>
    </row>
    <row r="3940" spans="1:17" hidden="1" x14ac:dyDescent="0.3">
      <c r="A3940" t="s">
        <v>8112</v>
      </c>
      <c r="B3940" t="s">
        <v>8113</v>
      </c>
      <c r="C3940" t="s">
        <v>10301</v>
      </c>
      <c r="D3940" t="s">
        <v>2929</v>
      </c>
      <c r="E3940">
        <v>24.006315300000001</v>
      </c>
      <c r="F3940">
        <v>59</v>
      </c>
      <c r="G3940">
        <v>-52.218481686310597</v>
      </c>
      <c r="H3940">
        <v>-15.725961493686199</v>
      </c>
      <c r="I3940">
        <v>-16.360708130891702</v>
      </c>
      <c r="J3940">
        <v>-7.3582228854435199</v>
      </c>
      <c r="K3940">
        <v>64.760654572641499</v>
      </c>
      <c r="L3940">
        <v>70.342811550003702</v>
      </c>
      <c r="M3940">
        <v>36.652568066342603</v>
      </c>
      <c r="N3940">
        <v>0.34375</v>
      </c>
      <c r="O3940">
        <v>100.864406779661</v>
      </c>
      <c r="P3940">
        <v>0</v>
      </c>
    </row>
    <row r="3941" spans="1:17" hidden="1" x14ac:dyDescent="0.3">
      <c r="A3941" t="s">
        <v>8114</v>
      </c>
      <c r="B3941" t="s">
        <v>8115</v>
      </c>
      <c r="C3941" t="s">
        <v>10301</v>
      </c>
      <c r="D3941" t="s">
        <v>622</v>
      </c>
      <c r="E3941">
        <v>23.969138000000001</v>
      </c>
      <c r="F3941">
        <v>71.92</v>
      </c>
      <c r="G3941">
        <v>71.031086818880596</v>
      </c>
      <c r="H3941">
        <v>56.673661654628901</v>
      </c>
      <c r="I3941">
        <v>56.361650814044999</v>
      </c>
      <c r="J3941">
        <v>46.309355490849903</v>
      </c>
      <c r="K3941">
        <v>47.083097603027603</v>
      </c>
      <c r="L3941">
        <v>43.532322934768203</v>
      </c>
      <c r="M3941">
        <v>86.627865487972201</v>
      </c>
      <c r="N3941">
        <v>3.6810491842413402</v>
      </c>
      <c r="O3941">
        <v>0</v>
      </c>
      <c r="P3941">
        <v>108.948285880302</v>
      </c>
      <c r="Q3941">
        <v>0.111466286323364</v>
      </c>
    </row>
    <row r="3942" spans="1:17" hidden="1" x14ac:dyDescent="0.3">
      <c r="A3942" t="s">
        <v>8116</v>
      </c>
      <c r="B3942" t="s">
        <v>8117</v>
      </c>
      <c r="C3942" t="s">
        <v>10301</v>
      </c>
      <c r="D3942" t="s">
        <v>51</v>
      </c>
      <c r="E3942">
        <v>23.934361200000001</v>
      </c>
      <c r="F3942">
        <v>80.040000000000006</v>
      </c>
      <c r="G3942">
        <v>-4.5895402976322499</v>
      </c>
      <c r="H3942">
        <v>18.501501046230199</v>
      </c>
      <c r="I3942">
        <v>-9.8566253796807608</v>
      </c>
      <c r="J3942">
        <v>4.6945913407212903</v>
      </c>
      <c r="K3942">
        <v>74.638859752855495</v>
      </c>
      <c r="L3942">
        <v>70.645078919030993</v>
      </c>
      <c r="M3942">
        <v>53.576933698245497</v>
      </c>
      <c r="N3942">
        <v>0.49272930125901199</v>
      </c>
      <c r="O3942">
        <v>30.872063968015901</v>
      </c>
      <c r="P3942">
        <v>42.928571428571402</v>
      </c>
      <c r="Q3942">
        <v>6.0221645026840999E-2</v>
      </c>
    </row>
    <row r="3943" spans="1:17" hidden="1" x14ac:dyDescent="0.3">
      <c r="A3943" t="s">
        <v>8118</v>
      </c>
      <c r="B3943" t="s">
        <v>8119</v>
      </c>
      <c r="C3943" t="s">
        <v>10301</v>
      </c>
      <c r="D3943" t="s">
        <v>303</v>
      </c>
      <c r="E3943">
        <v>23.853820557999999</v>
      </c>
      <c r="F3943">
        <v>27.89</v>
      </c>
      <c r="G3943">
        <v>-51.861015407963301</v>
      </c>
      <c r="H3943">
        <v>2.64883766888248</v>
      </c>
      <c r="I3943">
        <v>-14.9697684245514</v>
      </c>
      <c r="J3943">
        <v>-3.1594269069977501</v>
      </c>
      <c r="K3943">
        <v>27.190024623846099</v>
      </c>
      <c r="L3943">
        <v>29.815600488579499</v>
      </c>
      <c r="M3943">
        <v>58.713943932242998</v>
      </c>
      <c r="N3943">
        <v>2.1233092029409999</v>
      </c>
      <c r="O3943">
        <v>41.986375044818899</v>
      </c>
      <c r="P3943">
        <v>20.3192407247627</v>
      </c>
      <c r="Q3943">
        <v>1.833590419859E-3</v>
      </c>
    </row>
    <row r="3944" spans="1:17" hidden="1" x14ac:dyDescent="0.3">
      <c r="A3944" t="s">
        <v>8120</v>
      </c>
      <c r="B3944" t="s">
        <v>8121</v>
      </c>
      <c r="C3944" t="s">
        <v>10301</v>
      </c>
      <c r="D3944" t="s">
        <v>21</v>
      </c>
      <c r="E3944">
        <v>23.847000000000001</v>
      </c>
      <c r="F3944">
        <v>79.489999999999995</v>
      </c>
      <c r="G3944">
        <v>81.984559808846697</v>
      </c>
      <c r="H3944">
        <v>-25.0629530808474</v>
      </c>
      <c r="I3944">
        <v>-2.6209923443180401</v>
      </c>
      <c r="J3944">
        <v>-3.0114581423587099</v>
      </c>
      <c r="K3944">
        <v>81.3518657113475</v>
      </c>
      <c r="L3944">
        <v>69.531464593400102</v>
      </c>
      <c r="M3944">
        <v>41.812960393418003</v>
      </c>
      <c r="N3944">
        <v>0.37636662416386502</v>
      </c>
      <c r="O3944">
        <v>48.169581079380997</v>
      </c>
      <c r="P3944">
        <v>117.185792349726</v>
      </c>
      <c r="Q3944">
        <v>0.12995618007510101</v>
      </c>
    </row>
    <row r="3945" spans="1:17" hidden="1" x14ac:dyDescent="0.3">
      <c r="A3945" t="s">
        <v>8122</v>
      </c>
      <c r="B3945" t="s">
        <v>8123</v>
      </c>
      <c r="C3945" t="s">
        <v>10301</v>
      </c>
      <c r="D3945" t="s">
        <v>139</v>
      </c>
      <c r="E3945">
        <v>23.836787999999999</v>
      </c>
      <c r="F3945">
        <v>91.8</v>
      </c>
      <c r="G3945">
        <v>-56.589066195463197</v>
      </c>
      <c r="H3945">
        <v>-1.23320787049787</v>
      </c>
      <c r="I3945">
        <v>-43.372160934953598</v>
      </c>
      <c r="J3945">
        <v>-2.76572611959616</v>
      </c>
      <c r="K3945">
        <v>97.605820778692106</v>
      </c>
      <c r="L3945">
        <v>113.272594435968</v>
      </c>
      <c r="M3945">
        <v>2.8531620086240999</v>
      </c>
      <c r="N3945">
        <v>0</v>
      </c>
      <c r="O3945">
        <v>46.405228758169898</v>
      </c>
      <c r="P3945">
        <v>0</v>
      </c>
    </row>
    <row r="3946" spans="1:17" hidden="1" x14ac:dyDescent="0.3">
      <c r="A3946" t="s">
        <v>8124</v>
      </c>
      <c r="B3946" t="s">
        <v>8125</v>
      </c>
      <c r="C3946" t="s">
        <v>10301</v>
      </c>
      <c r="D3946" t="s">
        <v>46</v>
      </c>
      <c r="E3946">
        <v>23.816572683</v>
      </c>
      <c r="F3946">
        <v>1.41</v>
      </c>
      <c r="G3946">
        <v>-56.3441334632208</v>
      </c>
      <c r="H3946">
        <v>-4.0109856482756499</v>
      </c>
      <c r="I3946">
        <v>-43.887270825063503</v>
      </c>
      <c r="J3946">
        <v>0.175450350992052</v>
      </c>
      <c r="K3946">
        <v>1.4757368612232999</v>
      </c>
      <c r="L3946">
        <v>1.8163278892394199</v>
      </c>
      <c r="M3946">
        <v>47.826829845066399</v>
      </c>
      <c r="N3946">
        <v>0.44958777829714902</v>
      </c>
      <c r="O3946">
        <v>155.31914893617</v>
      </c>
      <c r="P3946">
        <v>9.3023255813953405</v>
      </c>
      <c r="Q3946">
        <v>5.8767168598261997E-2</v>
      </c>
    </row>
    <row r="3947" spans="1:17" hidden="1" x14ac:dyDescent="0.3">
      <c r="A3947" t="s">
        <v>8126</v>
      </c>
      <c r="B3947" t="s">
        <v>8127</v>
      </c>
      <c r="C3947" t="s">
        <v>10301</v>
      </c>
      <c r="D3947" t="s">
        <v>186</v>
      </c>
      <c r="E3947">
        <v>23.808287249999999</v>
      </c>
      <c r="F3947">
        <v>49.25</v>
      </c>
      <c r="G3947">
        <v>83.455653033805305</v>
      </c>
      <c r="H3947">
        <v>2.4510026558179101</v>
      </c>
      <c r="I3947">
        <v>4.2611791242338901</v>
      </c>
      <c r="J3947">
        <v>-2.76572611959616</v>
      </c>
      <c r="K3947">
        <v>46.264237627658801</v>
      </c>
      <c r="L3947">
        <v>40.993925283185497</v>
      </c>
      <c r="M3947">
        <v>91.641359311955199</v>
      </c>
      <c r="N3947">
        <v>0.52631578947368396</v>
      </c>
      <c r="O3947">
        <v>3.3502538071066001</v>
      </c>
      <c r="P3947">
        <v>111.373390557939</v>
      </c>
    </row>
    <row r="3948" spans="1:17" hidden="1" x14ac:dyDescent="0.3">
      <c r="A3948" t="s">
        <v>8128</v>
      </c>
      <c r="B3948" t="s">
        <v>8129</v>
      </c>
      <c r="C3948" t="s">
        <v>10301</v>
      </c>
      <c r="D3948" t="s">
        <v>408</v>
      </c>
      <c r="E3948">
        <v>23.802510000000002</v>
      </c>
      <c r="F3948">
        <v>47.51</v>
      </c>
      <c r="G3948">
        <v>234.20116491488901</v>
      </c>
      <c r="H3948">
        <v>-1.23320787049787</v>
      </c>
      <c r="I3948">
        <v>-11.675732363525</v>
      </c>
      <c r="J3948">
        <v>-2.76572611959616</v>
      </c>
      <c r="K3948">
        <v>47.490986316603703</v>
      </c>
      <c r="L3948">
        <v>44.054593552274099</v>
      </c>
      <c r="M3948">
        <v>100</v>
      </c>
      <c r="O3948">
        <v>0</v>
      </c>
      <c r="P3948">
        <v>262.118902439024</v>
      </c>
    </row>
    <row r="3949" spans="1:17" hidden="1" x14ac:dyDescent="0.3">
      <c r="A3949" t="s">
        <v>8130</v>
      </c>
      <c r="B3949" t="s">
        <v>8131</v>
      </c>
      <c r="C3949" t="s">
        <v>10301</v>
      </c>
      <c r="D3949" t="s">
        <v>622</v>
      </c>
      <c r="E3949">
        <v>23.7315</v>
      </c>
      <c r="F3949">
        <v>36.51</v>
      </c>
      <c r="G3949">
        <v>9.3379015736097806</v>
      </c>
      <c r="H3949">
        <v>20.313010616896999</v>
      </c>
      <c r="I3949">
        <v>36.920116232323501</v>
      </c>
      <c r="J3949">
        <v>10.8734944963686</v>
      </c>
      <c r="K3949">
        <v>30.618564333698</v>
      </c>
      <c r="L3949">
        <v>28.425742315783602</v>
      </c>
      <c r="M3949">
        <v>87.919556015839603</v>
      </c>
      <c r="N3949">
        <v>1.8235862792868001</v>
      </c>
      <c r="O3949">
        <v>16.406463982470498</v>
      </c>
      <c r="P3949">
        <v>63.648588077095397</v>
      </c>
      <c r="Q3949">
        <v>0.17881863456430999</v>
      </c>
    </row>
    <row r="3950" spans="1:17" hidden="1" x14ac:dyDescent="0.3">
      <c r="A3950" t="s">
        <v>8132</v>
      </c>
      <c r="B3950" t="s">
        <v>8133</v>
      </c>
      <c r="C3950" t="s">
        <v>10301</v>
      </c>
      <c r="D3950" t="s">
        <v>290</v>
      </c>
      <c r="E3950">
        <v>23.622360029999999</v>
      </c>
      <c r="F3950">
        <v>65.790000000000006</v>
      </c>
      <c r="G3950">
        <v>77.676012475865406</v>
      </c>
      <c r="H3950">
        <v>-1.50352111584689</v>
      </c>
      <c r="I3950">
        <v>20.432701371414701</v>
      </c>
      <c r="J3950">
        <v>2.20498517747495</v>
      </c>
      <c r="K3950">
        <v>57.069391945782201</v>
      </c>
      <c r="L3950">
        <v>49.695732536730702</v>
      </c>
      <c r="M3950">
        <v>96.633981077676594</v>
      </c>
      <c r="N3950">
        <v>2.2204301075268802</v>
      </c>
      <c r="O3950">
        <v>0.36479708162333502</v>
      </c>
      <c r="P3950">
        <v>164.74849094567401</v>
      </c>
    </row>
    <row r="3951" spans="1:17" hidden="1" x14ac:dyDescent="0.3">
      <c r="A3951" t="s">
        <v>8134</v>
      </c>
      <c r="B3951" t="s">
        <v>8135</v>
      </c>
      <c r="C3951" t="s">
        <v>10301</v>
      </c>
      <c r="D3951" t="s">
        <v>571</v>
      </c>
      <c r="E3951">
        <v>23.593399999999999</v>
      </c>
      <c r="F3951">
        <v>51.29</v>
      </c>
      <c r="G3951">
        <v>-43.8357703110198</v>
      </c>
      <c r="H3951">
        <v>-8.5169172327291705</v>
      </c>
      <c r="I3951">
        <v>-22.475732363525001</v>
      </c>
      <c r="J3951">
        <v>-3.9210291498991898</v>
      </c>
      <c r="K3951">
        <v>54.017586620126899</v>
      </c>
      <c r="L3951">
        <v>55.899576969114399</v>
      </c>
      <c r="M3951">
        <v>42.970557277055903</v>
      </c>
      <c r="N3951">
        <v>0.56748619697041203</v>
      </c>
      <c r="O3951">
        <v>42.815363618639097</v>
      </c>
      <c r="P3951">
        <v>16.0932548664554</v>
      </c>
      <c r="Q3951">
        <v>-7.4800143824580003E-3</v>
      </c>
    </row>
    <row r="3952" spans="1:17" hidden="1" x14ac:dyDescent="0.3">
      <c r="A3952" t="s">
        <v>8136</v>
      </c>
      <c r="B3952" t="s">
        <v>8137</v>
      </c>
      <c r="C3952" t="s">
        <v>10301</v>
      </c>
      <c r="D3952" t="s">
        <v>54</v>
      </c>
      <c r="E3952">
        <v>23.572291523000001</v>
      </c>
      <c r="F3952">
        <v>8.69</v>
      </c>
      <c r="G3952">
        <v>166.65853366230601</v>
      </c>
      <c r="H3952">
        <v>-4.7297113670013697</v>
      </c>
      <c r="I3952">
        <v>-23.002262975769899</v>
      </c>
      <c r="J3952">
        <v>12.7154454285209</v>
      </c>
      <c r="K3952">
        <v>7.9900918202587397</v>
      </c>
      <c r="L3952">
        <v>7.41414907072856</v>
      </c>
      <c r="M3952">
        <v>79.968161173154698</v>
      </c>
      <c r="N3952">
        <v>1.2213290742768601</v>
      </c>
      <c r="O3952">
        <v>34.637514384349799</v>
      </c>
      <c r="Q3952">
        <v>0.12862590752848399</v>
      </c>
    </row>
    <row r="3953" spans="1:17" hidden="1" x14ac:dyDescent="0.3">
      <c r="A3953" t="s">
        <v>8138</v>
      </c>
      <c r="B3953" t="s">
        <v>8139</v>
      </c>
      <c r="C3953" t="s">
        <v>10301</v>
      </c>
      <c r="D3953" t="s">
        <v>444</v>
      </c>
      <c r="E3953">
        <v>23.565359999999998</v>
      </c>
      <c r="F3953">
        <v>19.920000000000002</v>
      </c>
      <c r="G3953">
        <v>173.44383584954099</v>
      </c>
      <c r="H3953">
        <v>-11.757206109159201</v>
      </c>
      <c r="I3953">
        <v>36.318324100070697</v>
      </c>
      <c r="J3953">
        <v>-10.4859804338559</v>
      </c>
      <c r="K3953">
        <v>19.631356513054399</v>
      </c>
      <c r="L3953">
        <v>15.049372782467801</v>
      </c>
      <c r="M3953">
        <v>23.367905734548401</v>
      </c>
      <c r="N3953">
        <v>0.15525306117280499</v>
      </c>
      <c r="O3953">
        <v>30.421686746987898</v>
      </c>
      <c r="P3953">
        <v>228.712871287128</v>
      </c>
      <c r="Q3953">
        <v>0.15475745084608</v>
      </c>
    </row>
    <row r="3954" spans="1:17" hidden="1" x14ac:dyDescent="0.3">
      <c r="A3954" t="s">
        <v>8140</v>
      </c>
      <c r="B3954" t="s">
        <v>8141</v>
      </c>
      <c r="C3954" t="s">
        <v>10301</v>
      </c>
      <c r="D3954" t="s">
        <v>5863</v>
      </c>
      <c r="E3954">
        <v>23.544</v>
      </c>
      <c r="F3954">
        <v>39.24</v>
      </c>
      <c r="G3954">
        <v>-24.8985723889284</v>
      </c>
      <c r="H3954">
        <v>-11.5344265414567</v>
      </c>
      <c r="I3954">
        <v>-26.5933386081044</v>
      </c>
      <c r="J3954">
        <v>-6.4447384652751802</v>
      </c>
      <c r="K3954">
        <v>41.557209809604402</v>
      </c>
      <c r="L3954">
        <v>43.578081408209201</v>
      </c>
      <c r="M3954">
        <v>42.859982997640401</v>
      </c>
      <c r="N3954">
        <v>1.4958642112740199</v>
      </c>
      <c r="O3954">
        <v>64.0927624872579</v>
      </c>
      <c r="P3954">
        <v>16.577540106951801</v>
      </c>
      <c r="Q3954">
        <v>4.1301614735214001E-2</v>
      </c>
    </row>
    <row r="3955" spans="1:17" hidden="1" x14ac:dyDescent="0.3">
      <c r="A3955" t="s">
        <v>8142</v>
      </c>
      <c r="B3955" t="s">
        <v>8143</v>
      </c>
      <c r="C3955" t="s">
        <v>10301</v>
      </c>
      <c r="D3955" t="s">
        <v>313</v>
      </c>
      <c r="E3955">
        <v>23.514498352</v>
      </c>
      <c r="F3955">
        <v>40.78</v>
      </c>
      <c r="G3955">
        <v>381.83226247586498</v>
      </c>
      <c r="H3955">
        <v>63.606033679378399</v>
      </c>
      <c r="I3955">
        <v>187.07884639105299</v>
      </c>
      <c r="J3955">
        <v>5.4030593821620201</v>
      </c>
      <c r="K3955">
        <v>26.218469087401001</v>
      </c>
      <c r="L3955">
        <v>16.163836784534801</v>
      </c>
      <c r="M3955">
        <v>99.909346657979697</v>
      </c>
      <c r="N3955">
        <v>3.62272351122082</v>
      </c>
      <c r="O3955">
        <v>0</v>
      </c>
      <c r="P3955">
        <v>443.73333333333301</v>
      </c>
      <c r="Q3955">
        <v>0.117536898439583</v>
      </c>
    </row>
    <row r="3956" spans="1:17" hidden="1" x14ac:dyDescent="0.3">
      <c r="A3956" t="s">
        <v>8144</v>
      </c>
      <c r="B3956" t="s">
        <v>8145</v>
      </c>
      <c r="C3956" t="s">
        <v>10301</v>
      </c>
      <c r="D3956" t="s">
        <v>354</v>
      </c>
      <c r="E3956">
        <v>23.475062819999899</v>
      </c>
      <c r="F3956">
        <v>44.6</v>
      </c>
      <c r="G3956">
        <v>31.538823076508901</v>
      </c>
      <c r="H3956">
        <v>31.880513126351101</v>
      </c>
      <c r="I3956">
        <v>13.3242676364749</v>
      </c>
      <c r="J3956">
        <v>18.724469958835201</v>
      </c>
      <c r="K3956">
        <v>37.602740300393997</v>
      </c>
      <c r="L3956">
        <v>37.970471229736198</v>
      </c>
      <c r="M3956">
        <v>75.936140870394198</v>
      </c>
      <c r="N3956">
        <v>3.2518841446909099</v>
      </c>
      <c r="O3956">
        <v>18.318385650224201</v>
      </c>
      <c r="P3956">
        <v>78.400000000000006</v>
      </c>
      <c r="Q3956">
        <v>3.5965293207027002E-2</v>
      </c>
    </row>
    <row r="3957" spans="1:17" hidden="1" x14ac:dyDescent="0.3">
      <c r="A3957" t="s">
        <v>8146</v>
      </c>
      <c r="B3957" t="s">
        <v>8147</v>
      </c>
      <c r="C3957" t="s">
        <v>10301</v>
      </c>
      <c r="D3957" t="s">
        <v>308</v>
      </c>
      <c r="E3957">
        <v>23.457376799999999</v>
      </c>
      <c r="F3957">
        <v>25.74</v>
      </c>
      <c r="G3957">
        <v>27.329548362475801</v>
      </c>
      <c r="H3957">
        <v>12.9478266122607</v>
      </c>
      <c r="I3957">
        <v>-14.506989441667701</v>
      </c>
      <c r="J3957">
        <v>3.1519068272250901</v>
      </c>
      <c r="K3957">
        <v>24.503512030072301</v>
      </c>
      <c r="L3957">
        <v>22.118786831829201</v>
      </c>
      <c r="M3957">
        <v>54.795762139252801</v>
      </c>
      <c r="N3957">
        <v>0.869161776928707</v>
      </c>
      <c r="O3957">
        <v>24.2812742812742</v>
      </c>
      <c r="P3957">
        <v>93.533834586466099</v>
      </c>
      <c r="Q3957">
        <v>0.12361425705217099</v>
      </c>
    </row>
    <row r="3958" spans="1:17" hidden="1" x14ac:dyDescent="0.3">
      <c r="A3958" t="s">
        <v>8148</v>
      </c>
      <c r="B3958" t="s">
        <v>8149</v>
      </c>
      <c r="C3958" t="s">
        <v>10301</v>
      </c>
      <c r="D3958" t="s">
        <v>622</v>
      </c>
      <c r="E3958">
        <v>23.4</v>
      </c>
      <c r="F3958">
        <v>15</v>
      </c>
      <c r="G3958">
        <v>96.6331606794582</v>
      </c>
      <c r="H3958">
        <v>-14.500303136424201</v>
      </c>
      <c r="I3958">
        <v>-4.8381255259182199</v>
      </c>
      <c r="J3958">
        <v>-6.6517364822904597</v>
      </c>
      <c r="K3958">
        <v>14.903016306074001</v>
      </c>
      <c r="L3958">
        <v>12.7518470230043</v>
      </c>
      <c r="M3958">
        <v>36.2215537200494</v>
      </c>
      <c r="N3958">
        <v>1.11388920350182</v>
      </c>
      <c r="O3958">
        <v>45.066666666666599</v>
      </c>
      <c r="P3958">
        <v>124.550898203592</v>
      </c>
      <c r="Q3958">
        <v>0.230996510373534</v>
      </c>
    </row>
    <row r="3959" spans="1:17" hidden="1" x14ac:dyDescent="0.3">
      <c r="A3959" t="s">
        <v>8150</v>
      </c>
      <c r="B3959" t="s">
        <v>8151</v>
      </c>
      <c r="C3959" t="s">
        <v>10301</v>
      </c>
      <c r="D3959" t="s">
        <v>405</v>
      </c>
      <c r="E3959">
        <v>23.345184</v>
      </c>
      <c r="F3959">
        <v>44.62</v>
      </c>
      <c r="G3959">
        <v>-21.6796422860393</v>
      </c>
      <c r="H3959">
        <v>15.654295377098901</v>
      </c>
      <c r="I3959">
        <v>0.153841571312026</v>
      </c>
      <c r="J3959">
        <v>-0.49248220052365199</v>
      </c>
      <c r="K3959">
        <v>41.665449836316199</v>
      </c>
      <c r="L3959">
        <v>39.467291837976397</v>
      </c>
      <c r="M3959">
        <v>54.944224458017104</v>
      </c>
      <c r="N3959">
        <v>0.62313122260824705</v>
      </c>
      <c r="O3959">
        <v>12.057373375168099</v>
      </c>
      <c r="P3959">
        <v>43.703703703703603</v>
      </c>
      <c r="Q3959">
        <v>-8.8108060323630003E-3</v>
      </c>
    </row>
    <row r="3960" spans="1:17" hidden="1" x14ac:dyDescent="0.3">
      <c r="A3960" t="s">
        <v>8152</v>
      </c>
      <c r="B3960" t="s">
        <v>8153</v>
      </c>
      <c r="C3960" t="s">
        <v>10301</v>
      </c>
      <c r="D3960" t="s">
        <v>921</v>
      </c>
      <c r="E3960">
        <v>23.329346449999999</v>
      </c>
      <c r="F3960">
        <v>20.5</v>
      </c>
      <c r="G3960">
        <v>129.619950918076</v>
      </c>
      <c r="H3960">
        <v>-23.054913296854401</v>
      </c>
      <c r="I3960">
        <v>-40.9128742344259</v>
      </c>
      <c r="J3960">
        <v>-11.0839079377779</v>
      </c>
      <c r="K3960">
        <v>24.9683394665308</v>
      </c>
      <c r="L3960">
        <v>25.253915089045801</v>
      </c>
      <c r="M3960">
        <v>25.2055879701362</v>
      </c>
      <c r="N3960">
        <v>1.03798392987582</v>
      </c>
      <c r="O3960">
        <v>97.121951219512098</v>
      </c>
      <c r="P3960">
        <v>157.53768844221099</v>
      </c>
      <c r="Q3960">
        <v>8.8026119686182999E-2</v>
      </c>
    </row>
    <row r="3961" spans="1:17" hidden="1" x14ac:dyDescent="0.3">
      <c r="A3961" t="s">
        <v>8154</v>
      </c>
      <c r="B3961" t="s">
        <v>8155</v>
      </c>
      <c r="C3961" t="s">
        <v>10301</v>
      </c>
      <c r="D3961" t="s">
        <v>1449</v>
      </c>
      <c r="E3961">
        <v>23.31711</v>
      </c>
      <c r="F3961">
        <v>36.49</v>
      </c>
      <c r="G3961">
        <v>89.155433207572699</v>
      </c>
      <c r="H3961">
        <v>-5.2068920810241801</v>
      </c>
      <c r="I3961">
        <v>35.165313914140903</v>
      </c>
      <c r="J3961">
        <v>-5.3291440101168597</v>
      </c>
      <c r="K3961">
        <v>29.003466347071299</v>
      </c>
      <c r="L3961">
        <v>24.574240637415102</v>
      </c>
      <c r="M3961">
        <v>4.3211479948522999</v>
      </c>
      <c r="N3961">
        <v>0.32</v>
      </c>
      <c r="O3961">
        <v>10.441216771718199</v>
      </c>
      <c r="P3961">
        <v>121.01756511205301</v>
      </c>
    </row>
    <row r="3962" spans="1:17" hidden="1" x14ac:dyDescent="0.3">
      <c r="A3962" t="s">
        <v>8156</v>
      </c>
      <c r="B3962" t="s">
        <v>8157</v>
      </c>
      <c r="C3962" t="s">
        <v>10301</v>
      </c>
      <c r="D3962" t="s">
        <v>733</v>
      </c>
      <c r="E3962">
        <v>23.31605892</v>
      </c>
      <c r="F3962">
        <v>83.03</v>
      </c>
      <c r="G3962">
        <v>-10.957602293820401</v>
      </c>
      <c r="H3962">
        <v>-5.5895297095783398</v>
      </c>
      <c r="I3962">
        <v>7.7060073920464696</v>
      </c>
      <c r="J3962">
        <v>0.97445590259557802</v>
      </c>
      <c r="K3962">
        <v>83.300649184971505</v>
      </c>
      <c r="L3962">
        <v>78.887531328068704</v>
      </c>
      <c r="M3962">
        <v>58.062255720738897</v>
      </c>
      <c r="N3962">
        <v>0.88223882364997996</v>
      </c>
      <c r="O3962">
        <v>12.0679272552089</v>
      </c>
      <c r="P3962">
        <v>25.688767786860399</v>
      </c>
    </row>
    <row r="3963" spans="1:17" hidden="1" x14ac:dyDescent="0.3">
      <c r="A3963" t="s">
        <v>8158</v>
      </c>
      <c r="B3963" t="s">
        <v>8159</v>
      </c>
      <c r="C3963" t="s">
        <v>10301</v>
      </c>
      <c r="D3963" t="s">
        <v>51</v>
      </c>
      <c r="E3963">
        <v>23.256599999999999</v>
      </c>
      <c r="F3963">
        <v>9.34</v>
      </c>
      <c r="G3963">
        <v>-61.957285546733402</v>
      </c>
      <c r="H3963">
        <v>-2.4147331121734998</v>
      </c>
      <c r="I3963">
        <v>-41.450168453750599</v>
      </c>
      <c r="J3963">
        <v>-1.1082675560602699</v>
      </c>
      <c r="K3963">
        <v>9.72518382897408</v>
      </c>
      <c r="L3963">
        <v>11.2100106027082</v>
      </c>
      <c r="M3963">
        <v>54.301677992658099</v>
      </c>
      <c r="N3963">
        <v>0.47562776957163899</v>
      </c>
      <c r="O3963">
        <v>108.13704496788</v>
      </c>
      <c r="P3963">
        <v>9.8823529411764692</v>
      </c>
      <c r="Q3963">
        <v>-4.6953591788360997E-2</v>
      </c>
    </row>
    <row r="3964" spans="1:17" hidden="1" x14ac:dyDescent="0.3">
      <c r="A3964" t="s">
        <v>8160</v>
      </c>
      <c r="B3964" t="s">
        <v>8161</v>
      </c>
      <c r="C3964" t="s">
        <v>10301</v>
      </c>
      <c r="D3964" t="s">
        <v>72</v>
      </c>
      <c r="E3964">
        <v>23.232711599999998</v>
      </c>
      <c r="F3964">
        <v>11.34</v>
      </c>
      <c r="G3964">
        <v>-53.751615875998503</v>
      </c>
      <c r="H3964">
        <v>-14.2324247851415</v>
      </c>
      <c r="I3964">
        <v>-21.818363108374498</v>
      </c>
      <c r="J3964">
        <v>-2.5853834685592001</v>
      </c>
      <c r="K3964">
        <v>12.0175591011033</v>
      </c>
      <c r="L3964">
        <v>15.108928519932199</v>
      </c>
      <c r="M3964">
        <v>50.728077661093899</v>
      </c>
      <c r="N3964">
        <v>0.82881932603689801</v>
      </c>
      <c r="O3964">
        <v>63.756613756613703</v>
      </c>
      <c r="P3964">
        <v>10.634146341463399</v>
      </c>
      <c r="Q3964">
        <v>6.2652623062400006E-2</v>
      </c>
    </row>
    <row r="3965" spans="1:17" hidden="1" x14ac:dyDescent="0.3">
      <c r="A3965" t="s">
        <v>8162</v>
      </c>
      <c r="B3965" t="s">
        <v>8163</v>
      </c>
      <c r="C3965" t="s">
        <v>10301</v>
      </c>
      <c r="D3965" t="s">
        <v>54</v>
      </c>
      <c r="E3965">
        <v>23.215499999999999</v>
      </c>
      <c r="F3965">
        <v>2.31</v>
      </c>
      <c r="G3965">
        <v>-59.371743458852599</v>
      </c>
      <c r="H3965">
        <v>7.1139955589094098E-2</v>
      </c>
      <c r="I3965">
        <v>-7.6216783094710099</v>
      </c>
      <c r="J3965">
        <v>-0.57274366345580596</v>
      </c>
      <c r="K3965">
        <v>2.3354494467100002</v>
      </c>
      <c r="L3965">
        <v>2.7804257942590702</v>
      </c>
      <c r="M3965">
        <v>45.324473848566498</v>
      </c>
      <c r="N3965">
        <v>0.60450634183695895</v>
      </c>
      <c r="O3965">
        <v>53.246753246753201</v>
      </c>
      <c r="P3965">
        <v>21.578947368421002</v>
      </c>
      <c r="Q3965">
        <v>5.6011849995556001E-2</v>
      </c>
    </row>
    <row r="3966" spans="1:17" hidden="1" x14ac:dyDescent="0.3">
      <c r="A3966" t="s">
        <v>8164</v>
      </c>
      <c r="B3966" t="s">
        <v>8165</v>
      </c>
      <c r="C3966" t="s">
        <v>10301</v>
      </c>
      <c r="E3966">
        <v>23.187999999999999</v>
      </c>
      <c r="F3966">
        <v>74.8</v>
      </c>
      <c r="G3966">
        <v>190.38013481629</v>
      </c>
      <c r="H3966">
        <v>-13.030682492929101</v>
      </c>
      <c r="I3966">
        <v>77.739309419204702</v>
      </c>
      <c r="J3966">
        <v>-7.5499035885257397</v>
      </c>
      <c r="K3966">
        <v>81.540835566300501</v>
      </c>
      <c r="L3966">
        <v>62.752727487599302</v>
      </c>
      <c r="M3966">
        <v>44.760995584461703</v>
      </c>
      <c r="N3966">
        <v>1.12913028532141</v>
      </c>
      <c r="O3966">
        <v>35.922459893048099</v>
      </c>
      <c r="P3966">
        <v>221.720430107526</v>
      </c>
      <c r="Q3966">
        <v>8.9710259415617999E-2</v>
      </c>
    </row>
    <row r="3967" spans="1:17" hidden="1" x14ac:dyDescent="0.3">
      <c r="A3967" t="s">
        <v>8166</v>
      </c>
      <c r="B3967" t="s">
        <v>8167</v>
      </c>
      <c r="C3967" t="s">
        <v>10301</v>
      </c>
      <c r="D3967" t="s">
        <v>3832</v>
      </c>
      <c r="E3967">
        <v>23.1616076</v>
      </c>
      <c r="F3967">
        <v>89.51</v>
      </c>
      <c r="G3967">
        <v>-65.103702436415205</v>
      </c>
      <c r="H3967">
        <v>-0.66477761251799095</v>
      </c>
      <c r="I3967">
        <v>-48.861697275805703</v>
      </c>
      <c r="J3967">
        <v>-3.7877809878048798</v>
      </c>
      <c r="K3967">
        <v>94.9523562105488</v>
      </c>
      <c r="M3967">
        <v>34.725646578699603</v>
      </c>
      <c r="N3967">
        <v>0.119250425894378</v>
      </c>
      <c r="O3967">
        <v>75.1759579935202</v>
      </c>
      <c r="P3967">
        <v>15.3479381443299</v>
      </c>
    </row>
    <row r="3968" spans="1:17" hidden="1" x14ac:dyDescent="0.3">
      <c r="A3968" t="s">
        <v>8168</v>
      </c>
      <c r="B3968" t="s">
        <v>8169</v>
      </c>
      <c r="C3968" t="s">
        <v>10301</v>
      </c>
      <c r="D3968" t="s">
        <v>736</v>
      </c>
      <c r="E3968">
        <v>23.091247410000001</v>
      </c>
      <c r="F3968">
        <v>2.6</v>
      </c>
      <c r="K3968">
        <v>2.9214051989229399</v>
      </c>
      <c r="L3968">
        <v>4.2861502767889696</v>
      </c>
      <c r="M3968">
        <v>64.437260219561196</v>
      </c>
      <c r="N3968">
        <v>1</v>
      </c>
      <c r="Q3968">
        <v>-8.2544193203107005E-2</v>
      </c>
    </row>
    <row r="3969" spans="1:17" hidden="1" x14ac:dyDescent="0.3">
      <c r="A3969" t="s">
        <v>8170</v>
      </c>
      <c r="B3969" t="s">
        <v>8171</v>
      </c>
      <c r="C3969" t="s">
        <v>10301</v>
      </c>
      <c r="D3969" t="s">
        <v>72</v>
      </c>
      <c r="E3969">
        <v>23.043664</v>
      </c>
      <c r="F3969">
        <v>24.8</v>
      </c>
      <c r="G3969">
        <v>-33.007672464815698</v>
      </c>
      <c r="H3969">
        <v>1.6735166414327001</v>
      </c>
      <c r="I3969">
        <v>-14.4208304027407</v>
      </c>
      <c r="J3969">
        <v>-3.8086964992373802</v>
      </c>
      <c r="K3969">
        <v>24.312715652844801</v>
      </c>
      <c r="L3969">
        <v>26.7930280012183</v>
      </c>
      <c r="M3969">
        <v>57.962005227427497</v>
      </c>
      <c r="N3969">
        <v>0.73928140436692402</v>
      </c>
      <c r="O3969">
        <v>22.9838709677419</v>
      </c>
      <c r="P3969">
        <v>12.5226860254083</v>
      </c>
      <c r="Q3969">
        <v>-3.5843966588642001E-2</v>
      </c>
    </row>
    <row r="3970" spans="1:17" hidden="1" x14ac:dyDescent="0.3">
      <c r="A3970" t="s">
        <v>8172</v>
      </c>
      <c r="B3970" t="s">
        <v>8173</v>
      </c>
      <c r="C3970" t="s">
        <v>10301</v>
      </c>
      <c r="D3970" t="s">
        <v>224</v>
      </c>
      <c r="E3970">
        <v>22.990262000000001</v>
      </c>
      <c r="F3970">
        <v>31.88</v>
      </c>
      <c r="G3970">
        <v>328.16237692507798</v>
      </c>
      <c r="H3970">
        <v>49.708366248285301</v>
      </c>
      <c r="I3970">
        <v>171.70204541425201</v>
      </c>
      <c r="J3970">
        <v>5.4003638458017598</v>
      </c>
      <c r="K3970">
        <v>21.766729733104199</v>
      </c>
      <c r="L3970">
        <v>13.587476152789399</v>
      </c>
      <c r="M3970">
        <v>99.999254248655106</v>
      </c>
      <c r="N3970">
        <v>1.3114686686280399</v>
      </c>
      <c r="O3970">
        <v>0</v>
      </c>
      <c r="P3970">
        <v>434.00335008375203</v>
      </c>
      <c r="Q3970">
        <v>0.15655574884211601</v>
      </c>
    </row>
    <row r="3971" spans="1:17" hidden="1" x14ac:dyDescent="0.3">
      <c r="A3971" t="s">
        <v>8174</v>
      </c>
      <c r="B3971" t="s">
        <v>8175</v>
      </c>
      <c r="C3971" t="s">
        <v>10301</v>
      </c>
      <c r="D3971" t="s">
        <v>527</v>
      </c>
      <c r="E3971">
        <v>22.938593999999998</v>
      </c>
      <c r="F3971">
        <v>76.349999999999994</v>
      </c>
      <c r="G3971">
        <v>59.490215347735798</v>
      </c>
      <c r="H3971">
        <v>-32.8998745371645</v>
      </c>
      <c r="I3971">
        <v>67.339507964728099</v>
      </c>
      <c r="J3971">
        <v>-4.7536476092791</v>
      </c>
      <c r="K3971">
        <v>79.741399741804898</v>
      </c>
      <c r="L3971">
        <v>57.612498182233701</v>
      </c>
      <c r="M3971">
        <v>9.2101409802591299</v>
      </c>
      <c r="N3971">
        <v>0.38001246105919001</v>
      </c>
      <c r="O3971">
        <v>49.430255402750497</v>
      </c>
      <c r="P3971">
        <v>107.19131614654</v>
      </c>
    </row>
    <row r="3972" spans="1:17" hidden="1" x14ac:dyDescent="0.3">
      <c r="A3972" t="s">
        <v>8176</v>
      </c>
      <c r="B3972" t="s">
        <v>8177</v>
      </c>
      <c r="C3972" t="s">
        <v>10301</v>
      </c>
      <c r="D3972" t="s">
        <v>444</v>
      </c>
      <c r="E3972">
        <v>22.902360000000002</v>
      </c>
      <c r="F3972">
        <v>33.24</v>
      </c>
      <c r="G3972">
        <v>1.42078387664365</v>
      </c>
      <c r="H3972">
        <v>8.6614617752091192</v>
      </c>
      <c r="I3972">
        <v>-13.911026481172099</v>
      </c>
      <c r="J3972">
        <v>-4.1124309906563301</v>
      </c>
      <c r="K3972">
        <v>31.556163399589899</v>
      </c>
      <c r="L3972">
        <v>29.3070018977396</v>
      </c>
      <c r="M3972">
        <v>46.978135300244404</v>
      </c>
      <c r="N3972">
        <v>0.35999371568798799</v>
      </c>
      <c r="O3972">
        <v>26.8351383874849</v>
      </c>
      <c r="P3972">
        <v>54.532775453277502</v>
      </c>
      <c r="Q3972">
        <v>3.8669780996603002E-2</v>
      </c>
    </row>
    <row r="3973" spans="1:17" hidden="1" x14ac:dyDescent="0.3">
      <c r="A3973" t="s">
        <v>8178</v>
      </c>
      <c r="B3973" t="s">
        <v>8179</v>
      </c>
      <c r="C3973" t="s">
        <v>10301</v>
      </c>
      <c r="D3973" t="s">
        <v>736</v>
      </c>
      <c r="E3973">
        <v>22.85745</v>
      </c>
      <c r="F3973">
        <v>57.75</v>
      </c>
      <c r="G3973">
        <v>12.9359210124508</v>
      </c>
      <c r="H3973">
        <v>0.54325400959095105</v>
      </c>
      <c r="I3973">
        <v>11.3274625246538</v>
      </c>
      <c r="J3973">
        <v>11.8176072137371</v>
      </c>
      <c r="K3973">
        <v>49.311877120540501</v>
      </c>
      <c r="L3973">
        <v>41.561152983818502</v>
      </c>
      <c r="M3973">
        <v>68.533690069563306</v>
      </c>
      <c r="N3973">
        <v>1.11686274509803</v>
      </c>
      <c r="O3973">
        <v>19.2207792207792</v>
      </c>
      <c r="P3973">
        <v>117.924528301886</v>
      </c>
    </row>
    <row r="3974" spans="1:17" hidden="1" x14ac:dyDescent="0.3">
      <c r="A3974" t="s">
        <v>8180</v>
      </c>
      <c r="B3974" t="s">
        <v>8181</v>
      </c>
      <c r="C3974" t="s">
        <v>10301</v>
      </c>
      <c r="E3974">
        <v>22.8572442</v>
      </c>
      <c r="F3974">
        <v>21.18</v>
      </c>
      <c r="G3974">
        <v>14.5166942176273</v>
      </c>
      <c r="H3974">
        <v>-21.670366340443199</v>
      </c>
      <c r="I3974">
        <v>-24.5152385363645</v>
      </c>
      <c r="J3974">
        <v>0.83958697338296595</v>
      </c>
      <c r="K3974">
        <v>22.371737714153099</v>
      </c>
      <c r="L3974">
        <v>21.7852991168788</v>
      </c>
      <c r="M3974">
        <v>42.4865080968654</v>
      </c>
      <c r="N3974">
        <v>0.88221666725345904</v>
      </c>
      <c r="O3974">
        <v>46.270066100094397</v>
      </c>
      <c r="P3974">
        <v>48.527349228611499</v>
      </c>
      <c r="Q3974">
        <v>5.145100787783E-3</v>
      </c>
    </row>
    <row r="3975" spans="1:17" hidden="1" x14ac:dyDescent="0.3">
      <c r="A3975" t="s">
        <v>8182</v>
      </c>
      <c r="B3975" t="s">
        <v>8183</v>
      </c>
      <c r="C3975" t="s">
        <v>10301</v>
      </c>
      <c r="D3975" t="s">
        <v>198</v>
      </c>
      <c r="E3975">
        <v>22.788112900000002</v>
      </c>
      <c r="F3975">
        <v>13.79</v>
      </c>
      <c r="G3975">
        <v>48.1997592830174</v>
      </c>
      <c r="H3975">
        <v>5.94460615886591</v>
      </c>
      <c r="I3975">
        <v>20.412390241838899</v>
      </c>
      <c r="J3975">
        <v>-5.3602405747481301</v>
      </c>
      <c r="K3975">
        <v>13.029339815237799</v>
      </c>
      <c r="L3975">
        <v>11.3590901939147</v>
      </c>
      <c r="M3975">
        <v>60.432665904522302</v>
      </c>
      <c r="N3975">
        <v>0.26379734839510599</v>
      </c>
      <c r="O3975">
        <v>30.529369108049298</v>
      </c>
      <c r="P3975">
        <v>90.2068965517241</v>
      </c>
      <c r="Q3975">
        <v>6.4423516407404E-2</v>
      </c>
    </row>
    <row r="3976" spans="1:17" hidden="1" x14ac:dyDescent="0.3">
      <c r="A3976" t="s">
        <v>8184</v>
      </c>
      <c r="B3976" t="s">
        <v>8185</v>
      </c>
      <c r="C3976" t="s">
        <v>10301</v>
      </c>
      <c r="D3976" t="s">
        <v>72</v>
      </c>
      <c r="E3976">
        <v>22.759857516</v>
      </c>
      <c r="F3976">
        <v>70.52</v>
      </c>
      <c r="G3976">
        <v>370.45682077975198</v>
      </c>
      <c r="H3976">
        <v>33.8451185225221</v>
      </c>
      <c r="I3976">
        <v>68.959513538114194</v>
      </c>
      <c r="J3976">
        <v>12.1077983323431</v>
      </c>
      <c r="K3976">
        <v>55.004276999797497</v>
      </c>
      <c r="L3976">
        <v>43.517578220402797</v>
      </c>
      <c r="M3976">
        <v>85.395940462432904</v>
      </c>
      <c r="N3976">
        <v>2.8125135631204801</v>
      </c>
      <c r="O3976">
        <v>1.4180374361883099</v>
      </c>
      <c r="P3976">
        <v>418.14842027920599</v>
      </c>
      <c r="Q3976">
        <v>0.144543558199519</v>
      </c>
    </row>
    <row r="3977" spans="1:17" hidden="1" x14ac:dyDescent="0.3">
      <c r="A3977" t="s">
        <v>8186</v>
      </c>
      <c r="B3977" t="s">
        <v>8187</v>
      </c>
      <c r="C3977" t="s">
        <v>10301</v>
      </c>
      <c r="D3977" t="s">
        <v>4186</v>
      </c>
      <c r="E3977">
        <v>22.707999999999998</v>
      </c>
      <c r="F3977">
        <v>70</v>
      </c>
      <c r="G3977">
        <v>-39.5338991402961</v>
      </c>
      <c r="H3977">
        <v>6.4425343230107996</v>
      </c>
      <c r="I3977">
        <v>-20.766641454434101</v>
      </c>
      <c r="J3977">
        <v>-2.76572611959616</v>
      </c>
      <c r="K3977">
        <v>68.402139879644594</v>
      </c>
      <c r="L3977">
        <v>68.955190801127401</v>
      </c>
      <c r="M3977">
        <v>62.7714208347615</v>
      </c>
      <c r="N3977">
        <v>0.44309927360774798</v>
      </c>
      <c r="O3977">
        <v>25.714285714285701</v>
      </c>
      <c r="P3977">
        <v>25</v>
      </c>
    </row>
    <row r="3978" spans="1:17" hidden="1" x14ac:dyDescent="0.3">
      <c r="A3978" t="s">
        <v>8188</v>
      </c>
      <c r="B3978" t="s">
        <v>8189</v>
      </c>
      <c r="C3978" t="s">
        <v>10301</v>
      </c>
      <c r="D3978" t="s">
        <v>527</v>
      </c>
      <c r="E3978">
        <v>22.703113599999998</v>
      </c>
      <c r="F3978">
        <v>82.21</v>
      </c>
      <c r="G3978">
        <v>54.771151364754303</v>
      </c>
      <c r="H3978">
        <v>101.826958104605</v>
      </c>
      <c r="I3978">
        <v>71.013156525363797</v>
      </c>
      <c r="J3978">
        <v>9.5889876126466191</v>
      </c>
      <c r="K3978">
        <v>48.843508803516798</v>
      </c>
      <c r="L3978">
        <v>44.559474672589197</v>
      </c>
      <c r="M3978">
        <v>93.054631558659693</v>
      </c>
      <c r="N3978">
        <v>3.3493670886075901</v>
      </c>
      <c r="O3978">
        <v>0</v>
      </c>
      <c r="P3978">
        <v>125.23287671232799</v>
      </c>
    </row>
    <row r="3979" spans="1:17" hidden="1" x14ac:dyDescent="0.3">
      <c r="A3979" t="s">
        <v>8190</v>
      </c>
      <c r="B3979" t="s">
        <v>8191</v>
      </c>
      <c r="C3979" t="s">
        <v>10301</v>
      </c>
      <c r="D3979" t="s">
        <v>5800</v>
      </c>
      <c r="E3979">
        <v>22.6707888</v>
      </c>
      <c r="F3979">
        <v>33</v>
      </c>
      <c r="G3979">
        <v>-58.076467682864703</v>
      </c>
      <c r="H3979">
        <v>-12.2858394494452</v>
      </c>
      <c r="I3979">
        <v>-41.834462522255201</v>
      </c>
      <c r="J3979">
        <v>-3.6454915154905998</v>
      </c>
      <c r="M3979">
        <v>21.417445808598</v>
      </c>
      <c r="O3979">
        <v>82.696969696969603</v>
      </c>
      <c r="P3979">
        <v>1.5384615384615301</v>
      </c>
    </row>
    <row r="3980" spans="1:17" hidden="1" x14ac:dyDescent="0.3">
      <c r="A3980" t="s">
        <v>8192</v>
      </c>
      <c r="B3980" t="s">
        <v>8193</v>
      </c>
      <c r="C3980" t="s">
        <v>10301</v>
      </c>
      <c r="D3980" t="s">
        <v>335</v>
      </c>
      <c r="E3980">
        <v>22.569407999999999</v>
      </c>
      <c r="F3980">
        <v>37</v>
      </c>
      <c r="G3980">
        <v>-29.251070857467798</v>
      </c>
      <c r="H3980">
        <v>6.2630884257984203</v>
      </c>
      <c r="I3980">
        <v>-30.052083565819299</v>
      </c>
      <c r="J3980">
        <v>-5.9416001521555399</v>
      </c>
      <c r="K3980">
        <v>37.339641113649101</v>
      </c>
      <c r="L3980">
        <v>38.037365557760197</v>
      </c>
      <c r="M3980">
        <v>50.884426377057501</v>
      </c>
      <c r="N3980">
        <v>1.0238788997324799</v>
      </c>
      <c r="O3980">
        <v>55.567567567567501</v>
      </c>
      <c r="P3980">
        <v>14.1270820481184</v>
      </c>
      <c r="Q3980">
        <v>9.8523963249038005E-2</v>
      </c>
    </row>
    <row r="3981" spans="1:17" hidden="1" x14ac:dyDescent="0.3">
      <c r="A3981" t="s">
        <v>8194</v>
      </c>
      <c r="B3981" t="s">
        <v>8195</v>
      </c>
      <c r="C3981" t="s">
        <v>10301</v>
      </c>
      <c r="D3981" t="s">
        <v>3630</v>
      </c>
      <c r="E3981">
        <v>22.564036835</v>
      </c>
      <c r="F3981">
        <v>43.15</v>
      </c>
      <c r="G3981">
        <v>-38.021904190801202</v>
      </c>
      <c r="H3981">
        <v>-1.2563774719807199</v>
      </c>
      <c r="I3981">
        <v>-19.553614515531901</v>
      </c>
      <c r="J3981">
        <v>-2.78889572107901</v>
      </c>
      <c r="K3981">
        <v>45.311242320153603</v>
      </c>
      <c r="L3981">
        <v>46.881372387369503</v>
      </c>
      <c r="M3981">
        <v>5.7895825770322302</v>
      </c>
      <c r="N3981">
        <v>1.9715736945286</v>
      </c>
      <c r="O3981">
        <v>31.4020857473928</v>
      </c>
      <c r="P3981">
        <v>1.8168947616800299</v>
      </c>
    </row>
    <row r="3982" spans="1:17" hidden="1" x14ac:dyDescent="0.3">
      <c r="A3982" t="s">
        <v>8196</v>
      </c>
      <c r="B3982" t="s">
        <v>8197</v>
      </c>
      <c r="C3982" t="s">
        <v>10301</v>
      </c>
      <c r="D3982" t="s">
        <v>263</v>
      </c>
      <c r="E3982">
        <v>22.558032000000001</v>
      </c>
      <c r="F3982">
        <v>67.62</v>
      </c>
      <c r="G3982">
        <v>12.9572624758654</v>
      </c>
      <c r="H3982">
        <v>37.296203894207999</v>
      </c>
      <c r="I3982">
        <v>16.174522883213399</v>
      </c>
      <c r="J3982">
        <v>-0.37442177177007302</v>
      </c>
      <c r="K3982">
        <v>57.882109532391397</v>
      </c>
      <c r="L3982">
        <v>52.654628827171898</v>
      </c>
      <c r="M3982">
        <v>56.620326538282001</v>
      </c>
      <c r="N3982">
        <v>1.93807272932713</v>
      </c>
      <c r="O3982">
        <v>12.3779946761312</v>
      </c>
      <c r="P3982">
        <v>58.360655737704903</v>
      </c>
      <c r="Q3982">
        <v>4.0134616135446999E-2</v>
      </c>
    </row>
    <row r="3983" spans="1:17" hidden="1" x14ac:dyDescent="0.3">
      <c r="A3983" t="s">
        <v>8198</v>
      </c>
      <c r="B3983" t="s">
        <v>8199</v>
      </c>
      <c r="C3983" t="s">
        <v>10301</v>
      </c>
      <c r="D3983" t="s">
        <v>689</v>
      </c>
      <c r="E3983">
        <v>22.55</v>
      </c>
      <c r="F3983">
        <v>20.5</v>
      </c>
      <c r="G3983">
        <v>9.8510796801664995</v>
      </c>
      <c r="H3983">
        <v>-2.4380271476063</v>
      </c>
      <c r="I3983">
        <v>-1.46067860008421</v>
      </c>
      <c r="J3983">
        <v>-4.16062751449756</v>
      </c>
      <c r="K3983">
        <v>20.126623603896402</v>
      </c>
      <c r="L3983">
        <v>18.915080723324099</v>
      </c>
      <c r="M3983">
        <v>53.002734747659701</v>
      </c>
      <c r="N3983">
        <v>0.18318610903357499</v>
      </c>
      <c r="O3983">
        <v>12.146341463414601</v>
      </c>
      <c r="P3983">
        <v>57.0881226053639</v>
      </c>
      <c r="Q3983">
        <v>4.2722931684722999E-2</v>
      </c>
    </row>
    <row r="3984" spans="1:17" hidden="1" x14ac:dyDescent="0.3">
      <c r="A3984" t="s">
        <v>8200</v>
      </c>
      <c r="B3984" t="s">
        <v>8201</v>
      </c>
      <c r="C3984" t="s">
        <v>10301</v>
      </c>
      <c r="D3984" t="s">
        <v>527</v>
      </c>
      <c r="E3984">
        <v>22.472742</v>
      </c>
      <c r="F3984">
        <v>1.06</v>
      </c>
      <c r="G3984">
        <v>-26.965356571753599</v>
      </c>
      <c r="H3984">
        <v>-6.8935852289884396</v>
      </c>
      <c r="I3984">
        <v>-44.587124768588303</v>
      </c>
      <c r="J3984">
        <v>-2.76572611959616</v>
      </c>
      <c r="K3984">
        <v>1.05622566286801</v>
      </c>
      <c r="L3984">
        <v>1.20265542490018</v>
      </c>
      <c r="M3984">
        <v>66.953101043610104</v>
      </c>
      <c r="N3984">
        <v>0.78770339521153498</v>
      </c>
      <c r="O3984">
        <v>140.56603773584899</v>
      </c>
      <c r="P3984">
        <v>11.578947368421</v>
      </c>
      <c r="Q3984">
        <v>2.7916663290143001E-2</v>
      </c>
    </row>
    <row r="3985" spans="1:17" hidden="1" x14ac:dyDescent="0.3">
      <c r="A3985" t="s">
        <v>8202</v>
      </c>
      <c r="B3985" t="s">
        <v>8203</v>
      </c>
      <c r="C3985" t="s">
        <v>10301</v>
      </c>
      <c r="D3985" t="s">
        <v>733</v>
      </c>
      <c r="E3985">
        <v>22.46870916</v>
      </c>
      <c r="F3985">
        <v>122.39</v>
      </c>
      <c r="G3985">
        <v>17.042584636234899</v>
      </c>
      <c r="H3985">
        <v>4.2666191789659802</v>
      </c>
      <c r="I3985">
        <v>8.9411987491190601</v>
      </c>
      <c r="J3985">
        <v>-0.92083088627118803</v>
      </c>
      <c r="K3985">
        <v>116.53075545937401</v>
      </c>
      <c r="L3985">
        <v>105.056196536589</v>
      </c>
      <c r="M3985">
        <v>31.967359018905899</v>
      </c>
      <c r="N3985">
        <v>3.0381055411133802</v>
      </c>
      <c r="O3985">
        <v>1.8874091020508299</v>
      </c>
      <c r="P3985">
        <v>47.440067461751497</v>
      </c>
    </row>
    <row r="3986" spans="1:17" hidden="1" x14ac:dyDescent="0.3">
      <c r="A3986" t="s">
        <v>8204</v>
      </c>
      <c r="B3986" t="s">
        <v>8205</v>
      </c>
      <c r="C3986" t="s">
        <v>10301</v>
      </c>
      <c r="D3986" t="s">
        <v>7368</v>
      </c>
      <c r="E3986">
        <v>22.451448603999999</v>
      </c>
      <c r="F3986">
        <v>21.71</v>
      </c>
      <c r="G3986">
        <v>-23.643001693202699</v>
      </c>
      <c r="H3986">
        <v>-13.3160131091966</v>
      </c>
      <c r="I3986">
        <v>-26.571851532478401</v>
      </c>
      <c r="J3986">
        <v>-13.758027231657699</v>
      </c>
      <c r="K3986">
        <v>22.4976596227954</v>
      </c>
      <c r="L3986">
        <v>22.075512098605898</v>
      </c>
      <c r="M3986">
        <v>43.931565181216797</v>
      </c>
      <c r="N3986">
        <v>0.84786195695844802</v>
      </c>
      <c r="O3986">
        <v>33.578995854444898</v>
      </c>
      <c r="P3986">
        <v>17.414818820984301</v>
      </c>
      <c r="Q3986">
        <v>2.0685418417357E-2</v>
      </c>
    </row>
    <row r="3987" spans="1:17" hidden="1" x14ac:dyDescent="0.3">
      <c r="A3987" t="s">
        <v>8206</v>
      </c>
      <c r="B3987" t="s">
        <v>8207</v>
      </c>
      <c r="C3987" t="s">
        <v>10301</v>
      </c>
      <c r="D3987" t="s">
        <v>444</v>
      </c>
      <c r="E3987">
        <v>22.437090000000001</v>
      </c>
      <c r="F3987">
        <v>66.040000000000006</v>
      </c>
      <c r="G3987">
        <v>236.94414092890401</v>
      </c>
      <c r="H3987">
        <v>-31.188664440653699</v>
      </c>
      <c r="I3987">
        <v>123.760987779077</v>
      </c>
      <c r="J3987">
        <v>-1.1830387810948799</v>
      </c>
      <c r="K3987">
        <v>68.162452448945899</v>
      </c>
      <c r="L3987">
        <v>45.429816215815201</v>
      </c>
      <c r="M3987">
        <v>44.928803007971801</v>
      </c>
      <c r="N3987">
        <v>1.09545549255438</v>
      </c>
      <c r="O3987">
        <v>44.382192610539001</v>
      </c>
      <c r="P3987">
        <v>300.24242424242402</v>
      </c>
      <c r="Q3987">
        <v>0.12984767538171901</v>
      </c>
    </row>
    <row r="3988" spans="1:17" hidden="1" x14ac:dyDescent="0.3">
      <c r="A3988" t="s">
        <v>8208</v>
      </c>
      <c r="B3988" t="s">
        <v>8209</v>
      </c>
      <c r="C3988" t="s">
        <v>10301</v>
      </c>
      <c r="D3988" t="s">
        <v>408</v>
      </c>
      <c r="E3988">
        <v>22.35293515</v>
      </c>
      <c r="F3988">
        <v>31.85</v>
      </c>
      <c r="G3988">
        <v>39.978941442655099</v>
      </c>
      <c r="H3988">
        <v>17.357443687575699</v>
      </c>
      <c r="I3988">
        <v>0.86843724778235798</v>
      </c>
      <c r="J3988">
        <v>-1.28087763474767</v>
      </c>
      <c r="K3988">
        <v>30.4827763411866</v>
      </c>
      <c r="L3988">
        <v>27.002308430704399</v>
      </c>
      <c r="M3988">
        <v>48.092506503210998</v>
      </c>
      <c r="N3988">
        <v>0.79273323430159703</v>
      </c>
      <c r="O3988">
        <v>31.365777080062799</v>
      </c>
      <c r="P3988">
        <v>101.582278481012</v>
      </c>
      <c r="Q3988">
        <v>0.10467551333245501</v>
      </c>
    </row>
    <row r="3989" spans="1:17" hidden="1" x14ac:dyDescent="0.3">
      <c r="A3989" t="s">
        <v>8210</v>
      </c>
      <c r="B3989" t="s">
        <v>8211</v>
      </c>
      <c r="C3989" t="s">
        <v>10301</v>
      </c>
      <c r="E3989">
        <v>22.34958906</v>
      </c>
      <c r="F3989">
        <v>48.7</v>
      </c>
      <c r="G3989">
        <v>111.98374030837699</v>
      </c>
      <c r="H3989">
        <v>14.471234990038999</v>
      </c>
      <c r="I3989">
        <v>76.500465472641807</v>
      </c>
      <c r="J3989">
        <v>-2.76572611959616</v>
      </c>
      <c r="K3989">
        <v>40.636750416673202</v>
      </c>
      <c r="L3989">
        <v>29.8929572077366</v>
      </c>
      <c r="M3989">
        <v>100</v>
      </c>
      <c r="N3989">
        <v>1.37136588041689E-2</v>
      </c>
      <c r="O3989">
        <v>0</v>
      </c>
      <c r="P3989">
        <v>139.901477832512</v>
      </c>
    </row>
    <row r="3990" spans="1:17" hidden="1" x14ac:dyDescent="0.3">
      <c r="A3990" t="s">
        <v>8212</v>
      </c>
      <c r="B3990" t="s">
        <v>8213</v>
      </c>
      <c r="C3990" t="s">
        <v>10301</v>
      </c>
      <c r="D3990" t="s">
        <v>263</v>
      </c>
      <c r="E3990">
        <v>22.349194560000001</v>
      </c>
      <c r="F3990">
        <v>30.69</v>
      </c>
      <c r="G3990">
        <v>15.694803421115701</v>
      </c>
      <c r="H3990">
        <v>-1.76445787049787</v>
      </c>
      <c r="I3990">
        <v>-18.788323162556502</v>
      </c>
      <c r="J3990">
        <v>-5.2772115713572703</v>
      </c>
      <c r="K3990">
        <v>32.0358733317941</v>
      </c>
      <c r="L3990">
        <v>29.742448540031699</v>
      </c>
      <c r="M3990">
        <v>41.579600802927402</v>
      </c>
      <c r="N3990">
        <v>1.5721598884586701</v>
      </c>
      <c r="O3990">
        <v>26.099706744868001</v>
      </c>
      <c r="P3990">
        <v>58.3591331269349</v>
      </c>
      <c r="Q3990">
        <v>8.6239492706034995E-2</v>
      </c>
    </row>
    <row r="3991" spans="1:17" hidden="1" x14ac:dyDescent="0.3">
      <c r="A3991" t="s">
        <v>8214</v>
      </c>
      <c r="B3991" t="s">
        <v>8215</v>
      </c>
      <c r="C3991" t="s">
        <v>10301</v>
      </c>
      <c r="D3991" t="s">
        <v>527</v>
      </c>
      <c r="E3991">
        <v>22.336980000000001</v>
      </c>
      <c r="F3991">
        <v>73.2</v>
      </c>
      <c r="G3991">
        <v>2.79654819015115</v>
      </c>
      <c r="H3991">
        <v>-24.196483514229399</v>
      </c>
      <c r="I3991">
        <v>-25.760239405778499</v>
      </c>
      <c r="J3991">
        <v>-8.1571206245209904</v>
      </c>
      <c r="K3991">
        <v>83.562031265894802</v>
      </c>
      <c r="L3991">
        <v>74.594364282166396</v>
      </c>
      <c r="M3991">
        <v>22.063981094610099</v>
      </c>
      <c r="N3991">
        <v>0.333091508656224</v>
      </c>
      <c r="O3991">
        <v>54.480874316939797</v>
      </c>
      <c r="Q3991">
        <v>0.10055195328253599</v>
      </c>
    </row>
    <row r="3992" spans="1:17" hidden="1" x14ac:dyDescent="0.3">
      <c r="A3992" t="s">
        <v>8216</v>
      </c>
      <c r="B3992" t="s">
        <v>8217</v>
      </c>
      <c r="C3992" t="s">
        <v>10301</v>
      </c>
      <c r="D3992" t="s">
        <v>7245</v>
      </c>
      <c r="E3992">
        <v>22.327548436000001</v>
      </c>
      <c r="F3992">
        <v>11.08</v>
      </c>
      <c r="G3992">
        <v>2.4352036523360199</v>
      </c>
      <c r="H3992">
        <v>-18.304636441926402</v>
      </c>
      <c r="I3992">
        <v>6.44793501387365</v>
      </c>
      <c r="J3992">
        <v>1.6407487005477099</v>
      </c>
      <c r="K3992">
        <v>12.295335401834</v>
      </c>
      <c r="L3992">
        <v>10.878795172311801</v>
      </c>
      <c r="M3992">
        <v>31.683569791585398</v>
      </c>
      <c r="N3992">
        <v>0.68975263454100699</v>
      </c>
      <c r="O3992">
        <v>39.259927797833903</v>
      </c>
      <c r="P3992">
        <v>44.083224967490203</v>
      </c>
      <c r="Q3992">
        <v>5.6809752791093002E-2</v>
      </c>
    </row>
    <row r="3993" spans="1:17" hidden="1" x14ac:dyDescent="0.3">
      <c r="A3993" t="s">
        <v>8218</v>
      </c>
      <c r="B3993" t="s">
        <v>8219</v>
      </c>
      <c r="C3993" t="s">
        <v>10301</v>
      </c>
      <c r="D3993" t="s">
        <v>571</v>
      </c>
      <c r="E3993">
        <v>22.32713</v>
      </c>
      <c r="F3993">
        <v>10.85</v>
      </c>
      <c r="G3993">
        <v>-6.0076251645839998</v>
      </c>
      <c r="H3993">
        <v>19.995842408831699</v>
      </c>
      <c r="I3993">
        <v>19.047159202739898</v>
      </c>
      <c r="J3993">
        <v>-2.76572611959616</v>
      </c>
      <c r="K3993">
        <v>7.6048168469705102</v>
      </c>
      <c r="L3993">
        <v>8.2854096298438495</v>
      </c>
      <c r="M3993">
        <v>98.719527114576593</v>
      </c>
      <c r="N3993">
        <v>4.2947806917306304</v>
      </c>
      <c r="O3993">
        <v>9.6774193548387206</v>
      </c>
      <c r="P3993">
        <v>92.035398230088404</v>
      </c>
      <c r="Q3993">
        <v>7.4276315882480003E-3</v>
      </c>
    </row>
    <row r="3994" spans="1:17" hidden="1" x14ac:dyDescent="0.3">
      <c r="A3994" t="s">
        <v>8220</v>
      </c>
      <c r="B3994" t="s">
        <v>8221</v>
      </c>
      <c r="C3994" t="s">
        <v>10301</v>
      </c>
      <c r="D3994" t="s">
        <v>263</v>
      </c>
      <c r="E3994">
        <v>22.308301199999999</v>
      </c>
      <c r="F3994">
        <v>77.64</v>
      </c>
      <c r="G3994">
        <v>856.11268072681605</v>
      </c>
      <c r="H3994">
        <v>-7.3817684675835196</v>
      </c>
      <c r="I3994">
        <v>75.453696414493706</v>
      </c>
      <c r="J3994">
        <v>3.12920771277917</v>
      </c>
      <c r="K3994">
        <v>71.989413995197907</v>
      </c>
      <c r="L3994">
        <v>49.8553112599255</v>
      </c>
      <c r="M3994">
        <v>55.540188404917401</v>
      </c>
      <c r="N3994">
        <v>0.57461783488028195</v>
      </c>
      <c r="O3994">
        <v>20.182895414734599</v>
      </c>
      <c r="P3994">
        <v>884.03041825094999</v>
      </c>
    </row>
    <row r="3995" spans="1:17" hidden="1" x14ac:dyDescent="0.3">
      <c r="A3995" t="s">
        <v>8222</v>
      </c>
      <c r="B3995" t="s">
        <v>8223</v>
      </c>
      <c r="C3995" t="s">
        <v>10301</v>
      </c>
      <c r="D3995" t="s">
        <v>303</v>
      </c>
      <c r="E3995">
        <v>22.291833199999999</v>
      </c>
      <c r="F3995">
        <v>52.99</v>
      </c>
      <c r="G3995">
        <v>104.49454317761899</v>
      </c>
      <c r="H3995">
        <v>-2.4200378858118099</v>
      </c>
      <c r="I3995">
        <v>22.036102105311599</v>
      </c>
      <c r="J3995">
        <v>-2.04377490008397</v>
      </c>
      <c r="K3995">
        <v>47.4889297907228</v>
      </c>
      <c r="L3995">
        <v>37.349484969941301</v>
      </c>
      <c r="M3995">
        <v>58.190741518660701</v>
      </c>
      <c r="N3995">
        <v>0.45630879448294298</v>
      </c>
      <c r="O3995">
        <v>6.0388752594829196</v>
      </c>
      <c r="P3995">
        <v>132.923076923076</v>
      </c>
      <c r="Q3995">
        <v>0.118251589130326</v>
      </c>
    </row>
    <row r="3996" spans="1:17" hidden="1" x14ac:dyDescent="0.3">
      <c r="A3996" t="s">
        <v>8224</v>
      </c>
      <c r="B3996" t="s">
        <v>8225</v>
      </c>
      <c r="C3996" t="s">
        <v>10301</v>
      </c>
      <c r="D3996" t="s">
        <v>1399</v>
      </c>
      <c r="E3996">
        <v>22.16995</v>
      </c>
      <c r="F3996">
        <v>19.03</v>
      </c>
      <c r="G3996">
        <v>6.39272216940308</v>
      </c>
      <c r="H3996">
        <v>-22.897834553484401</v>
      </c>
      <c r="I3996">
        <v>11.098461184862</v>
      </c>
      <c r="J3996">
        <v>4.5568004315497097</v>
      </c>
      <c r="K3996">
        <v>19.856187529224801</v>
      </c>
      <c r="L3996">
        <v>16.894202503515501</v>
      </c>
      <c r="M3996">
        <v>44.997500731011598</v>
      </c>
      <c r="N3996">
        <v>0.32077114692258102</v>
      </c>
      <c r="O3996">
        <v>50.236468733578498</v>
      </c>
      <c r="P3996">
        <v>58.451290591174001</v>
      </c>
      <c r="Q3996">
        <v>0.13373668189690599</v>
      </c>
    </row>
    <row r="3997" spans="1:17" hidden="1" x14ac:dyDescent="0.3">
      <c r="A3997" t="s">
        <v>8226</v>
      </c>
      <c r="B3997" t="s">
        <v>8227</v>
      </c>
      <c r="C3997" t="s">
        <v>10301</v>
      </c>
      <c r="D3997" t="s">
        <v>622</v>
      </c>
      <c r="E3997">
        <v>22.154</v>
      </c>
      <c r="F3997">
        <v>23.32</v>
      </c>
      <c r="G3997">
        <v>-20.104515147805301</v>
      </c>
      <c r="H3997">
        <v>5.4953304125647602</v>
      </c>
      <c r="I3997">
        <v>-4.8013052324526502</v>
      </c>
      <c r="J3997">
        <v>-8.2322283801797997</v>
      </c>
      <c r="K3997">
        <v>22.9304681279345</v>
      </c>
      <c r="L3997">
        <v>21.868240732200299</v>
      </c>
      <c r="M3997">
        <v>47.031267323723597</v>
      </c>
      <c r="N3997">
        <v>0.80646120342754302</v>
      </c>
      <c r="O3997">
        <v>42.5385934819897</v>
      </c>
      <c r="P3997">
        <v>40.060060060060003</v>
      </c>
      <c r="Q3997">
        <v>8.3163406593227004E-2</v>
      </c>
    </row>
    <row r="3998" spans="1:17" hidden="1" x14ac:dyDescent="0.3">
      <c r="A3998" t="s">
        <v>8228</v>
      </c>
      <c r="B3998" t="s">
        <v>8229</v>
      </c>
      <c r="C3998" t="s">
        <v>10301</v>
      </c>
      <c r="D3998" t="s">
        <v>8230</v>
      </c>
      <c r="E3998">
        <v>22.153600000000001</v>
      </c>
      <c r="F3998">
        <v>36.799999999999997</v>
      </c>
      <c r="G3998">
        <v>-46.429695008634098</v>
      </c>
      <c r="H3998">
        <v>-0.838471028392613</v>
      </c>
      <c r="I3998">
        <v>-30.187689848024601</v>
      </c>
      <c r="J3998">
        <v>4.6990626127981896</v>
      </c>
      <c r="M3998">
        <v>44.901964521842999</v>
      </c>
      <c r="O3998">
        <v>42.010869565217398</v>
      </c>
      <c r="P3998">
        <v>5.4441260744985502</v>
      </c>
    </row>
    <row r="3999" spans="1:17" hidden="1" x14ac:dyDescent="0.3">
      <c r="A3999" t="s">
        <v>8231</v>
      </c>
      <c r="B3999" t="s">
        <v>8232</v>
      </c>
      <c r="C3999" t="s">
        <v>10301</v>
      </c>
      <c r="D3999" t="s">
        <v>1353</v>
      </c>
      <c r="E3999">
        <v>21.997200029999998</v>
      </c>
      <c r="F3999">
        <v>57.1</v>
      </c>
      <c r="G3999">
        <v>-21.148851959437401</v>
      </c>
      <c r="H3999">
        <v>-7.1236039511951094E-2</v>
      </c>
      <c r="I3999">
        <v>-8.75576120274639</v>
      </c>
      <c r="J3999">
        <v>-3.5770501313344698</v>
      </c>
      <c r="K3999">
        <v>56.995118568588097</v>
      </c>
      <c r="L3999">
        <v>55.622215529985098</v>
      </c>
      <c r="M3999">
        <v>48.752273491280398</v>
      </c>
      <c r="N3999">
        <v>1.0457059370997801</v>
      </c>
      <c r="O3999">
        <v>2.88966725043782</v>
      </c>
      <c r="P3999">
        <v>8.2464454976303401</v>
      </c>
    </row>
    <row r="4000" spans="1:17" hidden="1" x14ac:dyDescent="0.3">
      <c r="A4000" t="s">
        <v>8233</v>
      </c>
      <c r="B4000" t="s">
        <v>8234</v>
      </c>
      <c r="C4000" t="s">
        <v>10301</v>
      </c>
      <c r="D4000" t="s">
        <v>622</v>
      </c>
      <c r="E4000">
        <v>21.909800430000001</v>
      </c>
      <c r="F4000">
        <v>3.57</v>
      </c>
      <c r="G4000">
        <v>-63.5934131998102</v>
      </c>
      <c r="H4000">
        <v>3.7667921295021198</v>
      </c>
      <c r="I4000">
        <v>-27.477619155977901</v>
      </c>
      <c r="J4000">
        <v>2.23427388040382</v>
      </c>
      <c r="K4000">
        <v>3.4595771500817101</v>
      </c>
      <c r="L4000">
        <v>4.09364332548782</v>
      </c>
      <c r="M4000">
        <v>98.319246447464096</v>
      </c>
      <c r="N4000">
        <v>0.13657407407407399</v>
      </c>
      <c r="O4000">
        <v>105.88235294117599</v>
      </c>
      <c r="P4000">
        <v>9.50920245398774</v>
      </c>
    </row>
    <row r="4001" spans="1:17" hidden="1" x14ac:dyDescent="0.3">
      <c r="A4001" t="s">
        <v>8235</v>
      </c>
      <c r="B4001" t="s">
        <v>8236</v>
      </c>
      <c r="C4001" t="s">
        <v>10301</v>
      </c>
      <c r="D4001" t="s">
        <v>400</v>
      </c>
      <c r="E4001">
        <v>21.77960508</v>
      </c>
      <c r="F4001">
        <v>20.91</v>
      </c>
      <c r="G4001">
        <v>-31.022464122837</v>
      </c>
      <c r="H4001">
        <v>3.3167921295021201</v>
      </c>
      <c r="I4001">
        <v>-7.12573236352506</v>
      </c>
      <c r="J4001">
        <v>-1.3593245677048</v>
      </c>
      <c r="K4001">
        <v>21.5212264910305</v>
      </c>
      <c r="L4001">
        <v>21.7407855190534</v>
      </c>
      <c r="M4001">
        <v>44.205071888603698</v>
      </c>
      <c r="N4001">
        <v>0.49630541871921102</v>
      </c>
      <c r="O4001">
        <v>33.3333333333333</v>
      </c>
      <c r="P4001">
        <v>33.6102236421725</v>
      </c>
      <c r="Q4001">
        <v>0.12187853339851901</v>
      </c>
    </row>
    <row r="4002" spans="1:17" hidden="1" x14ac:dyDescent="0.3">
      <c r="A4002" t="s">
        <v>8237</v>
      </c>
      <c r="B4002" t="s">
        <v>8238</v>
      </c>
      <c r="C4002" t="s">
        <v>10301</v>
      </c>
      <c r="D4002" t="s">
        <v>955</v>
      </c>
      <c r="E4002">
        <v>21.778379999999999</v>
      </c>
      <c r="F4002">
        <v>10.66</v>
      </c>
      <c r="G4002">
        <v>-42.841919487422601</v>
      </c>
      <c r="H4002">
        <v>12.940790174467899</v>
      </c>
      <c r="I4002">
        <v>-40.703695079903198</v>
      </c>
      <c r="J4002">
        <v>14.0342738804038</v>
      </c>
      <c r="K4002">
        <v>10.4663486249723</v>
      </c>
      <c r="L4002">
        <v>11.908194542756799</v>
      </c>
      <c r="M4002">
        <v>53.831568774634299</v>
      </c>
      <c r="N4002">
        <v>1.8877127963589699</v>
      </c>
      <c r="O4002">
        <v>65.103189493433405</v>
      </c>
      <c r="P4002">
        <v>29.841656516443301</v>
      </c>
      <c r="Q4002">
        <v>-7.6274105071617998E-2</v>
      </c>
    </row>
    <row r="4003" spans="1:17" hidden="1" x14ac:dyDescent="0.3">
      <c r="A4003" t="s">
        <v>8239</v>
      </c>
      <c r="B4003" t="s">
        <v>8240</v>
      </c>
      <c r="C4003" t="s">
        <v>10301</v>
      </c>
      <c r="D4003" t="s">
        <v>72</v>
      </c>
      <c r="E4003">
        <v>21.728000000000002</v>
      </c>
      <c r="F4003">
        <v>15.52</v>
      </c>
      <c r="G4003">
        <v>94.750842102838106</v>
      </c>
      <c r="H4003">
        <v>31.293673849932201</v>
      </c>
      <c r="I4003">
        <v>70.483892049620493</v>
      </c>
      <c r="J4003">
        <v>31.8111619604766</v>
      </c>
      <c r="K4003">
        <v>11.765324389642201</v>
      </c>
      <c r="L4003">
        <v>10.2266972367467</v>
      </c>
      <c r="M4003">
        <v>94.123941524081999</v>
      </c>
      <c r="N4003">
        <v>1.32605317839054</v>
      </c>
      <c r="O4003">
        <v>18.4922680412371</v>
      </c>
      <c r="P4003">
        <v>147.923322683706</v>
      </c>
      <c r="Q4003">
        <v>4.5054691656213001E-2</v>
      </c>
    </row>
    <row r="4004" spans="1:17" hidden="1" x14ac:dyDescent="0.3">
      <c r="A4004" t="s">
        <v>8241</v>
      </c>
      <c r="B4004" t="s">
        <v>8242</v>
      </c>
      <c r="C4004" t="s">
        <v>10301</v>
      </c>
      <c r="D4004" t="s">
        <v>139</v>
      </c>
      <c r="E4004">
        <v>21.698115359999999</v>
      </c>
      <c r="F4004">
        <v>18.079999999999998</v>
      </c>
      <c r="G4004">
        <v>-35.247312101274503</v>
      </c>
      <c r="H4004">
        <v>-3.4242191064529299</v>
      </c>
      <c r="I4004">
        <v>-34.344680182173398</v>
      </c>
      <c r="J4004">
        <v>-1.60361107020628</v>
      </c>
      <c r="K4004">
        <v>17.8956400752534</v>
      </c>
      <c r="L4004">
        <v>18.319051113988099</v>
      </c>
      <c r="M4004">
        <v>60.077562011889498</v>
      </c>
      <c r="N4004">
        <v>0.63155438222896398</v>
      </c>
      <c r="O4004">
        <v>63.163716814159301</v>
      </c>
      <c r="P4004">
        <v>16.645161290322498</v>
      </c>
      <c r="Q4004">
        <v>8.1486473885063998E-2</v>
      </c>
    </row>
    <row r="4005" spans="1:17" hidden="1" x14ac:dyDescent="0.3">
      <c r="A4005" t="s">
        <v>8243</v>
      </c>
      <c r="B4005" t="s">
        <v>8244</v>
      </c>
      <c r="C4005" t="s">
        <v>10301</v>
      </c>
      <c r="D4005" t="s">
        <v>527</v>
      </c>
      <c r="E4005">
        <v>21.698078599999999</v>
      </c>
      <c r="F4005">
        <v>57.86</v>
      </c>
      <c r="G4005">
        <v>447.23136784365801</v>
      </c>
      <c r="H4005">
        <v>18.250796257468998</v>
      </c>
      <c r="I4005">
        <v>95.485026676933202</v>
      </c>
      <c r="J4005">
        <v>3.3376463144214199</v>
      </c>
      <c r="K4005">
        <v>55.959845825569097</v>
      </c>
      <c r="L4005">
        <v>42.978684031478402</v>
      </c>
      <c r="M4005">
        <v>69.420697404364006</v>
      </c>
      <c r="N4005">
        <v>0.74562790023201797</v>
      </c>
      <c r="O4005">
        <v>34.600760456273697</v>
      </c>
      <c r="P4005">
        <v>475.14910536779303</v>
      </c>
    </row>
    <row r="4006" spans="1:17" hidden="1" x14ac:dyDescent="0.3">
      <c r="A4006" t="s">
        <v>8245</v>
      </c>
      <c r="B4006" t="s">
        <v>8246</v>
      </c>
      <c r="C4006" t="s">
        <v>10301</v>
      </c>
      <c r="D4006" t="s">
        <v>8247</v>
      </c>
      <c r="E4006">
        <v>21.6647775</v>
      </c>
      <c r="F4006">
        <v>59.58</v>
      </c>
      <c r="G4006">
        <v>-83.238322451018703</v>
      </c>
      <c r="H4006">
        <v>5.6928899517084703</v>
      </c>
      <c r="I4006">
        <v>-66.996317290409195</v>
      </c>
      <c r="J4006">
        <v>9.5327365725673001</v>
      </c>
      <c r="K4006">
        <v>65.076866336228505</v>
      </c>
      <c r="M4006">
        <v>67.917089163027399</v>
      </c>
      <c r="N4006">
        <v>0.50623202301054604</v>
      </c>
      <c r="O4006">
        <v>171.987244041624</v>
      </c>
      <c r="P4006">
        <v>24.905660377358402</v>
      </c>
    </row>
    <row r="4007" spans="1:17" hidden="1" x14ac:dyDescent="0.3">
      <c r="A4007" t="s">
        <v>8248</v>
      </c>
      <c r="B4007" t="s">
        <v>8249</v>
      </c>
      <c r="C4007" t="s">
        <v>10301</v>
      </c>
      <c r="D4007" t="s">
        <v>359</v>
      </c>
      <c r="E4007">
        <v>21.6280176</v>
      </c>
      <c r="F4007">
        <v>14</v>
      </c>
      <c r="G4007">
        <v>12.0822624758654</v>
      </c>
      <c r="H4007">
        <v>11.3975242292607</v>
      </c>
      <c r="I4007">
        <v>-15.057374875602299</v>
      </c>
      <c r="J4007">
        <v>-1.3164507572773301</v>
      </c>
      <c r="K4007">
        <v>13.911773210446199</v>
      </c>
      <c r="L4007">
        <v>12.820695849226899</v>
      </c>
      <c r="M4007">
        <v>46.245428883248202</v>
      </c>
      <c r="N4007">
        <v>1.0844856618482199</v>
      </c>
      <c r="O4007">
        <v>19.714285714285701</v>
      </c>
      <c r="P4007">
        <v>63.742690058479504</v>
      </c>
      <c r="Q4007">
        <v>7.7506709315947997E-2</v>
      </c>
    </row>
    <row r="4008" spans="1:17" hidden="1" x14ac:dyDescent="0.3">
      <c r="A4008" t="s">
        <v>8250</v>
      </c>
      <c r="B4008" t="s">
        <v>8251</v>
      </c>
      <c r="C4008" t="s">
        <v>10301</v>
      </c>
      <c r="D4008" t="s">
        <v>527</v>
      </c>
      <c r="E4008">
        <v>21.616354775999898</v>
      </c>
      <c r="F4008">
        <v>36.340000000000003</v>
      </c>
      <c r="G4008">
        <v>121.15697118045701</v>
      </c>
      <c r="H4008">
        <v>-20.440667077956999</v>
      </c>
      <c r="I4008">
        <v>-59.199198067496098</v>
      </c>
      <c r="J4008">
        <v>-9.2417110089647707</v>
      </c>
      <c r="K4008">
        <v>42.184288242066899</v>
      </c>
      <c r="L4008">
        <v>42.727313792959897</v>
      </c>
      <c r="M4008">
        <v>44.521219857499297</v>
      </c>
      <c r="N4008">
        <v>1.8770024427324401</v>
      </c>
      <c r="O4008">
        <v>145.70720968629601</v>
      </c>
      <c r="P4008">
        <v>149.07470870459201</v>
      </c>
      <c r="Q4008">
        <v>9.2031374008677003E-2</v>
      </c>
    </row>
    <row r="4009" spans="1:17" hidden="1" x14ac:dyDescent="0.3">
      <c r="A4009" t="s">
        <v>8252</v>
      </c>
      <c r="B4009" t="s">
        <v>8253</v>
      </c>
      <c r="C4009" t="s">
        <v>10301</v>
      </c>
      <c r="D4009" t="s">
        <v>568</v>
      </c>
      <c r="E4009">
        <v>21.6149345</v>
      </c>
      <c r="F4009">
        <v>32.75</v>
      </c>
      <c r="G4009">
        <v>-22.2725762338119</v>
      </c>
      <c r="H4009">
        <v>12.4111274504421</v>
      </c>
      <c r="I4009">
        <v>-63.114047903264002</v>
      </c>
      <c r="J4009">
        <v>1.41433818908549</v>
      </c>
      <c r="K4009">
        <v>36.420451614909403</v>
      </c>
      <c r="L4009">
        <v>41.564754802253603</v>
      </c>
      <c r="M4009">
        <v>59.889105905033503</v>
      </c>
      <c r="N4009">
        <v>0.69767441860465096</v>
      </c>
      <c r="O4009">
        <v>127.022900763358</v>
      </c>
      <c r="P4009">
        <v>48.190045248868699</v>
      </c>
    </row>
    <row r="4010" spans="1:17" hidden="1" x14ac:dyDescent="0.3">
      <c r="A4010" t="s">
        <v>8254</v>
      </c>
      <c r="B4010" t="s">
        <v>8255</v>
      </c>
      <c r="C4010" t="s">
        <v>10301</v>
      </c>
      <c r="D4010" t="s">
        <v>622</v>
      </c>
      <c r="E4010">
        <v>21.607500000000002</v>
      </c>
      <c r="F4010">
        <v>12.9</v>
      </c>
      <c r="G4010">
        <v>-38.022267140859299</v>
      </c>
      <c r="H4010">
        <v>-2.4005230455951501</v>
      </c>
      <c r="I4010">
        <v>24.113741320685399</v>
      </c>
      <c r="J4010">
        <v>-1.1657261195961699</v>
      </c>
      <c r="K4010">
        <v>12.4052226485774</v>
      </c>
      <c r="L4010">
        <v>11.5896779777002</v>
      </c>
      <c r="M4010">
        <v>66.4646277115082</v>
      </c>
      <c r="N4010">
        <v>0.85810055865921697</v>
      </c>
      <c r="O4010">
        <v>19.379844961240298</v>
      </c>
      <c r="P4010">
        <v>51.764705882352899</v>
      </c>
      <c r="Q4010">
        <v>7.2445873359173005E-2</v>
      </c>
    </row>
    <row r="4011" spans="1:17" hidden="1" x14ac:dyDescent="0.3">
      <c r="A4011" t="s">
        <v>8256</v>
      </c>
      <c r="B4011" t="s">
        <v>8257</v>
      </c>
      <c r="C4011" t="s">
        <v>10301</v>
      </c>
      <c r="D4011" t="s">
        <v>622</v>
      </c>
      <c r="E4011">
        <v>21.574076000000002</v>
      </c>
      <c r="F4011">
        <v>42.65</v>
      </c>
      <c r="G4011">
        <v>144.084813496273</v>
      </c>
      <c r="H4011">
        <v>-13.056855165087001</v>
      </c>
      <c r="I4011">
        <v>-2.8191728944081702</v>
      </c>
      <c r="J4011">
        <v>-7.6305909844610298</v>
      </c>
      <c r="K4011">
        <v>44.986324103424003</v>
      </c>
      <c r="L4011">
        <v>34.600668011488601</v>
      </c>
      <c r="M4011">
        <v>30.365680682284399</v>
      </c>
      <c r="N4011">
        <v>0.27359485828435698</v>
      </c>
      <c r="O4011">
        <v>24.032825322391499</v>
      </c>
      <c r="P4011">
        <v>252.47933884297501</v>
      </c>
      <c r="Q4011">
        <v>0.110525976678645</v>
      </c>
    </row>
    <row r="4012" spans="1:17" hidden="1" x14ac:dyDescent="0.3">
      <c r="A4012" t="s">
        <v>8258</v>
      </c>
      <c r="B4012" t="s">
        <v>8259</v>
      </c>
      <c r="C4012" t="s">
        <v>10301</v>
      </c>
      <c r="D4012" t="s">
        <v>471</v>
      </c>
      <c r="E4012">
        <v>21.5305</v>
      </c>
      <c r="F4012">
        <v>2.89</v>
      </c>
      <c r="G4012">
        <v>16.582262475865399</v>
      </c>
      <c r="H4012">
        <v>11.219622318181299</v>
      </c>
      <c r="I4012">
        <v>-5.0336659428608499</v>
      </c>
      <c r="J4012">
        <v>1.4300780762080301</v>
      </c>
      <c r="K4012">
        <v>2.6931596266776299</v>
      </c>
      <c r="L4012">
        <v>2.49719925472264</v>
      </c>
      <c r="M4012">
        <v>56.007062642638999</v>
      </c>
      <c r="N4012">
        <v>0.82836140153571802</v>
      </c>
      <c r="O4012">
        <v>9.6885813148788795</v>
      </c>
      <c r="P4012">
        <v>57.065217391304301</v>
      </c>
      <c r="Q4012">
        <v>9.7151019748343004E-2</v>
      </c>
    </row>
    <row r="4013" spans="1:17" hidden="1" x14ac:dyDescent="0.3">
      <c r="A4013" t="s">
        <v>8260</v>
      </c>
      <c r="B4013" t="s">
        <v>8261</v>
      </c>
      <c r="C4013" t="s">
        <v>10301</v>
      </c>
      <c r="D4013" t="s">
        <v>527</v>
      </c>
      <c r="E4013">
        <v>21.512395699999999</v>
      </c>
      <c r="F4013">
        <v>0.74</v>
      </c>
      <c r="G4013">
        <v>127.254676268968</v>
      </c>
      <c r="H4013">
        <v>1.5445699072799</v>
      </c>
      <c r="I4013">
        <v>-36.165528281892399</v>
      </c>
      <c r="J4013">
        <v>1.2051658181611399E-2</v>
      </c>
      <c r="K4013">
        <v>0.76717156745923698</v>
      </c>
      <c r="L4013">
        <v>0.75489207555212801</v>
      </c>
      <c r="M4013">
        <v>49.327584885790799</v>
      </c>
      <c r="N4013">
        <v>1.14450322779114</v>
      </c>
      <c r="O4013">
        <v>54.054054054053999</v>
      </c>
      <c r="P4013">
        <v>164.28571428571399</v>
      </c>
    </row>
    <row r="4014" spans="1:17" hidden="1" x14ac:dyDescent="0.3">
      <c r="A4014" t="s">
        <v>8262</v>
      </c>
      <c r="B4014" t="s">
        <v>8263</v>
      </c>
      <c r="C4014" t="s">
        <v>10301</v>
      </c>
      <c r="D4014" t="s">
        <v>408</v>
      </c>
      <c r="E4014">
        <v>21.508704000000002</v>
      </c>
      <c r="F4014">
        <v>32.9</v>
      </c>
      <c r="G4014">
        <v>17.5287699913384</v>
      </c>
      <c r="H4014">
        <v>3.4179549201997901</v>
      </c>
      <c r="I4014">
        <v>112.133791445998</v>
      </c>
      <c r="J4014">
        <v>-2.76572611959616</v>
      </c>
      <c r="K4014">
        <v>28.5495825884732</v>
      </c>
      <c r="L4014">
        <v>20.0928144689011</v>
      </c>
      <c r="M4014">
        <v>84.553824411257395</v>
      </c>
      <c r="N4014">
        <v>0.70322786062801701</v>
      </c>
      <c r="O4014">
        <v>0.303951367781163</v>
      </c>
      <c r="P4014">
        <v>160.28481012658199</v>
      </c>
      <c r="Q4014">
        <v>0.18862512900033901</v>
      </c>
    </row>
    <row r="4015" spans="1:17" hidden="1" x14ac:dyDescent="0.3">
      <c r="A4015" t="s">
        <v>8264</v>
      </c>
      <c r="B4015" t="s">
        <v>8265</v>
      </c>
      <c r="C4015" t="s">
        <v>10301</v>
      </c>
      <c r="E4015">
        <v>21.476198549999999</v>
      </c>
      <c r="F4015">
        <v>35.130000000000003</v>
      </c>
      <c r="G4015">
        <v>-38.800538132962501</v>
      </c>
      <c r="H4015">
        <v>-0.94335279803410099</v>
      </c>
      <c r="I4015">
        <v>-9.82012204169264</v>
      </c>
      <c r="J4015">
        <v>-1.00102023724322</v>
      </c>
      <c r="K4015">
        <v>35.032976089044602</v>
      </c>
      <c r="L4015">
        <v>35.406201683027803</v>
      </c>
      <c r="M4015">
        <v>60.850388937446702</v>
      </c>
      <c r="N4015">
        <v>0.52557240813255501</v>
      </c>
      <c r="O4015">
        <v>71.306575576430305</v>
      </c>
      <c r="P4015">
        <v>20.514579759862698</v>
      </c>
      <c r="Q4015">
        <v>0.19633430591501</v>
      </c>
    </row>
    <row r="4016" spans="1:17" hidden="1" x14ac:dyDescent="0.3">
      <c r="A4016" t="s">
        <v>8266</v>
      </c>
      <c r="B4016" t="s">
        <v>8267</v>
      </c>
      <c r="C4016" t="s">
        <v>10301</v>
      </c>
      <c r="D4016" t="s">
        <v>733</v>
      </c>
      <c r="E4016">
        <v>21.450464595</v>
      </c>
      <c r="F4016">
        <v>44.44</v>
      </c>
      <c r="G4016">
        <v>8.8628103367456905</v>
      </c>
      <c r="H4016">
        <v>4.8432222268199396</v>
      </c>
      <c r="I4016">
        <v>-1.5121230427516501</v>
      </c>
      <c r="J4016">
        <v>1.04379768992764</v>
      </c>
      <c r="K4016">
        <v>41.190394285887798</v>
      </c>
      <c r="L4016">
        <v>37.886647035927801</v>
      </c>
      <c r="M4016">
        <v>53.954400247966703</v>
      </c>
      <c r="N4016">
        <v>0.44843837896370398</v>
      </c>
      <c r="O4016">
        <v>0.697569756975702</v>
      </c>
      <c r="P4016">
        <v>39.792387543252502</v>
      </c>
      <c r="Q4016">
        <v>5.7901449305412002E-2</v>
      </c>
    </row>
    <row r="4017" spans="1:17" hidden="1" x14ac:dyDescent="0.3">
      <c r="A4017" t="s">
        <v>8268</v>
      </c>
      <c r="B4017" t="s">
        <v>8269</v>
      </c>
      <c r="C4017" t="s">
        <v>10301</v>
      </c>
      <c r="D4017" t="s">
        <v>622</v>
      </c>
      <c r="E4017">
        <v>21.4301514</v>
      </c>
      <c r="F4017">
        <v>43.33</v>
      </c>
      <c r="G4017">
        <v>446.75069748912802</v>
      </c>
      <c r="H4017">
        <v>6.3337021051712199</v>
      </c>
      <c r="I4017">
        <v>304.95888302109</v>
      </c>
      <c r="J4017">
        <v>-10.488539728446</v>
      </c>
      <c r="K4017">
        <v>38.181892130360403</v>
      </c>
      <c r="L4017">
        <v>22.6286863912554</v>
      </c>
      <c r="M4017">
        <v>39.462286741619799</v>
      </c>
      <c r="N4017">
        <v>0.66504941704932297</v>
      </c>
      <c r="O4017">
        <v>12.762520193861</v>
      </c>
      <c r="P4017">
        <v>502.64255910987401</v>
      </c>
      <c r="Q4017">
        <v>0.15322241063710601</v>
      </c>
    </row>
    <row r="4018" spans="1:17" hidden="1" x14ac:dyDescent="0.3">
      <c r="A4018" t="s">
        <v>8270</v>
      </c>
      <c r="B4018" t="s">
        <v>8271</v>
      </c>
      <c r="C4018" t="s">
        <v>10301</v>
      </c>
      <c r="E4018">
        <v>21.42</v>
      </c>
      <c r="F4018">
        <v>21.42</v>
      </c>
      <c r="G4018">
        <v>-42.237737524134502</v>
      </c>
      <c r="H4018">
        <v>16.211236573946501</v>
      </c>
      <c r="I4018">
        <v>-17.356049404476099</v>
      </c>
      <c r="J4018">
        <v>3.67938969107855</v>
      </c>
      <c r="K4018">
        <v>18.917736218220099</v>
      </c>
      <c r="L4018">
        <v>20.5866858727105</v>
      </c>
      <c r="M4018">
        <v>77.601245062875606</v>
      </c>
      <c r="N4018">
        <v>1.04242389629878</v>
      </c>
      <c r="O4018">
        <v>30.7189542483659</v>
      </c>
      <c r="P4018">
        <v>35.913705583756297</v>
      </c>
      <c r="Q4018">
        <v>7.6753670490398995E-2</v>
      </c>
    </row>
    <row r="4019" spans="1:17" hidden="1" x14ac:dyDescent="0.3">
      <c r="A4019" t="s">
        <v>8272</v>
      </c>
      <c r="B4019" t="s">
        <v>8273</v>
      </c>
      <c r="C4019" t="s">
        <v>10301</v>
      </c>
      <c r="D4019" t="s">
        <v>72</v>
      </c>
      <c r="E4019">
        <v>21.418399999999998</v>
      </c>
      <c r="F4019">
        <v>1.64</v>
      </c>
      <c r="G4019">
        <v>-78.815941116948906</v>
      </c>
      <c r="H4019">
        <v>-31.938602061369199</v>
      </c>
      <c r="I4019">
        <v>-62.573935956339398</v>
      </c>
      <c r="J4019">
        <v>-9.4696367341213108</v>
      </c>
      <c r="K4019">
        <v>2.5301999999999998</v>
      </c>
      <c r="M4019">
        <v>0.75403129204012498</v>
      </c>
      <c r="O4019">
        <v>118.90243902439001</v>
      </c>
      <c r="P4019">
        <v>0</v>
      </c>
    </row>
    <row r="4020" spans="1:17" hidden="1" x14ac:dyDescent="0.3">
      <c r="A4020" t="s">
        <v>8274</v>
      </c>
      <c r="B4020" t="s">
        <v>8275</v>
      </c>
      <c r="C4020" t="s">
        <v>10301</v>
      </c>
      <c r="D4020" t="s">
        <v>46</v>
      </c>
      <c r="E4020">
        <v>21.3773202</v>
      </c>
      <c r="F4020">
        <v>12.69</v>
      </c>
      <c r="G4020">
        <v>239.90834943238701</v>
      </c>
      <c r="H4020">
        <v>12.1907513478538</v>
      </c>
      <c r="I4020">
        <v>140.61054994263699</v>
      </c>
      <c r="J4020">
        <v>-12.8061573864425</v>
      </c>
      <c r="K4020">
        <v>12.028886010273</v>
      </c>
      <c r="L4020">
        <v>7.9188595937172304</v>
      </c>
      <c r="M4020">
        <v>38.5113399721535</v>
      </c>
      <c r="N4020">
        <v>0.87339663353528096</v>
      </c>
      <c r="O4020">
        <v>22.695035460992901</v>
      </c>
      <c r="P4020">
        <v>296.5625</v>
      </c>
      <c r="Q4020">
        <v>9.5569669949430003E-2</v>
      </c>
    </row>
    <row r="4021" spans="1:17" hidden="1" x14ac:dyDescent="0.3">
      <c r="A4021" t="s">
        <v>8276</v>
      </c>
      <c r="B4021" t="s">
        <v>8277</v>
      </c>
      <c r="C4021" t="s">
        <v>10301</v>
      </c>
      <c r="D4021" t="s">
        <v>1672</v>
      </c>
      <c r="E4021">
        <v>21.29665</v>
      </c>
      <c r="F4021">
        <v>32.64</v>
      </c>
      <c r="G4021">
        <v>22.844387187181798</v>
      </c>
      <c r="H4021">
        <v>-1.23320787049787</v>
      </c>
      <c r="I4021">
        <v>-6.6902064709550997</v>
      </c>
      <c r="J4021">
        <v>-2.76572611959616</v>
      </c>
      <c r="K4021">
        <v>32.5484318812777</v>
      </c>
      <c r="L4021">
        <v>30.261998689069401</v>
      </c>
      <c r="M4021">
        <v>1.5738798927461899</v>
      </c>
      <c r="O4021">
        <v>0.24509803921568499</v>
      </c>
      <c r="P4021">
        <v>94.285714285714207</v>
      </c>
    </row>
    <row r="4022" spans="1:17" hidden="1" x14ac:dyDescent="0.3">
      <c r="A4022" t="s">
        <v>8278</v>
      </c>
      <c r="B4022" t="s">
        <v>8279</v>
      </c>
      <c r="C4022" t="s">
        <v>10301</v>
      </c>
      <c r="D4022" t="s">
        <v>139</v>
      </c>
      <c r="E4022">
        <v>21.265695999999998</v>
      </c>
      <c r="F4022">
        <v>36.159999999999997</v>
      </c>
      <c r="G4022">
        <v>17.771222991578501</v>
      </c>
      <c r="H4022">
        <v>32.048525875632102</v>
      </c>
      <c r="I4022">
        <v>117.765892001957</v>
      </c>
      <c r="J4022">
        <v>18.715755361885201</v>
      </c>
      <c r="K4022">
        <v>26.5566844178854</v>
      </c>
      <c r="L4022">
        <v>22.1880393157724</v>
      </c>
      <c r="M4022">
        <v>93.8930879875264</v>
      </c>
      <c r="N4022">
        <v>1.2217975645307499</v>
      </c>
      <c r="O4022">
        <v>0</v>
      </c>
      <c r="P4022">
        <v>177.72657450076801</v>
      </c>
      <c r="Q4022">
        <v>8.9065403154775999E-2</v>
      </c>
    </row>
    <row r="4023" spans="1:17" hidden="1" x14ac:dyDescent="0.3">
      <c r="A4023" t="s">
        <v>8280</v>
      </c>
      <c r="B4023" t="s">
        <v>8281</v>
      </c>
      <c r="C4023" t="s">
        <v>10301</v>
      </c>
      <c r="D4023" t="s">
        <v>622</v>
      </c>
      <c r="E4023">
        <v>21.22670025</v>
      </c>
      <c r="F4023">
        <v>31.15</v>
      </c>
      <c r="G4023">
        <v>-3.16803788456708</v>
      </c>
      <c r="H4023">
        <v>6.7383223786124402</v>
      </c>
      <c r="I4023">
        <v>-0.42573236352506699</v>
      </c>
      <c r="J4023">
        <v>-5.8018398939649698</v>
      </c>
      <c r="K4023">
        <v>29.6943301997227</v>
      </c>
      <c r="L4023">
        <v>28.4871561066868</v>
      </c>
      <c r="M4023">
        <v>53.454062972849101</v>
      </c>
      <c r="N4023">
        <v>0.84208279738935699</v>
      </c>
      <c r="O4023">
        <v>14.0930979133226</v>
      </c>
      <c r="P4023">
        <v>29.7916666666666</v>
      </c>
      <c r="Q4023">
        <v>1.3960088271663999E-2</v>
      </c>
    </row>
    <row r="4024" spans="1:17" hidden="1" x14ac:dyDescent="0.3">
      <c r="A4024" t="s">
        <v>8282</v>
      </c>
      <c r="B4024" t="s">
        <v>8283</v>
      </c>
      <c r="C4024" t="s">
        <v>10301</v>
      </c>
      <c r="D4024" t="s">
        <v>303</v>
      </c>
      <c r="E4024">
        <v>21.221474472000001</v>
      </c>
      <c r="F4024">
        <v>47.79</v>
      </c>
      <c r="G4024">
        <v>-31.352774905423701</v>
      </c>
      <c r="H4024">
        <v>-3.6323110095113198</v>
      </c>
      <c r="I4024">
        <v>-14.895659459515301</v>
      </c>
      <c r="J4024">
        <v>-0.462553381640812</v>
      </c>
      <c r="K4024">
        <v>43.689224384069703</v>
      </c>
      <c r="L4024">
        <v>44.398659494061199</v>
      </c>
      <c r="M4024">
        <v>71.741997630746496</v>
      </c>
      <c r="N4024">
        <v>2.99661594643944</v>
      </c>
      <c r="O4024">
        <v>16.572504708097899</v>
      </c>
      <c r="P4024">
        <v>22.225063938618899</v>
      </c>
      <c r="Q4024">
        <v>3.6124444570540003E-2</v>
      </c>
    </row>
    <row r="4025" spans="1:17" hidden="1" x14ac:dyDescent="0.3">
      <c r="A4025" t="s">
        <v>8284</v>
      </c>
      <c r="B4025" t="s">
        <v>8285</v>
      </c>
      <c r="C4025" t="s">
        <v>10301</v>
      </c>
      <c r="D4025" t="s">
        <v>4866</v>
      </c>
      <c r="E4025">
        <v>21.198657900000001</v>
      </c>
      <c r="F4025">
        <v>40.33</v>
      </c>
      <c r="G4025">
        <v>0.15466641362345601</v>
      </c>
      <c r="H4025">
        <v>12.0100353727453</v>
      </c>
      <c r="I4025">
        <v>11.2815847096456</v>
      </c>
      <c r="J4025">
        <v>-1.8018706979094199</v>
      </c>
      <c r="K4025">
        <v>39.059214875003001</v>
      </c>
      <c r="L4025">
        <v>35.832121398542597</v>
      </c>
      <c r="M4025">
        <v>50.046988706855302</v>
      </c>
      <c r="N4025">
        <v>0.35418041441203602</v>
      </c>
      <c r="O4025">
        <v>14.703694520208201</v>
      </c>
      <c r="P4025">
        <v>52.073906485671102</v>
      </c>
      <c r="Q4025">
        <v>5.0216572256027998E-2</v>
      </c>
    </row>
    <row r="4026" spans="1:17" hidden="1" x14ac:dyDescent="0.3">
      <c r="A4026" t="s">
        <v>8286</v>
      </c>
      <c r="B4026" t="s">
        <v>8287</v>
      </c>
      <c r="C4026" t="s">
        <v>10301</v>
      </c>
      <c r="D4026" t="s">
        <v>54</v>
      </c>
      <c r="E4026">
        <v>21.108923999999998</v>
      </c>
      <c r="F4026">
        <v>22.8</v>
      </c>
      <c r="G4026">
        <v>2.3679767615797198</v>
      </c>
      <c r="H4026">
        <v>-9.6080005736487806</v>
      </c>
      <c r="I4026">
        <v>16.774971861827002</v>
      </c>
      <c r="J4026">
        <v>-11.4434120700093</v>
      </c>
      <c r="K4026">
        <v>23.208892006268801</v>
      </c>
      <c r="L4026">
        <v>20.775593474608701</v>
      </c>
      <c r="M4026">
        <v>43.084076447378997</v>
      </c>
      <c r="N4026">
        <v>0.26766209784953598</v>
      </c>
      <c r="O4026">
        <v>32.368421052631497</v>
      </c>
      <c r="P4026">
        <v>52</v>
      </c>
      <c r="Q4026">
        <v>0.12825449641852901</v>
      </c>
    </row>
    <row r="4027" spans="1:17" hidden="1" x14ac:dyDescent="0.3">
      <c r="A4027" t="s">
        <v>8288</v>
      </c>
      <c r="B4027" t="s">
        <v>8289</v>
      </c>
      <c r="C4027" t="s">
        <v>10301</v>
      </c>
      <c r="D4027" t="s">
        <v>622</v>
      </c>
      <c r="E4027">
        <v>21.068698559999898</v>
      </c>
      <c r="F4027">
        <v>25.48</v>
      </c>
      <c r="G4027">
        <v>42.517045084560998</v>
      </c>
      <c r="H4027">
        <v>11.182446650419701</v>
      </c>
      <c r="I4027">
        <v>-22.864299808627798</v>
      </c>
      <c r="J4027">
        <v>-1.59163705077026</v>
      </c>
      <c r="K4027">
        <v>23.604353225540098</v>
      </c>
      <c r="L4027">
        <v>21.8028425832279</v>
      </c>
      <c r="M4027">
        <v>72.8651583604195</v>
      </c>
      <c r="N4027">
        <v>1.15617644048715</v>
      </c>
      <c r="O4027">
        <v>44.427001569858703</v>
      </c>
      <c r="P4027">
        <v>90.149253731343194</v>
      </c>
      <c r="Q4027">
        <v>6.8572624755996001E-2</v>
      </c>
    </row>
    <row r="4028" spans="1:17" hidden="1" x14ac:dyDescent="0.3">
      <c r="A4028" t="s">
        <v>8290</v>
      </c>
      <c r="B4028" t="s">
        <v>3451</v>
      </c>
      <c r="C4028" t="s">
        <v>10301</v>
      </c>
      <c r="D4028" t="s">
        <v>263</v>
      </c>
      <c r="E4028">
        <v>20.99916</v>
      </c>
      <c r="F4028">
        <v>8.4</v>
      </c>
      <c r="G4028">
        <v>47.082262475865399</v>
      </c>
      <c r="H4028">
        <v>25.082581603186298</v>
      </c>
      <c r="I4028">
        <v>-41.382845334236301</v>
      </c>
      <c r="K4028">
        <v>7.9337125409160096</v>
      </c>
      <c r="L4028">
        <v>7.8279895168764702</v>
      </c>
      <c r="M4028">
        <v>56.930623047134702</v>
      </c>
      <c r="N4028">
        <v>1.4908193908193901</v>
      </c>
      <c r="O4028">
        <v>48.809523809523803</v>
      </c>
      <c r="P4028">
        <v>80.645161290322505</v>
      </c>
      <c r="Q4028">
        <v>5.8362820440345999E-2</v>
      </c>
    </row>
    <row r="4029" spans="1:17" hidden="1" x14ac:dyDescent="0.3">
      <c r="A4029" t="s">
        <v>8291</v>
      </c>
      <c r="B4029" t="s">
        <v>8292</v>
      </c>
      <c r="C4029" t="s">
        <v>10301</v>
      </c>
      <c r="D4029" t="s">
        <v>733</v>
      </c>
      <c r="E4029">
        <v>20.996392725</v>
      </c>
      <c r="F4029">
        <v>132.31</v>
      </c>
      <c r="G4029">
        <v>17.190838918067598</v>
      </c>
      <c r="H4029">
        <v>3.7647993036751002</v>
      </c>
      <c r="I4029">
        <v>9.3653434758308904</v>
      </c>
      <c r="J4029">
        <v>-0.89410972361783303</v>
      </c>
      <c r="K4029">
        <v>125.94795807897199</v>
      </c>
      <c r="L4029">
        <v>113.550394174418</v>
      </c>
      <c r="M4029">
        <v>31.0272649847048</v>
      </c>
      <c r="N4029">
        <v>1.0987004279319199</v>
      </c>
      <c r="O4029">
        <v>1.5418335726702299</v>
      </c>
      <c r="P4029">
        <v>46.474039632458698</v>
      </c>
      <c r="Q4029">
        <v>7.1200898966220002E-3</v>
      </c>
    </row>
    <row r="4030" spans="1:17" hidden="1" x14ac:dyDescent="0.3">
      <c r="A4030" t="s">
        <v>8293</v>
      </c>
      <c r="B4030" t="s">
        <v>8294</v>
      </c>
      <c r="C4030" t="s">
        <v>10301</v>
      </c>
      <c r="D4030" t="s">
        <v>527</v>
      </c>
      <c r="E4030">
        <v>20.978396</v>
      </c>
      <c r="F4030">
        <v>20.56</v>
      </c>
      <c r="G4030">
        <v>26.6687286412789</v>
      </c>
      <c r="H4030">
        <v>30.622396942675</v>
      </c>
      <c r="I4030">
        <v>-18.348451383043901</v>
      </c>
      <c r="J4030">
        <v>-9.2767274666998905</v>
      </c>
      <c r="K4030">
        <v>17.842273456318502</v>
      </c>
      <c r="L4030">
        <v>18.088733329043301</v>
      </c>
      <c r="M4030">
        <v>61.549600504198601</v>
      </c>
      <c r="N4030">
        <v>3.6995246121836201</v>
      </c>
      <c r="O4030">
        <v>28.891050583657499</v>
      </c>
      <c r="P4030">
        <v>65.406275140788395</v>
      </c>
      <c r="Q4030">
        <v>-4.4016133904838002E-2</v>
      </c>
    </row>
    <row r="4031" spans="1:17" hidden="1" x14ac:dyDescent="0.3">
      <c r="A4031" t="s">
        <v>8295</v>
      </c>
      <c r="B4031" t="s">
        <v>8296</v>
      </c>
      <c r="C4031" t="s">
        <v>10301</v>
      </c>
      <c r="D4031" t="s">
        <v>127</v>
      </c>
      <c r="E4031">
        <v>20.903184</v>
      </c>
      <c r="F4031">
        <v>38.1</v>
      </c>
      <c r="G4031">
        <v>115.22201997427</v>
      </c>
      <c r="H4031">
        <v>11.868630472075701</v>
      </c>
      <c r="I4031">
        <v>-35.809543594110401</v>
      </c>
      <c r="J4031">
        <v>3.0203000812771799</v>
      </c>
      <c r="K4031">
        <v>36.075685376882802</v>
      </c>
      <c r="L4031">
        <v>31.1579036993801</v>
      </c>
      <c r="M4031">
        <v>47.811545061752497</v>
      </c>
      <c r="N4031">
        <v>0.58893577820076004</v>
      </c>
      <c r="O4031">
        <v>40</v>
      </c>
      <c r="P4031">
        <v>149.672346002621</v>
      </c>
      <c r="Q4031">
        <v>4.9802556549501997E-2</v>
      </c>
    </row>
    <row r="4032" spans="1:17" hidden="1" x14ac:dyDescent="0.3">
      <c r="A4032" t="s">
        <v>8297</v>
      </c>
      <c r="B4032" t="s">
        <v>8298</v>
      </c>
      <c r="C4032" t="s">
        <v>10301</v>
      </c>
      <c r="D4032" t="s">
        <v>622</v>
      </c>
      <c r="E4032">
        <v>20.871828713999999</v>
      </c>
      <c r="F4032">
        <v>31.02</v>
      </c>
      <c r="G4032">
        <v>-58.9844041908012</v>
      </c>
      <c r="H4032">
        <v>-3.32844596573596</v>
      </c>
      <c r="I4032">
        <v>-41.175732363525</v>
      </c>
      <c r="J4032">
        <v>-2.76572611959616</v>
      </c>
      <c r="K4032">
        <v>32.147003599314097</v>
      </c>
      <c r="L4032">
        <v>36.142874144094499</v>
      </c>
      <c r="M4032">
        <v>61.504398855074697</v>
      </c>
      <c r="N4032">
        <v>1.80612244897959</v>
      </c>
      <c r="O4032">
        <v>67.633784655061206</v>
      </c>
      <c r="P4032">
        <v>22.802850356294499</v>
      </c>
    </row>
    <row r="4033" spans="1:17" hidden="1" x14ac:dyDescent="0.3">
      <c r="A4033" t="s">
        <v>8299</v>
      </c>
      <c r="B4033" t="s">
        <v>8300</v>
      </c>
      <c r="C4033" t="s">
        <v>10301</v>
      </c>
      <c r="D4033" t="s">
        <v>5319</v>
      </c>
      <c r="E4033">
        <v>20.823186499999998</v>
      </c>
      <c r="F4033">
        <v>8.66</v>
      </c>
      <c r="G4033">
        <v>-79.900907378390599</v>
      </c>
      <c r="H4033">
        <v>-5.3337369710269602</v>
      </c>
      <c r="I4033">
        <v>-44.595949249659803</v>
      </c>
      <c r="J4033">
        <v>-0.50902654272733705</v>
      </c>
      <c r="K4033">
        <v>7.8247492029125798</v>
      </c>
      <c r="L4033">
        <v>9.8999765999372897</v>
      </c>
      <c r="M4033">
        <v>85.941528742361299</v>
      </c>
      <c r="N4033">
        <v>1.2941076727426799</v>
      </c>
      <c r="O4033">
        <v>178.471077013653</v>
      </c>
      <c r="P4033">
        <v>23.714285714285701</v>
      </c>
    </row>
    <row r="4034" spans="1:17" hidden="1" x14ac:dyDescent="0.3">
      <c r="A4034" t="s">
        <v>8301</v>
      </c>
      <c r="B4034" t="s">
        <v>8302</v>
      </c>
      <c r="C4034" t="s">
        <v>10301</v>
      </c>
      <c r="D4034" t="s">
        <v>733</v>
      </c>
      <c r="E4034">
        <v>20.802747875000001</v>
      </c>
      <c r="F4034">
        <v>83.07</v>
      </c>
      <c r="G4034">
        <v>-10.9177375241345</v>
      </c>
      <c r="H4034">
        <v>-7.1276326795276104</v>
      </c>
      <c r="I4034">
        <v>6.4892747488504599</v>
      </c>
      <c r="J4034">
        <v>0.39637861731171897</v>
      </c>
      <c r="K4034">
        <v>83.322384410391905</v>
      </c>
      <c r="L4034">
        <v>79.050163727126005</v>
      </c>
      <c r="M4034">
        <v>59.256974662123497</v>
      </c>
      <c r="N4034">
        <v>3.9445239545582802</v>
      </c>
      <c r="O4034">
        <v>13.6390995545925</v>
      </c>
      <c r="P4034">
        <v>25.483383685800501</v>
      </c>
    </row>
    <row r="4035" spans="1:17" hidden="1" x14ac:dyDescent="0.3">
      <c r="A4035" t="s">
        <v>8303</v>
      </c>
      <c r="B4035" t="s">
        <v>8304</v>
      </c>
      <c r="C4035" t="s">
        <v>10301</v>
      </c>
      <c r="D4035" t="s">
        <v>1672</v>
      </c>
      <c r="E4035">
        <v>20.746099999999998</v>
      </c>
      <c r="F4035">
        <v>8.9499999999999993</v>
      </c>
      <c r="G4035">
        <v>-42.1897681754755</v>
      </c>
      <c r="H4035">
        <v>3.2112365739465498</v>
      </c>
      <c r="I4035">
        <v>-15.4391732237401</v>
      </c>
      <c r="J4035">
        <v>0.71051953509675003</v>
      </c>
      <c r="K4035">
        <v>8.6170396070079303</v>
      </c>
      <c r="L4035">
        <v>9.0888510413437391</v>
      </c>
      <c r="M4035">
        <v>61.991820069778299</v>
      </c>
      <c r="N4035">
        <v>0.69436997319034799</v>
      </c>
      <c r="O4035">
        <v>55.865921787709503</v>
      </c>
      <c r="P4035">
        <v>20.295698924731099</v>
      </c>
    </row>
    <row r="4036" spans="1:17" hidden="1" x14ac:dyDescent="0.3">
      <c r="A4036" t="s">
        <v>8305</v>
      </c>
      <c r="B4036" t="s">
        <v>8306</v>
      </c>
      <c r="C4036" t="s">
        <v>10301</v>
      </c>
      <c r="D4036" t="s">
        <v>408</v>
      </c>
      <c r="E4036">
        <v>20.709432432</v>
      </c>
      <c r="F4036">
        <v>18.72</v>
      </c>
      <c r="G4036">
        <v>83.130740491648893</v>
      </c>
      <c r="H4036">
        <v>1.16500741115298</v>
      </c>
      <c r="I4036">
        <v>-5.1910907252997998</v>
      </c>
      <c r="J4036">
        <v>-0.70902795394858098</v>
      </c>
      <c r="K4036">
        <v>21.261833352118</v>
      </c>
      <c r="L4036">
        <v>17.8183374497149</v>
      </c>
      <c r="M4036">
        <v>44.251998559283201</v>
      </c>
      <c r="N4036">
        <v>0.26783765472283899</v>
      </c>
      <c r="O4036">
        <v>59.989316239316203</v>
      </c>
      <c r="P4036">
        <v>247.955390334572</v>
      </c>
      <c r="Q4036">
        <v>0.156275605786934</v>
      </c>
    </row>
    <row r="4037" spans="1:17" hidden="1" x14ac:dyDescent="0.3">
      <c r="A4037" t="s">
        <v>8307</v>
      </c>
      <c r="B4037" t="s">
        <v>8308</v>
      </c>
      <c r="C4037" t="s">
        <v>10301</v>
      </c>
      <c r="D4037" t="s">
        <v>527</v>
      </c>
      <c r="E4037">
        <v>20.68264692</v>
      </c>
      <c r="F4037">
        <v>1.97</v>
      </c>
      <c r="G4037">
        <v>-96.414513234901605</v>
      </c>
      <c r="H4037">
        <v>-18.806429627819998</v>
      </c>
      <c r="I4037">
        <v>-55.961696814974097</v>
      </c>
      <c r="J4037">
        <v>-0.161559452929499</v>
      </c>
      <c r="K4037">
        <v>2.1298814799548098</v>
      </c>
      <c r="L4037">
        <v>3.4756761244509899</v>
      </c>
      <c r="M4037">
        <v>64.754587480939804</v>
      </c>
      <c r="N4037">
        <v>0.59900603998672597</v>
      </c>
      <c r="O4037">
        <v>312.15759614024603</v>
      </c>
      <c r="P4037">
        <v>4.8278020774128398</v>
      </c>
      <c r="Q4037">
        <v>0.20595045173530299</v>
      </c>
    </row>
    <row r="4038" spans="1:17" hidden="1" x14ac:dyDescent="0.3">
      <c r="A4038" t="s">
        <v>8309</v>
      </c>
      <c r="B4038" t="s">
        <v>8310</v>
      </c>
      <c r="C4038" t="s">
        <v>10301</v>
      </c>
      <c r="D4038" t="s">
        <v>4682</v>
      </c>
      <c r="E4038">
        <v>20.552151285000001</v>
      </c>
      <c r="F4038">
        <v>25.99</v>
      </c>
      <c r="G4038">
        <v>-17.883867922102301</v>
      </c>
      <c r="H4038">
        <v>9.6158487332757101</v>
      </c>
      <c r="I4038">
        <v>-3.4291684318299498</v>
      </c>
      <c r="J4038">
        <v>4.9426072137371699</v>
      </c>
      <c r="K4038">
        <v>24.775941497011502</v>
      </c>
      <c r="L4038">
        <v>24.760261162986598</v>
      </c>
      <c r="M4038">
        <v>57.837074419540002</v>
      </c>
      <c r="N4038">
        <v>1.8700074299629299</v>
      </c>
      <c r="O4038">
        <v>36.475567525971499</v>
      </c>
      <c r="P4038">
        <v>29.3034825870646</v>
      </c>
      <c r="Q4038">
        <v>-3.6942757879289002E-2</v>
      </c>
    </row>
    <row r="4039" spans="1:17" hidden="1" x14ac:dyDescent="0.3">
      <c r="A4039" t="s">
        <v>8311</v>
      </c>
      <c r="B4039" t="s">
        <v>8312</v>
      </c>
      <c r="C4039" t="s">
        <v>10301</v>
      </c>
      <c r="D4039" t="s">
        <v>1399</v>
      </c>
      <c r="E4039">
        <v>20.516150199999998</v>
      </c>
      <c r="F4039">
        <v>70.7</v>
      </c>
      <c r="G4039">
        <v>-88.966715541874606</v>
      </c>
      <c r="H4039">
        <v>7.19112910298107</v>
      </c>
      <c r="I4039">
        <v>-19.196988086219601</v>
      </c>
      <c r="J4039">
        <v>4.40466709551563</v>
      </c>
      <c r="K4039">
        <v>68.487158888865693</v>
      </c>
      <c r="M4039">
        <v>68.177007456711294</v>
      </c>
      <c r="N4039">
        <v>0.71529411764705797</v>
      </c>
      <c r="O4039">
        <v>182.178217821782</v>
      </c>
      <c r="P4039">
        <v>28.545454545454501</v>
      </c>
    </row>
    <row r="4040" spans="1:17" hidden="1" x14ac:dyDescent="0.3">
      <c r="A4040" t="s">
        <v>8313</v>
      </c>
      <c r="B4040" t="s">
        <v>8314</v>
      </c>
      <c r="C4040" t="s">
        <v>10301</v>
      </c>
      <c r="D4040" t="s">
        <v>130</v>
      </c>
      <c r="E4040">
        <v>20.509740000000001</v>
      </c>
      <c r="F4040">
        <v>38</v>
      </c>
      <c r="G4040">
        <v>57.267447661050603</v>
      </c>
      <c r="H4040">
        <v>-0.98125523759285505</v>
      </c>
      <c r="I4040">
        <v>-12.459022180757399</v>
      </c>
      <c r="J4040">
        <v>1.9448001961932999</v>
      </c>
      <c r="K4040">
        <v>36.902878309240002</v>
      </c>
      <c r="L4040">
        <v>30.571957359985898</v>
      </c>
      <c r="M4040">
        <v>49.379124431497402</v>
      </c>
      <c r="N4040">
        <v>0.29212953683092602</v>
      </c>
      <c r="O4040">
        <v>21.5263157894736</v>
      </c>
      <c r="P4040">
        <v>94.771911840081998</v>
      </c>
      <c r="Q4040">
        <v>0.14769714194568501</v>
      </c>
    </row>
    <row r="4041" spans="1:17" hidden="1" x14ac:dyDescent="0.3">
      <c r="A4041" t="s">
        <v>8315</v>
      </c>
      <c r="B4041" t="s">
        <v>8316</v>
      </c>
      <c r="C4041" t="s">
        <v>10301</v>
      </c>
      <c r="D4041" t="s">
        <v>166</v>
      </c>
      <c r="E4041">
        <v>20.508600000000001</v>
      </c>
      <c r="F4041">
        <v>14</v>
      </c>
      <c r="G4041">
        <v>34.119299512902401</v>
      </c>
      <c r="H4041">
        <v>-16.163972470136599</v>
      </c>
      <c r="I4041">
        <v>-13.014703469938</v>
      </c>
      <c r="J4041">
        <v>-7.0340188025229899</v>
      </c>
      <c r="K4041">
        <v>13.805245668808199</v>
      </c>
      <c r="L4041">
        <v>11.2481272549689</v>
      </c>
      <c r="M4041">
        <v>37.891974974390102</v>
      </c>
      <c r="N4041">
        <v>1.1070341361570699</v>
      </c>
      <c r="O4041">
        <v>25.357142857142801</v>
      </c>
      <c r="P4041">
        <v>84.210526315789494</v>
      </c>
    </row>
    <row r="4042" spans="1:17" hidden="1" x14ac:dyDescent="0.3">
      <c r="A4042" t="s">
        <v>8317</v>
      </c>
      <c r="B4042" t="s">
        <v>8318</v>
      </c>
      <c r="C4042" t="s">
        <v>10301</v>
      </c>
      <c r="D4042" t="s">
        <v>51</v>
      </c>
      <c r="E4042">
        <v>20.444041200000001</v>
      </c>
      <c r="F4042">
        <v>40.92</v>
      </c>
      <c r="G4042">
        <v>46.804721912244503</v>
      </c>
      <c r="H4042">
        <v>-9.0196372364600492</v>
      </c>
      <c r="I4042">
        <v>21.614169916605199</v>
      </c>
      <c r="J4042">
        <v>-1.2969378699021601</v>
      </c>
      <c r="K4042">
        <v>42.344053650368203</v>
      </c>
      <c r="L4042">
        <v>36.495627088457603</v>
      </c>
      <c r="M4042">
        <v>36.051528934317901</v>
      </c>
      <c r="N4042">
        <v>0.27900535096002499</v>
      </c>
      <c r="O4042">
        <v>31.964809384164202</v>
      </c>
      <c r="P4042">
        <v>93.933649289099506</v>
      </c>
      <c r="Q4042">
        <v>2.0635289956897E-2</v>
      </c>
    </row>
    <row r="4043" spans="1:17" hidden="1" x14ac:dyDescent="0.3">
      <c r="A4043" t="s">
        <v>8319</v>
      </c>
      <c r="B4043" t="s">
        <v>8320</v>
      </c>
      <c r="C4043" t="s">
        <v>10301</v>
      </c>
      <c r="D4043" t="s">
        <v>119</v>
      </c>
      <c r="E4043">
        <v>20.433585900000001</v>
      </c>
      <c r="F4043">
        <v>58.37</v>
      </c>
      <c r="G4043">
        <v>75.212697258474094</v>
      </c>
      <c r="H4043">
        <v>-12.9203520119422</v>
      </c>
      <c r="I4043">
        <v>27.831915820031298</v>
      </c>
      <c r="J4043">
        <v>-5.8249366459119498</v>
      </c>
      <c r="K4043">
        <v>60.8928198177776</v>
      </c>
      <c r="L4043">
        <v>48.667564420433898</v>
      </c>
      <c r="M4043">
        <v>29.8212195401</v>
      </c>
      <c r="N4043">
        <v>0.23446282917734701</v>
      </c>
      <c r="O4043">
        <v>58.1977043001542</v>
      </c>
      <c r="P4043">
        <v>124.5</v>
      </c>
      <c r="Q4043">
        <v>8.3994540646141994E-2</v>
      </c>
    </row>
    <row r="4044" spans="1:17" hidden="1" x14ac:dyDescent="0.3">
      <c r="A4044" t="s">
        <v>8321</v>
      </c>
      <c r="B4044" t="s">
        <v>8322</v>
      </c>
      <c r="C4044" t="s">
        <v>10301</v>
      </c>
      <c r="D4044" t="s">
        <v>2624</v>
      </c>
      <c r="E4044">
        <v>20.38375482</v>
      </c>
      <c r="F4044">
        <v>1.3</v>
      </c>
      <c r="G4044">
        <v>122.08226247586499</v>
      </c>
      <c r="H4044">
        <v>30.7667921295021</v>
      </c>
      <c r="I4044">
        <v>31.181410493617701</v>
      </c>
      <c r="J4044">
        <v>9.0986806600648595</v>
      </c>
      <c r="K4044">
        <v>1.04327985421988</v>
      </c>
      <c r="L4044">
        <v>0.904717532664296</v>
      </c>
      <c r="M4044">
        <v>76.903531581471796</v>
      </c>
      <c r="N4044">
        <v>1.26672829728422</v>
      </c>
      <c r="O4044">
        <v>11.538461538461499</v>
      </c>
      <c r="P4044">
        <v>202.325581395348</v>
      </c>
      <c r="Q4044">
        <v>8.1409693998510002E-2</v>
      </c>
    </row>
    <row r="4045" spans="1:17" hidden="1" x14ac:dyDescent="0.3">
      <c r="A4045" t="s">
        <v>8323</v>
      </c>
      <c r="B4045" t="s">
        <v>8324</v>
      </c>
      <c r="C4045" t="s">
        <v>10301</v>
      </c>
      <c r="D4045" t="s">
        <v>408</v>
      </c>
      <c r="E4045">
        <v>20.3808735</v>
      </c>
      <c r="F4045">
        <v>35.619999999999997</v>
      </c>
      <c r="G4045">
        <v>59.654669005617897</v>
      </c>
      <c r="H4045">
        <v>-1.14964241088784</v>
      </c>
      <c r="I4045">
        <v>-8.6682135665325806</v>
      </c>
      <c r="J4045">
        <v>1.3792014166357101</v>
      </c>
      <c r="K4045">
        <v>35.371277640494299</v>
      </c>
      <c r="L4045">
        <v>32.336714319057798</v>
      </c>
      <c r="M4045">
        <v>53.799460011975199</v>
      </c>
      <c r="N4045">
        <v>0.56869547023747202</v>
      </c>
      <c r="O4045">
        <v>21.336327905670899</v>
      </c>
      <c r="P4045">
        <v>102.962962962962</v>
      </c>
      <c r="Q4045">
        <v>6.2168114476166998E-2</v>
      </c>
    </row>
    <row r="4046" spans="1:17" hidden="1" x14ac:dyDescent="0.3">
      <c r="A4046" t="s">
        <v>8325</v>
      </c>
      <c r="B4046" t="s">
        <v>8326</v>
      </c>
      <c r="C4046" t="s">
        <v>10301</v>
      </c>
      <c r="D4046" t="s">
        <v>72</v>
      </c>
      <c r="E4046">
        <v>20.359561299999999</v>
      </c>
      <c r="F4046">
        <v>6.1</v>
      </c>
      <c r="G4046">
        <v>-91.2260082008262</v>
      </c>
      <c r="H4046">
        <v>-8.28649940654803</v>
      </c>
      <c r="I4046">
        <v>-48.1340656968584</v>
      </c>
      <c r="J4046">
        <v>-1.3982047520748</v>
      </c>
      <c r="K4046">
        <v>6.3491213931673398</v>
      </c>
      <c r="L4046">
        <v>8.2001401324601098</v>
      </c>
      <c r="M4046">
        <v>55.078348744075903</v>
      </c>
      <c r="N4046">
        <v>0.83462011912134604</v>
      </c>
      <c r="O4046">
        <v>204.75409836065501</v>
      </c>
      <c r="P4046">
        <v>309.67092008059001</v>
      </c>
      <c r="Q4046">
        <v>7.9986886158548001E-2</v>
      </c>
    </row>
    <row r="4047" spans="1:17" hidden="1" x14ac:dyDescent="0.3">
      <c r="A4047" t="s">
        <v>8327</v>
      </c>
      <c r="B4047" t="s">
        <v>8328</v>
      </c>
      <c r="C4047" t="s">
        <v>10301</v>
      </c>
      <c r="D4047" t="s">
        <v>5863</v>
      </c>
      <c r="E4047">
        <v>20.341459583999999</v>
      </c>
      <c r="F4047">
        <v>6.08</v>
      </c>
      <c r="G4047">
        <v>56.324686718289598</v>
      </c>
      <c r="H4047">
        <v>11.1741995369095</v>
      </c>
      <c r="I4047">
        <v>25.261204573411799</v>
      </c>
      <c r="J4047">
        <v>-2.26903737787431</v>
      </c>
      <c r="K4047">
        <v>5.2954568362875696</v>
      </c>
      <c r="L4047">
        <v>4.4534847073075401</v>
      </c>
      <c r="M4047">
        <v>60.377855901214701</v>
      </c>
      <c r="N4047">
        <v>1.3290667190765899</v>
      </c>
      <c r="O4047">
        <v>15.296052631578901</v>
      </c>
      <c r="P4047">
        <v>132.950191570881</v>
      </c>
      <c r="Q4047">
        <v>9.6532559376544994E-2</v>
      </c>
    </row>
    <row r="4048" spans="1:17" hidden="1" x14ac:dyDescent="0.3">
      <c r="A4048" t="s">
        <v>8329</v>
      </c>
      <c r="B4048" t="s">
        <v>8330</v>
      </c>
      <c r="C4048" t="s">
        <v>10301</v>
      </c>
      <c r="D4048" t="s">
        <v>378</v>
      </c>
      <c r="E4048">
        <v>20.311280894999999</v>
      </c>
      <c r="F4048">
        <v>16.27</v>
      </c>
      <c r="G4048">
        <v>732.92882332242596</v>
      </c>
      <c r="H4048">
        <v>46.135213182133697</v>
      </c>
      <c r="I4048">
        <v>749.17082848303505</v>
      </c>
      <c r="J4048">
        <v>5.3643551812168404</v>
      </c>
      <c r="K4048">
        <v>11.054404133321199</v>
      </c>
      <c r="M4048">
        <v>100</v>
      </c>
      <c r="N4048">
        <v>2.41170156256916</v>
      </c>
      <c r="O4048">
        <v>0</v>
      </c>
      <c r="P4048">
        <v>803.888888888888</v>
      </c>
    </row>
    <row r="4049" spans="1:17" hidden="1" x14ac:dyDescent="0.3">
      <c r="A4049" t="s">
        <v>8331</v>
      </c>
      <c r="B4049" t="s">
        <v>8332</v>
      </c>
      <c r="C4049" t="s">
        <v>10301</v>
      </c>
      <c r="D4049" t="s">
        <v>139</v>
      </c>
      <c r="E4049">
        <v>20.25</v>
      </c>
      <c r="F4049">
        <v>6.75</v>
      </c>
      <c r="G4049">
        <v>-15.0414833435325</v>
      </c>
      <c r="H4049">
        <v>5.0660047279273197</v>
      </c>
      <c r="I4049">
        <v>-31.794075558791299</v>
      </c>
      <c r="J4049">
        <v>-2.4685492993881502</v>
      </c>
      <c r="K4049">
        <v>6.61795638379599</v>
      </c>
      <c r="L4049">
        <v>6.42665344629222</v>
      </c>
      <c r="M4049">
        <v>56.662223124054101</v>
      </c>
      <c r="N4049">
        <v>0.65623594353122405</v>
      </c>
      <c r="O4049">
        <v>68.296296296296205</v>
      </c>
      <c r="P4049">
        <v>44.8497854077253</v>
      </c>
      <c r="Q4049">
        <v>2.9464224391576001E-2</v>
      </c>
    </row>
    <row r="4050" spans="1:17" hidden="1" x14ac:dyDescent="0.3">
      <c r="A4050" t="s">
        <v>8333</v>
      </c>
      <c r="B4050" t="s">
        <v>8334</v>
      </c>
      <c r="C4050" t="s">
        <v>10301</v>
      </c>
      <c r="D4050" t="s">
        <v>54</v>
      </c>
      <c r="E4050">
        <v>20.24715368</v>
      </c>
      <c r="F4050">
        <v>17.260000000000002</v>
      </c>
      <c r="G4050">
        <v>-63.176552227810397</v>
      </c>
      <c r="H4050">
        <v>2.2962038942080101</v>
      </c>
      <c r="I4050">
        <v>-53.969279672117501</v>
      </c>
      <c r="J4050">
        <v>6.9455599696426598</v>
      </c>
      <c r="K4050">
        <v>16.7890601007872</v>
      </c>
      <c r="L4050">
        <v>22.040584754860099</v>
      </c>
      <c r="M4050">
        <v>73.011882728896694</v>
      </c>
      <c r="N4050">
        <v>1.1696972706517801</v>
      </c>
      <c r="O4050">
        <v>114.310544611819</v>
      </c>
      <c r="P4050">
        <v>19.1988950276243</v>
      </c>
      <c r="Q4050">
        <v>-4.1550304297290001E-2</v>
      </c>
    </row>
    <row r="4051" spans="1:17" hidden="1" x14ac:dyDescent="0.3">
      <c r="A4051" t="s">
        <v>8335</v>
      </c>
      <c r="B4051" t="s">
        <v>8336</v>
      </c>
      <c r="C4051" t="s">
        <v>10301</v>
      </c>
      <c r="D4051" t="s">
        <v>1893</v>
      </c>
      <c r="E4051">
        <v>20.207260000000002</v>
      </c>
      <c r="F4051">
        <v>20.5</v>
      </c>
      <c r="G4051">
        <v>114.68581277172299</v>
      </c>
      <c r="H4051">
        <v>-5.0467671925317603</v>
      </c>
      <c r="I4051">
        <v>12.491439047740799</v>
      </c>
      <c r="J4051">
        <v>-21.2739032237046</v>
      </c>
      <c r="K4051">
        <v>20.467247201563001</v>
      </c>
      <c r="L4051">
        <v>15.6315385122676</v>
      </c>
      <c r="M4051">
        <v>34.669370619508499</v>
      </c>
      <c r="N4051">
        <v>1.29042743847457</v>
      </c>
      <c r="O4051">
        <v>24.195121951219502</v>
      </c>
      <c r="P4051">
        <v>169.73684210526301</v>
      </c>
      <c r="Q4051">
        <v>5.0686815875057002E-2</v>
      </c>
    </row>
    <row r="4052" spans="1:17" hidden="1" x14ac:dyDescent="0.3">
      <c r="A4052" t="s">
        <v>8337</v>
      </c>
      <c r="B4052" t="s">
        <v>8338</v>
      </c>
      <c r="C4052" t="s">
        <v>10301</v>
      </c>
      <c r="D4052" t="s">
        <v>733</v>
      </c>
      <c r="E4052">
        <v>20.204048429</v>
      </c>
      <c r="F4052">
        <v>202.26</v>
      </c>
      <c r="G4052">
        <v>-23.917326170782001</v>
      </c>
      <c r="K4052">
        <v>199.64482088527899</v>
      </c>
      <c r="L4052">
        <v>192.56798235863999</v>
      </c>
      <c r="M4052">
        <v>61.144137814655998</v>
      </c>
      <c r="N4052">
        <v>1</v>
      </c>
      <c r="O4052">
        <v>3.8267576386828899</v>
      </c>
      <c r="P4052">
        <v>5.6187989556135598</v>
      </c>
      <c r="Q4052">
        <v>-1.293132028575E-3</v>
      </c>
    </row>
    <row r="4053" spans="1:17" hidden="1" x14ac:dyDescent="0.3">
      <c r="A4053" t="s">
        <v>8339</v>
      </c>
      <c r="B4053" t="s">
        <v>8340</v>
      </c>
      <c r="C4053" t="s">
        <v>10301</v>
      </c>
      <c r="D4053" t="s">
        <v>397</v>
      </c>
      <c r="E4053">
        <v>20.1439305</v>
      </c>
      <c r="F4053">
        <v>40.35</v>
      </c>
      <c r="G4053">
        <v>-23.248476823745399</v>
      </c>
      <c r="H4053">
        <v>12.1397490388631</v>
      </c>
      <c r="I4053">
        <v>-14.3295321222705</v>
      </c>
      <c r="J4053">
        <v>6.1720237376282601</v>
      </c>
      <c r="K4053">
        <v>37.5374381198084</v>
      </c>
      <c r="L4053">
        <v>38.515236139806902</v>
      </c>
      <c r="M4053">
        <v>75.375568880530693</v>
      </c>
      <c r="N4053">
        <v>0.80844429113487404</v>
      </c>
      <c r="O4053">
        <v>44.733581164807902</v>
      </c>
      <c r="P4053">
        <v>23.018292682926798</v>
      </c>
      <c r="Q4053">
        <v>7.5610707699411001E-2</v>
      </c>
    </row>
    <row r="4054" spans="1:17" hidden="1" x14ac:dyDescent="0.3">
      <c r="A4054" t="s">
        <v>8341</v>
      </c>
      <c r="B4054" t="s">
        <v>8342</v>
      </c>
      <c r="C4054" t="s">
        <v>10301</v>
      </c>
      <c r="D4054" t="s">
        <v>408</v>
      </c>
      <c r="E4054">
        <v>20.114999999999998</v>
      </c>
      <c r="F4054">
        <v>67.05</v>
      </c>
      <c r="G4054">
        <v>125.963368117667</v>
      </c>
      <c r="H4054">
        <v>33.5648216861523</v>
      </c>
      <c r="I4054">
        <v>42.285232045200502</v>
      </c>
      <c r="J4054">
        <v>9.2899659360958804</v>
      </c>
      <c r="K4054">
        <v>54.452191658447802</v>
      </c>
      <c r="L4054">
        <v>42.871205623339399</v>
      </c>
      <c r="M4054">
        <v>71.017353063514506</v>
      </c>
      <c r="N4054">
        <v>0.80497118754826802</v>
      </c>
      <c r="O4054">
        <v>5.3840417598806702</v>
      </c>
      <c r="P4054">
        <v>201.48381294964</v>
      </c>
      <c r="Q4054">
        <v>0.142213655387188</v>
      </c>
    </row>
    <row r="4055" spans="1:17" hidden="1" x14ac:dyDescent="0.3">
      <c r="A4055" t="s">
        <v>8343</v>
      </c>
      <c r="B4055" t="s">
        <v>8344</v>
      </c>
      <c r="C4055" t="s">
        <v>10301</v>
      </c>
      <c r="E4055">
        <v>20.104308</v>
      </c>
      <c r="F4055">
        <v>36.54</v>
      </c>
      <c r="G4055">
        <v>140.36420080185599</v>
      </c>
      <c r="H4055">
        <v>7.3425497052596898</v>
      </c>
      <c r="I4055">
        <v>54.415176727384001</v>
      </c>
      <c r="J4055">
        <v>15.251401680140299</v>
      </c>
      <c r="K4055">
        <v>29.2617298796564</v>
      </c>
      <c r="L4055">
        <v>23.103408603057499</v>
      </c>
      <c r="M4055">
        <v>81.554984346609302</v>
      </c>
      <c r="N4055">
        <v>2.06498770928992</v>
      </c>
      <c r="O4055">
        <v>1.80623973727422</v>
      </c>
      <c r="P4055">
        <v>235.537190082644</v>
      </c>
      <c r="Q4055">
        <v>5.5866842963559003E-2</v>
      </c>
    </row>
    <row r="4056" spans="1:17" hidden="1" x14ac:dyDescent="0.3">
      <c r="A4056" t="s">
        <v>8345</v>
      </c>
      <c r="B4056" t="s">
        <v>8346</v>
      </c>
      <c r="C4056" t="s">
        <v>10301</v>
      </c>
      <c r="D4056" t="s">
        <v>46</v>
      </c>
      <c r="E4056">
        <v>20.102336818000001</v>
      </c>
      <c r="F4056">
        <v>14.89</v>
      </c>
      <c r="G4056">
        <v>59.613748621961101</v>
      </c>
      <c r="H4056">
        <v>13.584480259835701</v>
      </c>
      <c r="I4056">
        <v>12.926778096725901</v>
      </c>
      <c r="J4056">
        <v>2.2733086568410199</v>
      </c>
      <c r="K4056">
        <v>12.809907987295601</v>
      </c>
      <c r="L4056">
        <v>11.9142156764199</v>
      </c>
      <c r="M4056">
        <v>70.901224150724303</v>
      </c>
      <c r="N4056">
        <v>1.3846989078746801</v>
      </c>
      <c r="O4056">
        <v>8.5292142377434406</v>
      </c>
      <c r="P4056">
        <v>98.533333333333303</v>
      </c>
      <c r="Q4056">
        <v>3.1607844054236001E-2</v>
      </c>
    </row>
    <row r="4057" spans="1:17" hidden="1" x14ac:dyDescent="0.3">
      <c r="A4057" t="s">
        <v>8347</v>
      </c>
      <c r="B4057" t="s">
        <v>8348</v>
      </c>
      <c r="C4057" t="s">
        <v>10301</v>
      </c>
      <c r="D4057" t="s">
        <v>733</v>
      </c>
      <c r="E4057">
        <v>20.010432867999999</v>
      </c>
      <c r="F4057">
        <v>89.21</v>
      </c>
      <c r="G4057">
        <v>27.9620458062865</v>
      </c>
      <c r="H4057">
        <v>1.65051305973468</v>
      </c>
      <c r="I4057">
        <v>11.169213932261201</v>
      </c>
      <c r="J4057">
        <v>0.106032978183157</v>
      </c>
      <c r="K4057">
        <v>85.762682038819804</v>
      </c>
      <c r="L4057">
        <v>76.060343589088902</v>
      </c>
      <c r="M4057">
        <v>57.664030131014698</v>
      </c>
      <c r="N4057">
        <v>0.51088550886953998</v>
      </c>
      <c r="O4057">
        <v>1.0424840264544299</v>
      </c>
      <c r="P4057">
        <v>65.203703703703695</v>
      </c>
      <c r="Q4057">
        <v>6.2739406014718002E-2</v>
      </c>
    </row>
    <row r="4058" spans="1:17" hidden="1" x14ac:dyDescent="0.3">
      <c r="A4058" t="s">
        <v>8349</v>
      </c>
      <c r="B4058" t="s">
        <v>8350</v>
      </c>
      <c r="C4058" t="s">
        <v>10301</v>
      </c>
      <c r="D4058" t="s">
        <v>54</v>
      </c>
      <c r="E4058">
        <v>19.978923762000001</v>
      </c>
      <c r="F4058">
        <v>9.0299999999999994</v>
      </c>
      <c r="G4058">
        <v>82.082262475865406</v>
      </c>
      <c r="H4058">
        <v>34.170518837576601</v>
      </c>
      <c r="I4058">
        <v>42.683241995449301</v>
      </c>
      <c r="J4058">
        <v>18.345384991514901</v>
      </c>
      <c r="K4058">
        <v>6.3464889144592798</v>
      </c>
      <c r="L4058">
        <v>5.5967759916562496</v>
      </c>
      <c r="M4058">
        <v>92.096422989424894</v>
      </c>
      <c r="N4058">
        <v>2.61862066576604</v>
      </c>
      <c r="O4058">
        <v>1.3289036544850501</v>
      </c>
      <c r="Q4058">
        <v>0.101777633217953</v>
      </c>
    </row>
    <row r="4059" spans="1:17" hidden="1" x14ac:dyDescent="0.3">
      <c r="A4059" t="s">
        <v>8351</v>
      </c>
      <c r="B4059" t="s">
        <v>8352</v>
      </c>
      <c r="C4059" t="s">
        <v>10301</v>
      </c>
      <c r="D4059" t="s">
        <v>139</v>
      </c>
      <c r="E4059">
        <v>19.9636</v>
      </c>
      <c r="F4059">
        <v>40</v>
      </c>
      <c r="G4059">
        <v>94.4280101134418</v>
      </c>
      <c r="H4059">
        <v>-12.3567530808828</v>
      </c>
      <c r="I4059">
        <v>20.906302770714198</v>
      </c>
      <c r="J4059">
        <v>-16.4396391630744</v>
      </c>
      <c r="K4059">
        <v>45.353895562646898</v>
      </c>
      <c r="L4059">
        <v>38.064098579709999</v>
      </c>
      <c r="M4059">
        <v>23.925656844856299</v>
      </c>
      <c r="N4059">
        <v>0.59291373125854796</v>
      </c>
      <c r="O4059">
        <v>68.049999999999898</v>
      </c>
      <c r="P4059">
        <v>166.666666666666</v>
      </c>
      <c r="Q4059">
        <v>6.0300710299737E-2</v>
      </c>
    </row>
    <row r="4060" spans="1:17" hidden="1" x14ac:dyDescent="0.3">
      <c r="A4060" t="s">
        <v>8353</v>
      </c>
      <c r="B4060" t="s">
        <v>8354</v>
      </c>
      <c r="C4060" t="s">
        <v>10301</v>
      </c>
      <c r="D4060" t="s">
        <v>527</v>
      </c>
      <c r="E4060">
        <v>19.912500000000001</v>
      </c>
      <c r="F4060">
        <v>26.55</v>
      </c>
      <c r="G4060">
        <v>-40.610930552743497</v>
      </c>
      <c r="H4060">
        <v>4.0609097765609503</v>
      </c>
      <c r="I4060">
        <v>-46.442317130109799</v>
      </c>
      <c r="J4060">
        <v>-2.0908104840506101</v>
      </c>
      <c r="K4060">
        <v>27.849387199237299</v>
      </c>
      <c r="L4060">
        <v>33.0994251251987</v>
      </c>
      <c r="M4060">
        <v>49.1878487262017</v>
      </c>
      <c r="N4060">
        <v>1.01662247646088</v>
      </c>
      <c r="O4060">
        <v>122.222222222222</v>
      </c>
      <c r="P4060">
        <v>11.1343658434491</v>
      </c>
    </row>
    <row r="4061" spans="1:17" hidden="1" x14ac:dyDescent="0.3">
      <c r="A4061" t="s">
        <v>8355</v>
      </c>
      <c r="B4061" t="s">
        <v>8356</v>
      </c>
      <c r="C4061" t="s">
        <v>10301</v>
      </c>
      <c r="D4061" t="s">
        <v>308</v>
      </c>
      <c r="E4061">
        <v>19.836805771000002</v>
      </c>
      <c r="F4061">
        <v>49.97</v>
      </c>
      <c r="G4061">
        <v>-19.098051112984699</v>
      </c>
      <c r="H4061">
        <v>11.6180127651538</v>
      </c>
      <c r="I4061">
        <v>-1.0492103356304501</v>
      </c>
      <c r="J4061">
        <v>-6.2520369330686902</v>
      </c>
      <c r="K4061">
        <v>44.998692966297803</v>
      </c>
      <c r="L4061">
        <v>44.065959771199402</v>
      </c>
      <c r="M4061">
        <v>70.458411671366406</v>
      </c>
      <c r="N4061">
        <v>0.66567171032994199</v>
      </c>
      <c r="O4061">
        <v>44.106463878326998</v>
      </c>
      <c r="P4061">
        <v>68.419278732726596</v>
      </c>
      <c r="Q4061">
        <v>5.6833334724510999E-2</v>
      </c>
    </row>
    <row r="4062" spans="1:17" hidden="1" x14ac:dyDescent="0.3">
      <c r="A4062" t="s">
        <v>8357</v>
      </c>
      <c r="B4062" t="s">
        <v>8358</v>
      </c>
      <c r="C4062" t="s">
        <v>10301</v>
      </c>
      <c r="D4062" t="s">
        <v>308</v>
      </c>
      <c r="E4062">
        <v>19.835999999999999</v>
      </c>
      <c r="F4062">
        <v>55.1</v>
      </c>
      <c r="G4062">
        <v>-8.67947740727673</v>
      </c>
      <c r="H4062">
        <v>-16.0197932363515</v>
      </c>
      <c r="I4062">
        <v>-19.039552134876701</v>
      </c>
      <c r="J4062">
        <v>-4.3502331618496797</v>
      </c>
      <c r="K4062">
        <v>55.4088807623151</v>
      </c>
      <c r="L4062">
        <v>55.378128148208198</v>
      </c>
      <c r="M4062">
        <v>40.805669886054503</v>
      </c>
      <c r="N4062">
        <v>0.32064773931009799</v>
      </c>
      <c r="O4062">
        <v>50.453720508166903</v>
      </c>
      <c r="P4062">
        <v>22.308546059933398</v>
      </c>
      <c r="Q4062">
        <v>0.12963632760920299</v>
      </c>
    </row>
    <row r="4063" spans="1:17" hidden="1" x14ac:dyDescent="0.3">
      <c r="A4063" t="s">
        <v>8359</v>
      </c>
      <c r="B4063" t="s">
        <v>8360</v>
      </c>
      <c r="C4063" t="s">
        <v>10301</v>
      </c>
      <c r="D4063" t="s">
        <v>527</v>
      </c>
      <c r="E4063">
        <v>19.8</v>
      </c>
      <c r="F4063">
        <v>66</v>
      </c>
      <c r="G4063">
        <v>18.391284865579401</v>
      </c>
      <c r="H4063">
        <v>21.014944599358198</v>
      </c>
      <c r="I4063">
        <v>-29.728873659775299</v>
      </c>
      <c r="J4063">
        <v>18.749835450092601</v>
      </c>
      <c r="K4063">
        <v>53.086983268033102</v>
      </c>
      <c r="L4063">
        <v>54.199145397571201</v>
      </c>
      <c r="M4063">
        <v>89.368613324304903</v>
      </c>
      <c r="N4063">
        <v>2.7627853736088999</v>
      </c>
      <c r="O4063">
        <v>55.303030303030297</v>
      </c>
      <c r="P4063">
        <v>98.138697087961503</v>
      </c>
    </row>
    <row r="4064" spans="1:17" hidden="1" x14ac:dyDescent="0.3">
      <c r="A4064" t="s">
        <v>8361</v>
      </c>
      <c r="B4064" t="s">
        <v>8362</v>
      </c>
      <c r="C4064" t="s">
        <v>10301</v>
      </c>
      <c r="D4064" t="s">
        <v>736</v>
      </c>
      <c r="E4064">
        <v>19.778288432</v>
      </c>
      <c r="F4064">
        <v>8.51</v>
      </c>
      <c r="G4064">
        <v>-88.336342175297304</v>
      </c>
      <c r="H4064">
        <v>5.3925590006677604</v>
      </c>
      <c r="I4064">
        <v>-68.101743628245998</v>
      </c>
      <c r="J4064">
        <v>7.37369086392727</v>
      </c>
      <c r="K4064">
        <v>8.9079645562886896</v>
      </c>
      <c r="L4064">
        <v>15.503150258569599</v>
      </c>
      <c r="M4064">
        <v>53.655172615567501</v>
      </c>
      <c r="N4064">
        <v>0.31334872979214701</v>
      </c>
      <c r="O4064">
        <v>433.49001175088102</v>
      </c>
      <c r="P4064">
        <v>13.9223560910307</v>
      </c>
      <c r="Q4064">
        <v>-6.6005229204144006E-2</v>
      </c>
    </row>
    <row r="4065" spans="1:17" hidden="1" x14ac:dyDescent="0.3">
      <c r="A4065" t="s">
        <v>8363</v>
      </c>
      <c r="B4065" t="s">
        <v>8364</v>
      </c>
      <c r="C4065" t="s">
        <v>10301</v>
      </c>
      <c r="D4065" t="s">
        <v>5364</v>
      </c>
      <c r="E4065">
        <v>19.747199999999999</v>
      </c>
      <c r="F4065">
        <v>72.599999999999994</v>
      </c>
      <c r="G4065">
        <v>-82.429015719623195</v>
      </c>
      <c r="H4065">
        <v>5.1048202985162101</v>
      </c>
      <c r="I4065">
        <v>-29.872915462116602</v>
      </c>
      <c r="J4065">
        <v>-0.73869909256914101</v>
      </c>
      <c r="K4065">
        <v>72.288171889954299</v>
      </c>
      <c r="L4065">
        <v>85.478242922491205</v>
      </c>
      <c r="M4065">
        <v>42.939402566256298</v>
      </c>
      <c r="N4065">
        <v>0.82824427480915996</v>
      </c>
      <c r="O4065">
        <v>142.35537190082599</v>
      </c>
      <c r="P4065">
        <v>13.8823529411764</v>
      </c>
    </row>
    <row r="4066" spans="1:17" hidden="1" x14ac:dyDescent="0.3">
      <c r="A4066" t="s">
        <v>8365</v>
      </c>
      <c r="B4066" t="s">
        <v>8366</v>
      </c>
      <c r="C4066" t="s">
        <v>10301</v>
      </c>
      <c r="D4066" t="s">
        <v>733</v>
      </c>
      <c r="E4066">
        <v>19.692535094</v>
      </c>
      <c r="F4066">
        <v>66.569999999999993</v>
      </c>
      <c r="G4066">
        <v>-3.84959975762197</v>
      </c>
      <c r="H4066">
        <v>2.4241850647943899</v>
      </c>
      <c r="I4066">
        <v>6.2098706115059104</v>
      </c>
      <c r="J4066">
        <v>5.59793067604097E-2</v>
      </c>
      <c r="K4066">
        <v>63.022800854126501</v>
      </c>
      <c r="L4066">
        <v>58.426976914777597</v>
      </c>
      <c r="M4066">
        <v>43.249617568739502</v>
      </c>
      <c r="N4066">
        <v>0.40405661807537901</v>
      </c>
      <c r="O4066">
        <v>2.0730058584948301</v>
      </c>
      <c r="P4066">
        <v>28.107920868293402</v>
      </c>
    </row>
    <row r="4067" spans="1:17" hidden="1" x14ac:dyDescent="0.3">
      <c r="A4067" t="s">
        <v>8367</v>
      </c>
      <c r="B4067" t="s">
        <v>8368</v>
      </c>
      <c r="C4067" t="s">
        <v>10301</v>
      </c>
      <c r="D4067" t="s">
        <v>1465</v>
      </c>
      <c r="E4067">
        <v>19.624349250000002</v>
      </c>
      <c r="F4067">
        <v>14.85</v>
      </c>
      <c r="G4067">
        <v>54.964035874880203</v>
      </c>
      <c r="H4067">
        <v>-3.7511934820086599</v>
      </c>
      <c r="I4067">
        <v>32.499024918028297</v>
      </c>
      <c r="J4067">
        <v>-12.372130389109101</v>
      </c>
      <c r="K4067">
        <v>14.0947035885197</v>
      </c>
      <c r="L4067">
        <v>12.2110871991795</v>
      </c>
      <c r="M4067">
        <v>62.342477121255897</v>
      </c>
      <c r="N4067">
        <v>2.7222222222222201</v>
      </c>
      <c r="O4067">
        <v>7.7441077441077404</v>
      </c>
      <c r="P4067">
        <v>199.39516129032199</v>
      </c>
    </row>
    <row r="4068" spans="1:17" hidden="1" x14ac:dyDescent="0.3">
      <c r="A4068" t="s">
        <v>8369</v>
      </c>
      <c r="B4068" t="s">
        <v>8370</v>
      </c>
      <c r="C4068" t="s">
        <v>10301</v>
      </c>
      <c r="D4068" t="s">
        <v>127</v>
      </c>
      <c r="E4068">
        <v>19.621200000000002</v>
      </c>
      <c r="F4068">
        <v>29.55</v>
      </c>
      <c r="G4068">
        <v>-5.3036296403171397</v>
      </c>
      <c r="H4068">
        <v>3.4467921295021302</v>
      </c>
      <c r="I4068">
        <v>-21.198083863831201</v>
      </c>
      <c r="J4068">
        <v>-2.8802299363900499</v>
      </c>
      <c r="K4068">
        <v>25.603007681307599</v>
      </c>
      <c r="L4068">
        <v>26.366585285457699</v>
      </c>
      <c r="M4068">
        <v>70.239719206932307</v>
      </c>
      <c r="N4068">
        <v>4.6117403268251103</v>
      </c>
      <c r="O4068">
        <v>38.747884940778299</v>
      </c>
      <c r="P4068">
        <v>44.711067580803103</v>
      </c>
      <c r="Q4068">
        <v>8.4192554333059E-2</v>
      </c>
    </row>
    <row r="4069" spans="1:17" hidden="1" x14ac:dyDescent="0.3">
      <c r="A4069" t="s">
        <v>8371</v>
      </c>
      <c r="B4069" t="s">
        <v>8372</v>
      </c>
      <c r="C4069" t="s">
        <v>10301</v>
      </c>
      <c r="D4069" t="s">
        <v>60</v>
      </c>
      <c r="E4069">
        <v>19.609999680000001</v>
      </c>
      <c r="F4069">
        <v>71.22</v>
      </c>
      <c r="G4069">
        <v>172.842397611</v>
      </c>
      <c r="H4069">
        <v>9.0144701480779794</v>
      </c>
      <c r="I4069">
        <v>161.197830854865</v>
      </c>
      <c r="J4069">
        <v>-2.76572611959616</v>
      </c>
      <c r="K4069">
        <v>65.907377443262106</v>
      </c>
      <c r="L4069">
        <v>48.453465315352602</v>
      </c>
      <c r="M4069">
        <v>100</v>
      </c>
      <c r="N4069">
        <v>0</v>
      </c>
      <c r="O4069">
        <v>0</v>
      </c>
      <c r="P4069">
        <v>200.76013513513499</v>
      </c>
    </row>
    <row r="4070" spans="1:17" hidden="1" x14ac:dyDescent="0.3">
      <c r="A4070" t="s">
        <v>8373</v>
      </c>
      <c r="B4070" t="s">
        <v>8374</v>
      </c>
      <c r="C4070" t="s">
        <v>10301</v>
      </c>
      <c r="D4070" t="s">
        <v>1538</v>
      </c>
      <c r="E4070">
        <v>19.600000000000001</v>
      </c>
      <c r="F4070">
        <v>1.96</v>
      </c>
      <c r="G4070">
        <v>-12.623619877075701</v>
      </c>
      <c r="H4070">
        <v>-0.72559365729990299</v>
      </c>
      <c r="I4070">
        <v>-15.597300990976001</v>
      </c>
      <c r="J4070">
        <v>-2.76572611959616</v>
      </c>
      <c r="K4070">
        <v>1.93727105365825</v>
      </c>
      <c r="L4070">
        <v>1.8241144227084101</v>
      </c>
      <c r="M4070">
        <v>44.013818250332903</v>
      </c>
      <c r="N4070">
        <v>0.58939840214978301</v>
      </c>
      <c r="O4070">
        <v>33.673469387755098</v>
      </c>
      <c r="P4070">
        <v>36.1111111111111</v>
      </c>
      <c r="Q4070">
        <v>0.15120106052432999</v>
      </c>
    </row>
    <row r="4071" spans="1:17" hidden="1" x14ac:dyDescent="0.3">
      <c r="A4071" t="s">
        <v>8375</v>
      </c>
      <c r="B4071" t="s">
        <v>8376</v>
      </c>
      <c r="C4071" t="s">
        <v>10301</v>
      </c>
      <c r="D4071" t="s">
        <v>408</v>
      </c>
      <c r="E4071">
        <v>19.594000000000001</v>
      </c>
      <c r="F4071">
        <v>19.399999999999999</v>
      </c>
      <c r="G4071">
        <v>-15.7790092004351</v>
      </c>
      <c r="H4071">
        <v>-15.3924999058961</v>
      </c>
      <c r="I4071">
        <v>-13.942734882416699</v>
      </c>
      <c r="J4071">
        <v>-11.169880982674499</v>
      </c>
      <c r="K4071">
        <v>21.070248533340099</v>
      </c>
      <c r="L4071">
        <v>18.5635184937952</v>
      </c>
      <c r="M4071">
        <v>27.452125167719601</v>
      </c>
      <c r="N4071">
        <v>6.5112738682038804E-2</v>
      </c>
      <c r="O4071">
        <v>43.195876288659797</v>
      </c>
      <c r="P4071">
        <v>49.575944487278299</v>
      </c>
      <c r="Q4071">
        <v>9.3703798767367993E-2</v>
      </c>
    </row>
    <row r="4072" spans="1:17" hidden="1" x14ac:dyDescent="0.3">
      <c r="A4072" t="s">
        <v>8377</v>
      </c>
      <c r="B4072" t="s">
        <v>8378</v>
      </c>
      <c r="C4072" t="s">
        <v>10301</v>
      </c>
      <c r="D4072" t="s">
        <v>408</v>
      </c>
      <c r="E4072">
        <v>19.546837499999999</v>
      </c>
      <c r="F4072">
        <v>19.649999999999999</v>
      </c>
      <c r="G4072">
        <v>38.607686204678899</v>
      </c>
      <c r="H4072">
        <v>-7.6848207737236596</v>
      </c>
      <c r="I4072">
        <v>8.6549473670321895</v>
      </c>
      <c r="J4072">
        <v>13.0916801496109</v>
      </c>
      <c r="K4072">
        <v>18.532046561207199</v>
      </c>
      <c r="L4072">
        <v>17.988999884283398</v>
      </c>
      <c r="M4072">
        <v>71.707947744927694</v>
      </c>
      <c r="N4072">
        <v>1.31996215704824</v>
      </c>
      <c r="O4072">
        <v>14.910941475826901</v>
      </c>
      <c r="P4072">
        <v>66.525423728813493</v>
      </c>
      <c r="Q4072">
        <v>5.1313435559228002E-2</v>
      </c>
    </row>
    <row r="4073" spans="1:17" hidden="1" x14ac:dyDescent="0.3">
      <c r="A4073" t="s">
        <v>8379</v>
      </c>
      <c r="B4073" t="s">
        <v>5554</v>
      </c>
      <c r="C4073" t="s">
        <v>10301</v>
      </c>
      <c r="D4073" t="s">
        <v>263</v>
      </c>
      <c r="E4073">
        <v>19.538051500000002</v>
      </c>
      <c r="F4073">
        <v>27.83</v>
      </c>
      <c r="G4073">
        <v>75.369333330503807</v>
      </c>
      <c r="H4073">
        <v>35.255266872022901</v>
      </c>
      <c r="I4073">
        <v>71.899465525656893</v>
      </c>
      <c r="J4073">
        <v>-1.74939218130216</v>
      </c>
      <c r="K4073">
        <v>22.1316605686084</v>
      </c>
      <c r="L4073">
        <v>18.084720392228899</v>
      </c>
      <c r="M4073">
        <v>88.394777298905595</v>
      </c>
      <c r="N4073">
        <v>0.50733761190369098</v>
      </c>
      <c r="O4073">
        <v>0</v>
      </c>
      <c r="P4073">
        <v>162.54716981132</v>
      </c>
    </row>
    <row r="4074" spans="1:17" hidden="1" x14ac:dyDescent="0.3">
      <c r="A4074" t="s">
        <v>8380</v>
      </c>
      <c r="B4074" t="s">
        <v>8381</v>
      </c>
      <c r="C4074" t="s">
        <v>10301</v>
      </c>
      <c r="D4074" t="s">
        <v>1388</v>
      </c>
      <c r="E4074">
        <v>19.534962816</v>
      </c>
      <c r="F4074">
        <v>8.8800000000000008</v>
      </c>
      <c r="G4074">
        <v>-52.407533442501901</v>
      </c>
      <c r="H4074">
        <v>-7.8584666696697196</v>
      </c>
      <c r="I4074">
        <v>-35.452556397859802</v>
      </c>
      <c r="J4074">
        <v>8.4901018374184706E-2</v>
      </c>
      <c r="K4074">
        <v>9.4788168220426794</v>
      </c>
      <c r="L4074">
        <v>11.529226533103801</v>
      </c>
      <c r="M4074">
        <v>36.4502179920811</v>
      </c>
      <c r="N4074">
        <v>1.13481961099411</v>
      </c>
      <c r="O4074">
        <v>86.936936936936902</v>
      </c>
      <c r="P4074">
        <v>17.928286852589601</v>
      </c>
      <c r="Q4074">
        <v>-4.2402855597634001E-2</v>
      </c>
    </row>
    <row r="4075" spans="1:17" hidden="1" x14ac:dyDescent="0.3">
      <c r="A4075" t="s">
        <v>8382</v>
      </c>
      <c r="B4075" t="s">
        <v>8383</v>
      </c>
      <c r="C4075" t="s">
        <v>10301</v>
      </c>
      <c r="D4075" t="s">
        <v>2161</v>
      </c>
      <c r="E4075">
        <v>19.534080150000001</v>
      </c>
      <c r="F4075">
        <v>62.01</v>
      </c>
      <c r="G4075">
        <v>-50.405237524134499</v>
      </c>
      <c r="H4075">
        <v>-40.601531140353799</v>
      </c>
      <c r="I4075">
        <v>-63.040438245878001</v>
      </c>
      <c r="J4075">
        <v>-2.76572611959616</v>
      </c>
      <c r="K4075">
        <v>99.981405888865297</v>
      </c>
      <c r="L4075">
        <v>109.757546760439</v>
      </c>
      <c r="M4075">
        <v>10.88136367293</v>
      </c>
      <c r="N4075">
        <v>5</v>
      </c>
      <c r="O4075">
        <v>221.722302854378</v>
      </c>
      <c r="P4075">
        <v>0</v>
      </c>
    </row>
    <row r="4076" spans="1:17" hidden="1" x14ac:dyDescent="0.3">
      <c r="A4076" t="s">
        <v>8384</v>
      </c>
      <c r="B4076" t="s">
        <v>8385</v>
      </c>
      <c r="C4076" t="s">
        <v>10301</v>
      </c>
      <c r="D4076" t="s">
        <v>54</v>
      </c>
      <c r="E4076">
        <v>19.458947999999999</v>
      </c>
      <c r="F4076">
        <v>36.200000000000003</v>
      </c>
      <c r="G4076">
        <v>121.737434889658</v>
      </c>
      <c r="H4076">
        <v>-12.8229514602414</v>
      </c>
      <c r="I4076">
        <v>8.9909343031416107</v>
      </c>
      <c r="J4076">
        <v>-7.7533260093729703</v>
      </c>
      <c r="K4076">
        <v>34.460226819086301</v>
      </c>
      <c r="L4076">
        <v>28.8816777335404</v>
      </c>
      <c r="M4076">
        <v>47.546846365140397</v>
      </c>
      <c r="N4076">
        <v>0.26813186813186801</v>
      </c>
      <c r="O4076">
        <v>30.745856353591101</v>
      </c>
      <c r="P4076">
        <v>212.068965517241</v>
      </c>
    </row>
    <row r="4077" spans="1:17" hidden="1" x14ac:dyDescent="0.3">
      <c r="A4077" t="s">
        <v>8386</v>
      </c>
      <c r="B4077" t="s">
        <v>8387</v>
      </c>
      <c r="C4077" t="s">
        <v>10301</v>
      </c>
      <c r="D4077" t="s">
        <v>1672</v>
      </c>
      <c r="E4077">
        <v>19.444659999999999</v>
      </c>
      <c r="F4077">
        <v>46</v>
      </c>
      <c r="G4077">
        <v>-51.289385033713103</v>
      </c>
      <c r="H4077">
        <v>-9.4168406050288098</v>
      </c>
      <c r="I4077">
        <v>-32.365387535938801</v>
      </c>
      <c r="J4077">
        <v>-2.9826458592924801</v>
      </c>
      <c r="K4077">
        <v>49.749321501766801</v>
      </c>
      <c r="L4077">
        <v>52.472102986346897</v>
      </c>
      <c r="M4077">
        <v>39.669179733089997</v>
      </c>
      <c r="N4077">
        <v>0.97248322147651001</v>
      </c>
      <c r="O4077">
        <v>45.1086956521739</v>
      </c>
      <c r="P4077">
        <v>24.661246612466101</v>
      </c>
    </row>
    <row r="4078" spans="1:17" hidden="1" x14ac:dyDescent="0.3">
      <c r="A4078" t="s">
        <v>8388</v>
      </c>
      <c r="B4078" t="s">
        <v>8389</v>
      </c>
      <c r="C4078" t="s">
        <v>10301</v>
      </c>
      <c r="D4078" t="s">
        <v>1146</v>
      </c>
      <c r="E4078">
        <v>19.424843750000001</v>
      </c>
      <c r="F4078">
        <v>85.15</v>
      </c>
      <c r="G4078">
        <v>-5.5931859894901201</v>
      </c>
      <c r="H4078">
        <v>-1.87035303188851</v>
      </c>
      <c r="I4078">
        <v>-12.2495918825592</v>
      </c>
      <c r="J4078">
        <v>1.0670674632677399</v>
      </c>
      <c r="K4078">
        <v>87.130260937810405</v>
      </c>
      <c r="M4078">
        <v>46.234414810174101</v>
      </c>
      <c r="N4078">
        <v>1</v>
      </c>
    </row>
    <row r="4079" spans="1:17" hidden="1" x14ac:dyDescent="0.3">
      <c r="A4079" t="s">
        <v>8390</v>
      </c>
      <c r="B4079" t="s">
        <v>8391</v>
      </c>
      <c r="C4079" t="s">
        <v>10301</v>
      </c>
      <c r="D4079" t="s">
        <v>51</v>
      </c>
      <c r="E4079">
        <v>19.398844950000001</v>
      </c>
      <c r="F4079">
        <v>48.25</v>
      </c>
      <c r="G4079">
        <v>-57.221766828163801</v>
      </c>
      <c r="H4079">
        <v>11.7644502091274</v>
      </c>
      <c r="I4079">
        <v>-13.4068932596554</v>
      </c>
      <c r="J4079">
        <v>-2.76572611959616</v>
      </c>
      <c r="K4079">
        <v>44.6055492868065</v>
      </c>
      <c r="M4079">
        <v>72.222766998971593</v>
      </c>
      <c r="N4079">
        <v>0.53006134969325103</v>
      </c>
      <c r="O4079">
        <v>71.813471502590602</v>
      </c>
      <c r="P4079">
        <v>45.770392749244699</v>
      </c>
    </row>
    <row r="4080" spans="1:17" hidden="1" x14ac:dyDescent="0.3">
      <c r="A4080" t="s">
        <v>8392</v>
      </c>
      <c r="B4080" t="s">
        <v>8393</v>
      </c>
      <c r="C4080" t="s">
        <v>10301</v>
      </c>
      <c r="D4080" t="s">
        <v>2161</v>
      </c>
      <c r="E4080">
        <v>19.321001840000001</v>
      </c>
      <c r="F4080">
        <v>3.83</v>
      </c>
      <c r="G4080">
        <v>-51.622916807003001</v>
      </c>
      <c r="H4080">
        <v>-23.9791095098421</v>
      </c>
      <c r="I4080">
        <v>-32.543500958566298</v>
      </c>
      <c r="J4080">
        <v>-4.3323057540609202</v>
      </c>
      <c r="K4080">
        <v>4.2700144937045001</v>
      </c>
      <c r="L4080">
        <v>4.41927471664071</v>
      </c>
      <c r="M4080">
        <v>39.242994886250102</v>
      </c>
      <c r="N4080">
        <v>0.461863158424896</v>
      </c>
      <c r="O4080">
        <v>95.039164490861594</v>
      </c>
      <c r="P4080">
        <v>23.1511254019292</v>
      </c>
      <c r="Q4080">
        <v>4.2461002592073999E-2</v>
      </c>
    </row>
    <row r="4081" spans="1:17" hidden="1" x14ac:dyDescent="0.3">
      <c r="A4081" t="s">
        <v>8394</v>
      </c>
      <c r="B4081" t="s">
        <v>8395</v>
      </c>
      <c r="C4081" t="s">
        <v>10301</v>
      </c>
      <c r="D4081" t="s">
        <v>471</v>
      </c>
      <c r="E4081">
        <v>19.296685199999999</v>
      </c>
      <c r="F4081">
        <v>6.89</v>
      </c>
      <c r="G4081">
        <v>-23.5237981301951</v>
      </c>
      <c r="H4081">
        <v>-1.23320787049787</v>
      </c>
      <c r="I4081">
        <v>-4.3548600893817602</v>
      </c>
      <c r="J4081">
        <v>-4.1942975481675902</v>
      </c>
      <c r="K4081">
        <v>6.5078200587472503</v>
      </c>
      <c r="L4081">
        <v>6.2314142086324296</v>
      </c>
      <c r="M4081">
        <v>44.083923460389997</v>
      </c>
      <c r="N4081">
        <v>0.78843980759324594</v>
      </c>
      <c r="O4081">
        <v>55.297532656023201</v>
      </c>
      <c r="P4081">
        <v>56.590909090909001</v>
      </c>
      <c r="Q4081">
        <v>4.426917868329E-2</v>
      </c>
    </row>
    <row r="4082" spans="1:17" hidden="1" x14ac:dyDescent="0.3">
      <c r="A4082" t="s">
        <v>8396</v>
      </c>
      <c r="B4082" t="s">
        <v>8397</v>
      </c>
      <c r="C4082" t="s">
        <v>10301</v>
      </c>
      <c r="E4082">
        <v>19.252044000000001</v>
      </c>
      <c r="F4082">
        <v>84.35</v>
      </c>
      <c r="G4082">
        <v>-58.062665060366399</v>
      </c>
      <c r="H4082">
        <v>-12.6290412038312</v>
      </c>
      <c r="I4082">
        <v>-41.820659899756897</v>
      </c>
      <c r="J4082">
        <v>-6.5113411473205103</v>
      </c>
      <c r="M4082">
        <v>22.603294118123198</v>
      </c>
      <c r="O4082">
        <v>43.153526970954303</v>
      </c>
      <c r="P4082">
        <v>0.41666666666666502</v>
      </c>
    </row>
    <row r="4083" spans="1:17" hidden="1" x14ac:dyDescent="0.3">
      <c r="A4083" t="s">
        <v>8398</v>
      </c>
      <c r="B4083" t="s">
        <v>8399</v>
      </c>
      <c r="C4083" t="s">
        <v>10301</v>
      </c>
      <c r="D4083" t="s">
        <v>733</v>
      </c>
      <c r="E4083">
        <v>19.229981756999901</v>
      </c>
      <c r="F4083">
        <v>28.55</v>
      </c>
      <c r="G4083">
        <v>6.5237768853587204</v>
      </c>
      <c r="H4083">
        <v>1.5118901687178099</v>
      </c>
      <c r="I4083">
        <v>3.1212117458436501</v>
      </c>
      <c r="J4083">
        <v>-5.7244294934723598E-2</v>
      </c>
      <c r="K4083">
        <v>27.751324546830901</v>
      </c>
      <c r="L4083">
        <v>25.5117950497065</v>
      </c>
      <c r="M4083">
        <v>53.416699079583402</v>
      </c>
      <c r="N4083">
        <v>1.0586734292547999</v>
      </c>
      <c r="O4083">
        <v>6.7250437828371101</v>
      </c>
      <c r="P4083">
        <v>40.848544647261903</v>
      </c>
      <c r="Q4083">
        <v>2.8878510423630001E-3</v>
      </c>
    </row>
    <row r="4084" spans="1:17" hidden="1" x14ac:dyDescent="0.3">
      <c r="A4084" t="s">
        <v>8400</v>
      </c>
      <c r="B4084" t="s">
        <v>8401</v>
      </c>
      <c r="C4084" t="s">
        <v>10301</v>
      </c>
      <c r="D4084" t="s">
        <v>258</v>
      </c>
      <c r="E4084">
        <v>19.203755424000001</v>
      </c>
      <c r="F4084">
        <v>13.79</v>
      </c>
      <c r="G4084">
        <v>-36.155154838707602</v>
      </c>
      <c r="H4084">
        <v>-13.909264208526</v>
      </c>
      <c r="I4084">
        <v>-42.029267717060399</v>
      </c>
      <c r="J4084">
        <v>-2.5452999623588299</v>
      </c>
      <c r="K4084">
        <v>14.9821831029425</v>
      </c>
      <c r="L4084">
        <v>15.9618488092684</v>
      </c>
      <c r="M4084">
        <v>43.174934905554302</v>
      </c>
      <c r="N4084">
        <v>0.277972949963806</v>
      </c>
      <c r="O4084">
        <v>80.342118072456699</v>
      </c>
      <c r="P4084">
        <v>6.8992248062015298</v>
      </c>
      <c r="Q4084">
        <v>4.6724511429594003E-2</v>
      </c>
    </row>
    <row r="4085" spans="1:17" hidden="1" x14ac:dyDescent="0.3">
      <c r="A4085" t="s">
        <v>8402</v>
      </c>
      <c r="B4085" t="s">
        <v>8403</v>
      </c>
      <c r="C4085" t="s">
        <v>10301</v>
      </c>
      <c r="D4085" t="s">
        <v>689</v>
      </c>
      <c r="E4085">
        <v>19.19463</v>
      </c>
      <c r="F4085">
        <v>62.3</v>
      </c>
      <c r="G4085">
        <v>-38.917737524134502</v>
      </c>
      <c r="H4085">
        <v>-10.9433527980341</v>
      </c>
      <c r="I4085">
        <v>-26.7983481673397</v>
      </c>
      <c r="J4085">
        <v>-12.1475443014143</v>
      </c>
      <c r="K4085">
        <v>67.751326099418606</v>
      </c>
      <c r="L4085">
        <v>67.930590621293902</v>
      </c>
      <c r="M4085">
        <v>6.4580050641500302</v>
      </c>
      <c r="N4085">
        <v>1.9375</v>
      </c>
      <c r="O4085">
        <v>23.595505617977501</v>
      </c>
      <c r="P4085">
        <v>0</v>
      </c>
    </row>
    <row r="4086" spans="1:17" hidden="1" x14ac:dyDescent="0.3">
      <c r="A4086" t="s">
        <v>8404</v>
      </c>
      <c r="B4086" t="s">
        <v>8405</v>
      </c>
      <c r="C4086" t="s">
        <v>10301</v>
      </c>
      <c r="D4086" t="s">
        <v>2839</v>
      </c>
      <c r="E4086">
        <v>19.18493316</v>
      </c>
      <c r="F4086">
        <v>45.9</v>
      </c>
      <c r="G4086">
        <v>2.7315214737482698</v>
      </c>
      <c r="H4086">
        <v>9.3062526689626601</v>
      </c>
      <c r="I4086">
        <v>-14.9627108717425</v>
      </c>
      <c r="J4086">
        <v>-6.5483348152483396</v>
      </c>
      <c r="K4086">
        <v>45.849072613349598</v>
      </c>
      <c r="L4086">
        <v>44.583576778325103</v>
      </c>
      <c r="M4086">
        <v>48.401354285328097</v>
      </c>
      <c r="N4086">
        <v>0.67857142857142805</v>
      </c>
      <c r="O4086">
        <v>52.788671023965101</v>
      </c>
      <c r="P4086">
        <v>50.972477064220101</v>
      </c>
    </row>
    <row r="4087" spans="1:17" hidden="1" x14ac:dyDescent="0.3">
      <c r="A4087" t="s">
        <v>8406</v>
      </c>
      <c r="B4087" t="s">
        <v>8407</v>
      </c>
      <c r="C4087" t="s">
        <v>10301</v>
      </c>
      <c r="D4087" t="s">
        <v>124</v>
      </c>
      <c r="E4087">
        <v>19.159158000000001</v>
      </c>
      <c r="F4087">
        <v>54.2</v>
      </c>
      <c r="G4087">
        <v>-8.7748803812774092</v>
      </c>
      <c r="H4087">
        <v>1.0242178720763799</v>
      </c>
      <c r="I4087">
        <v>-4.1360498238425096</v>
      </c>
      <c r="J4087">
        <v>-2.1225766360646898</v>
      </c>
      <c r="K4087">
        <v>51.909449331348597</v>
      </c>
      <c r="L4087">
        <v>49.597045006081203</v>
      </c>
      <c r="M4087">
        <v>56.632953072372999</v>
      </c>
      <c r="N4087">
        <v>2.5557663571800302</v>
      </c>
      <c r="O4087">
        <v>25.461254612546099</v>
      </c>
      <c r="P4087">
        <v>55.747126436781599</v>
      </c>
      <c r="Q4087">
        <v>8.1973364474029004E-2</v>
      </c>
    </row>
    <row r="4088" spans="1:17" hidden="1" x14ac:dyDescent="0.3">
      <c r="A4088" t="s">
        <v>8408</v>
      </c>
      <c r="B4088" t="s">
        <v>8409</v>
      </c>
      <c r="C4088" t="s">
        <v>10301</v>
      </c>
      <c r="D4088" t="s">
        <v>308</v>
      </c>
      <c r="E4088">
        <v>19.146507281000002</v>
      </c>
      <c r="F4088">
        <v>5.99</v>
      </c>
      <c r="G4088">
        <v>-15.1117111587861</v>
      </c>
      <c r="H4088">
        <v>-8.0988795122889101</v>
      </c>
      <c r="I4088">
        <v>-20.780436460641901</v>
      </c>
      <c r="J4088">
        <v>-0.97127261225521699</v>
      </c>
      <c r="K4088">
        <v>6.35244496869662</v>
      </c>
      <c r="L4088">
        <v>6.4096053891439597</v>
      </c>
      <c r="M4088">
        <v>43.501573617277799</v>
      </c>
      <c r="N4088">
        <v>1.0288934963199201</v>
      </c>
      <c r="O4088">
        <v>41.736227045075097</v>
      </c>
      <c r="P4088">
        <v>24.5322245322245</v>
      </c>
      <c r="Q4088">
        <v>4.4643058200157001E-2</v>
      </c>
    </row>
    <row r="4089" spans="1:17" hidden="1" x14ac:dyDescent="0.3">
      <c r="A4089" t="s">
        <v>8410</v>
      </c>
      <c r="B4089" t="s">
        <v>8411</v>
      </c>
      <c r="C4089" t="s">
        <v>10301</v>
      </c>
      <c r="D4089" t="s">
        <v>1610</v>
      </c>
      <c r="E4089">
        <v>19.14087</v>
      </c>
      <c r="F4089">
        <v>43.5</v>
      </c>
      <c r="G4089">
        <v>50.507200950024497</v>
      </c>
      <c r="H4089">
        <v>-2.0159867354685099</v>
      </c>
      <c r="I4089">
        <v>-20.937309334738998</v>
      </c>
      <c r="J4089">
        <v>4.6748201483576803</v>
      </c>
      <c r="K4089">
        <v>46.012069594261902</v>
      </c>
      <c r="L4089">
        <v>46.079470154404</v>
      </c>
      <c r="M4089">
        <v>39.1106150298518</v>
      </c>
      <c r="N4089">
        <v>2.12766866942775</v>
      </c>
      <c r="O4089">
        <v>45.609195402298802</v>
      </c>
      <c r="P4089">
        <v>87.338501291989601</v>
      </c>
    </row>
    <row r="4090" spans="1:17" hidden="1" x14ac:dyDescent="0.3">
      <c r="A4090" t="s">
        <v>8412</v>
      </c>
      <c r="B4090" t="s">
        <v>8413</v>
      </c>
      <c r="C4090" t="s">
        <v>10301</v>
      </c>
      <c r="D4090" t="s">
        <v>689</v>
      </c>
      <c r="E4090">
        <v>19.11</v>
      </c>
      <c r="F4090">
        <v>10</v>
      </c>
      <c r="G4090">
        <v>12.138284884829</v>
      </c>
      <c r="H4090">
        <v>-2.22428814800034</v>
      </c>
      <c r="I4090">
        <v>-34.096213356542897</v>
      </c>
      <c r="J4090">
        <v>-4.14775968326843</v>
      </c>
      <c r="K4090">
        <v>10.3790990427231</v>
      </c>
      <c r="L4090">
        <v>10.4711257374721</v>
      </c>
      <c r="M4090">
        <v>47.128190454428299</v>
      </c>
      <c r="N4090">
        <v>0.50872516452291106</v>
      </c>
      <c r="O4090">
        <v>59.8</v>
      </c>
      <c r="P4090">
        <v>57.232704402515701</v>
      </c>
      <c r="Q4090">
        <v>6.9333870841886996E-2</v>
      </c>
    </row>
    <row r="4091" spans="1:17" hidden="1" x14ac:dyDescent="0.3">
      <c r="A4091" t="s">
        <v>8414</v>
      </c>
      <c r="B4091" t="s">
        <v>8415</v>
      </c>
      <c r="C4091" t="s">
        <v>10301</v>
      </c>
      <c r="E4091">
        <v>19.101622500000001</v>
      </c>
      <c r="F4091">
        <v>38.07</v>
      </c>
      <c r="G4091">
        <v>97.348534665214501</v>
      </c>
      <c r="H4091">
        <v>4.08958527838222</v>
      </c>
      <c r="I4091">
        <v>11.2893839155447</v>
      </c>
      <c r="J4091">
        <v>1.54011939188608</v>
      </c>
      <c r="K4091">
        <v>36.147075452038997</v>
      </c>
      <c r="L4091">
        <v>28.7288486925661</v>
      </c>
      <c r="M4091">
        <v>43.036119463749202</v>
      </c>
      <c r="N4091">
        <v>0.45853697788005798</v>
      </c>
      <c r="O4091">
        <v>21.302863146834699</v>
      </c>
      <c r="P4091">
        <v>174.477289113193</v>
      </c>
      <c r="Q4091">
        <v>9.0955474253493998E-2</v>
      </c>
    </row>
    <row r="4092" spans="1:17" hidden="1" x14ac:dyDescent="0.3">
      <c r="A4092" t="s">
        <v>8416</v>
      </c>
      <c r="B4092" t="s">
        <v>8417</v>
      </c>
      <c r="C4092" t="s">
        <v>10301</v>
      </c>
      <c r="D4092" t="s">
        <v>494</v>
      </c>
      <c r="E4092">
        <v>19.090624999999999</v>
      </c>
      <c r="F4092">
        <v>62.5</v>
      </c>
      <c r="G4092">
        <v>156.17317156677399</v>
      </c>
      <c r="H4092">
        <v>13.1428382518751</v>
      </c>
      <c r="I4092">
        <v>61.935378747586</v>
      </c>
      <c r="J4092">
        <v>-1.11283355761269</v>
      </c>
      <c r="K4092">
        <v>52.492406632407103</v>
      </c>
      <c r="L4092">
        <v>40.239308468787897</v>
      </c>
      <c r="M4092">
        <v>89.936150616285701</v>
      </c>
      <c r="N4092">
        <v>1.5767229155920801</v>
      </c>
      <c r="O4092">
        <v>2.72000000000001</v>
      </c>
      <c r="P4092">
        <v>197.619047619047</v>
      </c>
    </row>
    <row r="4093" spans="1:17" hidden="1" x14ac:dyDescent="0.3">
      <c r="A4093" t="s">
        <v>8418</v>
      </c>
      <c r="B4093" t="s">
        <v>8419</v>
      </c>
      <c r="C4093" t="s">
        <v>10301</v>
      </c>
      <c r="D4093" t="s">
        <v>139</v>
      </c>
      <c r="E4093">
        <v>19.08870306</v>
      </c>
      <c r="F4093">
        <v>18.41</v>
      </c>
      <c r="G4093">
        <v>-47.882939785987503</v>
      </c>
      <c r="H4093">
        <v>-9.8922875340307694</v>
      </c>
      <c r="I4093">
        <v>-27.264911639086701</v>
      </c>
      <c r="J4093">
        <v>-0.43756647436334301</v>
      </c>
      <c r="K4093">
        <v>20.982788686620101</v>
      </c>
      <c r="L4093">
        <v>22.701016181386098</v>
      </c>
      <c r="M4093">
        <v>34.8869972913756</v>
      </c>
      <c r="N4093">
        <v>0.129655598069776</v>
      </c>
      <c r="O4093">
        <v>110.863661053775</v>
      </c>
      <c r="P4093">
        <v>8.2941176470588296</v>
      </c>
      <c r="Q4093">
        <v>-8.8354101262840008E-3</v>
      </c>
    </row>
    <row r="4094" spans="1:17" hidden="1" x14ac:dyDescent="0.3">
      <c r="A4094" t="s">
        <v>8420</v>
      </c>
      <c r="B4094" t="s">
        <v>8421</v>
      </c>
      <c r="C4094" t="s">
        <v>10301</v>
      </c>
      <c r="D4094" t="s">
        <v>622</v>
      </c>
      <c r="E4094">
        <v>19.053191999999999</v>
      </c>
      <c r="F4094">
        <v>32.799999999999997</v>
      </c>
      <c r="G4094">
        <v>158.29517696103099</v>
      </c>
      <c r="H4094">
        <v>84.140753348338606</v>
      </c>
      <c r="I4094">
        <v>85.084915506900799</v>
      </c>
      <c r="J4094">
        <v>-10.4877338416038</v>
      </c>
      <c r="K4094">
        <v>26.079878567901702</v>
      </c>
      <c r="L4094">
        <v>19.1637781966961</v>
      </c>
      <c r="M4094">
        <v>48.593743306081997</v>
      </c>
      <c r="N4094">
        <v>1.5925039575976201</v>
      </c>
      <c r="O4094">
        <v>14.237804878048699</v>
      </c>
      <c r="P4094">
        <v>200.64161319889999</v>
      </c>
      <c r="Q4094">
        <v>9.0024648735209004E-2</v>
      </c>
    </row>
    <row r="4095" spans="1:17" hidden="1" x14ac:dyDescent="0.3">
      <c r="A4095" t="s">
        <v>8422</v>
      </c>
      <c r="B4095" t="s">
        <v>8423</v>
      </c>
      <c r="C4095" t="s">
        <v>10301</v>
      </c>
      <c r="D4095" t="s">
        <v>2756</v>
      </c>
      <c r="E4095">
        <v>19.016287500000001</v>
      </c>
      <c r="F4095">
        <v>19.649999999999999</v>
      </c>
      <c r="G4095">
        <v>-38.599555705952703</v>
      </c>
      <c r="H4095">
        <v>-10.798425261802199</v>
      </c>
      <c r="I4095">
        <v>-39.829297262976603</v>
      </c>
      <c r="J4095">
        <v>-11.337154691024701</v>
      </c>
      <c r="K4095">
        <v>23.052887217531399</v>
      </c>
      <c r="L4095">
        <v>24.2254038728598</v>
      </c>
      <c r="M4095">
        <v>39.920632843206</v>
      </c>
      <c r="N4095">
        <v>1.04830917874396</v>
      </c>
      <c r="O4095">
        <v>65.394402035623401</v>
      </c>
      <c r="P4095">
        <v>13.387189844200799</v>
      </c>
      <c r="Q4095">
        <v>7.8923615512526996E-2</v>
      </c>
    </row>
    <row r="4096" spans="1:17" hidden="1" x14ac:dyDescent="0.3">
      <c r="A4096" t="s">
        <v>8424</v>
      </c>
      <c r="B4096" t="s">
        <v>8425</v>
      </c>
      <c r="C4096" t="s">
        <v>10301</v>
      </c>
      <c r="D4096" t="s">
        <v>408</v>
      </c>
      <c r="E4096">
        <v>18.991499999999998</v>
      </c>
      <c r="F4096">
        <v>34.53</v>
      </c>
      <c r="G4096">
        <v>134.867650603719</v>
      </c>
      <c r="H4096">
        <v>25.964387922139199</v>
      </c>
      <c r="I4096">
        <v>70.061109741738093</v>
      </c>
      <c r="J4096">
        <v>1.4830423533102399</v>
      </c>
      <c r="K4096">
        <v>30.5179312873878</v>
      </c>
      <c r="L4096">
        <v>24.212084411244199</v>
      </c>
      <c r="M4096">
        <v>67.796285967905305</v>
      </c>
      <c r="N4096">
        <v>0.31101334360720601</v>
      </c>
      <c r="O4096">
        <v>13.553431798436099</v>
      </c>
      <c r="P4096">
        <v>187.51040799333799</v>
      </c>
      <c r="Q4096">
        <v>9.3055641280636994E-2</v>
      </c>
    </row>
    <row r="4097" spans="1:17" hidden="1" x14ac:dyDescent="0.3">
      <c r="A4097" t="s">
        <v>8426</v>
      </c>
      <c r="B4097" t="s">
        <v>8427</v>
      </c>
      <c r="C4097" t="s">
        <v>10301</v>
      </c>
      <c r="D4097" t="s">
        <v>3133</v>
      </c>
      <c r="E4097">
        <v>18.960840000000001</v>
      </c>
      <c r="F4097">
        <v>18.600000000000001</v>
      </c>
      <c r="G4097">
        <v>-88.677231195020596</v>
      </c>
      <c r="H4097">
        <v>-10.0582463517703</v>
      </c>
      <c r="I4097">
        <v>-74.800236725142796</v>
      </c>
      <c r="J4097">
        <v>0.84943423025806397</v>
      </c>
      <c r="K4097">
        <v>19.7220510907561</v>
      </c>
      <c r="L4097">
        <v>30.1218816504086</v>
      </c>
      <c r="M4097">
        <v>69.418120632169504</v>
      </c>
      <c r="N4097">
        <v>0.85789921782342604</v>
      </c>
      <c r="O4097">
        <v>288.87096774193498</v>
      </c>
      <c r="P4097">
        <v>12.7272727272727</v>
      </c>
      <c r="Q4097">
        <v>4.0846321809759001E-2</v>
      </c>
    </row>
    <row r="4098" spans="1:17" hidden="1" x14ac:dyDescent="0.3">
      <c r="A4098" t="s">
        <v>8428</v>
      </c>
      <c r="B4098" t="s">
        <v>8429</v>
      </c>
      <c r="C4098" t="s">
        <v>10301</v>
      </c>
      <c r="D4098" t="s">
        <v>101</v>
      </c>
      <c r="E4098">
        <v>18.917280000000002</v>
      </c>
      <c r="F4098">
        <v>20.88</v>
      </c>
      <c r="G4098">
        <v>336.08226247586498</v>
      </c>
      <c r="H4098">
        <v>29.536022898732799</v>
      </c>
      <c r="I4098">
        <v>-48.632254102655402</v>
      </c>
      <c r="J4098">
        <v>15.5567010071141</v>
      </c>
      <c r="K4098">
        <v>18.035626129621999</v>
      </c>
      <c r="L4098">
        <v>18.257964839785799</v>
      </c>
      <c r="M4098">
        <v>81.222621266701097</v>
      </c>
      <c r="N4098">
        <v>0.77509924309438005</v>
      </c>
      <c r="O4098">
        <v>89.367816091953998</v>
      </c>
      <c r="P4098">
        <v>363.99999999999898</v>
      </c>
      <c r="Q4098">
        <v>0.163378426425665</v>
      </c>
    </row>
    <row r="4099" spans="1:17" hidden="1" x14ac:dyDescent="0.3">
      <c r="A4099" t="s">
        <v>8430</v>
      </c>
      <c r="B4099" t="s">
        <v>8431</v>
      </c>
      <c r="C4099" t="s">
        <v>10301</v>
      </c>
      <c r="D4099" t="s">
        <v>527</v>
      </c>
      <c r="E4099">
        <v>18.912279474999998</v>
      </c>
      <c r="F4099">
        <v>10.130000000000001</v>
      </c>
      <c r="G4099">
        <v>-7.4658944801393101</v>
      </c>
      <c r="H4099">
        <v>1.6008002266681101</v>
      </c>
      <c r="I4099">
        <v>15.745651284273601</v>
      </c>
      <c r="J4099">
        <v>0.69659567266452205</v>
      </c>
      <c r="K4099">
        <v>9.2945673858103497</v>
      </c>
      <c r="L4099">
        <v>8.1254968080783296</v>
      </c>
      <c r="M4099">
        <v>52.871376932651003</v>
      </c>
      <c r="N4099">
        <v>1.3875082786672901</v>
      </c>
      <c r="O4099">
        <v>17.472852912142098</v>
      </c>
      <c r="P4099">
        <v>85.871559633027502</v>
      </c>
      <c r="Q4099">
        <v>7.4766275413570005E-2</v>
      </c>
    </row>
    <row r="4100" spans="1:17" hidden="1" x14ac:dyDescent="0.3">
      <c r="A4100" t="s">
        <v>8432</v>
      </c>
      <c r="B4100" t="s">
        <v>8433</v>
      </c>
      <c r="C4100" t="s">
        <v>10301</v>
      </c>
      <c r="D4100" t="s">
        <v>527</v>
      </c>
      <c r="E4100">
        <v>18.84</v>
      </c>
      <c r="F4100">
        <v>7.85</v>
      </c>
      <c r="G4100">
        <v>-62.3371193119374</v>
      </c>
      <c r="H4100">
        <v>28.384096622014599</v>
      </c>
      <c r="I4100">
        <v>-51.934484266112499</v>
      </c>
      <c r="J4100">
        <v>-9.1359184272884804</v>
      </c>
      <c r="K4100">
        <v>10.084700849298899</v>
      </c>
      <c r="L4100">
        <v>12.015120380444101</v>
      </c>
      <c r="M4100">
        <v>53.879506997664301</v>
      </c>
      <c r="N4100">
        <v>0.87785406411654598</v>
      </c>
      <c r="O4100">
        <v>140.254777070063</v>
      </c>
      <c r="P4100">
        <v>31.4907872696817</v>
      </c>
      <c r="Q4100">
        <v>-9.9379350127239002E-2</v>
      </c>
    </row>
    <row r="4101" spans="1:17" hidden="1" x14ac:dyDescent="0.3">
      <c r="A4101" t="s">
        <v>8434</v>
      </c>
      <c r="B4101" t="s">
        <v>8435</v>
      </c>
      <c r="C4101" t="s">
        <v>10301</v>
      </c>
      <c r="D4101" t="s">
        <v>308</v>
      </c>
      <c r="E4101">
        <v>18.79437252</v>
      </c>
      <c r="F4101">
        <v>8.4</v>
      </c>
      <c r="G4101">
        <v>-33.958005980510301</v>
      </c>
      <c r="H4101">
        <v>2.51679212950213</v>
      </c>
      <c r="I4101">
        <v>-46.255171615861499</v>
      </c>
      <c r="J4101">
        <v>-0.296590317127019</v>
      </c>
      <c r="K4101">
        <v>8.4151831900783591</v>
      </c>
      <c r="L4101">
        <v>9.5102610741967197</v>
      </c>
      <c r="M4101">
        <v>55.852297544517299</v>
      </c>
      <c r="N4101">
        <v>0.44374335494216699</v>
      </c>
      <c r="O4101">
        <v>69.047619047618994</v>
      </c>
      <c r="P4101">
        <v>15.3846153846153</v>
      </c>
      <c r="Q4101">
        <v>5.3407452630874999E-2</v>
      </c>
    </row>
    <row r="4102" spans="1:17" hidden="1" x14ac:dyDescent="0.3">
      <c r="A4102" t="s">
        <v>8436</v>
      </c>
      <c r="B4102" t="s">
        <v>8437</v>
      </c>
      <c r="C4102" t="s">
        <v>10301</v>
      </c>
      <c r="D4102" t="s">
        <v>408</v>
      </c>
      <c r="E4102">
        <v>18.781056</v>
      </c>
      <c r="F4102">
        <v>11.9</v>
      </c>
      <c r="G4102">
        <v>4.3044846980876601</v>
      </c>
      <c r="H4102">
        <v>-17.134267941169199</v>
      </c>
      <c r="I4102">
        <v>-38.444963132755802</v>
      </c>
      <c r="J4102">
        <v>-2.76572611959616</v>
      </c>
      <c r="K4102">
        <v>13.578207162818201</v>
      </c>
      <c r="L4102">
        <v>12.9587533631518</v>
      </c>
      <c r="M4102">
        <v>0.92015282919949504</v>
      </c>
      <c r="N4102">
        <v>0.53703703703703698</v>
      </c>
      <c r="O4102">
        <v>44.117647058823501</v>
      </c>
      <c r="P4102">
        <v>63.911845730027501</v>
      </c>
    </row>
    <row r="4103" spans="1:17" hidden="1" x14ac:dyDescent="0.3">
      <c r="A4103" t="s">
        <v>8438</v>
      </c>
      <c r="B4103" t="s">
        <v>8439</v>
      </c>
      <c r="C4103" t="s">
        <v>10301</v>
      </c>
      <c r="D4103" t="s">
        <v>689</v>
      </c>
      <c r="E4103">
        <v>18.669795000000001</v>
      </c>
      <c r="F4103">
        <v>21.54</v>
      </c>
      <c r="G4103">
        <v>-39.348658576766098</v>
      </c>
      <c r="H4103">
        <v>-23.0731480350453</v>
      </c>
      <c r="I4103">
        <v>18.4753250382876</v>
      </c>
      <c r="J4103">
        <v>-4.6436603918966401</v>
      </c>
      <c r="K4103">
        <v>20.225399599405598</v>
      </c>
      <c r="L4103">
        <v>18.631370822781701</v>
      </c>
      <c r="M4103">
        <v>46.672173064117601</v>
      </c>
      <c r="N4103">
        <v>0.76098475912544805</v>
      </c>
      <c r="O4103">
        <v>27.437325905292401</v>
      </c>
      <c r="P4103">
        <v>79.5</v>
      </c>
      <c r="Q4103">
        <v>3.4997200774286003E-2</v>
      </c>
    </row>
    <row r="4104" spans="1:17" hidden="1" x14ac:dyDescent="0.3">
      <c r="A4104" t="s">
        <v>8440</v>
      </c>
      <c r="B4104" t="s">
        <v>8441</v>
      </c>
      <c r="C4104" t="s">
        <v>10301</v>
      </c>
      <c r="D4104" t="s">
        <v>3630</v>
      </c>
      <c r="E4104">
        <v>18.545504691999898</v>
      </c>
      <c r="F4104">
        <v>12.98</v>
      </c>
      <c r="G4104">
        <v>14.876541903808199</v>
      </c>
      <c r="H4104">
        <v>-4.9481434277382004</v>
      </c>
      <c r="I4104">
        <v>8.9562378966979797</v>
      </c>
      <c r="J4104">
        <v>-9.10790901045163</v>
      </c>
      <c r="K4104">
        <v>13.207668878477699</v>
      </c>
      <c r="L4104">
        <v>11.845741884400001</v>
      </c>
      <c r="M4104">
        <v>40.687651933230597</v>
      </c>
      <c r="N4104">
        <v>0.609141331053761</v>
      </c>
      <c r="O4104">
        <v>33.3590138674884</v>
      </c>
      <c r="P4104">
        <v>48.342857142857099</v>
      </c>
      <c r="Q4104">
        <v>9.6852650168035001E-2</v>
      </c>
    </row>
    <row r="4105" spans="1:17" hidden="1" x14ac:dyDescent="0.3">
      <c r="A4105" t="s">
        <v>8442</v>
      </c>
      <c r="B4105" t="s">
        <v>8443</v>
      </c>
      <c r="C4105" t="s">
        <v>10301</v>
      </c>
      <c r="D4105" t="s">
        <v>1561</v>
      </c>
      <c r="E4105">
        <v>18.543899322000001</v>
      </c>
      <c r="F4105">
        <v>7.02</v>
      </c>
      <c r="G4105">
        <v>41.238888981889502</v>
      </c>
      <c r="H4105">
        <v>-32.812155238918898</v>
      </c>
      <c r="I4105">
        <v>-0.24716093495364</v>
      </c>
      <c r="J4105">
        <v>-3.1912580344897798</v>
      </c>
      <c r="K4105">
        <v>7.3866675297224402</v>
      </c>
      <c r="L4105">
        <v>6.1840888717270799</v>
      </c>
      <c r="M4105">
        <v>29.012611008804999</v>
      </c>
      <c r="N4105">
        <v>0.21342386166803001</v>
      </c>
      <c r="O4105">
        <v>46.153846153846096</v>
      </c>
      <c r="Q4105">
        <v>7.5516593287318995E-2</v>
      </c>
    </row>
    <row r="4106" spans="1:17" hidden="1" x14ac:dyDescent="0.3">
      <c r="A4106" t="s">
        <v>8444</v>
      </c>
      <c r="B4106" t="s">
        <v>8445</v>
      </c>
      <c r="C4106" t="s">
        <v>10301</v>
      </c>
      <c r="D4106" t="s">
        <v>2839</v>
      </c>
      <c r="E4106">
        <v>18.489999999999998</v>
      </c>
      <c r="F4106">
        <v>43</v>
      </c>
      <c r="G4106">
        <v>98.398051949549597</v>
      </c>
      <c r="H4106">
        <v>-1.66316940025573</v>
      </c>
      <c r="I4106">
        <v>0.59580810644883297</v>
      </c>
      <c r="J4106">
        <v>-4.1552375494482403</v>
      </c>
      <c r="K4106">
        <v>43.747957169667401</v>
      </c>
      <c r="L4106">
        <v>34.810684881494304</v>
      </c>
      <c r="M4106">
        <v>41.318891875180803</v>
      </c>
      <c r="N4106">
        <v>0.444865127877626</v>
      </c>
      <c r="O4106">
        <v>27.906976744186</v>
      </c>
      <c r="P4106">
        <v>177.061855670103</v>
      </c>
      <c r="Q4106">
        <v>0.15957181090914199</v>
      </c>
    </row>
    <row r="4107" spans="1:17" hidden="1" x14ac:dyDescent="0.3">
      <c r="A4107" t="s">
        <v>8446</v>
      </c>
      <c r="B4107" t="s">
        <v>8447</v>
      </c>
      <c r="C4107" t="s">
        <v>10301</v>
      </c>
      <c r="D4107" t="s">
        <v>139</v>
      </c>
      <c r="E4107">
        <v>18.460349799999999</v>
      </c>
      <c r="F4107">
        <v>9.41</v>
      </c>
      <c r="G4107">
        <v>2.2344063209553302</v>
      </c>
      <c r="H4107">
        <v>3.93533145534481</v>
      </c>
      <c r="I4107">
        <v>-11.0340211335785</v>
      </c>
      <c r="J4107">
        <v>5.8189606553458297</v>
      </c>
      <c r="K4107">
        <v>8.5838701860604605</v>
      </c>
      <c r="L4107">
        <v>8.3800804139462102</v>
      </c>
      <c r="M4107">
        <v>69.424624353974593</v>
      </c>
      <c r="N4107">
        <v>1.3693657766815801</v>
      </c>
      <c r="O4107">
        <v>68.969181721572795</v>
      </c>
      <c r="P4107">
        <v>50.56</v>
      </c>
      <c r="Q4107">
        <v>8.6552077019186005E-2</v>
      </c>
    </row>
    <row r="4108" spans="1:17" hidden="1" x14ac:dyDescent="0.3">
      <c r="A4108" t="s">
        <v>8448</v>
      </c>
      <c r="B4108" t="s">
        <v>8449</v>
      </c>
      <c r="C4108" t="s">
        <v>10301</v>
      </c>
      <c r="D4108" t="s">
        <v>51</v>
      </c>
      <c r="E4108">
        <v>18.28</v>
      </c>
      <c r="F4108">
        <v>4.57</v>
      </c>
      <c r="G4108">
        <v>-87.114166095563107</v>
      </c>
      <c r="H4108">
        <v>-12.3668111093642</v>
      </c>
      <c r="I4108">
        <v>-52.7079904280411</v>
      </c>
      <c r="J4108">
        <v>5.36235269813782</v>
      </c>
      <c r="K4108">
        <v>5.0212480654158602</v>
      </c>
      <c r="L4108">
        <v>7.3688003184480797</v>
      </c>
      <c r="M4108">
        <v>61.316289085217498</v>
      </c>
      <c r="N4108">
        <v>1.01290720846018</v>
      </c>
      <c r="O4108">
        <v>219.47483588621401</v>
      </c>
      <c r="P4108">
        <v>23.513513513513502</v>
      </c>
      <c r="Q4108">
        <v>-3.2634805715678998E-2</v>
      </c>
    </row>
    <row r="4109" spans="1:17" hidden="1" x14ac:dyDescent="0.3">
      <c r="A4109" t="s">
        <v>8450</v>
      </c>
      <c r="B4109" t="s">
        <v>8451</v>
      </c>
      <c r="C4109" t="s">
        <v>10301</v>
      </c>
      <c r="D4109" t="s">
        <v>1388</v>
      </c>
      <c r="E4109">
        <v>18.27</v>
      </c>
      <c r="F4109">
        <v>17.399999999999999</v>
      </c>
      <c r="G4109">
        <v>-44.664149007388097</v>
      </c>
      <c r="H4109">
        <v>-18.051389688679599</v>
      </c>
      <c r="I4109">
        <v>-28.422143846778599</v>
      </c>
      <c r="J4109">
        <v>-10.5742903513342</v>
      </c>
      <c r="K4109">
        <v>19.411924680892501</v>
      </c>
      <c r="L4109">
        <v>13.6520085846048</v>
      </c>
      <c r="M4109">
        <v>15.2422906935748</v>
      </c>
      <c r="N4109">
        <v>1</v>
      </c>
      <c r="O4109">
        <v>32.758620689655103</v>
      </c>
      <c r="P4109">
        <v>0</v>
      </c>
    </row>
    <row r="4110" spans="1:17" hidden="1" x14ac:dyDescent="0.3">
      <c r="A4110" t="s">
        <v>8452</v>
      </c>
      <c r="B4110" t="s">
        <v>8453</v>
      </c>
      <c r="C4110" t="s">
        <v>10301</v>
      </c>
      <c r="D4110" t="s">
        <v>4014</v>
      </c>
      <c r="E4110">
        <v>18.243580000000001</v>
      </c>
      <c r="F4110">
        <v>33.909999999999997</v>
      </c>
      <c r="G4110">
        <v>0.14117486257237299</v>
      </c>
      <c r="H4110">
        <v>7.8273981901081902</v>
      </c>
      <c r="I4110">
        <v>-13.669952016704199</v>
      </c>
      <c r="J4110">
        <v>0.56473612559476905</v>
      </c>
      <c r="K4110">
        <v>34.873763601171099</v>
      </c>
      <c r="L4110">
        <v>34.144636135649598</v>
      </c>
      <c r="M4110">
        <v>38.3808535209998</v>
      </c>
      <c r="N4110">
        <v>0.51318679640123999</v>
      </c>
      <c r="O4110">
        <v>38.248304335004399</v>
      </c>
      <c r="P4110">
        <v>34.563492063491999</v>
      </c>
      <c r="Q4110">
        <v>1.3249097197346E-2</v>
      </c>
    </row>
    <row r="4111" spans="1:17" hidden="1" x14ac:dyDescent="0.3">
      <c r="A4111" t="s">
        <v>8454</v>
      </c>
      <c r="B4111" t="s">
        <v>8455</v>
      </c>
      <c r="C4111" t="s">
        <v>10301</v>
      </c>
      <c r="D4111" t="s">
        <v>568</v>
      </c>
      <c r="E4111">
        <v>18.232419721999999</v>
      </c>
      <c r="F4111">
        <v>3.34</v>
      </c>
      <c r="G4111">
        <v>-72.9835269978187</v>
      </c>
      <c r="H4111">
        <v>-2.4272377212441398</v>
      </c>
      <c r="I4111">
        <v>-25.593258136720902</v>
      </c>
      <c r="J4111">
        <v>-2.1578233840338501</v>
      </c>
      <c r="K4111">
        <v>3.4958178512705</v>
      </c>
      <c r="L4111">
        <v>4.6750782002376701</v>
      </c>
      <c r="M4111">
        <v>43.945254447554802</v>
      </c>
      <c r="N4111">
        <v>0.59489191376209705</v>
      </c>
      <c r="O4111">
        <v>90.119760479041901</v>
      </c>
      <c r="P4111">
        <v>19.285714285714199</v>
      </c>
      <c r="Q4111">
        <v>-0.14105878769059799</v>
      </c>
    </row>
    <row r="4112" spans="1:17" hidden="1" x14ac:dyDescent="0.3">
      <c r="A4112" t="s">
        <v>8456</v>
      </c>
      <c r="B4112" t="s">
        <v>8457</v>
      </c>
      <c r="C4112" t="s">
        <v>10301</v>
      </c>
      <c r="E4112">
        <v>18.2136456</v>
      </c>
      <c r="F4112">
        <v>52.23</v>
      </c>
      <c r="G4112">
        <v>57.032687405043902</v>
      </c>
      <c r="H4112">
        <v>-26.743411952130501</v>
      </c>
      <c r="I4112">
        <v>18.801409779867299</v>
      </c>
      <c r="J4112">
        <v>-6.8341329602802299</v>
      </c>
      <c r="K4112">
        <v>61.671988677756197</v>
      </c>
      <c r="L4112">
        <v>49.834196891359802</v>
      </c>
      <c r="M4112">
        <v>16.896316969658901</v>
      </c>
      <c r="N4112">
        <v>1.0062714165642901</v>
      </c>
      <c r="O4112">
        <v>68.3706681983534</v>
      </c>
      <c r="P4112">
        <v>107.426528991262</v>
      </c>
    </row>
    <row r="4113" spans="1:17" hidden="1" x14ac:dyDescent="0.3">
      <c r="A4113" t="s">
        <v>8458</v>
      </c>
      <c r="B4113" t="s">
        <v>8459</v>
      </c>
      <c r="C4113" t="s">
        <v>10301</v>
      </c>
      <c r="D4113" t="s">
        <v>46</v>
      </c>
      <c r="E4113">
        <v>18.21131235</v>
      </c>
      <c r="F4113">
        <v>43.05</v>
      </c>
      <c r="G4113">
        <v>-63.711920969324702</v>
      </c>
      <c r="H4113">
        <v>17.356535719245699</v>
      </c>
      <c r="I4113">
        <v>-32.247688083082203</v>
      </c>
      <c r="J4113">
        <v>2.8278811863399098</v>
      </c>
      <c r="K4113">
        <v>42.916961624579102</v>
      </c>
      <c r="L4113">
        <v>53.227570377725698</v>
      </c>
      <c r="M4113">
        <v>51.118689380665202</v>
      </c>
      <c r="N4113">
        <v>1.50837053571428</v>
      </c>
      <c r="O4113">
        <v>78.629500580720105</v>
      </c>
      <c r="P4113">
        <v>13.738441215323601</v>
      </c>
    </row>
    <row r="4114" spans="1:17" hidden="1" x14ac:dyDescent="0.3">
      <c r="A4114" t="s">
        <v>8460</v>
      </c>
      <c r="B4114" t="s">
        <v>8461</v>
      </c>
      <c r="C4114" t="s">
        <v>10301</v>
      </c>
      <c r="D4114" t="s">
        <v>186</v>
      </c>
      <c r="E4114">
        <v>18.1875</v>
      </c>
      <c r="F4114">
        <v>291</v>
      </c>
      <c r="G4114">
        <v>36.442612659429301</v>
      </c>
      <c r="H4114">
        <v>1.46006862630506</v>
      </c>
      <c r="I4114">
        <v>27.3923679948978</v>
      </c>
      <c r="J4114">
        <v>-4.97974825981757</v>
      </c>
      <c r="K4114">
        <v>273.22542668785502</v>
      </c>
      <c r="L4114">
        <v>240.467880088594</v>
      </c>
      <c r="M4114">
        <v>64.124169495303093</v>
      </c>
      <c r="N4114">
        <v>0.59074019463285099</v>
      </c>
      <c r="O4114">
        <v>17.525773195876202</v>
      </c>
      <c r="P4114">
        <v>75.037593984962399</v>
      </c>
      <c r="Q4114">
        <v>6.8205892277672001E-2</v>
      </c>
    </row>
    <row r="4115" spans="1:17" hidden="1" x14ac:dyDescent="0.3">
      <c r="A4115" t="s">
        <v>8462</v>
      </c>
      <c r="B4115" t="s">
        <v>8463</v>
      </c>
      <c r="C4115" t="s">
        <v>10301</v>
      </c>
      <c r="D4115" t="s">
        <v>568</v>
      </c>
      <c r="E4115">
        <v>18.159850800000001</v>
      </c>
      <c r="F4115">
        <v>4.9000000000000004</v>
      </c>
      <c r="G4115">
        <v>7.8163344980261096</v>
      </c>
      <c r="H4115">
        <v>5.1497708529063697</v>
      </c>
      <c r="I4115">
        <v>-11.265896297951199</v>
      </c>
      <c r="J4115">
        <v>1.8367843406548701</v>
      </c>
      <c r="K4115">
        <v>4.8101511754982802</v>
      </c>
      <c r="L4115">
        <v>4.7648582601737797</v>
      </c>
      <c r="M4115">
        <v>54.085879911956098</v>
      </c>
      <c r="N4115">
        <v>0.43875745368921198</v>
      </c>
      <c r="O4115">
        <v>39.7959183673469</v>
      </c>
      <c r="P4115">
        <v>52.173913043478201</v>
      </c>
      <c r="Q4115">
        <v>-1.1073631303436001E-2</v>
      </c>
    </row>
    <row r="4116" spans="1:17" hidden="1" x14ac:dyDescent="0.3">
      <c r="A4116" t="s">
        <v>8464</v>
      </c>
      <c r="B4116" t="s">
        <v>8465</v>
      </c>
      <c r="C4116" t="s">
        <v>10301</v>
      </c>
      <c r="D4116" t="s">
        <v>527</v>
      </c>
      <c r="E4116">
        <v>18.11663742</v>
      </c>
      <c r="F4116">
        <v>58.1</v>
      </c>
      <c r="G4116">
        <v>-37.546769896988899</v>
      </c>
      <c r="H4116">
        <v>-14.492855537327999</v>
      </c>
      <c r="I4116">
        <v>-21.104997334256201</v>
      </c>
      <c r="J4116">
        <v>-1.45132023105778</v>
      </c>
      <c r="K4116">
        <v>63.326614636223297</v>
      </c>
      <c r="L4116">
        <v>63.214577426264597</v>
      </c>
      <c r="M4116">
        <v>39.333765360529398</v>
      </c>
      <c r="N4116">
        <v>2.1161973597217498</v>
      </c>
      <c r="O4116">
        <v>33.631669535283898</v>
      </c>
      <c r="P4116">
        <v>11.388036809815899</v>
      </c>
      <c r="Q4116">
        <v>8.6578450391585002E-2</v>
      </c>
    </row>
    <row r="4117" spans="1:17" hidden="1" x14ac:dyDescent="0.3">
      <c r="A4117" t="s">
        <v>8466</v>
      </c>
      <c r="B4117" t="s">
        <v>8467</v>
      </c>
      <c r="C4117" t="s">
        <v>10301</v>
      </c>
      <c r="D4117" t="s">
        <v>733</v>
      </c>
      <c r="E4117">
        <v>18.095091273000001</v>
      </c>
      <c r="F4117">
        <v>959.93</v>
      </c>
      <c r="G4117">
        <v>25.3547081479981</v>
      </c>
      <c r="H4117">
        <v>0.65041029486442803</v>
      </c>
      <c r="I4117">
        <v>1.89856957684406</v>
      </c>
      <c r="J4117">
        <v>-1.4570695043158</v>
      </c>
      <c r="K4117">
        <v>941.86782140365597</v>
      </c>
      <c r="L4117">
        <v>848.74764136834096</v>
      </c>
      <c r="M4117">
        <v>55.6599041266266</v>
      </c>
      <c r="N4117">
        <v>1.31419212905012</v>
      </c>
      <c r="O4117">
        <v>8.8464783890491905</v>
      </c>
      <c r="P4117">
        <v>56.337844660510399</v>
      </c>
      <c r="Q4117">
        <v>1.8114824755041999E-2</v>
      </c>
    </row>
    <row r="4118" spans="1:17" hidden="1" x14ac:dyDescent="0.3">
      <c r="A4118" t="s">
        <v>8468</v>
      </c>
      <c r="B4118" t="s">
        <v>8469</v>
      </c>
      <c r="C4118" t="s">
        <v>10301</v>
      </c>
      <c r="D4118" t="s">
        <v>527</v>
      </c>
      <c r="E4118">
        <v>18.059999999999999</v>
      </c>
      <c r="F4118">
        <v>45.15</v>
      </c>
      <c r="G4118">
        <v>-5.49365943302828</v>
      </c>
      <c r="H4118">
        <v>-4.5529634713125402</v>
      </c>
      <c r="I4118">
        <v>-22.181183305051299</v>
      </c>
      <c r="J4118">
        <v>-8.2792611514433094</v>
      </c>
      <c r="K4118">
        <v>53.3622158233946</v>
      </c>
      <c r="L4118">
        <v>53.518992136290997</v>
      </c>
      <c r="M4118">
        <v>36.163527747596603</v>
      </c>
      <c r="N4118">
        <v>2.4147751605995702</v>
      </c>
      <c r="O4118">
        <v>55.348837209302303</v>
      </c>
      <c r="P4118">
        <v>30.115273775216099</v>
      </c>
      <c r="Q4118">
        <v>0.140037108258425</v>
      </c>
    </row>
    <row r="4119" spans="1:17" hidden="1" x14ac:dyDescent="0.3">
      <c r="A4119" t="s">
        <v>8470</v>
      </c>
      <c r="B4119" t="s">
        <v>8471</v>
      </c>
      <c r="C4119" t="s">
        <v>10301</v>
      </c>
      <c r="E4119">
        <v>18.0545328</v>
      </c>
      <c r="F4119">
        <v>23.09</v>
      </c>
      <c r="G4119">
        <v>-32.897161392447302</v>
      </c>
      <c r="H4119">
        <v>-0.54206316207454597</v>
      </c>
      <c r="I4119">
        <v>-16.6551562318378</v>
      </c>
      <c r="J4119">
        <v>1.1575908665830501</v>
      </c>
      <c r="O4119">
        <v>11.736682546556899</v>
      </c>
      <c r="P4119">
        <v>7.6456876456876399</v>
      </c>
    </row>
    <row r="4120" spans="1:17" hidden="1" x14ac:dyDescent="0.3">
      <c r="A4120" t="s">
        <v>8472</v>
      </c>
      <c r="B4120" t="s">
        <v>8473</v>
      </c>
      <c r="C4120" t="s">
        <v>10301</v>
      </c>
      <c r="D4120" t="s">
        <v>527</v>
      </c>
      <c r="E4120">
        <v>18.0425304</v>
      </c>
      <c r="F4120">
        <v>42.48</v>
      </c>
      <c r="G4120">
        <v>155.09358825867599</v>
      </c>
      <c r="H4120">
        <v>22.0401525473779</v>
      </c>
      <c r="I4120">
        <v>-8.2425694709027209</v>
      </c>
      <c r="J4120">
        <v>16.426193072322999</v>
      </c>
      <c r="K4120">
        <v>35.920040080972903</v>
      </c>
      <c r="L4120">
        <v>33.777695777140401</v>
      </c>
      <c r="M4120">
        <v>82.346642145329696</v>
      </c>
      <c r="N4120">
        <v>1.52294325860774</v>
      </c>
      <c r="O4120">
        <v>22.3634651600753</v>
      </c>
      <c r="P4120">
        <v>183.957219251336</v>
      </c>
      <c r="Q4120">
        <v>0.14452182624156501</v>
      </c>
    </row>
    <row r="4121" spans="1:17" hidden="1" x14ac:dyDescent="0.3">
      <c r="A4121" t="s">
        <v>8474</v>
      </c>
      <c r="B4121" t="s">
        <v>8475</v>
      </c>
      <c r="C4121" t="s">
        <v>10301</v>
      </c>
      <c r="D4121" t="s">
        <v>955</v>
      </c>
      <c r="E4121">
        <v>18.021423200000001</v>
      </c>
      <c r="F4121">
        <v>49.39</v>
      </c>
      <c r="G4121">
        <v>-14.1421097885897</v>
      </c>
      <c r="H4121">
        <v>-11.1991192400587</v>
      </c>
      <c r="I4121">
        <v>-17.581619199112701</v>
      </c>
      <c r="J4121">
        <v>-1.4113243137270901</v>
      </c>
      <c r="K4121">
        <v>43.942591229648301</v>
      </c>
      <c r="L4121">
        <v>43.658614822250001</v>
      </c>
      <c r="M4121">
        <v>68.668989621170297</v>
      </c>
      <c r="N4121">
        <v>0.74089400558263896</v>
      </c>
      <c r="O4121">
        <v>21.461834379429</v>
      </c>
      <c r="P4121">
        <v>49.5307296397214</v>
      </c>
      <c r="Q4121">
        <v>3.8494605266618999E-2</v>
      </c>
    </row>
    <row r="4122" spans="1:17" hidden="1" x14ac:dyDescent="0.3">
      <c r="A4122" t="s">
        <v>8476</v>
      </c>
      <c r="B4122" t="s">
        <v>8477</v>
      </c>
      <c r="C4122" t="s">
        <v>10301</v>
      </c>
      <c r="D4122" t="s">
        <v>124</v>
      </c>
      <c r="E4122">
        <v>17.954999999999998</v>
      </c>
      <c r="F4122">
        <v>1.89</v>
      </c>
      <c r="G4122">
        <v>-14.0623158373875</v>
      </c>
      <c r="H4122">
        <v>-4.3101309474209497</v>
      </c>
      <c r="I4122">
        <v>-30.210215122145701</v>
      </c>
      <c r="J4122">
        <v>-2.76572611959616</v>
      </c>
      <c r="K4122">
        <v>1.94580671644606</v>
      </c>
      <c r="L4122">
        <v>2.08377022728149</v>
      </c>
      <c r="M4122">
        <v>44.569867367257402</v>
      </c>
      <c r="N4122">
        <v>0.60565920395941297</v>
      </c>
      <c r="O4122">
        <v>58.730158730158699</v>
      </c>
      <c r="P4122">
        <v>18.124999999999901</v>
      </c>
      <c r="Q4122">
        <v>-1.1673040040784999E-2</v>
      </c>
    </row>
    <row r="4123" spans="1:17" hidden="1" x14ac:dyDescent="0.3">
      <c r="A4123" t="s">
        <v>8478</v>
      </c>
      <c r="B4123" t="s">
        <v>8479</v>
      </c>
      <c r="C4123" t="s">
        <v>10301</v>
      </c>
      <c r="D4123" t="s">
        <v>527</v>
      </c>
      <c r="E4123">
        <v>17.9293947</v>
      </c>
      <c r="F4123">
        <v>16.21</v>
      </c>
      <c r="G4123">
        <v>57.127924576322002</v>
      </c>
      <c r="H4123">
        <v>-14.258848896138799</v>
      </c>
      <c r="I4123">
        <v>-7.4983544714942099</v>
      </c>
      <c r="J4123">
        <v>-15.297959229446599</v>
      </c>
      <c r="K4123">
        <v>18.515883099565698</v>
      </c>
      <c r="L4123">
        <v>17.135983865079599</v>
      </c>
      <c r="M4123">
        <v>28.727732048732999</v>
      </c>
      <c r="N4123">
        <v>0.36542204651554</v>
      </c>
      <c r="O4123">
        <v>91.239975323874106</v>
      </c>
      <c r="P4123">
        <v>94.131736526946099</v>
      </c>
    </row>
    <row r="4124" spans="1:17" hidden="1" x14ac:dyDescent="0.3">
      <c r="A4124" t="s">
        <v>8480</v>
      </c>
      <c r="B4124" t="s">
        <v>8481</v>
      </c>
      <c r="C4124" t="s">
        <v>10301</v>
      </c>
      <c r="D4124" t="s">
        <v>133</v>
      </c>
      <c r="E4124">
        <v>17.923999999999999</v>
      </c>
      <c r="F4124">
        <v>44.81</v>
      </c>
      <c r="G4124">
        <v>-31.240283370952199</v>
      </c>
      <c r="H4124">
        <v>-10.9748346647562</v>
      </c>
      <c r="I4124">
        <v>-2.6489683732574201</v>
      </c>
      <c r="J4124">
        <v>-7.7616971107323502</v>
      </c>
      <c r="K4124">
        <v>46.742035607516897</v>
      </c>
      <c r="L4124">
        <v>39.527337003523499</v>
      </c>
      <c r="M4124">
        <v>1.56157867741393</v>
      </c>
      <c r="N4124">
        <v>0.11139732465654301</v>
      </c>
      <c r="O4124">
        <v>23.0082570854719</v>
      </c>
      <c r="P4124">
        <v>34.766917293233</v>
      </c>
      <c r="Q4124">
        <v>0.14922582350852101</v>
      </c>
    </row>
    <row r="4125" spans="1:17" hidden="1" x14ac:dyDescent="0.3">
      <c r="A4125" t="s">
        <v>8482</v>
      </c>
      <c r="B4125" t="s">
        <v>8483</v>
      </c>
      <c r="C4125" t="s">
        <v>10301</v>
      </c>
      <c r="D4125" t="s">
        <v>622</v>
      </c>
      <c r="E4125">
        <v>17.876644800000001</v>
      </c>
      <c r="F4125">
        <v>53.16</v>
      </c>
      <c r="G4125">
        <v>-10.0463406283474</v>
      </c>
      <c r="H4125">
        <v>18.7430954470376</v>
      </c>
      <c r="I4125">
        <v>8.9231787072553299</v>
      </c>
      <c r="J4125">
        <v>18.736553698018401</v>
      </c>
      <c r="K4125">
        <v>40.618872745628103</v>
      </c>
      <c r="L4125">
        <v>41.0759954967101</v>
      </c>
      <c r="M4125">
        <v>94.599847822781598</v>
      </c>
      <c r="N4125">
        <v>2.94973572938689</v>
      </c>
      <c r="O4125">
        <v>0</v>
      </c>
      <c r="P4125">
        <v>52.233676975945002</v>
      </c>
      <c r="Q4125">
        <v>9.2601572840843999E-2</v>
      </c>
    </row>
    <row r="4126" spans="1:17" hidden="1" x14ac:dyDescent="0.3">
      <c r="A4126" t="s">
        <v>8484</v>
      </c>
      <c r="B4126" t="s">
        <v>8485</v>
      </c>
      <c r="C4126" t="s">
        <v>10301</v>
      </c>
      <c r="D4126" t="s">
        <v>527</v>
      </c>
      <c r="E4126">
        <v>17.85624</v>
      </c>
      <c r="F4126">
        <v>0.94</v>
      </c>
      <c r="G4126">
        <v>-74.508646615043602</v>
      </c>
      <c r="H4126">
        <v>-6.3352486868243902</v>
      </c>
      <c r="I4126">
        <v>-15.757365016586199</v>
      </c>
      <c r="J4126">
        <v>-3.8295559068301999</v>
      </c>
      <c r="K4126">
        <v>0.95611730997047195</v>
      </c>
      <c r="L4126">
        <v>1.1028229569524699</v>
      </c>
      <c r="M4126">
        <v>48.558211503300498</v>
      </c>
      <c r="N4126">
        <v>0.60959360930319295</v>
      </c>
      <c r="O4126">
        <v>87.2340425531915</v>
      </c>
      <c r="P4126">
        <v>25.3333333333333</v>
      </c>
      <c r="Q4126">
        <v>-6.7281105717419999E-3</v>
      </c>
    </row>
    <row r="4127" spans="1:17" hidden="1" x14ac:dyDescent="0.3">
      <c r="A4127" t="s">
        <v>8486</v>
      </c>
      <c r="B4127" t="s">
        <v>8487</v>
      </c>
      <c r="C4127" t="s">
        <v>10301</v>
      </c>
      <c r="D4127" t="s">
        <v>21</v>
      </c>
      <c r="E4127">
        <v>17.845725000000002</v>
      </c>
      <c r="F4127">
        <v>42.95</v>
      </c>
      <c r="G4127">
        <v>-61.1214700280225</v>
      </c>
      <c r="H4127">
        <v>18.8993521957821</v>
      </c>
      <c r="I4127">
        <v>-31.768755619339</v>
      </c>
      <c r="J4127">
        <v>0.58423824248507705</v>
      </c>
      <c r="K4127">
        <v>38.746647105736102</v>
      </c>
      <c r="L4127">
        <v>44.2528492573162</v>
      </c>
      <c r="M4127">
        <v>71.191450270285898</v>
      </c>
      <c r="N4127">
        <v>0.38989066830920799</v>
      </c>
      <c r="O4127">
        <v>62.747380675203701</v>
      </c>
      <c r="P4127">
        <v>51.766784452296797</v>
      </c>
      <c r="Q4127">
        <v>9.1795587021302E-2</v>
      </c>
    </row>
    <row r="4128" spans="1:17" hidden="1" x14ac:dyDescent="0.3">
      <c r="A4128" t="s">
        <v>8488</v>
      </c>
      <c r="B4128" t="s">
        <v>8489</v>
      </c>
      <c r="C4128" t="s">
        <v>10301</v>
      </c>
      <c r="D4128" t="s">
        <v>224</v>
      </c>
      <c r="E4128">
        <v>17.833549999999999</v>
      </c>
      <c r="F4128">
        <v>72.790000000000006</v>
      </c>
      <c r="G4128">
        <v>11.4999985417532</v>
      </c>
      <c r="H4128">
        <v>-3.0010891120632999</v>
      </c>
      <c r="I4128">
        <v>-9.15460560296167</v>
      </c>
      <c r="J4128">
        <v>7.4720445906870401</v>
      </c>
      <c r="K4128">
        <v>74.869407694153296</v>
      </c>
      <c r="L4128">
        <v>72.322306913183397</v>
      </c>
      <c r="M4128">
        <v>58.099302484063003</v>
      </c>
      <c r="N4128">
        <v>0.74271875535115806</v>
      </c>
      <c r="O4128">
        <v>34.633878279983499</v>
      </c>
      <c r="P4128">
        <v>68.261673601479401</v>
      </c>
      <c r="Q4128">
        <v>6.8628514290432999E-2</v>
      </c>
    </row>
    <row r="4129" spans="1:17" hidden="1" x14ac:dyDescent="0.3">
      <c r="A4129" t="s">
        <v>8490</v>
      </c>
      <c r="B4129" t="s">
        <v>8491</v>
      </c>
      <c r="C4129" t="s">
        <v>10301</v>
      </c>
      <c r="D4129" t="s">
        <v>7099</v>
      </c>
      <c r="E4129">
        <v>17.80977</v>
      </c>
      <c r="F4129">
        <v>58</v>
      </c>
      <c r="G4129">
        <v>-56.453962265386401</v>
      </c>
      <c r="H4129">
        <v>20.276226091766201</v>
      </c>
      <c r="I4129">
        <v>-31.1201768079695</v>
      </c>
      <c r="J4129">
        <v>18.743707842667899</v>
      </c>
      <c r="K4129">
        <v>55.159146004138897</v>
      </c>
      <c r="M4129">
        <v>46.967978295863098</v>
      </c>
      <c r="N4129">
        <v>0.77380952380952295</v>
      </c>
      <c r="O4129">
        <v>55.172413793103402</v>
      </c>
      <c r="P4129">
        <v>23.404255319148898</v>
      </c>
    </row>
    <row r="4130" spans="1:17" hidden="1" x14ac:dyDescent="0.3">
      <c r="A4130" t="s">
        <v>8492</v>
      </c>
      <c r="B4130" t="s">
        <v>8493</v>
      </c>
      <c r="C4130" t="s">
        <v>10301</v>
      </c>
      <c r="D4130" t="s">
        <v>303</v>
      </c>
      <c r="E4130">
        <v>17.808367499999999</v>
      </c>
      <c r="F4130">
        <v>14.25</v>
      </c>
      <c r="G4130">
        <v>-36.395579527988097</v>
      </c>
      <c r="H4130">
        <v>-5.59562397788042</v>
      </c>
      <c r="I4130">
        <v>-32.902929710125299</v>
      </c>
      <c r="J4130">
        <v>1.70641464286717</v>
      </c>
      <c r="K4130">
        <v>14.7824160426291</v>
      </c>
      <c r="L4130">
        <v>15.9604788950617</v>
      </c>
      <c r="M4130">
        <v>53.235023343749198</v>
      </c>
      <c r="N4130">
        <v>0.72329520291812499</v>
      </c>
      <c r="O4130">
        <v>70.877192982456094</v>
      </c>
      <c r="P4130">
        <v>16.042345276872901</v>
      </c>
      <c r="Q4130">
        <v>9.3031809871904E-2</v>
      </c>
    </row>
    <row r="4131" spans="1:17" hidden="1" x14ac:dyDescent="0.3">
      <c r="A4131" t="s">
        <v>8494</v>
      </c>
      <c r="B4131" t="s">
        <v>8495</v>
      </c>
      <c r="C4131" t="s">
        <v>10301</v>
      </c>
      <c r="D4131" t="s">
        <v>527</v>
      </c>
      <c r="E4131">
        <v>17.7872734</v>
      </c>
      <c r="F4131">
        <v>18.190000000000001</v>
      </c>
      <c r="G4131">
        <v>10.831309005232299</v>
      </c>
      <c r="H4131">
        <v>-1.23320787049787</v>
      </c>
      <c r="I4131">
        <v>-6.7132395764505999</v>
      </c>
      <c r="J4131">
        <v>-2.76572611959616</v>
      </c>
      <c r="K4131">
        <v>18.167892510633902</v>
      </c>
      <c r="L4131">
        <v>17.096963397583298</v>
      </c>
      <c r="M4131">
        <v>100</v>
      </c>
      <c r="O4131">
        <v>0</v>
      </c>
      <c r="P4131">
        <v>38.7490465293669</v>
      </c>
    </row>
    <row r="4132" spans="1:17" hidden="1" x14ac:dyDescent="0.3">
      <c r="A4132" t="s">
        <v>8496</v>
      </c>
      <c r="B4132" t="s">
        <v>8497</v>
      </c>
      <c r="C4132" t="s">
        <v>10301</v>
      </c>
      <c r="D4132" t="s">
        <v>408</v>
      </c>
      <c r="E4132">
        <v>17.763200000000001</v>
      </c>
      <c r="F4132">
        <v>17.079999999999998</v>
      </c>
      <c r="G4132">
        <v>95.058763781348404</v>
      </c>
      <c r="H4132">
        <v>7.7534078082784301</v>
      </c>
      <c r="I4132">
        <v>45.021515342896897</v>
      </c>
      <c r="J4132">
        <v>2.65967462023122</v>
      </c>
      <c r="K4132">
        <v>15.5553479466948</v>
      </c>
      <c r="L4132">
        <v>12.8126647350383</v>
      </c>
      <c r="M4132">
        <v>54.3271089459368</v>
      </c>
      <c r="N4132">
        <v>1.63698118418968</v>
      </c>
      <c r="O4132">
        <v>27.283372365339499</v>
      </c>
      <c r="P4132">
        <v>135.586206896551</v>
      </c>
      <c r="Q4132">
        <v>0.120361200586714</v>
      </c>
    </row>
    <row r="4133" spans="1:17" hidden="1" x14ac:dyDescent="0.3">
      <c r="A4133" t="s">
        <v>8498</v>
      </c>
      <c r="B4133" t="s">
        <v>8499</v>
      </c>
      <c r="C4133" t="s">
        <v>10301</v>
      </c>
      <c r="D4133" t="s">
        <v>51</v>
      </c>
      <c r="E4133">
        <v>17.745699999999999</v>
      </c>
      <c r="F4133">
        <v>17.57</v>
      </c>
      <c r="G4133">
        <v>-16.291308045100202</v>
      </c>
      <c r="H4133">
        <v>4.1089289842440202</v>
      </c>
      <c r="I4133">
        <v>-14.924631041939101</v>
      </c>
      <c r="J4133">
        <v>-3.33229835755649</v>
      </c>
      <c r="K4133">
        <v>17.497786081883302</v>
      </c>
      <c r="L4133">
        <v>17.852052074206401</v>
      </c>
      <c r="M4133">
        <v>52.476846095981898</v>
      </c>
      <c r="N4133">
        <v>0.35665969307984702</v>
      </c>
      <c r="O4133">
        <v>46.5566306203756</v>
      </c>
      <c r="P4133">
        <v>21.675900277008299</v>
      </c>
      <c r="Q4133">
        <v>-1.6553404226466999E-2</v>
      </c>
    </row>
    <row r="4134" spans="1:17" hidden="1" x14ac:dyDescent="0.3">
      <c r="A4134" t="s">
        <v>8500</v>
      </c>
      <c r="B4134" t="s">
        <v>8501</v>
      </c>
      <c r="C4134" t="s">
        <v>10301</v>
      </c>
      <c r="D4134" t="s">
        <v>119</v>
      </c>
      <c r="E4134">
        <v>17.738582399999999</v>
      </c>
      <c r="F4134">
        <v>33.44</v>
      </c>
      <c r="G4134">
        <v>-45.593759188339298</v>
      </c>
      <c r="H4134">
        <v>-5.6903507276407304</v>
      </c>
      <c r="I4134">
        <v>-24.8185895063822</v>
      </c>
      <c r="J4134">
        <v>-2.76572611959616</v>
      </c>
      <c r="K4134">
        <v>34.119389801495203</v>
      </c>
      <c r="L4134">
        <v>34.625585571555497</v>
      </c>
      <c r="M4134">
        <v>14.8243418330004</v>
      </c>
      <c r="N4134">
        <v>0.13186813186813101</v>
      </c>
      <c r="O4134">
        <v>21.4712918660287</v>
      </c>
      <c r="P4134">
        <v>18.079096045197701</v>
      </c>
    </row>
    <row r="4135" spans="1:17" hidden="1" x14ac:dyDescent="0.3">
      <c r="A4135" t="s">
        <v>8502</v>
      </c>
      <c r="B4135" t="s">
        <v>8503</v>
      </c>
      <c r="C4135" t="s">
        <v>10301</v>
      </c>
      <c r="D4135" t="s">
        <v>72</v>
      </c>
      <c r="E4135">
        <v>17.735600000000002</v>
      </c>
      <c r="F4135">
        <v>40.4</v>
      </c>
      <c r="G4135">
        <v>147.850180564602</v>
      </c>
      <c r="H4135">
        <v>50.983949195395198</v>
      </c>
      <c r="I4135">
        <v>32.868095901233403</v>
      </c>
      <c r="J4135">
        <v>47.459222755659397</v>
      </c>
      <c r="K4135">
        <v>26.326092114799199</v>
      </c>
      <c r="L4135">
        <v>23.5215676877235</v>
      </c>
      <c r="M4135">
        <v>92.718752282687305</v>
      </c>
      <c r="N4135">
        <v>4.0048105026599403</v>
      </c>
      <c r="O4135">
        <v>0</v>
      </c>
      <c r="P4135">
        <v>201.492537313432</v>
      </c>
      <c r="Q4135">
        <v>6.8097174342079E-2</v>
      </c>
    </row>
    <row r="4136" spans="1:17" hidden="1" x14ac:dyDescent="0.3">
      <c r="A4136" t="s">
        <v>8504</v>
      </c>
      <c r="B4136" t="s">
        <v>8505</v>
      </c>
      <c r="C4136" t="s">
        <v>10301</v>
      </c>
      <c r="D4136" t="s">
        <v>408</v>
      </c>
      <c r="E4136">
        <v>17.713317499999999</v>
      </c>
      <c r="F4136">
        <v>27.25</v>
      </c>
      <c r="G4136">
        <v>23.051791561738</v>
      </c>
      <c r="H4136">
        <v>-6.1529566492836301</v>
      </c>
      <c r="I4136">
        <v>-49.503704072400197</v>
      </c>
      <c r="J4136">
        <v>-7.6854748983819299</v>
      </c>
      <c r="K4136">
        <v>30.9989462043762</v>
      </c>
      <c r="L4136">
        <v>34.107230726633603</v>
      </c>
      <c r="M4136">
        <v>4.0868257539999996E-6</v>
      </c>
      <c r="N4136">
        <v>1.1991869918699101</v>
      </c>
      <c r="O4136">
        <v>60.844036697247603</v>
      </c>
      <c r="P4136">
        <v>58.892128279883302</v>
      </c>
    </row>
    <row r="4137" spans="1:17" hidden="1" x14ac:dyDescent="0.3">
      <c r="A4137" t="s">
        <v>8506</v>
      </c>
      <c r="B4137" t="s">
        <v>8507</v>
      </c>
      <c r="C4137" t="s">
        <v>10301</v>
      </c>
      <c r="D4137" t="s">
        <v>408</v>
      </c>
      <c r="E4137">
        <v>17.706535200000001</v>
      </c>
      <c r="F4137">
        <v>52.38</v>
      </c>
      <c r="G4137">
        <v>49.641584509763703</v>
      </c>
      <c r="H4137">
        <v>17.322782012233699</v>
      </c>
      <c r="I4137">
        <v>29.968399599698301</v>
      </c>
      <c r="J4137">
        <v>7.9493264893795699</v>
      </c>
      <c r="K4137">
        <v>42.696816804902703</v>
      </c>
      <c r="L4137">
        <v>36.749615923273801</v>
      </c>
      <c r="M4137">
        <v>87.039244985308599</v>
      </c>
      <c r="N4137">
        <v>1.5263614204509901</v>
      </c>
      <c r="O4137">
        <v>4.8109965635738599</v>
      </c>
      <c r="P4137">
        <v>92.502756339580998</v>
      </c>
      <c r="Q4137">
        <v>6.6833600499313001E-2</v>
      </c>
    </row>
    <row r="4138" spans="1:17" hidden="1" x14ac:dyDescent="0.3">
      <c r="A4138" t="s">
        <v>8508</v>
      </c>
      <c r="B4138" t="s">
        <v>8509</v>
      </c>
      <c r="C4138" t="s">
        <v>10301</v>
      </c>
      <c r="D4138" t="s">
        <v>219</v>
      </c>
      <c r="E4138">
        <v>17.68375</v>
      </c>
      <c r="F4138">
        <v>15.05</v>
      </c>
      <c r="G4138">
        <v>65.030980424583404</v>
      </c>
      <c r="H4138">
        <v>15.6372077774238</v>
      </c>
      <c r="I4138">
        <v>27.033945055829701</v>
      </c>
      <c r="J4138">
        <v>2.9972805135018099E-2</v>
      </c>
      <c r="K4138">
        <v>13.067524725987299</v>
      </c>
      <c r="L4138">
        <v>12.162374990551401</v>
      </c>
      <c r="M4138">
        <v>70.124429276946202</v>
      </c>
      <c r="N4138">
        <v>3.1389087653433601</v>
      </c>
      <c r="O4138">
        <v>5.9800664451827101</v>
      </c>
      <c r="Q4138">
        <v>7.0791265509953002E-2</v>
      </c>
    </row>
    <row r="4139" spans="1:17" hidden="1" x14ac:dyDescent="0.3">
      <c r="A4139" t="s">
        <v>8510</v>
      </c>
      <c r="B4139" t="s">
        <v>8511</v>
      </c>
      <c r="C4139" t="s">
        <v>10301</v>
      </c>
      <c r="D4139" t="s">
        <v>471</v>
      </c>
      <c r="E4139">
        <v>17.660124750000001</v>
      </c>
      <c r="F4139">
        <v>14.25</v>
      </c>
      <c r="G4139">
        <v>34.0140806576836</v>
      </c>
      <c r="H4139">
        <v>2.9334587961687899</v>
      </c>
      <c r="I4139">
        <v>-0.26056426344687</v>
      </c>
      <c r="J4139">
        <v>-6.4266124394420201</v>
      </c>
      <c r="K4139">
        <v>13.932922264351699</v>
      </c>
      <c r="L4139">
        <v>12.900671849058099</v>
      </c>
      <c r="M4139">
        <v>15.223481197754699</v>
      </c>
      <c r="N4139">
        <v>0.95604395604395598</v>
      </c>
      <c r="O4139">
        <v>9.26315789473683</v>
      </c>
      <c r="P4139">
        <v>61.931818181818102</v>
      </c>
    </row>
    <row r="4140" spans="1:17" hidden="1" x14ac:dyDescent="0.3">
      <c r="A4140" t="s">
        <v>8512</v>
      </c>
      <c r="B4140" t="s">
        <v>8513</v>
      </c>
      <c r="C4140" t="s">
        <v>10301</v>
      </c>
      <c r="D4140" t="s">
        <v>198</v>
      </c>
      <c r="E4140">
        <v>17.63775</v>
      </c>
      <c r="F4140">
        <v>4.05</v>
      </c>
      <c r="G4140">
        <v>0.65369104729400695</v>
      </c>
      <c r="I4140">
        <v>-2.2162729040656099</v>
      </c>
      <c r="K4140">
        <v>4.4249445457001002</v>
      </c>
      <c r="L4140">
        <v>4.0278917604158799</v>
      </c>
      <c r="M4140">
        <v>29.723467083117001</v>
      </c>
      <c r="N4140">
        <v>1</v>
      </c>
      <c r="O4140">
        <v>33.3333333333333</v>
      </c>
      <c r="P4140">
        <v>30.645161290322498</v>
      </c>
      <c r="Q4140">
        <v>-2.0192540060606001E-2</v>
      </c>
    </row>
    <row r="4141" spans="1:17" hidden="1" x14ac:dyDescent="0.3">
      <c r="A4141" t="s">
        <v>8514</v>
      </c>
      <c r="B4141" t="s">
        <v>8515</v>
      </c>
      <c r="C4141" t="s">
        <v>10301</v>
      </c>
      <c r="D4141" t="s">
        <v>136</v>
      </c>
      <c r="E4141">
        <v>17.592600000000001</v>
      </c>
      <c r="F4141">
        <v>53.8</v>
      </c>
      <c r="G4141">
        <v>35.211431669315999</v>
      </c>
      <c r="H4141">
        <v>22.884439188325601</v>
      </c>
      <c r="I4141">
        <v>164.22170353390999</v>
      </c>
      <c r="J4141">
        <v>5.4394020855320298</v>
      </c>
      <c r="K4141">
        <v>39.249184125763698</v>
      </c>
      <c r="L4141">
        <v>28.145975662147698</v>
      </c>
      <c r="M4141">
        <v>99.7392200382304</v>
      </c>
      <c r="N4141">
        <v>2.5191704846877201</v>
      </c>
      <c r="O4141">
        <v>0</v>
      </c>
      <c r="P4141">
        <v>253.947368421052</v>
      </c>
    </row>
    <row r="4142" spans="1:17" hidden="1" x14ac:dyDescent="0.3">
      <c r="A4142" t="s">
        <v>8516</v>
      </c>
      <c r="B4142" t="s">
        <v>8517</v>
      </c>
      <c r="C4142" t="s">
        <v>10301</v>
      </c>
      <c r="D4142" t="s">
        <v>4574</v>
      </c>
      <c r="E4142">
        <v>17.57580725</v>
      </c>
      <c r="F4142">
        <v>26.15</v>
      </c>
      <c r="G4142">
        <v>-44.103634960031997</v>
      </c>
      <c r="H4142">
        <v>20.4199817072199</v>
      </c>
      <c r="I4142">
        <v>-7.69958922237198</v>
      </c>
      <c r="J4142">
        <v>3.9745182635335001</v>
      </c>
      <c r="K4142">
        <v>25.086792862888601</v>
      </c>
      <c r="L4142">
        <v>28.307095595826901</v>
      </c>
      <c r="M4142">
        <v>50.665778414329097</v>
      </c>
      <c r="N4142">
        <v>0.69465754218492304</v>
      </c>
      <c r="O4142">
        <v>106.462715105162</v>
      </c>
      <c r="P4142">
        <v>33.418367346938702</v>
      </c>
      <c r="Q4142">
        <v>9.3287131644286994E-2</v>
      </c>
    </row>
    <row r="4143" spans="1:17" hidden="1" x14ac:dyDescent="0.3">
      <c r="A4143" t="s">
        <v>8518</v>
      </c>
      <c r="B4143" t="s">
        <v>8519</v>
      </c>
      <c r="C4143" t="s">
        <v>10301</v>
      </c>
      <c r="D4143" t="s">
        <v>359</v>
      </c>
      <c r="E4143">
        <v>17.571210000000001</v>
      </c>
      <c r="F4143">
        <v>87.9</v>
      </c>
      <c r="G4143">
        <v>-10.717737524134501</v>
      </c>
      <c r="H4143">
        <v>22.064387029531101</v>
      </c>
      <c r="I4143">
        <v>141.49247040145099</v>
      </c>
      <c r="J4143">
        <v>-9.0432591592437408</v>
      </c>
      <c r="K4143">
        <v>75.335465321477102</v>
      </c>
      <c r="L4143">
        <v>61.536369619035398</v>
      </c>
      <c r="M4143">
        <v>55.392026430042399</v>
      </c>
      <c r="N4143">
        <v>0.29797570850202398</v>
      </c>
      <c r="O4143">
        <v>10.4550625711035</v>
      </c>
      <c r="P4143">
        <v>196.75894665766299</v>
      </c>
    </row>
    <row r="4144" spans="1:17" hidden="1" x14ac:dyDescent="0.3">
      <c r="A4144" t="s">
        <v>8520</v>
      </c>
      <c r="B4144" t="s">
        <v>8521</v>
      </c>
      <c r="C4144" t="s">
        <v>10301</v>
      </c>
      <c r="D4144" t="s">
        <v>4437</v>
      </c>
      <c r="E4144">
        <v>17.568000000000001</v>
      </c>
      <c r="F4144">
        <v>2.44</v>
      </c>
      <c r="G4144">
        <v>28.4925188861218</v>
      </c>
      <c r="H4144">
        <v>28.211236573946501</v>
      </c>
      <c r="I4144">
        <v>-3.7111305936135501</v>
      </c>
      <c r="J4144">
        <v>14.319701016082201</v>
      </c>
      <c r="K4144">
        <v>1.9433118301521399</v>
      </c>
      <c r="L4144">
        <v>1.90594657898703</v>
      </c>
      <c r="M4144">
        <v>93.794433213464401</v>
      </c>
      <c r="N4144">
        <v>1.21493189860157</v>
      </c>
      <c r="O4144">
        <v>25.819672131147499</v>
      </c>
      <c r="P4144">
        <v>74.285714285714207</v>
      </c>
      <c r="Q4144">
        <v>6.9196670323711004E-2</v>
      </c>
    </row>
    <row r="4145" spans="1:17" hidden="1" x14ac:dyDescent="0.3">
      <c r="A4145" t="s">
        <v>8522</v>
      </c>
      <c r="B4145" t="s">
        <v>8523</v>
      </c>
      <c r="C4145" t="s">
        <v>10301</v>
      </c>
      <c r="D4145" t="s">
        <v>1175</v>
      </c>
      <c r="E4145">
        <v>17.500489999999999</v>
      </c>
      <c r="F4145">
        <v>7</v>
      </c>
      <c r="G4145">
        <v>-91.153031641781595</v>
      </c>
      <c r="H4145">
        <v>3.4495715856954701</v>
      </c>
      <c r="I4145">
        <v>-54.486189879864902</v>
      </c>
      <c r="J4145">
        <v>-1.15282289378972</v>
      </c>
      <c r="K4145">
        <v>6.8133713112459802</v>
      </c>
      <c r="L4145">
        <v>10.540500492084901</v>
      </c>
      <c r="M4145">
        <v>64.600808643257906</v>
      </c>
      <c r="N4145">
        <v>1.3216597622317601</v>
      </c>
      <c r="O4145">
        <v>189.28571428571399</v>
      </c>
      <c r="P4145">
        <v>48.936170212765902</v>
      </c>
      <c r="Q4145">
        <v>-6.3083659051199996E-3</v>
      </c>
    </row>
    <row r="4146" spans="1:17" hidden="1" x14ac:dyDescent="0.3">
      <c r="A4146" t="s">
        <v>8524</v>
      </c>
      <c r="B4146" t="s">
        <v>8525</v>
      </c>
      <c r="C4146" t="s">
        <v>10301</v>
      </c>
      <c r="D4146" t="s">
        <v>645</v>
      </c>
      <c r="E4146">
        <v>17.468499999999999</v>
      </c>
      <c r="F4146">
        <v>15.5</v>
      </c>
      <c r="G4146">
        <v>95.103845209678397</v>
      </c>
      <c r="H4146">
        <v>2.7936377670860102</v>
      </c>
      <c r="I4146">
        <v>18.0313806071862</v>
      </c>
      <c r="J4146">
        <v>-2.5069939074357599</v>
      </c>
      <c r="K4146">
        <v>15.4840304928849</v>
      </c>
      <c r="L4146">
        <v>13.059071591157601</v>
      </c>
      <c r="M4146">
        <v>40.161600636565502</v>
      </c>
      <c r="N4146">
        <v>0.30929489316147102</v>
      </c>
      <c r="O4146">
        <v>28.064516129032199</v>
      </c>
      <c r="Q4146">
        <v>6.0491471780877E-2</v>
      </c>
    </row>
    <row r="4147" spans="1:17" hidden="1" x14ac:dyDescent="0.3">
      <c r="A4147" t="s">
        <v>8526</v>
      </c>
      <c r="B4147" t="s">
        <v>8527</v>
      </c>
      <c r="C4147" t="s">
        <v>10301</v>
      </c>
      <c r="D4147" t="s">
        <v>622</v>
      </c>
      <c r="E4147">
        <v>17.444888599999999</v>
      </c>
      <c r="F4147">
        <v>4.46</v>
      </c>
      <c r="G4147">
        <v>126.939405333008</v>
      </c>
      <c r="H4147">
        <v>26.927711669731998</v>
      </c>
      <c r="I4147">
        <v>91.051540363747606</v>
      </c>
      <c r="J4147">
        <v>9.0137225019576999</v>
      </c>
      <c r="K4147">
        <v>3.62547479382813</v>
      </c>
      <c r="L4147">
        <v>2.9557736085467199</v>
      </c>
      <c r="M4147">
        <v>81.604038177998007</v>
      </c>
      <c r="N4147">
        <v>2.5364579868105799</v>
      </c>
      <c r="O4147">
        <v>2.2421524663676902</v>
      </c>
      <c r="P4147">
        <v>154.85714285714201</v>
      </c>
      <c r="Q4147">
        <v>8.3311868578695006E-2</v>
      </c>
    </row>
    <row r="4148" spans="1:17" hidden="1" x14ac:dyDescent="0.3">
      <c r="A4148" t="s">
        <v>8528</v>
      </c>
      <c r="B4148" t="s">
        <v>8529</v>
      </c>
      <c r="C4148" t="s">
        <v>10301</v>
      </c>
      <c r="D4148" t="s">
        <v>303</v>
      </c>
      <c r="E4148">
        <v>17.387137943999999</v>
      </c>
      <c r="F4148">
        <v>26.73</v>
      </c>
      <c r="G4148">
        <v>0.28370132478629201</v>
      </c>
      <c r="H4148">
        <v>-3.85100891761829</v>
      </c>
      <c r="I4148">
        <v>-22.307628050586199</v>
      </c>
      <c r="J4148">
        <v>6.6460385862861697</v>
      </c>
      <c r="K4148">
        <v>27.617813510415299</v>
      </c>
      <c r="L4148">
        <v>27.442732495429301</v>
      </c>
      <c r="M4148">
        <v>45.837483678395401</v>
      </c>
      <c r="N4148">
        <v>0.72541874776724002</v>
      </c>
      <c r="O4148">
        <v>49.644594089038499</v>
      </c>
      <c r="P4148">
        <v>31.5452755905511</v>
      </c>
      <c r="Q4148">
        <v>7.4764549269979996E-3</v>
      </c>
    </row>
    <row r="4149" spans="1:17" hidden="1" x14ac:dyDescent="0.3">
      <c r="A4149" t="s">
        <v>8530</v>
      </c>
      <c r="B4149" t="s">
        <v>8531</v>
      </c>
      <c r="C4149" t="s">
        <v>10301</v>
      </c>
      <c r="D4149" t="s">
        <v>5863</v>
      </c>
      <c r="E4149">
        <v>17.370615000000001</v>
      </c>
      <c r="F4149">
        <v>39.85</v>
      </c>
      <c r="G4149">
        <v>-20.2150348214318</v>
      </c>
      <c r="H4149">
        <v>-13.9972115435924</v>
      </c>
      <c r="I4149">
        <v>-30.332601112249201</v>
      </c>
      <c r="J4149">
        <v>-6.9029612356405696</v>
      </c>
      <c r="K4149">
        <v>39.1420713647423</v>
      </c>
      <c r="L4149">
        <v>38.089316716092</v>
      </c>
      <c r="M4149">
        <v>54.437967935434997</v>
      </c>
      <c r="N4149">
        <v>1.5850995118287601</v>
      </c>
      <c r="O4149">
        <v>43.412797992471702</v>
      </c>
      <c r="P4149">
        <v>41.111898016997102</v>
      </c>
      <c r="Q4149">
        <v>0.179636611137692</v>
      </c>
    </row>
    <row r="4150" spans="1:17" hidden="1" x14ac:dyDescent="0.3">
      <c r="A4150" t="s">
        <v>8532</v>
      </c>
      <c r="B4150" t="s">
        <v>8533</v>
      </c>
      <c r="C4150" t="s">
        <v>10301</v>
      </c>
      <c r="E4150">
        <v>17.351832000000002</v>
      </c>
      <c r="F4150">
        <v>23.96</v>
      </c>
      <c r="G4150">
        <v>-37.774772889070597</v>
      </c>
      <c r="H4150">
        <v>-15.423348715568199</v>
      </c>
      <c r="I4150">
        <v>-12.6265384817557</v>
      </c>
      <c r="J4150">
        <v>3.6534878542029601</v>
      </c>
      <c r="K4150">
        <v>26.328329028231899</v>
      </c>
      <c r="L4150">
        <v>23.434936842606501</v>
      </c>
      <c r="M4150">
        <v>39.1192960910452</v>
      </c>
      <c r="N4150">
        <v>0.58598766469448504</v>
      </c>
      <c r="O4150">
        <v>66.944908180300501</v>
      </c>
      <c r="P4150">
        <v>47.446153846153798</v>
      </c>
      <c r="Q4150">
        <v>0.105769698527085</v>
      </c>
    </row>
    <row r="4151" spans="1:17" hidden="1" x14ac:dyDescent="0.3">
      <c r="A4151" t="s">
        <v>8534</v>
      </c>
      <c r="B4151" t="s">
        <v>8535</v>
      </c>
      <c r="C4151" t="s">
        <v>10301</v>
      </c>
      <c r="D4151" t="s">
        <v>359</v>
      </c>
      <c r="E4151">
        <v>17.344863</v>
      </c>
      <c r="F4151">
        <v>46.29</v>
      </c>
      <c r="G4151">
        <v>-27.809606036245199</v>
      </c>
      <c r="H4151">
        <v>-12.8056799966032</v>
      </c>
      <c r="I4151">
        <v>-13.186370661397399</v>
      </c>
      <c r="J4151">
        <v>2.0417471089296799</v>
      </c>
      <c r="K4151">
        <v>48.400735014618697</v>
      </c>
      <c r="L4151">
        <v>48.492035847593002</v>
      </c>
      <c r="M4151">
        <v>42.950826176204302</v>
      </c>
      <c r="N4151">
        <v>0.55351585254223101</v>
      </c>
      <c r="O4151">
        <v>48.649816375027001</v>
      </c>
      <c r="P4151">
        <v>20.2337662337662</v>
      </c>
      <c r="Q4151">
        <v>-4.1333291705649998E-2</v>
      </c>
    </row>
    <row r="4152" spans="1:17" hidden="1" x14ac:dyDescent="0.3">
      <c r="A4152" t="s">
        <v>8536</v>
      </c>
      <c r="B4152" t="s">
        <v>8537</v>
      </c>
      <c r="C4152" t="s">
        <v>10301</v>
      </c>
      <c r="D4152" t="s">
        <v>89</v>
      </c>
      <c r="E4152">
        <v>17.344820735999999</v>
      </c>
      <c r="F4152">
        <v>17.28</v>
      </c>
      <c r="G4152">
        <v>-4.9284136807181902</v>
      </c>
      <c r="H4152">
        <v>-0.42825431012634002</v>
      </c>
      <c r="I4152">
        <v>-22.5116456762185</v>
      </c>
      <c r="J4152">
        <v>-2.3958124327897399</v>
      </c>
      <c r="K4152">
        <v>16.962045887581599</v>
      </c>
      <c r="L4152">
        <v>18.513209249610298</v>
      </c>
      <c r="M4152">
        <v>74.604458993364901</v>
      </c>
      <c r="N4152">
        <v>0.88911842828732601</v>
      </c>
      <c r="O4152">
        <v>38.1944444444444</v>
      </c>
      <c r="P4152">
        <v>25.672727272727201</v>
      </c>
      <c r="Q4152">
        <v>-0.11248588201627301</v>
      </c>
    </row>
    <row r="4153" spans="1:17" hidden="1" x14ac:dyDescent="0.3">
      <c r="A4153" t="s">
        <v>8538</v>
      </c>
      <c r="B4153" t="s">
        <v>8539</v>
      </c>
      <c r="C4153" t="s">
        <v>10301</v>
      </c>
      <c r="D4153" t="s">
        <v>1589</v>
      </c>
      <c r="E4153">
        <v>17.267040000000001</v>
      </c>
      <c r="F4153">
        <v>37.799999999999997</v>
      </c>
      <c r="G4153">
        <v>-30.9946606010576</v>
      </c>
      <c r="H4153">
        <v>4.3444813725300104</v>
      </c>
      <c r="I4153">
        <v>4.6319599441672299</v>
      </c>
      <c r="J4153">
        <v>-2.76572611959616</v>
      </c>
      <c r="K4153">
        <v>37.894106729226998</v>
      </c>
      <c r="L4153">
        <v>37.503868544817301</v>
      </c>
      <c r="M4153">
        <v>27.9638708358443</v>
      </c>
      <c r="N4153">
        <v>0.69512195121951204</v>
      </c>
      <c r="O4153">
        <v>33.597883597883602</v>
      </c>
      <c r="P4153">
        <v>25.790349417637199</v>
      </c>
    </row>
    <row r="4154" spans="1:17" hidden="1" x14ac:dyDescent="0.3">
      <c r="A4154" t="s">
        <v>8540</v>
      </c>
      <c r="B4154" t="s">
        <v>8541</v>
      </c>
      <c r="C4154" t="s">
        <v>10301</v>
      </c>
      <c r="D4154" t="s">
        <v>204</v>
      </c>
      <c r="E4154">
        <v>17.246088359999899</v>
      </c>
      <c r="F4154">
        <v>3.05</v>
      </c>
      <c r="G4154">
        <v>-40.774880381277399</v>
      </c>
      <c r="H4154">
        <v>14.297095159805099</v>
      </c>
      <c r="I4154">
        <v>-24.532875220667901</v>
      </c>
      <c r="J4154">
        <v>-2.76572611959616</v>
      </c>
      <c r="K4154">
        <v>2.9327737966630401</v>
      </c>
      <c r="L4154">
        <v>2.3876871730923099</v>
      </c>
      <c r="M4154">
        <v>47.179376788340598</v>
      </c>
      <c r="N4154">
        <v>0.84346596000979401</v>
      </c>
      <c r="O4154">
        <v>47.540983606557297</v>
      </c>
      <c r="P4154">
        <v>43.1924882629108</v>
      </c>
    </row>
    <row r="4155" spans="1:17" hidden="1" x14ac:dyDescent="0.3">
      <c r="A4155" t="s">
        <v>8542</v>
      </c>
      <c r="B4155" t="s">
        <v>8543</v>
      </c>
      <c r="C4155" t="s">
        <v>10301</v>
      </c>
      <c r="D4155" t="s">
        <v>527</v>
      </c>
      <c r="E4155">
        <v>17.2425</v>
      </c>
      <c r="F4155">
        <v>114.95</v>
      </c>
      <c r="G4155">
        <v>214.60312064034599</v>
      </c>
      <c r="H4155">
        <v>17.9639466010468</v>
      </c>
      <c r="I4155">
        <v>79.557007613184297</v>
      </c>
      <c r="J4155">
        <v>-8.6400540226537004</v>
      </c>
      <c r="K4155">
        <v>106.473949579511</v>
      </c>
      <c r="L4155">
        <v>77.5847322339486</v>
      </c>
      <c r="M4155">
        <v>44.873521227461197</v>
      </c>
      <c r="N4155">
        <v>0.1282524333609</v>
      </c>
      <c r="O4155">
        <v>22.862113962592399</v>
      </c>
      <c r="P4155">
        <v>249.71098265895901</v>
      </c>
      <c r="Q4155">
        <v>8.2889522780616995E-2</v>
      </c>
    </row>
    <row r="4156" spans="1:17" hidden="1" x14ac:dyDescent="0.3">
      <c r="A4156" t="s">
        <v>8544</v>
      </c>
      <c r="B4156" t="s">
        <v>8545</v>
      </c>
      <c r="C4156" t="s">
        <v>10301</v>
      </c>
      <c r="D4156" t="s">
        <v>733</v>
      </c>
      <c r="E4156">
        <v>17.228399594999999</v>
      </c>
      <c r="F4156">
        <v>85.79</v>
      </c>
      <c r="G4156">
        <v>-11.164879603611899</v>
      </c>
      <c r="H4156">
        <v>-6.4379576208030498</v>
      </c>
      <c r="I4156">
        <v>7.0976305050890804</v>
      </c>
      <c r="J4156">
        <v>-0.14679291440634801</v>
      </c>
      <c r="K4156">
        <v>86.230354190491198</v>
      </c>
      <c r="L4156">
        <v>81.855232718309693</v>
      </c>
      <c r="M4156">
        <v>59.689646094536798</v>
      </c>
      <c r="N4156">
        <v>1.0064387729061099</v>
      </c>
      <c r="O4156">
        <v>12.926914558806301</v>
      </c>
      <c r="P4156">
        <v>24.876273653566201</v>
      </c>
    </row>
    <row r="4157" spans="1:17" hidden="1" x14ac:dyDescent="0.3">
      <c r="A4157" t="s">
        <v>8546</v>
      </c>
      <c r="B4157" t="s">
        <v>8547</v>
      </c>
      <c r="C4157" t="s">
        <v>10301</v>
      </c>
      <c r="D4157" t="s">
        <v>733</v>
      </c>
      <c r="E4157">
        <v>17.1837348</v>
      </c>
      <c r="F4157">
        <v>144.07</v>
      </c>
      <c r="G4157">
        <v>19.604277630483502</v>
      </c>
      <c r="H4157">
        <v>9.5724431413387094</v>
      </c>
      <c r="I4157">
        <v>5.4733975763025402</v>
      </c>
      <c r="J4157">
        <v>6.9142767717793097E-2</v>
      </c>
      <c r="K4157">
        <v>135.18524013416101</v>
      </c>
      <c r="L4157">
        <v>120.804481096755</v>
      </c>
      <c r="M4157">
        <v>42.376869448986099</v>
      </c>
      <c r="N4157">
        <v>0.96637777262921998</v>
      </c>
      <c r="O4157">
        <v>1.8949121954605599</v>
      </c>
      <c r="P4157">
        <v>56.359887128282999</v>
      </c>
    </row>
    <row r="4158" spans="1:17" hidden="1" x14ac:dyDescent="0.3">
      <c r="A4158" t="s">
        <v>8548</v>
      </c>
      <c r="B4158" t="s">
        <v>8549</v>
      </c>
      <c r="C4158" t="s">
        <v>10301</v>
      </c>
      <c r="D4158" t="s">
        <v>136</v>
      </c>
      <c r="E4158">
        <v>17.1325088</v>
      </c>
      <c r="F4158">
        <v>32.32</v>
      </c>
      <c r="G4158">
        <v>28.1209098188606</v>
      </c>
      <c r="H4158">
        <v>6.3836603871026503</v>
      </c>
      <c r="I4158">
        <v>-23.248919778025702</v>
      </c>
      <c r="J4158">
        <v>0.75628645902018599</v>
      </c>
      <c r="K4158">
        <v>30.8651169859722</v>
      </c>
      <c r="L4158">
        <v>30.451528870188501</v>
      </c>
      <c r="M4158">
        <v>54.7983760798923</v>
      </c>
      <c r="N4158">
        <v>1.8225331721990901</v>
      </c>
      <c r="O4158">
        <v>37.840346534653399</v>
      </c>
      <c r="P4158">
        <v>71.367974549310702</v>
      </c>
      <c r="Q4158">
        <v>9.9814006097436E-2</v>
      </c>
    </row>
    <row r="4159" spans="1:17" hidden="1" x14ac:dyDescent="0.3">
      <c r="A4159" t="s">
        <v>8550</v>
      </c>
      <c r="B4159" t="s">
        <v>8551</v>
      </c>
      <c r="C4159" t="s">
        <v>10301</v>
      </c>
      <c r="D4159" t="s">
        <v>622</v>
      </c>
      <c r="E4159">
        <v>17.1313</v>
      </c>
      <c r="F4159">
        <v>10.51</v>
      </c>
      <c r="G4159">
        <v>-9.1606753772418994</v>
      </c>
      <c r="H4159">
        <v>-3.2256177376705399</v>
      </c>
      <c r="I4159">
        <v>22.380390085454501</v>
      </c>
      <c r="J4159">
        <v>-9.2815632236685701</v>
      </c>
      <c r="K4159">
        <v>10.7116703551941</v>
      </c>
      <c r="L4159">
        <v>9.8849466827802193</v>
      </c>
      <c r="M4159">
        <v>36.233771592368399</v>
      </c>
      <c r="N4159">
        <v>0.97936785160031703</v>
      </c>
      <c r="O4159">
        <v>36.726926736441399</v>
      </c>
      <c r="P4159">
        <v>70.064724919093806</v>
      </c>
      <c r="Q4159">
        <v>7.6098178149081E-2</v>
      </c>
    </row>
    <row r="4160" spans="1:17" hidden="1" x14ac:dyDescent="0.3">
      <c r="A4160" t="s">
        <v>8552</v>
      </c>
      <c r="B4160" t="s">
        <v>8553</v>
      </c>
      <c r="C4160" t="s">
        <v>10301</v>
      </c>
      <c r="D4160" t="s">
        <v>471</v>
      </c>
      <c r="E4160">
        <v>17.117999999999999</v>
      </c>
      <c r="F4160">
        <v>12.68</v>
      </c>
      <c r="G4160">
        <v>300.46064085424302</v>
      </c>
      <c r="H4160">
        <v>57.846076016970102</v>
      </c>
      <c r="I4160">
        <v>-18.577347635184299</v>
      </c>
      <c r="J4160">
        <v>5.3142043756253701</v>
      </c>
      <c r="K4160">
        <v>9.3607984252389294</v>
      </c>
      <c r="L4160">
        <v>8.4142523906821598</v>
      </c>
      <c r="M4160">
        <v>99.447873591983594</v>
      </c>
      <c r="N4160">
        <v>7.0813258116843802E-2</v>
      </c>
      <c r="O4160">
        <v>43.927444794952599</v>
      </c>
      <c r="P4160">
        <v>397.25490196078403</v>
      </c>
      <c r="Q4160">
        <v>0.141993414742178</v>
      </c>
    </row>
    <row r="4161" spans="1:17" hidden="1" x14ac:dyDescent="0.3">
      <c r="A4161" t="s">
        <v>8554</v>
      </c>
      <c r="B4161" t="s">
        <v>8555</v>
      </c>
      <c r="C4161" t="s">
        <v>10301</v>
      </c>
      <c r="D4161" t="s">
        <v>359</v>
      </c>
      <c r="E4161">
        <v>17.107635800000001</v>
      </c>
      <c r="F4161">
        <v>9.65</v>
      </c>
      <c r="G4161">
        <v>88.449975480349707</v>
      </c>
      <c r="H4161">
        <v>-4.3844683746995399</v>
      </c>
      <c r="I4161">
        <v>-34.475732363524997</v>
      </c>
      <c r="J4161">
        <v>-3.7324285900580301</v>
      </c>
      <c r="K4161">
        <v>9.8349181004851793</v>
      </c>
      <c r="L4161">
        <v>9.6506886366666897</v>
      </c>
      <c r="M4161">
        <v>49.904230375396402</v>
      </c>
      <c r="N4161">
        <v>0.771582110342244</v>
      </c>
      <c r="O4161">
        <v>92.435233160621706</v>
      </c>
      <c r="P4161">
        <v>120.82379862700201</v>
      </c>
      <c r="Q4161">
        <v>5.7363278242493002E-2</v>
      </c>
    </row>
    <row r="4162" spans="1:17" hidden="1" x14ac:dyDescent="0.3">
      <c r="A4162" t="s">
        <v>8556</v>
      </c>
      <c r="B4162" t="s">
        <v>8557</v>
      </c>
      <c r="C4162" t="s">
        <v>10301</v>
      </c>
      <c r="D4162" t="s">
        <v>408</v>
      </c>
      <c r="E4162">
        <v>17.095680000000002</v>
      </c>
      <c r="F4162">
        <v>12.72</v>
      </c>
      <c r="G4162">
        <v>-22.9672424746296</v>
      </c>
      <c r="H4162">
        <v>-1.23320787049787</v>
      </c>
      <c r="I4162">
        <v>-11.675732363525</v>
      </c>
      <c r="J4162">
        <v>-2.76572611959616</v>
      </c>
      <c r="K4162">
        <v>12.718324875349801</v>
      </c>
      <c r="L4162">
        <v>12.613192261569701</v>
      </c>
      <c r="M4162">
        <v>100</v>
      </c>
      <c r="O4162">
        <v>0</v>
      </c>
      <c r="P4162">
        <v>4.9504950495049496</v>
      </c>
    </row>
    <row r="4163" spans="1:17" hidden="1" x14ac:dyDescent="0.3">
      <c r="A4163" t="s">
        <v>8558</v>
      </c>
      <c r="B4163" t="s">
        <v>8559</v>
      </c>
      <c r="C4163" t="s">
        <v>10301</v>
      </c>
      <c r="D4163" t="s">
        <v>733</v>
      </c>
      <c r="E4163">
        <v>17.035611191999902</v>
      </c>
      <c r="F4163">
        <v>26.13</v>
      </c>
      <c r="G4163">
        <v>38.1451795397357</v>
      </c>
      <c r="H4163">
        <v>2.5582613238149201</v>
      </c>
      <c r="I4163">
        <v>13.527909227275099</v>
      </c>
      <c r="J4163">
        <v>-1.2201310655003299</v>
      </c>
      <c r="K4163">
        <v>25.560656481271</v>
      </c>
      <c r="L4163">
        <v>22.268515109761498</v>
      </c>
      <c r="M4163">
        <v>32.576819102165203</v>
      </c>
      <c r="N4163">
        <v>1.0894212244493</v>
      </c>
      <c r="O4163">
        <v>5.1664753157290404</v>
      </c>
      <c r="P4163">
        <v>68.406805877803507</v>
      </c>
    </row>
    <row r="4164" spans="1:17" hidden="1" x14ac:dyDescent="0.3">
      <c r="A4164" t="s">
        <v>8560</v>
      </c>
      <c r="B4164" t="s">
        <v>8561</v>
      </c>
      <c r="C4164" t="s">
        <v>10301</v>
      </c>
      <c r="D4164" t="s">
        <v>54</v>
      </c>
      <c r="E4164">
        <v>16.990427546999999</v>
      </c>
      <c r="F4164">
        <v>31.89</v>
      </c>
      <c r="G4164">
        <v>60.8922091898974</v>
      </c>
      <c r="H4164">
        <v>-4.5968442341342302</v>
      </c>
      <c r="I4164">
        <v>21.143926112110002</v>
      </c>
      <c r="J4164">
        <v>-3.8820051893635998</v>
      </c>
      <c r="K4164">
        <v>30.681988008634001</v>
      </c>
      <c r="L4164">
        <v>24.893950599122601</v>
      </c>
      <c r="M4164">
        <v>47.140687240025898</v>
      </c>
      <c r="N4164">
        <v>0.18437687672292299</v>
      </c>
      <c r="O4164">
        <v>22.9225462527438</v>
      </c>
      <c r="P4164">
        <v>119.93103448275799</v>
      </c>
      <c r="Q4164">
        <v>6.9899760046424994E-2</v>
      </c>
    </row>
    <row r="4165" spans="1:17" hidden="1" x14ac:dyDescent="0.3">
      <c r="A4165" t="s">
        <v>8562</v>
      </c>
      <c r="B4165" t="s">
        <v>8563</v>
      </c>
      <c r="C4165" t="s">
        <v>10301</v>
      </c>
      <c r="D4165" t="s">
        <v>290</v>
      </c>
      <c r="E4165">
        <v>16.973203000000002</v>
      </c>
      <c r="F4165">
        <v>75.47</v>
      </c>
      <c r="G4165">
        <v>-2.1344041908012201</v>
      </c>
      <c r="H4165">
        <v>7.3779032406132403</v>
      </c>
      <c r="I4165">
        <v>-17.561753064360499</v>
      </c>
      <c r="J4165">
        <v>-1.39160115200477</v>
      </c>
      <c r="K4165">
        <v>73.942720291516594</v>
      </c>
      <c r="L4165">
        <v>73.391894279033707</v>
      </c>
      <c r="M4165">
        <v>49.070934290531397</v>
      </c>
      <c r="N4165">
        <v>1.1333220252735099</v>
      </c>
      <c r="O4165">
        <v>15.436597323439701</v>
      </c>
      <c r="P4165">
        <v>34.288256227757998</v>
      </c>
      <c r="Q4165">
        <v>-1.2190887108571E-2</v>
      </c>
    </row>
    <row r="4166" spans="1:17" hidden="1" x14ac:dyDescent="0.3">
      <c r="A4166" t="s">
        <v>8564</v>
      </c>
      <c r="B4166" t="s">
        <v>8565</v>
      </c>
      <c r="C4166" t="s">
        <v>10301</v>
      </c>
      <c r="D4166" t="s">
        <v>378</v>
      </c>
      <c r="E4166">
        <v>16.956422272000001</v>
      </c>
      <c r="F4166">
        <v>11.86</v>
      </c>
      <c r="G4166">
        <v>-103.713655891481</v>
      </c>
      <c r="H4166">
        <v>-13.8345343259142</v>
      </c>
      <c r="I4166">
        <v>-60.774444809876996</v>
      </c>
      <c r="K4166">
        <v>18.245312885343001</v>
      </c>
      <c r="L4166">
        <v>36.403654256143597</v>
      </c>
      <c r="M4166">
        <v>0.29829843312424498</v>
      </c>
      <c r="N4166">
        <v>0.61796689994575904</v>
      </c>
      <c r="O4166">
        <v>424.45193929173701</v>
      </c>
      <c r="P4166">
        <v>0.33840947546530598</v>
      </c>
      <c r="Q4166">
        <v>-7.8602954016769006E-2</v>
      </c>
    </row>
    <row r="4167" spans="1:17" hidden="1" x14ac:dyDescent="0.3">
      <c r="A4167" t="s">
        <v>8566</v>
      </c>
      <c r="B4167" t="s">
        <v>8567</v>
      </c>
      <c r="C4167" t="s">
        <v>10301</v>
      </c>
      <c r="D4167" t="s">
        <v>186</v>
      </c>
      <c r="E4167">
        <v>16.946593258</v>
      </c>
      <c r="F4167">
        <v>36.26</v>
      </c>
      <c r="G4167">
        <v>-19.2246919605854</v>
      </c>
      <c r="H4167">
        <v>22.1549500242389</v>
      </c>
      <c r="I4167">
        <v>-16.430132153385799</v>
      </c>
      <c r="J4167">
        <v>1.42871832484827</v>
      </c>
      <c r="K4167">
        <v>35.393305552400797</v>
      </c>
      <c r="L4167">
        <v>37.331138076730802</v>
      </c>
      <c r="M4167">
        <v>49.9182052772885</v>
      </c>
      <c r="N4167">
        <v>1.2118171280482699</v>
      </c>
      <c r="O4167">
        <v>22.862658576944199</v>
      </c>
      <c r="P4167">
        <v>21.8413978494623</v>
      </c>
      <c r="Q4167">
        <v>-8.5354557878994999E-2</v>
      </c>
    </row>
    <row r="4168" spans="1:17" hidden="1" x14ac:dyDescent="0.3">
      <c r="A4168" t="s">
        <v>8568</v>
      </c>
      <c r="B4168" t="s">
        <v>8569</v>
      </c>
      <c r="C4168" t="s">
        <v>10301</v>
      </c>
      <c r="D4168" t="s">
        <v>2161</v>
      </c>
      <c r="E4168">
        <v>16.931249999999999</v>
      </c>
      <c r="F4168">
        <v>43</v>
      </c>
      <c r="G4168">
        <v>-26.836402310218201</v>
      </c>
      <c r="H4168">
        <v>8.4667921295021298</v>
      </c>
      <c r="I4168">
        <v>29.123219830319002</v>
      </c>
      <c r="J4168">
        <v>7.2092112237622299</v>
      </c>
      <c r="K4168">
        <v>39.451274344544302</v>
      </c>
      <c r="L4168">
        <v>33.665428465891402</v>
      </c>
      <c r="M4168">
        <v>58.358420225766501</v>
      </c>
      <c r="N4168">
        <v>0.927027027027027</v>
      </c>
      <c r="O4168">
        <v>2.67441860465116</v>
      </c>
      <c r="P4168">
        <v>90.687361419068694</v>
      </c>
    </row>
    <row r="4169" spans="1:17" hidden="1" x14ac:dyDescent="0.3">
      <c r="A4169" t="s">
        <v>8570</v>
      </c>
      <c r="B4169" t="s">
        <v>8571</v>
      </c>
      <c r="C4169" t="s">
        <v>10301</v>
      </c>
      <c r="D4169" t="s">
        <v>359</v>
      </c>
      <c r="E4169">
        <v>16.925543999999999</v>
      </c>
      <c r="F4169">
        <v>15.24</v>
      </c>
      <c r="G4169">
        <v>-29.276960825105402</v>
      </c>
      <c r="H4169">
        <v>-5.6030622086865902</v>
      </c>
      <c r="I4169">
        <v>-55.3356214577949</v>
      </c>
      <c r="J4169">
        <v>-1.4234442404015399</v>
      </c>
      <c r="K4169">
        <v>15.519738814016501</v>
      </c>
      <c r="L4169">
        <v>16.9700281030028</v>
      </c>
      <c r="M4169">
        <v>51.956096943451797</v>
      </c>
      <c r="N4169">
        <v>0.51440381695142801</v>
      </c>
      <c r="O4169">
        <v>125.721784776902</v>
      </c>
      <c r="P4169">
        <v>12.8888888888888</v>
      </c>
      <c r="Q4169">
        <v>-2.2047715775280002E-3</v>
      </c>
    </row>
    <row r="4170" spans="1:17" hidden="1" x14ac:dyDescent="0.3">
      <c r="A4170" t="s">
        <v>8572</v>
      </c>
      <c r="B4170" t="s">
        <v>8573</v>
      </c>
      <c r="C4170" t="s">
        <v>10301</v>
      </c>
      <c r="D4170" t="s">
        <v>1888</v>
      </c>
      <c r="E4170">
        <v>16.9209</v>
      </c>
      <c r="F4170">
        <v>20.89</v>
      </c>
      <c r="G4170">
        <v>-12.9480071994235</v>
      </c>
      <c r="H4170">
        <v>-0.83716826653746801</v>
      </c>
      <c r="I4170">
        <v>-11.387686276150999</v>
      </c>
      <c r="J4170">
        <v>1.55526153472481</v>
      </c>
      <c r="K4170">
        <v>20.011041181808199</v>
      </c>
      <c r="L4170">
        <v>19.430752752974001</v>
      </c>
      <c r="M4170">
        <v>59.613965934967801</v>
      </c>
      <c r="N4170">
        <v>1.01234334701587</v>
      </c>
      <c r="O4170">
        <v>10.483484921014799</v>
      </c>
      <c r="P4170">
        <v>29.269801980198</v>
      </c>
      <c r="Q4170">
        <v>1.0471755109257999E-2</v>
      </c>
    </row>
    <row r="4171" spans="1:17" hidden="1" x14ac:dyDescent="0.3">
      <c r="A4171" t="s">
        <v>8574</v>
      </c>
      <c r="B4171" t="s">
        <v>8575</v>
      </c>
      <c r="C4171" t="s">
        <v>10301</v>
      </c>
      <c r="D4171" t="s">
        <v>736</v>
      </c>
      <c r="E4171">
        <v>16.90981038</v>
      </c>
      <c r="F4171">
        <v>21.66</v>
      </c>
      <c r="G4171">
        <v>431.77218495648498</v>
      </c>
      <c r="H4171">
        <v>54.943262717737397</v>
      </c>
      <c r="I4171">
        <v>180.63195994416699</v>
      </c>
      <c r="J4171">
        <v>5.3809133916054499</v>
      </c>
      <c r="K4171">
        <v>15.485388881582599</v>
      </c>
      <c r="L4171">
        <v>9.7939349987330004</v>
      </c>
      <c r="M4171">
        <v>99.264707799264897</v>
      </c>
      <c r="N4171">
        <v>0.17675942570092701</v>
      </c>
      <c r="O4171">
        <v>0</v>
      </c>
      <c r="P4171">
        <v>668.08510638297798</v>
      </c>
      <c r="Q4171">
        <v>0.12513437550370601</v>
      </c>
    </row>
    <row r="4172" spans="1:17" hidden="1" x14ac:dyDescent="0.3">
      <c r="A4172" t="s">
        <v>8576</v>
      </c>
      <c r="B4172" t="s">
        <v>8577</v>
      </c>
      <c r="C4172" t="s">
        <v>10301</v>
      </c>
      <c r="D4172" t="s">
        <v>136</v>
      </c>
      <c r="E4172">
        <v>16.909151999999999</v>
      </c>
      <c r="F4172">
        <v>54.4</v>
      </c>
      <c r="G4172">
        <v>32.317903123877201</v>
      </c>
      <c r="H4172">
        <v>12.1911618774012</v>
      </c>
      <c r="I4172">
        <v>-1.3309047773181599</v>
      </c>
      <c r="J4172">
        <v>-9.6955658024094706</v>
      </c>
      <c r="K4172">
        <v>51.824753803289397</v>
      </c>
      <c r="L4172">
        <v>45.526743457204702</v>
      </c>
      <c r="M4172">
        <v>43.9335637847066</v>
      </c>
      <c r="N4172">
        <v>3.8157208028090999</v>
      </c>
      <c r="O4172">
        <v>46.691176470588204</v>
      </c>
      <c r="P4172">
        <v>75.483870967741893</v>
      </c>
      <c r="Q4172">
        <v>5.8877632915579001E-2</v>
      </c>
    </row>
    <row r="4173" spans="1:17" hidden="1" x14ac:dyDescent="0.3">
      <c r="A4173" t="s">
        <v>8578</v>
      </c>
      <c r="B4173" t="s">
        <v>8579</v>
      </c>
      <c r="C4173" t="s">
        <v>10301</v>
      </c>
      <c r="D4173" t="s">
        <v>622</v>
      </c>
      <c r="E4173">
        <v>16.891200000000001</v>
      </c>
      <c r="F4173">
        <v>12.24</v>
      </c>
      <c r="G4173">
        <v>55.216590834074303</v>
      </c>
      <c r="H4173">
        <v>13.8144111771211</v>
      </c>
      <c r="I4173">
        <v>49.589089770862202</v>
      </c>
      <c r="J4173">
        <v>-4.4744323848524603</v>
      </c>
      <c r="K4173">
        <v>10.899201978203701</v>
      </c>
      <c r="L4173">
        <v>8.7974521680972408</v>
      </c>
      <c r="M4173">
        <v>54.695728479200802</v>
      </c>
      <c r="N4173">
        <v>1.1056974241878199</v>
      </c>
      <c r="O4173">
        <v>21.241830065359402</v>
      </c>
      <c r="P4173">
        <v>103.660565723793</v>
      </c>
      <c r="Q4173">
        <v>0.133069981154012</v>
      </c>
    </row>
    <row r="4174" spans="1:17" hidden="1" x14ac:dyDescent="0.3">
      <c r="A4174" t="s">
        <v>8580</v>
      </c>
      <c r="B4174" t="s">
        <v>8581</v>
      </c>
      <c r="C4174" t="s">
        <v>10301</v>
      </c>
      <c r="D4174" t="s">
        <v>139</v>
      </c>
      <c r="E4174">
        <v>16.837800000000001</v>
      </c>
      <c r="F4174">
        <v>44.31</v>
      </c>
      <c r="G4174">
        <v>305.22009238788797</v>
      </c>
      <c r="H4174">
        <v>30.026512191710498</v>
      </c>
      <c r="I4174">
        <v>37.969657707396898</v>
      </c>
      <c r="J4174">
        <v>-21.282814360569301</v>
      </c>
      <c r="K4174">
        <v>37.697552875646402</v>
      </c>
      <c r="L4174">
        <v>29.654523741129999</v>
      </c>
      <c r="M4174">
        <v>48.614379837074402</v>
      </c>
      <c r="N4174">
        <v>1.0345729252348499</v>
      </c>
      <c r="O4174">
        <v>29.158203565786401</v>
      </c>
      <c r="P4174">
        <v>365.93059936908497</v>
      </c>
    </row>
    <row r="4175" spans="1:17" hidden="1" x14ac:dyDescent="0.3">
      <c r="A4175" t="s">
        <v>8582</v>
      </c>
      <c r="B4175" t="s">
        <v>8583</v>
      </c>
      <c r="C4175" t="s">
        <v>10301</v>
      </c>
      <c r="D4175" t="s">
        <v>755</v>
      </c>
      <c r="E4175">
        <v>16.785504</v>
      </c>
      <c r="F4175">
        <v>9.6</v>
      </c>
      <c r="G4175">
        <v>-99.252464308249202</v>
      </c>
      <c r="H4175">
        <v>10.009395679797899</v>
      </c>
      <c r="I4175">
        <v>-83.010459147639693</v>
      </c>
      <c r="J4175">
        <v>1.3317268150660699</v>
      </c>
      <c r="K4175">
        <v>10.3367814336787</v>
      </c>
      <c r="M4175">
        <v>56.4678935347874</v>
      </c>
      <c r="N4175">
        <v>0.35530085959885299</v>
      </c>
      <c r="O4175">
        <v>267.1875</v>
      </c>
      <c r="P4175">
        <v>34.078212290502698</v>
      </c>
    </row>
    <row r="4176" spans="1:17" hidden="1" x14ac:dyDescent="0.3">
      <c r="A4176" t="s">
        <v>8584</v>
      </c>
      <c r="B4176" t="s">
        <v>8585</v>
      </c>
      <c r="C4176" t="s">
        <v>10301</v>
      </c>
      <c r="D4176" t="s">
        <v>124</v>
      </c>
      <c r="E4176">
        <v>16.773332569000001</v>
      </c>
      <c r="F4176">
        <v>11.71</v>
      </c>
      <c r="G4176">
        <v>-59.915414643762801</v>
      </c>
      <c r="H4176">
        <v>-1.89436489529126</v>
      </c>
      <c r="I4176">
        <v>-31.689393565710802</v>
      </c>
      <c r="J4176">
        <v>-1.0736787422695999</v>
      </c>
      <c r="K4176">
        <v>11.889205652861</v>
      </c>
      <c r="L4176">
        <v>14.0378644106178</v>
      </c>
      <c r="M4176">
        <v>50.1165705519646</v>
      </c>
      <c r="N4176">
        <v>0.97539452946885796</v>
      </c>
      <c r="O4176">
        <v>157.899231426131</v>
      </c>
      <c r="P4176">
        <v>18.282828282828198</v>
      </c>
      <c r="Q4176">
        <v>2.3896572178126001E-2</v>
      </c>
    </row>
    <row r="4177" spans="1:17" hidden="1" x14ac:dyDescent="0.3">
      <c r="A4177" t="s">
        <v>8586</v>
      </c>
      <c r="B4177" t="s">
        <v>8587</v>
      </c>
      <c r="C4177" t="s">
        <v>10301</v>
      </c>
      <c r="D4177" t="s">
        <v>54</v>
      </c>
      <c r="E4177">
        <v>16.761101979999999</v>
      </c>
      <c r="F4177">
        <v>11.65</v>
      </c>
      <c r="G4177">
        <v>55.836205693530999</v>
      </c>
      <c r="H4177">
        <v>0.158096477328214</v>
      </c>
      <c r="I4177">
        <v>-7.4717967642406196</v>
      </c>
      <c r="J4177">
        <v>0.60306820664497296</v>
      </c>
      <c r="K4177">
        <v>11.3944740846923</v>
      </c>
      <c r="L4177">
        <v>10.542774709526199</v>
      </c>
      <c r="M4177">
        <v>57.852357754518302</v>
      </c>
      <c r="N4177">
        <v>0.77304023664598398</v>
      </c>
      <c r="O4177">
        <v>47.553648068669503</v>
      </c>
      <c r="P4177">
        <v>97.792869269948994</v>
      </c>
      <c r="Q4177">
        <v>0.101357283540706</v>
      </c>
    </row>
    <row r="4178" spans="1:17" hidden="1" x14ac:dyDescent="0.3">
      <c r="A4178" t="s">
        <v>8588</v>
      </c>
      <c r="B4178" t="s">
        <v>8589</v>
      </c>
      <c r="C4178" t="s">
        <v>10301</v>
      </c>
      <c r="D4178" t="s">
        <v>7209</v>
      </c>
      <c r="E4178">
        <v>16.674906268144301</v>
      </c>
      <c r="F4178">
        <v>9</v>
      </c>
      <c r="G4178">
        <v>-25.876921197603899</v>
      </c>
      <c r="H4178">
        <v>-25.602955769657498</v>
      </c>
      <c r="I4178">
        <v>-37.9656586534513</v>
      </c>
      <c r="J4178">
        <v>-2.76572611959616</v>
      </c>
      <c r="K4178">
        <v>10.429409075049801</v>
      </c>
      <c r="L4178">
        <v>10.182089874784801</v>
      </c>
      <c r="M4178">
        <v>21.396113949446001</v>
      </c>
      <c r="N4178">
        <v>0.232558139534883</v>
      </c>
      <c r="O4178">
        <v>97.7777777777777</v>
      </c>
      <c r="P4178">
        <v>19.999999999999901</v>
      </c>
    </row>
    <row r="4179" spans="1:17" hidden="1" x14ac:dyDescent="0.3">
      <c r="A4179" t="s">
        <v>8590</v>
      </c>
      <c r="B4179" t="s">
        <v>8591</v>
      </c>
      <c r="C4179" t="s">
        <v>10301</v>
      </c>
      <c r="D4179" t="s">
        <v>622</v>
      </c>
      <c r="E4179">
        <v>16.639424999999999</v>
      </c>
      <c r="F4179">
        <v>44.55</v>
      </c>
      <c r="G4179">
        <v>-10.988603665866799</v>
      </c>
      <c r="H4179">
        <v>-4.3643233303804596</v>
      </c>
      <c r="I4179">
        <v>-37.425732363525</v>
      </c>
      <c r="J4179">
        <v>-1.51572611959617</v>
      </c>
      <c r="K4179">
        <v>46.9892650796711</v>
      </c>
      <c r="L4179">
        <v>48.2081318840902</v>
      </c>
      <c r="M4179">
        <v>49.630062400743903</v>
      </c>
      <c r="N4179">
        <v>1.37777777777777</v>
      </c>
      <c r="O4179">
        <v>36.296296296296198</v>
      </c>
      <c r="P4179">
        <v>21.721311475409799</v>
      </c>
      <c r="Q4179">
        <v>0.112356789426433</v>
      </c>
    </row>
    <row r="4180" spans="1:17" hidden="1" x14ac:dyDescent="0.3">
      <c r="A4180" t="s">
        <v>8592</v>
      </c>
      <c r="B4180" t="s">
        <v>8593</v>
      </c>
      <c r="C4180" t="s">
        <v>10301</v>
      </c>
      <c r="D4180" t="s">
        <v>51</v>
      </c>
      <c r="E4180">
        <v>16.636828032</v>
      </c>
      <c r="F4180">
        <v>20.46</v>
      </c>
      <c r="G4180">
        <v>-21.632023238420199</v>
      </c>
      <c r="H4180">
        <v>4.3634130376330598</v>
      </c>
      <c r="I4180">
        <v>-13.780995521419699</v>
      </c>
      <c r="J4180">
        <v>-0.98455563613560104</v>
      </c>
      <c r="K4180">
        <v>19.777120787343598</v>
      </c>
      <c r="L4180">
        <v>19.8663790096893</v>
      </c>
      <c r="M4180">
        <v>58.946100257089903</v>
      </c>
      <c r="N4180">
        <v>0.92932917147277805</v>
      </c>
      <c r="O4180">
        <v>28.7878787878787</v>
      </c>
      <c r="P4180">
        <v>26.296296296296301</v>
      </c>
      <c r="Q4180">
        <v>-4.236034735132E-2</v>
      </c>
    </row>
    <row r="4181" spans="1:17" hidden="1" x14ac:dyDescent="0.3">
      <c r="A4181" t="s">
        <v>8594</v>
      </c>
      <c r="B4181" t="s">
        <v>8595</v>
      </c>
      <c r="C4181" t="s">
        <v>10301</v>
      </c>
      <c r="D4181" t="s">
        <v>89</v>
      </c>
      <c r="E4181">
        <v>16.526399999999999</v>
      </c>
      <c r="F4181">
        <v>4</v>
      </c>
      <c r="G4181">
        <v>-35.538984637298498</v>
      </c>
      <c r="H4181">
        <v>6.66152897160738</v>
      </c>
      <c r="I4181">
        <v>-23.570005491278302</v>
      </c>
      <c r="J4181">
        <v>6.8599423296016697</v>
      </c>
      <c r="K4181">
        <v>3.8586348570203399</v>
      </c>
      <c r="L4181">
        <v>4.1176792119780004</v>
      </c>
      <c r="M4181">
        <v>61.165845252032398</v>
      </c>
      <c r="N4181">
        <v>0.61801473773327698</v>
      </c>
      <c r="O4181">
        <v>54.75</v>
      </c>
      <c r="P4181">
        <v>25</v>
      </c>
      <c r="Q4181">
        <v>2.3752438456336001E-2</v>
      </c>
    </row>
    <row r="4182" spans="1:17" hidden="1" x14ac:dyDescent="0.3">
      <c r="A4182" t="s">
        <v>8596</v>
      </c>
      <c r="B4182" t="s">
        <v>8597</v>
      </c>
      <c r="C4182" t="s">
        <v>10301</v>
      </c>
      <c r="E4182">
        <v>16.428650000000001</v>
      </c>
      <c r="F4182">
        <v>32.15</v>
      </c>
      <c r="G4182">
        <v>111.650071715805</v>
      </c>
      <c r="H4182">
        <v>126.933707181663</v>
      </c>
      <c r="I4182">
        <v>127.892076876415</v>
      </c>
      <c r="J4182">
        <v>18.694012079531099</v>
      </c>
      <c r="K4182">
        <v>18.668987915786499</v>
      </c>
      <c r="M4182">
        <v>100</v>
      </c>
      <c r="N4182">
        <v>2.7391304347826</v>
      </c>
      <c r="O4182">
        <v>0</v>
      </c>
      <c r="P4182">
        <v>139.56780923994</v>
      </c>
    </row>
    <row r="4183" spans="1:17" hidden="1" x14ac:dyDescent="0.3">
      <c r="A4183" t="s">
        <v>8598</v>
      </c>
      <c r="B4183" t="s">
        <v>8599</v>
      </c>
      <c r="C4183" t="s">
        <v>10301</v>
      </c>
      <c r="D4183" t="s">
        <v>733</v>
      </c>
      <c r="E4183">
        <v>16.390346701999999</v>
      </c>
      <c r="F4183">
        <v>122.25</v>
      </c>
      <c r="G4183">
        <v>16.825336120194098</v>
      </c>
      <c r="H4183">
        <v>2.2612095845434701</v>
      </c>
      <c r="I4183">
        <v>8.9458759245854491</v>
      </c>
      <c r="J4183">
        <v>-1.2356257851479899</v>
      </c>
      <c r="K4183">
        <v>116.49499635822799</v>
      </c>
      <c r="L4183">
        <v>105.052762278119</v>
      </c>
      <c r="M4183">
        <v>36.790095614213499</v>
      </c>
      <c r="N4183">
        <v>0.96299533718421504</v>
      </c>
      <c r="O4183">
        <v>8.7934560327198295</v>
      </c>
      <c r="P4183">
        <v>47.644927536231798</v>
      </c>
    </row>
    <row r="4184" spans="1:17" hidden="1" x14ac:dyDescent="0.3">
      <c r="A4184" t="s">
        <v>8600</v>
      </c>
      <c r="B4184" t="s">
        <v>8601</v>
      </c>
      <c r="C4184" t="s">
        <v>10301</v>
      </c>
      <c r="D4184" t="s">
        <v>51</v>
      </c>
      <c r="E4184">
        <v>16.2712</v>
      </c>
      <c r="F4184">
        <v>36.979999999999997</v>
      </c>
      <c r="G4184">
        <v>44.082262475865399</v>
      </c>
      <c r="H4184">
        <v>-3.39987453716454</v>
      </c>
      <c r="I4184">
        <v>-17.817864343220499</v>
      </c>
      <c r="J4184">
        <v>0.82250917452147398</v>
      </c>
      <c r="K4184">
        <v>33.794471090379197</v>
      </c>
      <c r="L4184">
        <v>31.0559559606797</v>
      </c>
      <c r="M4184">
        <v>59.339936240854399</v>
      </c>
      <c r="N4184">
        <v>2.2734459401526101</v>
      </c>
      <c r="O4184">
        <v>12.141698215251401</v>
      </c>
      <c r="P4184">
        <v>83.980099502487505</v>
      </c>
      <c r="Q4184">
        <v>0.13698800574551201</v>
      </c>
    </row>
    <row r="4185" spans="1:17" hidden="1" x14ac:dyDescent="0.3">
      <c r="A4185" t="s">
        <v>8602</v>
      </c>
      <c r="B4185" t="s">
        <v>8603</v>
      </c>
      <c r="C4185" t="s">
        <v>10301</v>
      </c>
      <c r="D4185" t="s">
        <v>408</v>
      </c>
      <c r="E4185">
        <v>16.202915999999998</v>
      </c>
      <c r="F4185">
        <v>32.4</v>
      </c>
      <c r="G4185">
        <v>38.236108629711502</v>
      </c>
      <c r="H4185">
        <v>-5.5837169726268296</v>
      </c>
      <c r="I4185">
        <v>59.4811614558093</v>
      </c>
      <c r="J4185">
        <v>0.80928223322708603</v>
      </c>
      <c r="K4185">
        <v>28.030598778678399</v>
      </c>
      <c r="L4185">
        <v>22.591706264095301</v>
      </c>
      <c r="M4185">
        <v>62.922777655309602</v>
      </c>
      <c r="N4185">
        <v>0.31988190014235202</v>
      </c>
      <c r="O4185">
        <v>6.5740740740740797</v>
      </c>
      <c r="P4185">
        <v>115.425531914893</v>
      </c>
      <c r="Q4185">
        <v>0.112108929831802</v>
      </c>
    </row>
    <row r="4186" spans="1:17" hidden="1" x14ac:dyDescent="0.3">
      <c r="A4186" t="s">
        <v>8604</v>
      </c>
      <c r="B4186" t="s">
        <v>8605</v>
      </c>
      <c r="C4186" t="s">
        <v>10301</v>
      </c>
      <c r="D4186" t="s">
        <v>733</v>
      </c>
      <c r="E4186">
        <v>16.197496464</v>
      </c>
      <c r="F4186">
        <v>258.18</v>
      </c>
      <c r="G4186">
        <v>10.6205754185569</v>
      </c>
      <c r="H4186">
        <v>2.5409856778892199</v>
      </c>
      <c r="I4186">
        <v>10.274104677710501</v>
      </c>
      <c r="J4186">
        <v>-3.5405187135685502E-2</v>
      </c>
      <c r="K4186">
        <v>249.40885399055099</v>
      </c>
      <c r="L4186">
        <v>224.40132684002299</v>
      </c>
      <c r="M4186">
        <v>41.917729329093497</v>
      </c>
      <c r="N4186">
        <v>2.97396021699819</v>
      </c>
      <c r="O4186">
        <v>2.2155085599194302</v>
      </c>
      <c r="P4186">
        <v>42.7986725663716</v>
      </c>
    </row>
    <row r="4187" spans="1:17" hidden="1" x14ac:dyDescent="0.3">
      <c r="A4187" t="s">
        <v>8606</v>
      </c>
      <c r="B4187" t="s">
        <v>8607</v>
      </c>
      <c r="C4187" t="s">
        <v>10301</v>
      </c>
      <c r="D4187" t="s">
        <v>2839</v>
      </c>
      <c r="E4187">
        <v>16.134720000000002</v>
      </c>
      <c r="F4187">
        <v>44.8</v>
      </c>
      <c r="G4187">
        <v>-70.942028507219902</v>
      </c>
      <c r="H4187">
        <v>0.58497394768393796</v>
      </c>
      <c r="I4187">
        <v>-54.700023346610401</v>
      </c>
      <c r="J4187">
        <v>-3.21017056404061</v>
      </c>
      <c r="K4187">
        <v>46.268128850019401</v>
      </c>
      <c r="M4187">
        <v>51.261366654364501</v>
      </c>
      <c r="N4187">
        <v>0.33048189335614397</v>
      </c>
      <c r="O4187">
        <v>75.78125</v>
      </c>
      <c r="P4187">
        <v>20.754716981131999</v>
      </c>
    </row>
    <row r="4188" spans="1:17" hidden="1" x14ac:dyDescent="0.3">
      <c r="A4188" t="s">
        <v>8608</v>
      </c>
      <c r="B4188" t="s">
        <v>8609</v>
      </c>
      <c r="C4188" t="s">
        <v>10301</v>
      </c>
      <c r="D4188" t="s">
        <v>72</v>
      </c>
      <c r="E4188">
        <v>16.079357999999999</v>
      </c>
      <c r="F4188">
        <v>26.79</v>
      </c>
      <c r="G4188">
        <v>-37.104178202100599</v>
      </c>
      <c r="H4188">
        <v>-1.5457078704978799</v>
      </c>
      <c r="I4188">
        <v>-0.78997077412109595</v>
      </c>
      <c r="J4188">
        <v>18.700242466791199</v>
      </c>
      <c r="K4188">
        <v>23.710671380363699</v>
      </c>
      <c r="L4188">
        <v>25.0040928774417</v>
      </c>
      <c r="M4188">
        <v>74.154064679452404</v>
      </c>
      <c r="N4188">
        <v>3.0699799140291</v>
      </c>
      <c r="O4188">
        <v>17.394550205300401</v>
      </c>
      <c r="P4188">
        <v>34.623115577889401</v>
      </c>
      <c r="Q4188">
        <v>9.5383967976583994E-2</v>
      </c>
    </row>
    <row r="4189" spans="1:17" hidden="1" x14ac:dyDescent="0.3">
      <c r="A4189" t="s">
        <v>8610</v>
      </c>
      <c r="B4189" t="s">
        <v>8611</v>
      </c>
      <c r="C4189" t="s">
        <v>10301</v>
      </c>
      <c r="D4189" t="s">
        <v>955</v>
      </c>
      <c r="E4189">
        <v>16.034759999999999</v>
      </c>
      <c r="F4189">
        <v>4.9000000000000004</v>
      </c>
      <c r="G4189">
        <v>-47.325632260976597</v>
      </c>
      <c r="H4189">
        <v>-6.2045271821613603</v>
      </c>
      <c r="I4189">
        <v>-50.117943418801403</v>
      </c>
      <c r="J4189">
        <v>3.2044231341351601</v>
      </c>
      <c r="K4189">
        <v>5.2265595149544604</v>
      </c>
      <c r="L4189">
        <v>10.130087570982299</v>
      </c>
      <c r="M4189">
        <v>52.844089258925301</v>
      </c>
      <c r="N4189">
        <v>0.55106122045927197</v>
      </c>
      <c r="O4189">
        <v>85.510204081632594</v>
      </c>
      <c r="P4189">
        <v>11.363636363636299</v>
      </c>
      <c r="Q4189">
        <v>-0.133929271761352</v>
      </c>
    </row>
    <row r="4190" spans="1:17" hidden="1" x14ac:dyDescent="0.3">
      <c r="A4190" t="s">
        <v>8612</v>
      </c>
      <c r="B4190" t="s">
        <v>8613</v>
      </c>
      <c r="C4190" t="s">
        <v>10301</v>
      </c>
      <c r="D4190" t="s">
        <v>733</v>
      </c>
      <c r="E4190">
        <v>15.966448</v>
      </c>
      <c r="F4190">
        <v>146.29</v>
      </c>
      <c r="G4190">
        <v>16.737656523131299</v>
      </c>
      <c r="H4190">
        <v>2.8794681858401501</v>
      </c>
      <c r="I4190">
        <v>3.7313361123348101</v>
      </c>
      <c r="J4190">
        <v>0.98164230145646503</v>
      </c>
      <c r="K4190">
        <v>139.11454709165801</v>
      </c>
      <c r="L4190">
        <v>126.47593743999001</v>
      </c>
      <c r="M4190">
        <v>48.680230268627398</v>
      </c>
      <c r="N4190">
        <v>1.23619074412716</v>
      </c>
      <c r="O4190">
        <v>2.3309863968828899</v>
      </c>
      <c r="P4190">
        <v>45.852442671984001</v>
      </c>
    </row>
    <row r="4191" spans="1:17" hidden="1" x14ac:dyDescent="0.3">
      <c r="A4191" t="s">
        <v>8614</v>
      </c>
      <c r="B4191" t="s">
        <v>8615</v>
      </c>
      <c r="C4191" t="s">
        <v>10301</v>
      </c>
      <c r="D4191" t="s">
        <v>1002</v>
      </c>
      <c r="E4191">
        <v>15.9655</v>
      </c>
      <c r="F4191">
        <v>8.6300000000000008</v>
      </c>
      <c r="G4191">
        <v>33.995958535902901</v>
      </c>
      <c r="H4191">
        <v>-35.682968636048102</v>
      </c>
      <c r="I4191">
        <v>15.4229421578298</v>
      </c>
      <c r="J4191">
        <v>7.1273220087460798</v>
      </c>
      <c r="K4191">
        <v>10.099661516016701</v>
      </c>
      <c r="L4191">
        <v>8.46186655702558</v>
      </c>
      <c r="M4191">
        <v>48.135583245020399</v>
      </c>
      <c r="N4191">
        <v>1.2140503942233001</v>
      </c>
      <c r="O4191">
        <v>95.828505214368406</v>
      </c>
      <c r="P4191">
        <v>67.572815533980503</v>
      </c>
      <c r="Q4191">
        <v>0.11185668607956099</v>
      </c>
    </row>
    <row r="4192" spans="1:17" hidden="1" x14ac:dyDescent="0.3">
      <c r="A4192" t="s">
        <v>8616</v>
      </c>
      <c r="B4192" t="s">
        <v>8617</v>
      </c>
      <c r="C4192" t="s">
        <v>10301</v>
      </c>
      <c r="D4192" t="s">
        <v>622</v>
      </c>
      <c r="E4192">
        <v>15.927199999999999</v>
      </c>
      <c r="F4192">
        <v>37.04</v>
      </c>
      <c r="G4192">
        <v>-15.162790796585099</v>
      </c>
      <c r="H4192">
        <v>-0.33433146600349001</v>
      </c>
      <c r="I4192">
        <v>-8.2409376134552605</v>
      </c>
      <c r="J4192">
        <v>2.8502691759051602</v>
      </c>
      <c r="K4192">
        <v>36.176716223758</v>
      </c>
      <c r="L4192">
        <v>35.981657522703699</v>
      </c>
      <c r="M4192">
        <v>58.381109383076002</v>
      </c>
      <c r="N4192">
        <v>1.11950963699516</v>
      </c>
      <c r="O4192">
        <v>48.488120950323903</v>
      </c>
      <c r="P4192">
        <v>32.427601001072503</v>
      </c>
      <c r="Q4192">
        <v>-2.4489189829923E-2</v>
      </c>
    </row>
    <row r="4193" spans="1:17" hidden="1" x14ac:dyDescent="0.3">
      <c r="A4193" t="s">
        <v>8618</v>
      </c>
      <c r="B4193" t="s">
        <v>8619</v>
      </c>
      <c r="C4193" t="s">
        <v>10301</v>
      </c>
      <c r="E4193">
        <v>15.87557556</v>
      </c>
      <c r="F4193">
        <v>35.67</v>
      </c>
      <c r="G4193">
        <v>733.67646537441601</v>
      </c>
      <c r="H4193">
        <v>1.91305063290348</v>
      </c>
      <c r="I4193">
        <v>-32.019635891885898</v>
      </c>
      <c r="J4193">
        <v>-10.4755917041764</v>
      </c>
      <c r="K4193">
        <v>38.358292229067203</v>
      </c>
      <c r="L4193">
        <v>31.659558130816499</v>
      </c>
      <c r="M4193">
        <v>21.276589419430898</v>
      </c>
      <c r="N4193">
        <v>0.10408454693159599</v>
      </c>
      <c r="O4193">
        <v>93.692178301093307</v>
      </c>
      <c r="P4193">
        <v>761.59420289854995</v>
      </c>
    </row>
    <row r="4194" spans="1:17" hidden="1" x14ac:dyDescent="0.3">
      <c r="A4194" t="s">
        <v>8620</v>
      </c>
      <c r="B4194" t="s">
        <v>8621</v>
      </c>
      <c r="C4194" t="s">
        <v>10301</v>
      </c>
      <c r="D4194" t="s">
        <v>408</v>
      </c>
      <c r="E4194">
        <v>15.871783869</v>
      </c>
      <c r="F4194">
        <v>12.33</v>
      </c>
      <c r="G4194">
        <v>251.46687786048</v>
      </c>
      <c r="H4194">
        <v>-13.5322994148724</v>
      </c>
      <c r="I4194">
        <v>99.093498405705702</v>
      </c>
      <c r="J4194">
        <v>-0.733205794392917</v>
      </c>
      <c r="K4194">
        <v>12.6729456378715</v>
      </c>
      <c r="L4194">
        <v>8.5854897385295494</v>
      </c>
      <c r="M4194">
        <v>32.689221605451799</v>
      </c>
      <c r="N4194">
        <v>0.35212149729193898</v>
      </c>
      <c r="O4194">
        <v>42.579075425790698</v>
      </c>
      <c r="P4194">
        <v>332.63157894736798</v>
      </c>
      <c r="Q4194">
        <v>8.0622715706424E-2</v>
      </c>
    </row>
    <row r="4195" spans="1:17" hidden="1" x14ac:dyDescent="0.3">
      <c r="A4195" t="s">
        <v>8622</v>
      </c>
      <c r="B4195" t="s">
        <v>8623</v>
      </c>
      <c r="C4195" t="s">
        <v>10301</v>
      </c>
      <c r="D4195" t="s">
        <v>54</v>
      </c>
      <c r="E4195">
        <v>15.8664504</v>
      </c>
      <c r="F4195">
        <v>26.49</v>
      </c>
      <c r="G4195">
        <v>77.749964339219403</v>
      </c>
      <c r="H4195">
        <v>9.6758830385930299</v>
      </c>
      <c r="I4195">
        <v>3.5482780757963801</v>
      </c>
      <c r="J4195">
        <v>-5.1657261195961697</v>
      </c>
      <c r="K4195">
        <v>22.717293430314601</v>
      </c>
      <c r="L4195">
        <v>20.034005893737302</v>
      </c>
      <c r="M4195">
        <v>66.964093290649302</v>
      </c>
      <c r="N4195">
        <v>0.93997751967028798</v>
      </c>
      <c r="O4195">
        <v>2.6425066062665201</v>
      </c>
      <c r="P4195">
        <v>117.13114754098299</v>
      </c>
      <c r="Q4195">
        <v>6.7285218276292996E-2</v>
      </c>
    </row>
    <row r="4196" spans="1:17" hidden="1" x14ac:dyDescent="0.3">
      <c r="A4196" t="s">
        <v>8624</v>
      </c>
      <c r="B4196" t="s">
        <v>8625</v>
      </c>
      <c r="C4196" t="s">
        <v>10301</v>
      </c>
      <c r="D4196" t="s">
        <v>113</v>
      </c>
      <c r="E4196">
        <v>15.84</v>
      </c>
      <c r="F4196">
        <v>18</v>
      </c>
      <c r="G4196">
        <v>-46.690300701029798</v>
      </c>
      <c r="H4196">
        <v>-9.7438461683702098</v>
      </c>
      <c r="I4196">
        <v>-46.974078876824798</v>
      </c>
      <c r="J4196">
        <v>-6.0329998207209803</v>
      </c>
      <c r="K4196">
        <v>19.657517066507499</v>
      </c>
      <c r="L4196">
        <v>21.603386625834599</v>
      </c>
      <c r="M4196">
        <v>35.786676910253398</v>
      </c>
      <c r="N4196">
        <v>1.5436490551837101</v>
      </c>
      <c r="O4196">
        <v>104.888888888888</v>
      </c>
      <c r="P4196">
        <v>5.8823529411764701</v>
      </c>
      <c r="Q4196">
        <v>2.1988625243595999E-2</v>
      </c>
    </row>
    <row r="4197" spans="1:17" hidden="1" x14ac:dyDescent="0.3">
      <c r="A4197" t="s">
        <v>8626</v>
      </c>
      <c r="B4197" t="s">
        <v>8627</v>
      </c>
      <c r="C4197" t="s">
        <v>10301</v>
      </c>
      <c r="D4197" t="s">
        <v>139</v>
      </c>
      <c r="E4197">
        <v>15.82188258</v>
      </c>
      <c r="F4197">
        <v>59.99</v>
      </c>
      <c r="G4197">
        <v>52.124279282588098</v>
      </c>
      <c r="H4197">
        <v>1.3454867764877201</v>
      </c>
      <c r="I4197">
        <v>32.878484503944797</v>
      </c>
      <c r="J4197">
        <v>17.375911039329001</v>
      </c>
      <c r="K4197">
        <v>52.596938452447802</v>
      </c>
      <c r="L4197">
        <v>45.940760378007802</v>
      </c>
      <c r="M4197">
        <v>77.337741357692593</v>
      </c>
      <c r="N4197">
        <v>3.0839918533604802</v>
      </c>
      <c r="O4197">
        <v>0.95015835972662699</v>
      </c>
      <c r="P4197">
        <v>114.633273703041</v>
      </c>
      <c r="Q4197">
        <v>5.7898114164002E-2</v>
      </c>
    </row>
    <row r="4198" spans="1:17" hidden="1" x14ac:dyDescent="0.3">
      <c r="A4198" t="s">
        <v>8628</v>
      </c>
      <c r="B4198" t="s">
        <v>8629</v>
      </c>
      <c r="C4198" t="s">
        <v>10301</v>
      </c>
      <c r="D4198" t="s">
        <v>54</v>
      </c>
      <c r="E4198">
        <v>15.7230556</v>
      </c>
      <c r="F4198">
        <v>51.47</v>
      </c>
      <c r="G4198">
        <v>66.528805732382196</v>
      </c>
      <c r="H4198">
        <v>-4.4726174928862203</v>
      </c>
      <c r="I4198">
        <v>49.218297020657403</v>
      </c>
      <c r="J4198">
        <v>6.9734043151864302</v>
      </c>
      <c r="K4198">
        <v>44.558408695158498</v>
      </c>
      <c r="L4198">
        <v>35.308949390764802</v>
      </c>
      <c r="M4198">
        <v>69.672977519608807</v>
      </c>
      <c r="N4198">
        <v>0.24807106223556299</v>
      </c>
      <c r="O4198">
        <v>8.2960948125121394</v>
      </c>
      <c r="P4198">
        <v>139.39534883720901</v>
      </c>
      <c r="Q4198">
        <v>0.112702657326451</v>
      </c>
    </row>
    <row r="4199" spans="1:17" hidden="1" x14ac:dyDescent="0.3">
      <c r="A4199" t="s">
        <v>8630</v>
      </c>
      <c r="B4199" t="s">
        <v>8631</v>
      </c>
      <c r="C4199" t="s">
        <v>10301</v>
      </c>
      <c r="D4199" t="s">
        <v>51</v>
      </c>
      <c r="E4199">
        <v>15.671552999999999</v>
      </c>
      <c r="F4199">
        <v>30.9</v>
      </c>
      <c r="G4199">
        <v>17.4940271817477</v>
      </c>
      <c r="H4199">
        <v>-4.4049065591224501</v>
      </c>
      <c r="I4199">
        <v>-40.804172730497498</v>
      </c>
      <c r="J4199">
        <v>7.0958655759055604</v>
      </c>
      <c r="K4199">
        <v>31.5835385753103</v>
      </c>
      <c r="L4199">
        <v>29.858562263254498</v>
      </c>
      <c r="M4199">
        <v>54.280254899095702</v>
      </c>
      <c r="N4199">
        <v>1.0561790903001</v>
      </c>
      <c r="O4199">
        <v>45.566343042071097</v>
      </c>
      <c r="P4199">
        <v>62.631578947368403</v>
      </c>
      <c r="Q4199">
        <v>8.6999995259697996E-2</v>
      </c>
    </row>
    <row r="4200" spans="1:17" hidden="1" x14ac:dyDescent="0.3">
      <c r="A4200" t="s">
        <v>8632</v>
      </c>
      <c r="B4200" t="s">
        <v>8633</v>
      </c>
      <c r="C4200" t="s">
        <v>10301</v>
      </c>
      <c r="D4200" t="s">
        <v>622</v>
      </c>
      <c r="E4200">
        <v>15.661947</v>
      </c>
      <c r="F4200">
        <v>35.700000000000003</v>
      </c>
      <c r="G4200">
        <v>120.862750280743</v>
      </c>
      <c r="H4200">
        <v>-11.759523659971499</v>
      </c>
      <c r="I4200">
        <v>63.238525353280401</v>
      </c>
      <c r="J4200">
        <v>5.1707818169117603</v>
      </c>
      <c r="K4200">
        <v>30.975870193748101</v>
      </c>
      <c r="L4200">
        <v>24.307105319311901</v>
      </c>
      <c r="M4200">
        <v>75.683241749168999</v>
      </c>
      <c r="N4200">
        <v>1.5155279503105501</v>
      </c>
      <c r="O4200">
        <v>16.190476190476101</v>
      </c>
      <c r="P4200">
        <v>162.5</v>
      </c>
    </row>
    <row r="4201" spans="1:17" hidden="1" x14ac:dyDescent="0.3">
      <c r="A4201" t="s">
        <v>8634</v>
      </c>
      <c r="B4201" t="s">
        <v>8635</v>
      </c>
      <c r="C4201" t="s">
        <v>10301</v>
      </c>
      <c r="D4201" t="s">
        <v>72</v>
      </c>
      <c r="E4201">
        <v>15.626519999999999</v>
      </c>
      <c r="F4201">
        <v>2.73</v>
      </c>
      <c r="G4201">
        <v>-24.115456155313201</v>
      </c>
      <c r="H4201">
        <v>-4.57893277756106</v>
      </c>
      <c r="I4201">
        <v>10.745792300152001</v>
      </c>
      <c r="J4201">
        <v>13.8262021315249</v>
      </c>
      <c r="K4201">
        <v>2.4621054276451599</v>
      </c>
      <c r="L4201">
        <v>2.4564055106647702</v>
      </c>
      <c r="M4201">
        <v>77.640792278432897</v>
      </c>
      <c r="N4201">
        <v>1.36893748856422</v>
      </c>
      <c r="O4201">
        <v>72.161172161172104</v>
      </c>
      <c r="P4201">
        <v>113.28125</v>
      </c>
      <c r="Q4201">
        <v>-5.8917112469172001E-2</v>
      </c>
    </row>
    <row r="4202" spans="1:17" hidden="1" x14ac:dyDescent="0.3">
      <c r="A4202" t="s">
        <v>8636</v>
      </c>
      <c r="B4202" t="s">
        <v>8637</v>
      </c>
      <c r="C4202" t="s">
        <v>10301</v>
      </c>
      <c r="D4202" t="s">
        <v>46</v>
      </c>
      <c r="E4202">
        <v>15.62026</v>
      </c>
      <c r="F4202">
        <v>22.85</v>
      </c>
      <c r="G4202">
        <v>-7.0182666246636396</v>
      </c>
      <c r="H4202">
        <v>17.160574512921801</v>
      </c>
      <c r="I4202">
        <v>-9.6668037920964807</v>
      </c>
      <c r="K4202">
        <v>19.083281477934399</v>
      </c>
      <c r="L4202">
        <v>11.903343096853201</v>
      </c>
      <c r="M4202">
        <v>85.826546996053594</v>
      </c>
      <c r="N4202">
        <v>1</v>
      </c>
      <c r="O4202">
        <v>2.8446389496717699</v>
      </c>
      <c r="P4202">
        <v>82.8</v>
      </c>
    </row>
    <row r="4203" spans="1:17" hidden="1" x14ac:dyDescent="0.3">
      <c r="A4203" t="s">
        <v>8638</v>
      </c>
      <c r="B4203" t="s">
        <v>8639</v>
      </c>
      <c r="C4203" t="s">
        <v>10301</v>
      </c>
      <c r="D4203" t="s">
        <v>7667</v>
      </c>
      <c r="E4203">
        <v>15.54961875</v>
      </c>
      <c r="F4203">
        <v>37.5</v>
      </c>
      <c r="G4203">
        <v>-4.56247436623981</v>
      </c>
      <c r="H4203">
        <v>3.2031760580735398</v>
      </c>
      <c r="I4203">
        <v>-21.639717957762699</v>
      </c>
      <c r="J4203">
        <v>-2.76572611959616</v>
      </c>
      <c r="K4203">
        <v>35.548682327585702</v>
      </c>
      <c r="L4203">
        <v>34.751328468026102</v>
      </c>
      <c r="M4203">
        <v>31.821436871220602</v>
      </c>
      <c r="N4203">
        <v>0.35568513119533501</v>
      </c>
      <c r="O4203">
        <v>47.813333333333297</v>
      </c>
      <c r="P4203">
        <v>78.571428571428498</v>
      </c>
      <c r="Q4203">
        <v>0.109503450724837</v>
      </c>
    </row>
    <row r="4204" spans="1:17" hidden="1" x14ac:dyDescent="0.3">
      <c r="A4204" t="s">
        <v>8640</v>
      </c>
      <c r="B4204" t="s">
        <v>8641</v>
      </c>
      <c r="C4204" t="s">
        <v>10301</v>
      </c>
      <c r="D4204" t="s">
        <v>89</v>
      </c>
      <c r="E4204">
        <v>15.546573371999999</v>
      </c>
      <c r="F4204">
        <v>26.86</v>
      </c>
      <c r="G4204">
        <v>-13.3272938381277</v>
      </c>
      <c r="H4204">
        <v>-2.9767603586925699</v>
      </c>
      <c r="I4204">
        <v>-23.0873418622058</v>
      </c>
      <c r="J4204">
        <v>-4.3663081494251896</v>
      </c>
      <c r="K4204">
        <v>27.986047230063999</v>
      </c>
      <c r="L4204">
        <v>27.340152354012801</v>
      </c>
      <c r="M4204">
        <v>36.279595445996598</v>
      </c>
      <c r="N4204">
        <v>0.98328328119084596</v>
      </c>
      <c r="O4204">
        <v>40.692479523454899</v>
      </c>
      <c r="P4204">
        <v>22.090909090909001</v>
      </c>
      <c r="Q4204">
        <v>9.3865105740981003E-2</v>
      </c>
    </row>
    <row r="4205" spans="1:17" hidden="1" x14ac:dyDescent="0.3">
      <c r="A4205" t="s">
        <v>8642</v>
      </c>
      <c r="B4205" t="s">
        <v>8643</v>
      </c>
      <c r="C4205" t="s">
        <v>10301</v>
      </c>
      <c r="D4205" t="s">
        <v>736</v>
      </c>
      <c r="E4205">
        <v>15.524699999999999</v>
      </c>
      <c r="F4205">
        <v>30</v>
      </c>
      <c r="G4205">
        <v>-37.008646615043602</v>
      </c>
      <c r="H4205">
        <v>-1.23320787049787</v>
      </c>
      <c r="I4205">
        <v>-20.739084894594999</v>
      </c>
      <c r="J4205">
        <v>-5.9603050160143596</v>
      </c>
      <c r="K4205">
        <v>30.495857450609702</v>
      </c>
      <c r="L4205">
        <v>31.448890505003298</v>
      </c>
      <c r="M4205">
        <v>39.393170843724697</v>
      </c>
      <c r="N4205">
        <v>0.29373996789727103</v>
      </c>
      <c r="O4205">
        <v>43.1</v>
      </c>
      <c r="P4205">
        <v>19.047619047619001</v>
      </c>
    </row>
    <row r="4206" spans="1:17" hidden="1" x14ac:dyDescent="0.3">
      <c r="A4206" t="s">
        <v>8644</v>
      </c>
      <c r="B4206" t="s">
        <v>8645</v>
      </c>
      <c r="C4206" t="s">
        <v>10301</v>
      </c>
      <c r="D4206" t="s">
        <v>139</v>
      </c>
      <c r="E4206">
        <v>15.505705212000001</v>
      </c>
      <c r="F4206">
        <v>39.090000000000003</v>
      </c>
      <c r="G4206">
        <v>333.04924360794001</v>
      </c>
      <c r="H4206">
        <v>7.6222641428688904</v>
      </c>
      <c r="I4206">
        <v>349.29124876855002</v>
      </c>
      <c r="J4206">
        <v>-6.69789618595152</v>
      </c>
      <c r="M4206">
        <v>33.820968838450803</v>
      </c>
      <c r="O4206">
        <v>16.0143259145561</v>
      </c>
      <c r="P4206">
        <v>360.96698113207498</v>
      </c>
    </row>
    <row r="4207" spans="1:17" hidden="1" x14ac:dyDescent="0.3">
      <c r="A4207" t="s">
        <v>8646</v>
      </c>
      <c r="B4207" t="s">
        <v>8647</v>
      </c>
      <c r="C4207" t="s">
        <v>10301</v>
      </c>
      <c r="D4207" t="s">
        <v>733</v>
      </c>
      <c r="E4207">
        <v>15.501888424000001</v>
      </c>
      <c r="F4207">
        <v>95.68</v>
      </c>
      <c r="G4207">
        <v>23.6665463795409</v>
      </c>
      <c r="H4207">
        <v>7.33207839336273</v>
      </c>
      <c r="I4207">
        <v>8.5857055449716704</v>
      </c>
      <c r="J4207">
        <v>0.41741185222876698</v>
      </c>
      <c r="K4207">
        <v>88.995918259926398</v>
      </c>
      <c r="L4207">
        <v>79.851714853634903</v>
      </c>
      <c r="M4207">
        <v>40.888200527429397</v>
      </c>
      <c r="N4207">
        <v>0.99904958821624201</v>
      </c>
      <c r="O4207">
        <v>0.72115384615385403</v>
      </c>
      <c r="P4207">
        <v>53.063509838425801</v>
      </c>
    </row>
    <row r="4208" spans="1:17" hidden="1" x14ac:dyDescent="0.3">
      <c r="A4208" t="s">
        <v>8648</v>
      </c>
      <c r="B4208" t="s">
        <v>8649</v>
      </c>
      <c r="C4208" t="s">
        <v>10301</v>
      </c>
      <c r="D4208" t="s">
        <v>622</v>
      </c>
      <c r="E4208">
        <v>15.3188690479999</v>
      </c>
      <c r="F4208">
        <v>13.16</v>
      </c>
      <c r="G4208">
        <v>-10.4177375241345</v>
      </c>
      <c r="H4208">
        <v>3.16584947435679</v>
      </c>
      <c r="I4208">
        <v>-7.0652395177381004</v>
      </c>
      <c r="J4208">
        <v>1.1435780242662199</v>
      </c>
      <c r="K4208">
        <v>13.1317457938367</v>
      </c>
      <c r="L4208">
        <v>12.6293403356082</v>
      </c>
      <c r="M4208">
        <v>49.001297785631003</v>
      </c>
      <c r="N4208">
        <v>1.24137436060346</v>
      </c>
      <c r="O4208">
        <v>19.984802431610898</v>
      </c>
      <c r="P4208">
        <v>31.468531468531399</v>
      </c>
      <c r="Q4208">
        <v>4.8044436696209003E-2</v>
      </c>
    </row>
    <row r="4209" spans="1:17" hidden="1" x14ac:dyDescent="0.3">
      <c r="A4209" t="s">
        <v>8650</v>
      </c>
      <c r="B4209" t="s">
        <v>8651</v>
      </c>
      <c r="C4209" t="s">
        <v>10301</v>
      </c>
      <c r="D4209" t="s">
        <v>571</v>
      </c>
      <c r="E4209">
        <v>15.310827</v>
      </c>
      <c r="F4209">
        <v>19.95</v>
      </c>
      <c r="G4209">
        <v>122.71040317938299</v>
      </c>
      <c r="H4209">
        <v>6.3545610989245498</v>
      </c>
      <c r="I4209">
        <v>69.030789375605295</v>
      </c>
      <c r="J4209">
        <v>7.3153862790133202</v>
      </c>
      <c r="K4209">
        <v>16.677861830675401</v>
      </c>
      <c r="L4209">
        <v>12.7539964432953</v>
      </c>
      <c r="M4209">
        <v>74.004731416323196</v>
      </c>
      <c r="N4209">
        <v>0.81919023320139195</v>
      </c>
      <c r="O4209">
        <v>0</v>
      </c>
      <c r="P4209">
        <v>225.448613376835</v>
      </c>
      <c r="Q4209">
        <v>9.2343012412766004E-2</v>
      </c>
    </row>
    <row r="4210" spans="1:17" hidden="1" x14ac:dyDescent="0.3">
      <c r="A4210" t="s">
        <v>8652</v>
      </c>
      <c r="B4210" t="s">
        <v>8653</v>
      </c>
      <c r="C4210" t="s">
        <v>10301</v>
      </c>
      <c r="D4210" t="s">
        <v>733</v>
      </c>
      <c r="E4210">
        <v>15.224317124999899</v>
      </c>
      <c r="F4210">
        <v>26.44</v>
      </c>
      <c r="G4210">
        <v>7.5172071520538504</v>
      </c>
      <c r="H4210">
        <v>3.6086507784673798</v>
      </c>
      <c r="I4210">
        <v>3.13104140981405</v>
      </c>
      <c r="J4210">
        <v>0.62279910181315901</v>
      </c>
      <c r="K4210">
        <v>25.616393331934301</v>
      </c>
      <c r="L4210">
        <v>23.548888616497699</v>
      </c>
      <c r="M4210">
        <v>59.890528015670299</v>
      </c>
      <c r="N4210">
        <v>0.50712956767421102</v>
      </c>
      <c r="O4210">
        <v>4.7655068078668696</v>
      </c>
      <c r="P4210">
        <v>39.820200951877297</v>
      </c>
    </row>
    <row r="4211" spans="1:17" hidden="1" x14ac:dyDescent="0.3">
      <c r="A4211" t="s">
        <v>8654</v>
      </c>
      <c r="B4211" t="s">
        <v>8655</v>
      </c>
      <c r="C4211" t="s">
        <v>10301</v>
      </c>
      <c r="D4211" t="s">
        <v>733</v>
      </c>
      <c r="E4211">
        <v>15.1879762019999</v>
      </c>
      <c r="F4211">
        <v>169.96</v>
      </c>
      <c r="G4211">
        <v>25.4342429865574</v>
      </c>
      <c r="H4211">
        <v>4.7044684728465302</v>
      </c>
      <c r="I4211">
        <v>8.4288538847966201</v>
      </c>
      <c r="J4211">
        <v>0.264946482391756</v>
      </c>
      <c r="K4211">
        <v>160.951863865185</v>
      </c>
      <c r="L4211">
        <v>143.41401573056601</v>
      </c>
      <c r="M4211">
        <v>55.3773054855941</v>
      </c>
      <c r="N4211">
        <v>0.796727859847843</v>
      </c>
      <c r="O4211">
        <v>2.17109908213697</v>
      </c>
      <c r="P4211">
        <v>55.087142987498801</v>
      </c>
    </row>
    <row r="4212" spans="1:17" hidden="1" x14ac:dyDescent="0.3">
      <c r="A4212" t="s">
        <v>8656</v>
      </c>
      <c r="B4212" t="s">
        <v>8657</v>
      </c>
      <c r="C4212" t="s">
        <v>10301</v>
      </c>
      <c r="D4212" t="s">
        <v>139</v>
      </c>
      <c r="E4212">
        <v>15.144165535999999</v>
      </c>
      <c r="F4212">
        <v>35.72</v>
      </c>
      <c r="G4212">
        <v>-32.993474967663602</v>
      </c>
      <c r="H4212">
        <v>18.7667921295021</v>
      </c>
      <c r="I4212">
        <v>-18.143394055067301</v>
      </c>
      <c r="J4212">
        <v>-2.7379406236250698</v>
      </c>
      <c r="K4212">
        <v>32.783450946483697</v>
      </c>
      <c r="L4212">
        <v>33.497559127559299</v>
      </c>
      <c r="M4212">
        <v>59.022096331264798</v>
      </c>
      <c r="N4212">
        <v>0.70552393965978999</v>
      </c>
      <c r="O4212">
        <v>39.053751399775997</v>
      </c>
      <c r="P4212">
        <v>33.3333333333333</v>
      </c>
      <c r="Q4212">
        <v>9.9458095927635007E-2</v>
      </c>
    </row>
    <row r="4213" spans="1:17" hidden="1" x14ac:dyDescent="0.3">
      <c r="A4213" t="s">
        <v>8658</v>
      </c>
      <c r="B4213" t="s">
        <v>8659</v>
      </c>
      <c r="C4213" t="s">
        <v>10301</v>
      </c>
      <c r="D4213" t="s">
        <v>46</v>
      </c>
      <c r="E4213">
        <v>15.1239995</v>
      </c>
      <c r="F4213">
        <v>539.95000000000005</v>
      </c>
      <c r="G4213">
        <v>5.8160086058963998</v>
      </c>
      <c r="H4213">
        <v>-3.2475441376242502</v>
      </c>
      <c r="I4213">
        <v>16.899097973419799</v>
      </c>
      <c r="J4213">
        <v>0.57398679906412697</v>
      </c>
      <c r="K4213">
        <v>535.19679015141298</v>
      </c>
      <c r="L4213">
        <v>469.86839606924798</v>
      </c>
      <c r="M4213">
        <v>53.3013500848703</v>
      </c>
      <c r="N4213">
        <v>0.77806122448979498</v>
      </c>
      <c r="O4213">
        <v>16.483007685896801</v>
      </c>
      <c r="P4213">
        <v>83.220223956566002</v>
      </c>
    </row>
    <row r="4214" spans="1:17" hidden="1" x14ac:dyDescent="0.3">
      <c r="A4214" t="s">
        <v>8660</v>
      </c>
      <c r="B4214" t="s">
        <v>8661</v>
      </c>
      <c r="C4214" t="s">
        <v>10301</v>
      </c>
      <c r="D4214" t="s">
        <v>527</v>
      </c>
      <c r="E4214">
        <v>15.123552</v>
      </c>
      <c r="F4214">
        <v>480</v>
      </c>
      <c r="G4214">
        <v>41.543868830675599</v>
      </c>
      <c r="H4214">
        <v>1.6580964773282101</v>
      </c>
      <c r="I4214">
        <v>-12.389353213664601</v>
      </c>
      <c r="J4214">
        <v>-3.4685478965813701</v>
      </c>
      <c r="K4214">
        <v>468.58189684420398</v>
      </c>
      <c r="L4214">
        <v>436.28037258303402</v>
      </c>
      <c r="M4214">
        <v>56.3364377515285</v>
      </c>
      <c r="N4214">
        <v>1.80355776587605</v>
      </c>
      <c r="O4214">
        <v>28.0729166666666</v>
      </c>
      <c r="P4214">
        <v>85.328185328185299</v>
      </c>
      <c r="Q4214">
        <v>5.9964153287378003E-2</v>
      </c>
    </row>
    <row r="4215" spans="1:17" hidden="1" x14ac:dyDescent="0.3">
      <c r="A4215" t="s">
        <v>8662</v>
      </c>
      <c r="B4215" t="s">
        <v>8663</v>
      </c>
      <c r="C4215" t="s">
        <v>10301</v>
      </c>
      <c r="D4215" t="s">
        <v>27</v>
      </c>
      <c r="E4215">
        <v>15.112500000000001</v>
      </c>
      <c r="F4215">
        <v>75</v>
      </c>
      <c r="G4215">
        <v>-58.569609923579698</v>
      </c>
      <c r="H4215">
        <v>-8.6406152779052796</v>
      </c>
      <c r="I4215">
        <v>-30.153993233090201</v>
      </c>
      <c r="J4215">
        <v>-1.6194011027384501</v>
      </c>
      <c r="K4215">
        <v>81.609078178199198</v>
      </c>
      <c r="L4215">
        <v>102.811981816363</v>
      </c>
      <c r="M4215">
        <v>32.987314758507402</v>
      </c>
      <c r="N4215">
        <v>0.684782608695652</v>
      </c>
      <c r="O4215">
        <v>58.933333333333302</v>
      </c>
      <c r="P4215">
        <v>7.7586206896551797</v>
      </c>
      <c r="Q4215">
        <v>-0.12993996908262201</v>
      </c>
    </row>
    <row r="4216" spans="1:17" hidden="1" x14ac:dyDescent="0.3">
      <c r="A4216" t="s">
        <v>8664</v>
      </c>
      <c r="B4216" t="s">
        <v>8665</v>
      </c>
      <c r="C4216" t="s">
        <v>10301</v>
      </c>
      <c r="D4216" t="s">
        <v>72</v>
      </c>
      <c r="E4216">
        <v>15.059749999999999</v>
      </c>
      <c r="F4216">
        <v>10.210000000000001</v>
      </c>
      <c r="G4216">
        <v>51.205069493409297</v>
      </c>
      <c r="H4216">
        <v>3.5335264094209902</v>
      </c>
      <c r="I4216">
        <v>-52.176897864690503</v>
      </c>
      <c r="J4216">
        <v>-6.0428796776485996</v>
      </c>
      <c r="K4216">
        <v>10.603482409984201</v>
      </c>
      <c r="L4216">
        <v>10.366283317636899</v>
      </c>
      <c r="M4216">
        <v>39.990578780053198</v>
      </c>
      <c r="N4216">
        <v>1.2614117971859</v>
      </c>
      <c r="O4216">
        <v>105.19098922624801</v>
      </c>
      <c r="P4216">
        <v>103.386454183266</v>
      </c>
      <c r="Q4216">
        <v>3.3243157642240001E-3</v>
      </c>
    </row>
    <row r="4217" spans="1:17" hidden="1" x14ac:dyDescent="0.3">
      <c r="A4217" t="s">
        <v>8666</v>
      </c>
      <c r="B4217" t="s">
        <v>8667</v>
      </c>
      <c r="C4217" t="s">
        <v>10301</v>
      </c>
      <c r="D4217" t="s">
        <v>139</v>
      </c>
      <c r="E4217">
        <v>15.054377799999999</v>
      </c>
      <c r="F4217">
        <v>19.45</v>
      </c>
      <c r="G4217">
        <v>74.686429142532106</v>
      </c>
      <c r="H4217">
        <v>9.8207767053376092</v>
      </c>
      <c r="I4217">
        <v>-30.294979225449701</v>
      </c>
      <c r="K4217">
        <v>20.306709300554299</v>
      </c>
      <c r="L4217">
        <v>15.1257541372907</v>
      </c>
      <c r="M4217">
        <v>7.4489685252399995E-4</v>
      </c>
      <c r="N4217">
        <v>1</v>
      </c>
      <c r="O4217">
        <v>48.843187660668299</v>
      </c>
      <c r="P4217">
        <v>124.85549132947899</v>
      </c>
    </row>
    <row r="4218" spans="1:17" hidden="1" x14ac:dyDescent="0.3">
      <c r="A4218" t="s">
        <v>8668</v>
      </c>
      <c r="B4218" t="s">
        <v>8669</v>
      </c>
      <c r="C4218" t="s">
        <v>10301</v>
      </c>
      <c r="D4218" t="s">
        <v>5863</v>
      </c>
      <c r="E4218">
        <v>15.025919999999999</v>
      </c>
      <c r="F4218">
        <v>90.3</v>
      </c>
      <c r="G4218">
        <v>12.0822624758654</v>
      </c>
      <c r="H4218">
        <v>19.2149714012108</v>
      </c>
      <c r="I4218">
        <v>-1.5537811440128699</v>
      </c>
      <c r="J4218">
        <v>6.5033929510717803</v>
      </c>
      <c r="K4218">
        <v>78.477751082707002</v>
      </c>
      <c r="L4218">
        <v>75.307170868397904</v>
      </c>
      <c r="M4218">
        <v>99.3295850841169</v>
      </c>
      <c r="N4218">
        <v>3.4090909090908998</v>
      </c>
      <c r="O4218">
        <v>0</v>
      </c>
      <c r="P4218">
        <v>42.879746835443001</v>
      </c>
    </row>
    <row r="4219" spans="1:17" hidden="1" x14ac:dyDescent="0.3">
      <c r="A4219" t="s">
        <v>8670</v>
      </c>
      <c r="B4219" t="s">
        <v>8671</v>
      </c>
      <c r="C4219" t="s">
        <v>10301</v>
      </c>
      <c r="D4219" t="s">
        <v>527</v>
      </c>
      <c r="E4219">
        <v>14.976447200000001</v>
      </c>
      <c r="F4219">
        <v>10.66</v>
      </c>
      <c r="G4219">
        <v>-34.326868340640203</v>
      </c>
      <c r="H4219">
        <v>8.0503440972115108</v>
      </c>
      <c r="I4219">
        <v>-30.239521515549502</v>
      </c>
      <c r="J4219">
        <v>-2.95005791683118</v>
      </c>
      <c r="K4219">
        <v>10.338860718789199</v>
      </c>
      <c r="L4219">
        <v>11.1314386343519</v>
      </c>
      <c r="M4219">
        <v>52.018114495010302</v>
      </c>
      <c r="N4219">
        <v>0.92435066796628595</v>
      </c>
      <c r="O4219">
        <v>57.692307692307601</v>
      </c>
      <c r="P4219">
        <v>23.8095238095238</v>
      </c>
      <c r="Q4219">
        <v>2.6955468243215999E-2</v>
      </c>
    </row>
    <row r="4220" spans="1:17" hidden="1" x14ac:dyDescent="0.3">
      <c r="A4220" t="s">
        <v>8672</v>
      </c>
      <c r="B4220" t="s">
        <v>8673</v>
      </c>
      <c r="C4220" t="s">
        <v>10301</v>
      </c>
      <c r="D4220" t="s">
        <v>2624</v>
      </c>
      <c r="E4220">
        <v>14.88</v>
      </c>
      <c r="F4220">
        <v>29.76</v>
      </c>
      <c r="G4220">
        <v>-19.502436977686401</v>
      </c>
      <c r="H4220">
        <v>-21.576000789857201</v>
      </c>
      <c r="I4220">
        <v>-36.333960211626298</v>
      </c>
      <c r="J4220">
        <v>12.948559594689501</v>
      </c>
      <c r="K4220">
        <v>32.946461413601398</v>
      </c>
      <c r="L4220">
        <v>34.370140950747398</v>
      </c>
      <c r="M4220">
        <v>59.493544652430003</v>
      </c>
      <c r="N4220">
        <v>6.0332486234646296</v>
      </c>
      <c r="O4220">
        <v>46.001344086021497</v>
      </c>
      <c r="P4220">
        <v>67.661971830985905</v>
      </c>
    </row>
    <row r="4221" spans="1:17" hidden="1" x14ac:dyDescent="0.3">
      <c r="A4221" t="s">
        <v>8674</v>
      </c>
      <c r="B4221" t="s">
        <v>8675</v>
      </c>
      <c r="C4221" t="s">
        <v>10301</v>
      </c>
      <c r="D4221" t="s">
        <v>180</v>
      </c>
      <c r="E4221">
        <v>14.852639999999999</v>
      </c>
      <c r="F4221">
        <v>85.36</v>
      </c>
      <c r="G4221">
        <v>-40.324099761179198</v>
      </c>
      <c r="H4221">
        <v>17.639341149109899</v>
      </c>
      <c r="I4221">
        <v>-17.7703418244711</v>
      </c>
      <c r="J4221">
        <v>4.2687566390245104</v>
      </c>
      <c r="K4221">
        <v>71.198977083532199</v>
      </c>
      <c r="L4221">
        <v>83.684335511492407</v>
      </c>
      <c r="M4221">
        <v>84.772517058109102</v>
      </c>
      <c r="N4221">
        <v>2.27391805511893</v>
      </c>
      <c r="O4221">
        <v>47.1415182755389</v>
      </c>
      <c r="P4221">
        <v>49.204684495717501</v>
      </c>
      <c r="Q4221">
        <v>8.1070899216209996E-2</v>
      </c>
    </row>
    <row r="4222" spans="1:17" hidden="1" x14ac:dyDescent="0.3">
      <c r="A4222" t="s">
        <v>8676</v>
      </c>
      <c r="B4222" t="s">
        <v>8677</v>
      </c>
      <c r="C4222" t="s">
        <v>10301</v>
      </c>
      <c r="D4222" t="s">
        <v>568</v>
      </c>
      <c r="E4222">
        <v>14.802944</v>
      </c>
      <c r="F4222">
        <v>4.16</v>
      </c>
      <c r="G4222">
        <v>-25.201688141418501</v>
      </c>
      <c r="H4222">
        <v>10.4551038178138</v>
      </c>
      <c r="I4222">
        <v>-7.15311929819842</v>
      </c>
      <c r="J4222">
        <v>-4.3675567832117297</v>
      </c>
      <c r="K4222">
        <v>4.2357715516450902</v>
      </c>
      <c r="L4222">
        <v>4.1931916314748596</v>
      </c>
      <c r="M4222">
        <v>39.7027081008953</v>
      </c>
      <c r="N4222">
        <v>0.97608211619651197</v>
      </c>
      <c r="O4222">
        <v>57.932692307692299</v>
      </c>
      <c r="P4222">
        <v>16.526610644257701</v>
      </c>
      <c r="Q4222">
        <v>4.4682489314302999E-2</v>
      </c>
    </row>
    <row r="4223" spans="1:17" hidden="1" x14ac:dyDescent="0.3">
      <c r="A4223" t="s">
        <v>8678</v>
      </c>
      <c r="B4223" t="s">
        <v>8679</v>
      </c>
      <c r="C4223" t="s">
        <v>10301</v>
      </c>
      <c r="D4223" t="s">
        <v>2663</v>
      </c>
      <c r="E4223">
        <v>14.7765684</v>
      </c>
      <c r="F4223">
        <v>32.78</v>
      </c>
      <c r="G4223">
        <v>10.7455450477774</v>
      </c>
      <c r="H4223">
        <v>8.49961655698303</v>
      </c>
      <c r="I4223">
        <v>-41.105226443180598</v>
      </c>
      <c r="J4223">
        <v>10.9830374807994</v>
      </c>
      <c r="K4223">
        <v>32.120409745656403</v>
      </c>
      <c r="L4223">
        <v>31.942109302165001</v>
      </c>
      <c r="M4223">
        <v>49.953472816571399</v>
      </c>
      <c r="N4223">
        <v>0.81793870832127602</v>
      </c>
      <c r="O4223">
        <v>56.101281269066497</v>
      </c>
      <c r="P4223">
        <v>55.724465558194701</v>
      </c>
      <c r="Q4223">
        <v>8.8897790235097002E-2</v>
      </c>
    </row>
    <row r="4224" spans="1:17" hidden="1" x14ac:dyDescent="0.3">
      <c r="A4224" t="s">
        <v>8680</v>
      </c>
      <c r="B4224" t="s">
        <v>8681</v>
      </c>
      <c r="C4224" t="s">
        <v>10301</v>
      </c>
      <c r="D4224" t="s">
        <v>622</v>
      </c>
      <c r="E4224">
        <v>14.763935999999999</v>
      </c>
      <c r="F4224">
        <v>25.42</v>
      </c>
      <c r="G4224">
        <v>41.888541700982302</v>
      </c>
      <c r="H4224">
        <v>-0.19023749085665501</v>
      </c>
      <c r="I4224">
        <v>9.6607831496014391</v>
      </c>
      <c r="J4224">
        <v>10.9966036126725</v>
      </c>
      <c r="K4224">
        <v>21.7367824910297</v>
      </c>
      <c r="L4224">
        <v>19.409383046289701</v>
      </c>
      <c r="M4224">
        <v>64.376820763674502</v>
      </c>
      <c r="N4224">
        <v>2.1507963265140901</v>
      </c>
      <c r="O4224">
        <v>10.3461841070023</v>
      </c>
      <c r="P4224">
        <v>142.32602478550999</v>
      </c>
    </row>
    <row r="4225" spans="1:17" hidden="1" x14ac:dyDescent="0.3">
      <c r="A4225" t="s">
        <v>8682</v>
      </c>
      <c r="B4225" t="s">
        <v>8683</v>
      </c>
      <c r="C4225" t="s">
        <v>10301</v>
      </c>
      <c r="D4225" t="s">
        <v>133</v>
      </c>
      <c r="E4225">
        <v>14.755967200000001</v>
      </c>
      <c r="F4225">
        <v>24.59</v>
      </c>
      <c r="G4225">
        <v>-13.5456445008787</v>
      </c>
      <c r="H4225">
        <v>-1.36719625817094</v>
      </c>
      <c r="I4225">
        <v>-14.328147248719</v>
      </c>
      <c r="J4225">
        <v>-2.18093079795874</v>
      </c>
      <c r="K4225">
        <v>23.7124350265751</v>
      </c>
      <c r="L4225">
        <v>23.859933450368199</v>
      </c>
      <c r="M4225">
        <v>61.483148808881602</v>
      </c>
      <c r="N4225">
        <v>1.741317341876</v>
      </c>
      <c r="O4225">
        <v>47.214314762098397</v>
      </c>
      <c r="P4225">
        <v>44.562022339800102</v>
      </c>
      <c r="Q4225">
        <v>5.9558411592403E-2</v>
      </c>
    </row>
    <row r="4226" spans="1:17" hidden="1" x14ac:dyDescent="0.3">
      <c r="A4226" t="s">
        <v>8684</v>
      </c>
      <c r="B4226" t="s">
        <v>8685</v>
      </c>
      <c r="C4226" t="s">
        <v>10301</v>
      </c>
      <c r="D4226" t="s">
        <v>5510</v>
      </c>
      <c r="E4226">
        <v>14.705</v>
      </c>
      <c r="F4226">
        <v>8.65</v>
      </c>
      <c r="G4226">
        <v>-56.957934406825203</v>
      </c>
      <c r="H4226">
        <v>8.6433353393786696</v>
      </c>
      <c r="I4226">
        <v>-36.458341059177201</v>
      </c>
      <c r="J4226">
        <v>1.3278411318658101</v>
      </c>
      <c r="K4226">
        <v>8.4460634535787609</v>
      </c>
      <c r="L4226">
        <v>9.4797248587164802</v>
      </c>
      <c r="M4226">
        <v>55.147711652332603</v>
      </c>
      <c r="N4226">
        <v>1.1431630843362699</v>
      </c>
      <c r="O4226">
        <v>54.3352601156069</v>
      </c>
      <c r="P4226">
        <v>15.3333333333333</v>
      </c>
      <c r="Q4226">
        <v>9.0386985810328002E-2</v>
      </c>
    </row>
    <row r="4227" spans="1:17" hidden="1" x14ac:dyDescent="0.3">
      <c r="A4227" t="s">
        <v>8686</v>
      </c>
      <c r="B4227" t="s">
        <v>8687</v>
      </c>
      <c r="C4227" t="s">
        <v>10301</v>
      </c>
      <c r="D4227" t="s">
        <v>354</v>
      </c>
      <c r="E4227">
        <v>14.655604</v>
      </c>
      <c r="F4227">
        <v>30.65</v>
      </c>
      <c r="G4227">
        <v>-33.2312994642025</v>
      </c>
      <c r="H4227">
        <v>-20.4771103095222</v>
      </c>
      <c r="I4227">
        <v>-34.0807956546643</v>
      </c>
      <c r="J4227">
        <v>-13.255047557822699</v>
      </c>
      <c r="K4227">
        <v>39.088873233389499</v>
      </c>
      <c r="L4227">
        <v>39.145848027695401</v>
      </c>
      <c r="M4227">
        <v>12.392433685541601</v>
      </c>
      <c r="N4227">
        <v>0.84176049129989705</v>
      </c>
      <c r="O4227">
        <v>50.0815660685155</v>
      </c>
      <c r="P4227">
        <v>4.6075085324231901</v>
      </c>
      <c r="Q4227">
        <v>-3.9139716627821002E-2</v>
      </c>
    </row>
    <row r="4228" spans="1:17" hidden="1" x14ac:dyDescent="0.3">
      <c r="A4228" t="s">
        <v>8688</v>
      </c>
      <c r="B4228" t="s">
        <v>8689</v>
      </c>
      <c r="C4228" t="s">
        <v>10301</v>
      </c>
      <c r="D4228" t="s">
        <v>354</v>
      </c>
      <c r="E4228">
        <v>14.642401</v>
      </c>
      <c r="F4228">
        <v>2.71</v>
      </c>
      <c r="G4228">
        <v>11.0566214502244</v>
      </c>
      <c r="H4228">
        <v>19.231908408571801</v>
      </c>
      <c r="I4228">
        <v>0.77240041655791403</v>
      </c>
      <c r="J4228">
        <v>17.699390159473499</v>
      </c>
      <c r="K4228">
        <v>2.3076020115701499</v>
      </c>
      <c r="L4228">
        <v>2.27308978921767</v>
      </c>
      <c r="M4228">
        <v>84.981819083169398</v>
      </c>
      <c r="N4228">
        <v>1.1012233019562701</v>
      </c>
      <c r="O4228">
        <v>33.948339483394797</v>
      </c>
      <c r="P4228">
        <v>67.283950617283907</v>
      </c>
    </row>
    <row r="4229" spans="1:17" hidden="1" x14ac:dyDescent="0.3">
      <c r="A4229" t="s">
        <v>8690</v>
      </c>
      <c r="B4229" t="s">
        <v>8691</v>
      </c>
      <c r="C4229" t="s">
        <v>10301</v>
      </c>
      <c r="D4229" t="s">
        <v>54</v>
      </c>
      <c r="E4229">
        <v>14.63721</v>
      </c>
      <c r="F4229">
        <v>21</v>
      </c>
      <c r="G4229">
        <v>35.7611401064188</v>
      </c>
      <c r="H4229">
        <v>-12.246608205506201</v>
      </c>
      <c r="I4229">
        <v>-9.9315463170134297</v>
      </c>
      <c r="J4229">
        <v>-0.15829009835039801</v>
      </c>
      <c r="K4229">
        <v>21.9809848945421</v>
      </c>
      <c r="L4229">
        <v>20.187592279743399</v>
      </c>
      <c r="M4229">
        <v>41.6343215885314</v>
      </c>
      <c r="N4229">
        <v>0.21535779613783901</v>
      </c>
      <c r="O4229">
        <v>39.476190476190403</v>
      </c>
      <c r="P4229">
        <v>72.697368421052602</v>
      </c>
      <c r="Q4229">
        <v>7.1556123489256995E-2</v>
      </c>
    </row>
    <row r="4230" spans="1:17" hidden="1" x14ac:dyDescent="0.3">
      <c r="A4230" t="s">
        <v>8692</v>
      </c>
      <c r="B4230" t="s">
        <v>8693</v>
      </c>
      <c r="C4230" t="s">
        <v>10301</v>
      </c>
      <c r="D4230" t="s">
        <v>955</v>
      </c>
      <c r="E4230">
        <v>14.600734623999999</v>
      </c>
      <c r="F4230">
        <v>24.08</v>
      </c>
      <c r="G4230">
        <v>-36.601848256026798</v>
      </c>
      <c r="H4230">
        <v>-12.080665497616501</v>
      </c>
      <c r="I4230">
        <v>-31.275064583892298</v>
      </c>
      <c r="J4230">
        <v>-12.0760709471823</v>
      </c>
      <c r="K4230">
        <v>25.270361799145</v>
      </c>
      <c r="L4230">
        <v>25.805901504074299</v>
      </c>
      <c r="M4230">
        <v>34.513163701407599</v>
      </c>
      <c r="N4230">
        <v>0.68068609305264605</v>
      </c>
      <c r="O4230">
        <v>62.790697674418603</v>
      </c>
      <c r="P4230">
        <v>26.337880377754399</v>
      </c>
      <c r="Q4230">
        <v>0.11792397022925701</v>
      </c>
    </row>
    <row r="4231" spans="1:17" hidden="1" x14ac:dyDescent="0.3">
      <c r="A4231" t="s">
        <v>8694</v>
      </c>
      <c r="B4231" t="s">
        <v>8695</v>
      </c>
      <c r="C4231" t="s">
        <v>10301</v>
      </c>
      <c r="D4231" t="s">
        <v>46</v>
      </c>
      <c r="E4231">
        <v>14.58202</v>
      </c>
      <c r="F4231">
        <v>21.8</v>
      </c>
      <c r="G4231">
        <v>139.56692505255199</v>
      </c>
      <c r="H4231">
        <v>-5.6010239624518903</v>
      </c>
      <c r="I4231">
        <v>-45.414334187233202</v>
      </c>
      <c r="J4231">
        <v>-7.3528820828989199</v>
      </c>
      <c r="K4231">
        <v>21.919443441503599</v>
      </c>
      <c r="L4231">
        <v>19.335104211667499</v>
      </c>
      <c r="M4231">
        <v>73.659337143528106</v>
      </c>
      <c r="N4231">
        <v>1.1543513957306999</v>
      </c>
      <c r="O4231">
        <v>83.0275229357798</v>
      </c>
      <c r="P4231">
        <v>167.48466257668699</v>
      </c>
      <c r="Q4231">
        <v>0.222235319245423</v>
      </c>
    </row>
    <row r="4232" spans="1:17" hidden="1" x14ac:dyDescent="0.3">
      <c r="A4232" t="s">
        <v>8696</v>
      </c>
      <c r="B4232" t="s">
        <v>8697</v>
      </c>
      <c r="C4232" t="s">
        <v>10301</v>
      </c>
      <c r="D4232" t="s">
        <v>408</v>
      </c>
      <c r="E4232">
        <v>14.57328</v>
      </c>
      <c r="F4232">
        <v>15.65</v>
      </c>
      <c r="G4232">
        <v>-28.621962876247199</v>
      </c>
      <c r="H4232">
        <v>10.535546430947401</v>
      </c>
      <c r="I4232">
        <v>-14.7717075957231</v>
      </c>
      <c r="J4232">
        <v>-2.39489793665427</v>
      </c>
      <c r="K4232">
        <v>15.172980504451401</v>
      </c>
      <c r="L4232">
        <v>15.4630898109033</v>
      </c>
      <c r="M4232">
        <v>52.9528106696634</v>
      </c>
      <c r="N4232">
        <v>1.27047334341023</v>
      </c>
      <c r="O4232">
        <v>45.367412140574999</v>
      </c>
      <c r="P4232">
        <v>22.3612197028928</v>
      </c>
      <c r="Q4232">
        <v>-3.5069255974721998E-2</v>
      </c>
    </row>
    <row r="4233" spans="1:17" hidden="1" x14ac:dyDescent="0.3">
      <c r="A4233" t="s">
        <v>8698</v>
      </c>
      <c r="B4233" t="s">
        <v>8699</v>
      </c>
      <c r="C4233" t="s">
        <v>10301</v>
      </c>
      <c r="D4233" t="s">
        <v>21</v>
      </c>
      <c r="E4233">
        <v>14.4649</v>
      </c>
      <c r="F4233">
        <v>79</v>
      </c>
      <c r="G4233">
        <v>9.8809717031460895</v>
      </c>
      <c r="H4233">
        <v>-2.5053514919459601</v>
      </c>
      <c r="I4233">
        <v>15.7641772993237</v>
      </c>
      <c r="J4233">
        <v>-10.5400486429191</v>
      </c>
      <c r="K4233">
        <v>88.699325229505106</v>
      </c>
      <c r="L4233">
        <v>74.849203058856901</v>
      </c>
      <c r="M4233">
        <v>27.880336460946801</v>
      </c>
      <c r="N4233">
        <v>0.78371996110570896</v>
      </c>
      <c r="O4233">
        <v>57.582278481012601</v>
      </c>
      <c r="P4233">
        <v>74.354447141911194</v>
      </c>
      <c r="Q4233">
        <v>6.0853052275509002E-2</v>
      </c>
    </row>
    <row r="4234" spans="1:17" hidden="1" x14ac:dyDescent="0.3">
      <c r="A4234" t="s">
        <v>8700</v>
      </c>
      <c r="B4234" t="s">
        <v>8701</v>
      </c>
      <c r="C4234" t="s">
        <v>10301</v>
      </c>
      <c r="D4234" t="s">
        <v>89</v>
      </c>
      <c r="E4234">
        <v>14.463745866673699</v>
      </c>
      <c r="F4234">
        <v>43</v>
      </c>
      <c r="M4234" s="1">
        <v>9.8126000000000006E-11</v>
      </c>
      <c r="N4234">
        <v>1</v>
      </c>
    </row>
    <row r="4235" spans="1:17" hidden="1" x14ac:dyDescent="0.3">
      <c r="A4235" t="s">
        <v>8702</v>
      </c>
      <c r="B4235" t="s">
        <v>8703</v>
      </c>
      <c r="C4235" t="s">
        <v>10301</v>
      </c>
      <c r="D4235" t="s">
        <v>397</v>
      </c>
      <c r="E4235">
        <v>14.413909</v>
      </c>
      <c r="F4235">
        <v>82.45</v>
      </c>
      <c r="G4235">
        <v>-20.770239148565999</v>
      </c>
      <c r="H4235">
        <v>3.1338807370970598</v>
      </c>
      <c r="I4235">
        <v>-11.0656042366184</v>
      </c>
      <c r="K4235">
        <v>79.103602502210194</v>
      </c>
      <c r="L4235">
        <v>81.751516601965704</v>
      </c>
      <c r="M4235">
        <v>56.680768442663599</v>
      </c>
      <c r="N4235">
        <v>1.20325203252032</v>
      </c>
      <c r="O4235">
        <v>17.647058823529399</v>
      </c>
      <c r="P4235">
        <v>36.280991735537199</v>
      </c>
    </row>
    <row r="4236" spans="1:17" hidden="1" x14ac:dyDescent="0.3">
      <c r="A4236" t="s">
        <v>8704</v>
      </c>
      <c r="B4236" t="s">
        <v>8705</v>
      </c>
      <c r="C4236" t="s">
        <v>10301</v>
      </c>
      <c r="D4236" t="s">
        <v>408</v>
      </c>
      <c r="E4236">
        <v>14.40476</v>
      </c>
      <c r="F4236">
        <v>109.96</v>
      </c>
      <c r="G4236">
        <v>-13.8039973829971</v>
      </c>
      <c r="H4236">
        <v>-1.23320787049787</v>
      </c>
      <c r="I4236">
        <v>-6.9519228397155404</v>
      </c>
      <c r="J4236">
        <v>-2.76572611959616</v>
      </c>
      <c r="K4236">
        <v>108.765935881712</v>
      </c>
      <c r="L4236">
        <v>99.286264134414793</v>
      </c>
      <c r="M4236">
        <v>97.628116521938296</v>
      </c>
      <c r="O4236">
        <v>3.6376864314302503E-2</v>
      </c>
      <c r="P4236">
        <v>14.1374299356445</v>
      </c>
    </row>
    <row r="4237" spans="1:17" hidden="1" x14ac:dyDescent="0.3">
      <c r="A4237" t="s">
        <v>8706</v>
      </c>
      <c r="B4237" t="s">
        <v>8707</v>
      </c>
      <c r="C4237" t="s">
        <v>10301</v>
      </c>
      <c r="D4237" t="s">
        <v>219</v>
      </c>
      <c r="E4237">
        <v>14.377207</v>
      </c>
      <c r="F4237">
        <v>47.98</v>
      </c>
      <c r="G4237">
        <v>62.479087872690798</v>
      </c>
      <c r="H4237">
        <v>1.2935587247911999</v>
      </c>
      <c r="I4237">
        <v>27.477399887054901</v>
      </c>
      <c r="J4237">
        <v>-2.24084684183005</v>
      </c>
      <c r="K4237">
        <v>45.167666788786498</v>
      </c>
      <c r="L4237">
        <v>40.0456821867879</v>
      </c>
      <c r="M4237">
        <v>62.3721393122999</v>
      </c>
      <c r="N4237">
        <v>1.74222919937205</v>
      </c>
      <c r="O4237">
        <v>35.3480616923718</v>
      </c>
      <c r="P4237">
        <v>108.336951801997</v>
      </c>
      <c r="Q4237">
        <v>0.101774278746184</v>
      </c>
    </row>
    <row r="4238" spans="1:17" hidden="1" x14ac:dyDescent="0.3">
      <c r="A4238" t="s">
        <v>8708</v>
      </c>
      <c r="B4238" t="s">
        <v>8709</v>
      </c>
      <c r="C4238" t="s">
        <v>10301</v>
      </c>
      <c r="D4238" t="s">
        <v>733</v>
      </c>
      <c r="E4238">
        <v>14.354740187999999</v>
      </c>
      <c r="F4238">
        <v>13.42</v>
      </c>
      <c r="G4238">
        <v>-34.398573761068299</v>
      </c>
      <c r="H4238">
        <v>-3.4893941878195598</v>
      </c>
      <c r="I4238">
        <v>-6.6679076373904698</v>
      </c>
      <c r="J4238">
        <v>-3.21050002619365</v>
      </c>
      <c r="K4238">
        <v>13.5954583039588</v>
      </c>
      <c r="L4238">
        <v>13.5959352985507</v>
      </c>
      <c r="M4238">
        <v>58.520367008885003</v>
      </c>
      <c r="N4238">
        <v>0.448765570758209</v>
      </c>
      <c r="O4238">
        <v>19.225037257824098</v>
      </c>
      <c r="P4238">
        <v>15.193133047210299</v>
      </c>
    </row>
    <row r="4239" spans="1:17" hidden="1" x14ac:dyDescent="0.3">
      <c r="A4239" t="s">
        <v>8710</v>
      </c>
      <c r="B4239" t="s">
        <v>6088</v>
      </c>
      <c r="C4239" t="s">
        <v>10301</v>
      </c>
      <c r="D4239" t="s">
        <v>471</v>
      </c>
      <c r="E4239">
        <v>14.3286084</v>
      </c>
      <c r="F4239">
        <v>1.78</v>
      </c>
      <c r="G4239">
        <v>-24.4293654311113</v>
      </c>
      <c r="H4239">
        <v>-23.960480597770601</v>
      </c>
      <c r="I4239">
        <v>-14.9366019287424</v>
      </c>
      <c r="J4239">
        <v>-19.432392786262799</v>
      </c>
      <c r="K4239">
        <v>2.0152674389174798</v>
      </c>
      <c r="L4239">
        <v>1.8651919021943</v>
      </c>
      <c r="M4239">
        <v>37.089702308542201</v>
      </c>
      <c r="N4239">
        <v>1.1333885762420699</v>
      </c>
      <c r="O4239">
        <v>49.438202247191001</v>
      </c>
      <c r="P4239">
        <v>26.241134751773</v>
      </c>
      <c r="Q4239">
        <v>6.0601924641029002E-2</v>
      </c>
    </row>
    <row r="4240" spans="1:17" hidden="1" x14ac:dyDescent="0.3">
      <c r="A4240" t="s">
        <v>8711</v>
      </c>
      <c r="B4240" t="s">
        <v>8712</v>
      </c>
      <c r="C4240" t="s">
        <v>10301</v>
      </c>
      <c r="D4240" t="s">
        <v>4682</v>
      </c>
      <c r="E4240">
        <v>14.2964412</v>
      </c>
      <c r="F4240">
        <v>4.12</v>
      </c>
      <c r="G4240">
        <v>86.665595809198706</v>
      </c>
      <c r="H4240">
        <v>50.890344253054202</v>
      </c>
      <c r="I4240">
        <v>45.576176033421497</v>
      </c>
      <c r="J4240">
        <v>-4.2657261195961702</v>
      </c>
      <c r="K4240">
        <v>3.4169630539932201</v>
      </c>
      <c r="L4240">
        <v>2.7097741421293899</v>
      </c>
      <c r="M4240">
        <v>58.009606946038303</v>
      </c>
      <c r="N4240">
        <v>0.66059404842755898</v>
      </c>
      <c r="O4240">
        <v>36.893203883495097</v>
      </c>
      <c r="P4240">
        <v>165.806451612903</v>
      </c>
      <c r="Q4240">
        <v>0.10585949402782099</v>
      </c>
    </row>
    <row r="4241" spans="1:17" hidden="1" x14ac:dyDescent="0.3">
      <c r="A4241" t="s">
        <v>8713</v>
      </c>
      <c r="B4241" t="s">
        <v>8714</v>
      </c>
      <c r="C4241" t="s">
        <v>10301</v>
      </c>
      <c r="E4241">
        <v>14.245338240000001</v>
      </c>
      <c r="F4241">
        <v>125.86</v>
      </c>
      <c r="G4241">
        <v>2215.84390120957</v>
      </c>
      <c r="H4241">
        <v>50.159259311442902</v>
      </c>
      <c r="I4241">
        <v>722.939652251859</v>
      </c>
      <c r="J4241">
        <v>5.4609007879639098</v>
      </c>
      <c r="K4241">
        <v>85.189903102510399</v>
      </c>
      <c r="L4241">
        <v>41.990294892849803</v>
      </c>
      <c r="M4241">
        <v>100</v>
      </c>
      <c r="N4241">
        <v>1.9650091022324401</v>
      </c>
      <c r="O4241">
        <v>0</v>
      </c>
      <c r="P4241">
        <v>2243.7616387336998</v>
      </c>
    </row>
    <row r="4242" spans="1:17" hidden="1" x14ac:dyDescent="0.3">
      <c r="A4242" t="s">
        <v>8715</v>
      </c>
      <c r="B4242" t="s">
        <v>8716</v>
      </c>
      <c r="C4242" t="s">
        <v>10301</v>
      </c>
      <c r="D4242" t="s">
        <v>54</v>
      </c>
      <c r="E4242">
        <v>14.104981199999999</v>
      </c>
      <c r="F4242">
        <v>33.08</v>
      </c>
      <c r="G4242">
        <v>-9.5211734582791703</v>
      </c>
      <c r="H4242">
        <v>-0.92999380136506105</v>
      </c>
      <c r="I4242">
        <v>-10.6680987757388</v>
      </c>
      <c r="J4242">
        <v>-2.76572611959616</v>
      </c>
      <c r="K4242">
        <v>34.508330404464402</v>
      </c>
      <c r="L4242">
        <v>32.846005234244402</v>
      </c>
      <c r="M4242">
        <v>49.9858452174551</v>
      </c>
      <c r="N4242">
        <v>0.97627914507771996</v>
      </c>
      <c r="O4242">
        <v>32.164449818621499</v>
      </c>
      <c r="P4242">
        <v>62.156862745098003</v>
      </c>
      <c r="Q4242">
        <v>0.104054421930368</v>
      </c>
    </row>
    <row r="4243" spans="1:17" hidden="1" x14ac:dyDescent="0.3">
      <c r="A4243" t="s">
        <v>8717</v>
      </c>
      <c r="B4243" t="s">
        <v>8718</v>
      </c>
      <c r="C4243" t="s">
        <v>10301</v>
      </c>
      <c r="D4243" t="s">
        <v>124</v>
      </c>
      <c r="E4243">
        <v>14.082878778</v>
      </c>
      <c r="F4243">
        <v>9.58</v>
      </c>
      <c r="G4243">
        <v>42.242120379950599</v>
      </c>
      <c r="H4243">
        <v>1.21123657394657</v>
      </c>
      <c r="I4243">
        <v>-24.187147888639199</v>
      </c>
      <c r="J4243">
        <v>-2.1107042855350202</v>
      </c>
      <c r="K4243">
        <v>9.4967480589688904</v>
      </c>
      <c r="L4243">
        <v>9.2927982219239595</v>
      </c>
      <c r="M4243">
        <v>52.484100805330499</v>
      </c>
      <c r="N4243">
        <v>0.85485859516146101</v>
      </c>
      <c r="O4243">
        <v>49.269311064718103</v>
      </c>
      <c r="P4243">
        <v>83.877159309021096</v>
      </c>
      <c r="Q4243">
        <v>3.2013881741039002E-2</v>
      </c>
    </row>
    <row r="4244" spans="1:17" hidden="1" x14ac:dyDescent="0.3">
      <c r="A4244" t="s">
        <v>8719</v>
      </c>
      <c r="B4244" t="s">
        <v>8720</v>
      </c>
      <c r="C4244" t="s">
        <v>10301</v>
      </c>
      <c r="D4244" t="s">
        <v>527</v>
      </c>
      <c r="E4244">
        <v>14.075362800000001</v>
      </c>
      <c r="F4244">
        <v>46.12</v>
      </c>
      <c r="G4244">
        <v>351.99901585775899</v>
      </c>
      <c r="H4244">
        <v>-15.2317458821937</v>
      </c>
      <c r="I4244">
        <v>137.083706687176</v>
      </c>
      <c r="J4244">
        <v>-8.6457261195961603</v>
      </c>
      <c r="K4244">
        <v>47.902427714713198</v>
      </c>
      <c r="L4244">
        <v>33.1450355127837</v>
      </c>
      <c r="M4244">
        <v>11.2178178408798</v>
      </c>
      <c r="N4244">
        <v>0.22718171333376</v>
      </c>
      <c r="O4244">
        <v>31.201214223764001</v>
      </c>
      <c r="P4244">
        <v>480.12578616352198</v>
      </c>
      <c r="Q4244">
        <v>0.127632799016698</v>
      </c>
    </row>
    <row r="4245" spans="1:17" hidden="1" x14ac:dyDescent="0.3">
      <c r="A4245" t="s">
        <v>8721</v>
      </c>
      <c r="B4245" t="s">
        <v>8722</v>
      </c>
      <c r="C4245" t="s">
        <v>10301</v>
      </c>
      <c r="D4245" t="s">
        <v>527</v>
      </c>
      <c r="E4245">
        <v>14.0694</v>
      </c>
      <c r="F4245">
        <v>48</v>
      </c>
      <c r="G4245">
        <v>131.121658050609</v>
      </c>
      <c r="H4245">
        <v>-3.7457706845682202</v>
      </c>
      <c r="I4245">
        <v>38.559009420512403</v>
      </c>
      <c r="J4245">
        <v>-4.7661302416410303</v>
      </c>
      <c r="K4245">
        <v>49.776002242786497</v>
      </c>
      <c r="L4245">
        <v>40.431948640498298</v>
      </c>
      <c r="M4245">
        <v>41.470555100148999</v>
      </c>
      <c r="N4245">
        <v>0.38424245190442502</v>
      </c>
      <c r="O4245">
        <v>44.4791666666666</v>
      </c>
      <c r="P4245">
        <v>170.42253521126699</v>
      </c>
      <c r="Q4245">
        <v>0.104148842096891</v>
      </c>
    </row>
    <row r="4246" spans="1:17" hidden="1" x14ac:dyDescent="0.3">
      <c r="A4246" t="s">
        <v>8723</v>
      </c>
      <c r="B4246" t="s">
        <v>8724</v>
      </c>
      <c r="C4246" t="s">
        <v>10301</v>
      </c>
      <c r="D4246" t="s">
        <v>408</v>
      </c>
      <c r="E4246">
        <v>14.05</v>
      </c>
      <c r="F4246">
        <v>28.1</v>
      </c>
      <c r="G4246">
        <v>13.288292626619199</v>
      </c>
      <c r="H4246">
        <v>-22.5815224772394</v>
      </c>
      <c r="I4246">
        <v>-17.695799253157102</v>
      </c>
      <c r="J4246">
        <v>-8.3624894371956202</v>
      </c>
      <c r="K4246">
        <v>32.534803032566202</v>
      </c>
      <c r="L4246">
        <v>29.2579170370594</v>
      </c>
      <c r="M4246">
        <v>8.5157390321419797</v>
      </c>
      <c r="N4246">
        <v>1.36531365313653</v>
      </c>
      <c r="O4246">
        <v>34.946619217081803</v>
      </c>
      <c r="P4246">
        <v>55.6786703601108</v>
      </c>
      <c r="Q4246">
        <v>0.10292017958694299</v>
      </c>
    </row>
    <row r="4247" spans="1:17" hidden="1" x14ac:dyDescent="0.3">
      <c r="A4247" t="s">
        <v>8725</v>
      </c>
      <c r="B4247" t="s">
        <v>8667</v>
      </c>
      <c r="C4247" t="s">
        <v>10301</v>
      </c>
      <c r="D4247" t="s">
        <v>3630</v>
      </c>
      <c r="E4247">
        <v>14.038444500000001</v>
      </c>
      <c r="F4247">
        <v>19.190000000000001</v>
      </c>
      <c r="G4247">
        <v>93.420209419348694</v>
      </c>
      <c r="H4247">
        <v>-8.4074392028551106</v>
      </c>
      <c r="I4247">
        <v>-9.0554115079100796</v>
      </c>
      <c r="J4247">
        <v>-2.1840233168463001</v>
      </c>
      <c r="K4247">
        <v>18.2507231230916</v>
      </c>
      <c r="L4247">
        <v>16.768229185745501</v>
      </c>
      <c r="M4247">
        <v>53.806368634775602</v>
      </c>
      <c r="N4247">
        <v>0.64852972723621605</v>
      </c>
      <c r="O4247">
        <v>17.5612298071912</v>
      </c>
      <c r="P4247">
        <v>132.888349514563</v>
      </c>
      <c r="Q4247">
        <v>7.6332814580059999E-2</v>
      </c>
    </row>
    <row r="4248" spans="1:17" hidden="1" x14ac:dyDescent="0.3">
      <c r="A4248" t="s">
        <v>8726</v>
      </c>
      <c r="B4248" t="s">
        <v>8727</v>
      </c>
      <c r="C4248" t="s">
        <v>10301</v>
      </c>
      <c r="D4248" t="s">
        <v>689</v>
      </c>
      <c r="E4248">
        <v>14.013862850000001</v>
      </c>
      <c r="F4248">
        <v>14.5</v>
      </c>
      <c r="G4248">
        <v>-64.321246296064302</v>
      </c>
      <c r="H4248">
        <v>-10.588046580175201</v>
      </c>
      <c r="I4248">
        <v>-41.627423184781001</v>
      </c>
      <c r="J4248">
        <v>-1.4679611592500801</v>
      </c>
      <c r="K4248">
        <v>15.465984431409399</v>
      </c>
      <c r="L4248">
        <v>18.686074778104199</v>
      </c>
      <c r="M4248">
        <v>48.692012274802401</v>
      </c>
      <c r="N4248">
        <v>0.81403715428599399</v>
      </c>
      <c r="O4248">
        <v>79.655172413793096</v>
      </c>
      <c r="P4248">
        <v>4.5421773612112499</v>
      </c>
      <c r="Q4248">
        <v>-5.8877805595978001E-2</v>
      </c>
    </row>
    <row r="4249" spans="1:17" hidden="1" x14ac:dyDescent="0.3">
      <c r="A4249" t="s">
        <v>8728</v>
      </c>
      <c r="B4249" t="s">
        <v>8729</v>
      </c>
      <c r="C4249" t="s">
        <v>10301</v>
      </c>
      <c r="D4249" t="s">
        <v>612</v>
      </c>
      <c r="E4249">
        <v>13.96724</v>
      </c>
      <c r="F4249">
        <v>11.62</v>
      </c>
      <c r="G4249">
        <v>291.57684731340998</v>
      </c>
      <c r="H4249">
        <v>29.996028009900702</v>
      </c>
      <c r="I4249">
        <v>-9.7459078021215593</v>
      </c>
      <c r="J4249">
        <v>18.399918052182901</v>
      </c>
      <c r="K4249">
        <v>9.2876952823280305</v>
      </c>
      <c r="L4249">
        <v>7.8428887521073296</v>
      </c>
      <c r="M4249">
        <v>82.448796376338294</v>
      </c>
      <c r="N4249">
        <v>2.2813342854089802</v>
      </c>
      <c r="O4249">
        <v>4.0447504302925896</v>
      </c>
      <c r="P4249">
        <v>346.923076923076</v>
      </c>
      <c r="Q4249">
        <v>9.6107157015848002E-2</v>
      </c>
    </row>
    <row r="4250" spans="1:17" hidden="1" x14ac:dyDescent="0.3">
      <c r="A4250" t="s">
        <v>8730</v>
      </c>
      <c r="B4250" t="s">
        <v>5122</v>
      </c>
      <c r="C4250" t="s">
        <v>10301</v>
      </c>
      <c r="D4250" t="s">
        <v>139</v>
      </c>
      <c r="E4250">
        <v>13.9671</v>
      </c>
      <c r="F4250">
        <v>44.34</v>
      </c>
      <c r="G4250">
        <v>102.30033101169001</v>
      </c>
      <c r="H4250">
        <v>-40.924409787175598</v>
      </c>
      <c r="I4250">
        <v>45.224479950699902</v>
      </c>
      <c r="J4250">
        <v>-9.55445271906129</v>
      </c>
      <c r="K4250">
        <v>61.486435482049501</v>
      </c>
      <c r="L4250">
        <v>46.3456426842084</v>
      </c>
      <c r="M4250">
        <v>14.6212435513941</v>
      </c>
      <c r="N4250">
        <v>2.4306324812578501</v>
      </c>
      <c r="O4250">
        <v>97.4515110509697</v>
      </c>
      <c r="P4250">
        <v>177.125</v>
      </c>
      <c r="Q4250">
        <v>5.9181446409268E-2</v>
      </c>
    </row>
    <row r="4251" spans="1:17" hidden="1" x14ac:dyDescent="0.3">
      <c r="A4251" t="s">
        <v>8731</v>
      </c>
      <c r="B4251" t="s">
        <v>8732</v>
      </c>
      <c r="C4251" t="s">
        <v>10301</v>
      </c>
      <c r="D4251" t="s">
        <v>622</v>
      </c>
      <c r="E4251">
        <v>13.965168719999999</v>
      </c>
      <c r="F4251">
        <v>0.76</v>
      </c>
      <c r="G4251">
        <v>-94.874259263264904</v>
      </c>
      <c r="H4251">
        <v>-22.0665412038312</v>
      </c>
      <c r="I4251">
        <v>-55.379436067228703</v>
      </c>
      <c r="J4251">
        <v>-2.76572611959616</v>
      </c>
      <c r="K4251">
        <v>1.0154530183973201</v>
      </c>
      <c r="L4251">
        <v>1.6017708943023501</v>
      </c>
      <c r="M4251">
        <v>1.6365639195336299</v>
      </c>
      <c r="N4251">
        <v>0.27947246788888302</v>
      </c>
      <c r="O4251">
        <v>209.210526315789</v>
      </c>
      <c r="P4251">
        <v>16.923076923076898</v>
      </c>
      <c r="Q4251">
        <v>-8.7122661056380002E-2</v>
      </c>
    </row>
    <row r="4252" spans="1:17" hidden="1" x14ac:dyDescent="0.3">
      <c r="A4252" t="s">
        <v>8733</v>
      </c>
      <c r="B4252" t="s">
        <v>8734</v>
      </c>
      <c r="C4252" t="s">
        <v>10301</v>
      </c>
      <c r="D4252" t="s">
        <v>622</v>
      </c>
      <c r="E4252">
        <v>13.960592</v>
      </c>
      <c r="F4252">
        <v>24.17</v>
      </c>
      <c r="G4252">
        <v>-51.575349653003798</v>
      </c>
      <c r="H4252">
        <v>4.6809945451622603</v>
      </c>
      <c r="I4252">
        <v>-9.4770008624679605</v>
      </c>
      <c r="J4252">
        <v>1.0301922477507599</v>
      </c>
      <c r="K4252">
        <v>24.433028323292799</v>
      </c>
      <c r="L4252">
        <v>25.569161708822801</v>
      </c>
      <c r="M4252">
        <v>47.670918828386696</v>
      </c>
      <c r="N4252">
        <v>1.05807186234817</v>
      </c>
      <c r="O4252">
        <v>44.6007447248655</v>
      </c>
      <c r="P4252">
        <v>27.210526315789402</v>
      </c>
      <c r="Q4252">
        <v>0.116624933959669</v>
      </c>
    </row>
    <row r="4253" spans="1:17" hidden="1" x14ac:dyDescent="0.3">
      <c r="A4253" t="s">
        <v>8735</v>
      </c>
      <c r="B4253" t="s">
        <v>8736</v>
      </c>
      <c r="C4253" t="s">
        <v>10301</v>
      </c>
      <c r="D4253" t="s">
        <v>622</v>
      </c>
      <c r="E4253">
        <v>13.953295744999901</v>
      </c>
      <c r="F4253">
        <v>26</v>
      </c>
      <c r="M4253">
        <v>50</v>
      </c>
      <c r="N4253">
        <v>1</v>
      </c>
    </row>
    <row r="4254" spans="1:17" hidden="1" x14ac:dyDescent="0.3">
      <c r="A4254" t="s">
        <v>8737</v>
      </c>
      <c r="B4254" t="s">
        <v>8738</v>
      </c>
      <c r="C4254" t="s">
        <v>10301</v>
      </c>
      <c r="D4254" t="s">
        <v>471</v>
      </c>
      <c r="E4254">
        <v>13.9307126</v>
      </c>
      <c r="F4254">
        <v>19</v>
      </c>
      <c r="G4254">
        <v>-21.772486127486498</v>
      </c>
      <c r="H4254">
        <v>4.61637430220408</v>
      </c>
      <c r="I4254">
        <v>-6.1201768079695</v>
      </c>
      <c r="J4254">
        <v>-2.76572611959616</v>
      </c>
      <c r="K4254">
        <v>17.966184372411</v>
      </c>
      <c r="L4254">
        <v>17.4602969539384</v>
      </c>
      <c r="M4254">
        <v>99.992826608152697</v>
      </c>
      <c r="N4254">
        <v>3.1071428571428501</v>
      </c>
      <c r="O4254">
        <v>0</v>
      </c>
      <c r="P4254">
        <v>11.111111111111001</v>
      </c>
    </row>
    <row r="4255" spans="1:17" hidden="1" x14ac:dyDescent="0.3">
      <c r="A4255" t="s">
        <v>8739</v>
      </c>
      <c r="B4255" t="s">
        <v>8740</v>
      </c>
      <c r="C4255" t="s">
        <v>10301</v>
      </c>
      <c r="D4255" t="s">
        <v>527</v>
      </c>
      <c r="E4255">
        <v>13.894166999999999</v>
      </c>
      <c r="F4255">
        <v>46.3</v>
      </c>
      <c r="G4255">
        <v>57.579057347660203</v>
      </c>
      <c r="H4255">
        <v>19.089037451747402</v>
      </c>
      <c r="I4255">
        <v>-46.0112876039165</v>
      </c>
      <c r="J4255">
        <v>12.9842738804038</v>
      </c>
      <c r="K4255">
        <v>43.234535381273297</v>
      </c>
      <c r="L4255">
        <v>46.119114857722302</v>
      </c>
      <c r="M4255">
        <v>88.148371271757995</v>
      </c>
      <c r="N4255">
        <v>0.38855499049673797</v>
      </c>
      <c r="O4255">
        <v>58.531317494600401</v>
      </c>
      <c r="P4255">
        <v>85.496794871794805</v>
      </c>
      <c r="Q4255">
        <v>0.25876275350184502</v>
      </c>
    </row>
    <row r="4256" spans="1:17" hidden="1" x14ac:dyDescent="0.3">
      <c r="A4256" t="s">
        <v>8741</v>
      </c>
      <c r="B4256" t="s">
        <v>8742</v>
      </c>
      <c r="C4256" t="s">
        <v>10301</v>
      </c>
      <c r="D4256" t="s">
        <v>622</v>
      </c>
      <c r="E4256">
        <v>13.892749999999999</v>
      </c>
      <c r="F4256">
        <v>9.11</v>
      </c>
      <c r="G4256">
        <v>56.122666516269398</v>
      </c>
      <c r="H4256">
        <v>7.52591621709335</v>
      </c>
      <c r="I4256">
        <v>1.9152900803652</v>
      </c>
      <c r="J4256">
        <v>2.6588021822906098</v>
      </c>
      <c r="K4256">
        <v>10.030634539577701</v>
      </c>
      <c r="L4256">
        <v>8.9947802411733093</v>
      </c>
      <c r="M4256">
        <v>54.762723885177699</v>
      </c>
      <c r="N4256">
        <v>0.53479752358310595</v>
      </c>
      <c r="O4256">
        <v>87.156970362239306</v>
      </c>
      <c r="P4256">
        <v>101.103752759381</v>
      </c>
      <c r="Q4256">
        <v>9.5163834625754007E-2</v>
      </c>
    </row>
    <row r="4257" spans="1:17" hidden="1" x14ac:dyDescent="0.3">
      <c r="A4257" t="s">
        <v>8743</v>
      </c>
      <c r="B4257" t="s">
        <v>8744</v>
      </c>
      <c r="C4257" t="s">
        <v>10301</v>
      </c>
      <c r="D4257" t="s">
        <v>408</v>
      </c>
      <c r="E4257">
        <v>13.860015000000001</v>
      </c>
      <c r="F4257">
        <v>6.78</v>
      </c>
      <c r="G4257">
        <v>17.2642753238311</v>
      </c>
      <c r="H4257">
        <v>3.07448443719443</v>
      </c>
      <c r="I4257">
        <v>-21.5161578954399</v>
      </c>
      <c r="J4257">
        <v>-2.0227840690761099</v>
      </c>
      <c r="K4257">
        <v>6.6870089246289401</v>
      </c>
      <c r="L4257">
        <v>7.0964959267882399</v>
      </c>
      <c r="M4257">
        <v>64.421111888642699</v>
      </c>
      <c r="N4257">
        <v>0.93683921919195501</v>
      </c>
      <c r="O4257">
        <v>59.734513274336202</v>
      </c>
      <c r="P4257">
        <v>55.148741418764303</v>
      </c>
      <c r="Q4257">
        <v>8.2818540402175997E-2</v>
      </c>
    </row>
    <row r="4258" spans="1:17" hidden="1" x14ac:dyDescent="0.3">
      <c r="A4258" t="s">
        <v>8745</v>
      </c>
      <c r="B4258" t="s">
        <v>8746</v>
      </c>
      <c r="C4258" t="s">
        <v>10301</v>
      </c>
      <c r="D4258" t="s">
        <v>408</v>
      </c>
      <c r="E4258">
        <v>13.8557655</v>
      </c>
      <c r="F4258">
        <v>18.45</v>
      </c>
      <c r="G4258">
        <v>8.8502387545904107</v>
      </c>
      <c r="H4258">
        <v>31.4301087124167</v>
      </c>
      <c r="I4258">
        <v>38.3242676364749</v>
      </c>
      <c r="J4258">
        <v>6.2608225529702102</v>
      </c>
      <c r="K4258">
        <v>14.7648892436788</v>
      </c>
      <c r="L4258">
        <v>12.9881080082361</v>
      </c>
      <c r="M4258">
        <v>90.753423803046601</v>
      </c>
      <c r="N4258">
        <v>0.113303818136146</v>
      </c>
      <c r="O4258">
        <v>5.1490514905148999</v>
      </c>
      <c r="P4258">
        <v>118.861209964412</v>
      </c>
      <c r="Q4258">
        <v>0.110510659212698</v>
      </c>
    </row>
    <row r="4259" spans="1:17" hidden="1" x14ac:dyDescent="0.3">
      <c r="A4259" t="s">
        <v>8747</v>
      </c>
      <c r="B4259" t="s">
        <v>8748</v>
      </c>
      <c r="C4259" t="s">
        <v>10301</v>
      </c>
      <c r="D4259" t="s">
        <v>51</v>
      </c>
      <c r="E4259">
        <v>13.820967400000001</v>
      </c>
      <c r="F4259">
        <v>13.82</v>
      </c>
      <c r="G4259">
        <v>-7.9524597463567801</v>
      </c>
      <c r="H4259">
        <v>2.8109097765609499</v>
      </c>
      <c r="I4259">
        <v>-46.548493909236598</v>
      </c>
      <c r="J4259">
        <v>-0.74698062572449497</v>
      </c>
      <c r="K4259">
        <v>13.3162654539109</v>
      </c>
      <c r="L4259">
        <v>13.7996232391292</v>
      </c>
      <c r="M4259">
        <v>55.262439365418899</v>
      </c>
      <c r="N4259">
        <v>1.4850232232056699</v>
      </c>
      <c r="O4259">
        <v>99.0593342981186</v>
      </c>
      <c r="P4259">
        <v>30.8712121212121</v>
      </c>
      <c r="Q4259">
        <v>6.6553150186759003E-2</v>
      </c>
    </row>
    <row r="4260" spans="1:17" hidden="1" x14ac:dyDescent="0.3">
      <c r="A4260" t="s">
        <v>8749</v>
      </c>
      <c r="B4260" t="s">
        <v>8750</v>
      </c>
      <c r="C4260" t="s">
        <v>10301</v>
      </c>
      <c r="D4260" t="s">
        <v>733</v>
      </c>
      <c r="E4260">
        <v>13.801773789</v>
      </c>
      <c r="F4260">
        <v>15.77</v>
      </c>
      <c r="G4260">
        <v>14.8876595599911</v>
      </c>
      <c r="H4260">
        <v>1.56081422176983</v>
      </c>
      <c r="I4260">
        <v>2.76548679467522</v>
      </c>
      <c r="J4260">
        <v>0.16205527272654399</v>
      </c>
      <c r="K4260">
        <v>15.0827084819443</v>
      </c>
      <c r="L4260">
        <v>13.7141895544341</v>
      </c>
      <c r="M4260">
        <v>59.192142314001003</v>
      </c>
      <c r="N4260">
        <v>0.943013148596196</v>
      </c>
      <c r="O4260">
        <v>3.36081166772352</v>
      </c>
      <c r="P4260">
        <v>45.883441258094301</v>
      </c>
      <c r="Q4260">
        <v>3.6626942849021002E-2</v>
      </c>
    </row>
    <row r="4261" spans="1:17" hidden="1" x14ac:dyDescent="0.3">
      <c r="A4261" t="s">
        <v>8751</v>
      </c>
      <c r="B4261" t="s">
        <v>8752</v>
      </c>
      <c r="C4261" t="s">
        <v>10301</v>
      </c>
      <c r="D4261" t="s">
        <v>527</v>
      </c>
      <c r="E4261">
        <v>13.789502799999999</v>
      </c>
      <c r="F4261">
        <v>25.07</v>
      </c>
      <c r="G4261">
        <v>509.99574848095398</v>
      </c>
      <c r="H4261">
        <v>43.781541392038903</v>
      </c>
      <c r="I4261">
        <v>252.713802520195</v>
      </c>
      <c r="J4261">
        <v>5.4208935987136799</v>
      </c>
      <c r="K4261">
        <v>16.722894730397901</v>
      </c>
      <c r="L4261">
        <v>9.6456877810594595</v>
      </c>
      <c r="M4261">
        <v>99.995100489771303</v>
      </c>
      <c r="N4261">
        <v>0.77950015817779095</v>
      </c>
      <c r="O4261">
        <v>0</v>
      </c>
      <c r="P4261">
        <v>594.45983379501297</v>
      </c>
    </row>
    <row r="4262" spans="1:17" hidden="1" x14ac:dyDescent="0.3">
      <c r="A4262" t="s">
        <v>8753</v>
      </c>
      <c r="B4262" t="s">
        <v>8754</v>
      </c>
      <c r="C4262" t="s">
        <v>10301</v>
      </c>
      <c r="D4262" t="s">
        <v>527</v>
      </c>
      <c r="E4262">
        <v>13.77684</v>
      </c>
      <c r="F4262">
        <v>44.73</v>
      </c>
      <c r="G4262">
        <v>142.354165799128</v>
      </c>
      <c r="H4262">
        <v>31.8917921295021</v>
      </c>
      <c r="I4262">
        <v>-16.505519597567599</v>
      </c>
      <c r="J4262">
        <v>-12.721338040965801</v>
      </c>
      <c r="K4262">
        <v>41.3322043113508</v>
      </c>
      <c r="L4262">
        <v>36.221655300650497</v>
      </c>
      <c r="M4262">
        <v>47.663161527344002</v>
      </c>
      <c r="N4262">
        <v>1.3847544758818</v>
      </c>
      <c r="O4262">
        <v>36.2843729040912</v>
      </c>
      <c r="P4262">
        <v>170.27190332326199</v>
      </c>
    </row>
    <row r="4263" spans="1:17" hidden="1" x14ac:dyDescent="0.3">
      <c r="A4263" t="s">
        <v>8755</v>
      </c>
      <c r="B4263" t="s">
        <v>8756</v>
      </c>
      <c r="C4263" t="s">
        <v>10301</v>
      </c>
      <c r="E4263">
        <v>13.7279046</v>
      </c>
      <c r="F4263">
        <v>17.34</v>
      </c>
      <c r="G4263">
        <v>-26.514228752204701</v>
      </c>
      <c r="H4263">
        <v>2.4135157762257702</v>
      </c>
      <c r="I4263">
        <v>10.4369436928129</v>
      </c>
      <c r="J4263">
        <v>-5.7523927862628197</v>
      </c>
      <c r="K4263">
        <v>17.832528270515201</v>
      </c>
      <c r="L4263">
        <v>18.856642254224401</v>
      </c>
      <c r="M4263">
        <v>50.632626188045698</v>
      </c>
      <c r="N4263">
        <v>3.8675057640079702</v>
      </c>
      <c r="O4263">
        <v>48.154555940023002</v>
      </c>
      <c r="P4263">
        <v>31.363636363636299</v>
      </c>
      <c r="Q4263">
        <v>8.0675941675346002E-2</v>
      </c>
    </row>
    <row r="4264" spans="1:17" hidden="1" x14ac:dyDescent="0.3">
      <c r="A4264" t="s">
        <v>8757</v>
      </c>
      <c r="B4264" t="s">
        <v>8758</v>
      </c>
      <c r="C4264" t="s">
        <v>10301</v>
      </c>
      <c r="D4264" t="s">
        <v>224</v>
      </c>
      <c r="E4264">
        <v>13.715969279999999</v>
      </c>
      <c r="F4264">
        <v>49.4</v>
      </c>
      <c r="G4264">
        <v>20.297083958013602</v>
      </c>
      <c r="H4264">
        <v>-13.5366813622711</v>
      </c>
      <c r="I4264">
        <v>0.34240822604408999</v>
      </c>
      <c r="J4264">
        <v>1.7440778019724501</v>
      </c>
      <c r="K4264">
        <v>53.980994622303797</v>
      </c>
      <c r="L4264">
        <v>54.917944755375999</v>
      </c>
      <c r="M4264">
        <v>55.460177853288002</v>
      </c>
      <c r="N4264">
        <v>0.34596707664616699</v>
      </c>
      <c r="O4264">
        <v>125.141700404858</v>
      </c>
      <c r="P4264">
        <v>75.675675675675606</v>
      </c>
      <c r="Q4264">
        <v>8.9978906945079998E-2</v>
      </c>
    </row>
    <row r="4265" spans="1:17" hidden="1" x14ac:dyDescent="0.3">
      <c r="A4265" t="s">
        <v>8759</v>
      </c>
      <c r="B4265" t="s">
        <v>8760</v>
      </c>
      <c r="C4265" t="s">
        <v>10301</v>
      </c>
      <c r="D4265" t="s">
        <v>1388</v>
      </c>
      <c r="E4265">
        <v>13.702680000000001</v>
      </c>
      <c r="F4265">
        <v>2</v>
      </c>
      <c r="G4265">
        <v>-2.91773752413456</v>
      </c>
      <c r="K4265">
        <v>1.8164878752898299</v>
      </c>
      <c r="L4265">
        <v>1.8009664774797101</v>
      </c>
      <c r="M4265">
        <v>73.414657253377001</v>
      </c>
      <c r="N4265">
        <v>1</v>
      </c>
      <c r="O4265">
        <v>5</v>
      </c>
      <c r="P4265">
        <v>25</v>
      </c>
      <c r="Q4265">
        <v>-2.1676028175539999E-2</v>
      </c>
    </row>
    <row r="4266" spans="1:17" hidden="1" x14ac:dyDescent="0.3">
      <c r="A4266" t="s">
        <v>8761</v>
      </c>
      <c r="B4266" t="s">
        <v>8762</v>
      </c>
      <c r="C4266" t="s">
        <v>10301</v>
      </c>
      <c r="D4266" t="s">
        <v>139</v>
      </c>
      <c r="E4266">
        <v>13.619376000000001</v>
      </c>
      <c r="F4266">
        <v>20.94</v>
      </c>
      <c r="G4266">
        <v>42.326164914889802</v>
      </c>
      <c r="H4266">
        <v>-5.8345746130946701</v>
      </c>
      <c r="I4266">
        <v>83.114965310893496</v>
      </c>
      <c r="J4266">
        <v>8.38077069569046</v>
      </c>
      <c r="K4266">
        <v>19.198006743281901</v>
      </c>
      <c r="L4266">
        <v>16.424617284946201</v>
      </c>
      <c r="M4266">
        <v>62.989372008531703</v>
      </c>
      <c r="N4266">
        <v>0.31346938775510202</v>
      </c>
      <c r="O4266">
        <v>12.416427889207201</v>
      </c>
      <c r="P4266">
        <v>169.84536082474199</v>
      </c>
    </row>
    <row r="4267" spans="1:17" hidden="1" x14ac:dyDescent="0.3">
      <c r="A4267" t="s">
        <v>8763</v>
      </c>
      <c r="B4267" t="s">
        <v>8764</v>
      </c>
      <c r="C4267" t="s">
        <v>10301</v>
      </c>
      <c r="D4267" t="s">
        <v>1399</v>
      </c>
      <c r="E4267">
        <v>13.58</v>
      </c>
      <c r="F4267">
        <v>97</v>
      </c>
      <c r="G4267">
        <v>-20.151933724556699</v>
      </c>
      <c r="H4267">
        <v>-10.6636467127014</v>
      </c>
      <c r="I4267">
        <v>-47.522293210085898</v>
      </c>
      <c r="J4267">
        <v>-5.7657261195961604</v>
      </c>
      <c r="K4267">
        <v>103.191794909347</v>
      </c>
      <c r="L4267">
        <v>107.84769012143001</v>
      </c>
      <c r="M4267">
        <v>33.373416859116901</v>
      </c>
      <c r="N4267">
        <v>1.2222222222222201</v>
      </c>
      <c r="O4267">
        <v>74.144329896907195</v>
      </c>
      <c r="P4267">
        <v>21.249999999999901</v>
      </c>
      <c r="Q4267">
        <v>-7.5180027073999999E-3</v>
      </c>
    </row>
    <row r="4268" spans="1:17" hidden="1" x14ac:dyDescent="0.3">
      <c r="A4268" t="s">
        <v>8765</v>
      </c>
      <c r="B4268" t="s">
        <v>8766</v>
      </c>
      <c r="C4268" t="s">
        <v>10301</v>
      </c>
      <c r="E4268">
        <v>13.563774</v>
      </c>
      <c r="F4268">
        <v>17.010000000000002</v>
      </c>
      <c r="G4268">
        <v>-27.917737524134498</v>
      </c>
      <c r="H4268">
        <v>-1.23320787049787</v>
      </c>
      <c r="I4268">
        <v>-11.675732363525</v>
      </c>
      <c r="J4268">
        <v>-2.76572611959616</v>
      </c>
      <c r="K4268">
        <v>17.009998144458098</v>
      </c>
      <c r="L4268">
        <v>16.942263160139699</v>
      </c>
      <c r="M4268">
        <v>100</v>
      </c>
      <c r="O4268">
        <v>0</v>
      </c>
      <c r="P4268">
        <v>0</v>
      </c>
    </row>
    <row r="4269" spans="1:17" hidden="1" x14ac:dyDescent="0.3">
      <c r="A4269" t="s">
        <v>8767</v>
      </c>
      <c r="B4269" t="s">
        <v>8768</v>
      </c>
      <c r="C4269" t="s">
        <v>10301</v>
      </c>
      <c r="D4269" t="s">
        <v>1388</v>
      </c>
      <c r="E4269">
        <v>13.5406458</v>
      </c>
      <c r="F4269">
        <v>13.5</v>
      </c>
      <c r="G4269">
        <v>-14.472359372873999</v>
      </c>
      <c r="H4269">
        <v>-4.5420313999096296</v>
      </c>
      <c r="I4269">
        <v>16.895696207903502</v>
      </c>
      <c r="J4269">
        <v>-8.8371546910247307</v>
      </c>
      <c r="K4269">
        <v>12.925470148759601</v>
      </c>
      <c r="L4269">
        <v>11.7762637299536</v>
      </c>
      <c r="M4269">
        <v>49.326704073734703</v>
      </c>
      <c r="N4269">
        <v>1.2903225806451599</v>
      </c>
      <c r="O4269">
        <v>22.962962962962902</v>
      </c>
      <c r="P4269">
        <v>69.811320754716903</v>
      </c>
      <c r="Q4269">
        <v>0.171539400880694</v>
      </c>
    </row>
    <row r="4270" spans="1:17" hidden="1" x14ac:dyDescent="0.3">
      <c r="A4270" t="s">
        <v>8769</v>
      </c>
      <c r="B4270" t="s">
        <v>8770</v>
      </c>
      <c r="C4270" t="s">
        <v>10301</v>
      </c>
      <c r="D4270" t="s">
        <v>263</v>
      </c>
      <c r="E4270">
        <v>13.531000000000001</v>
      </c>
      <c r="F4270">
        <v>19.329999999999998</v>
      </c>
      <c r="G4270">
        <v>18.472431446679501</v>
      </c>
      <c r="H4270">
        <v>8.7442442151842101</v>
      </c>
      <c r="I4270">
        <v>-7.35840910394601</v>
      </c>
      <c r="J4270">
        <v>-12.1900529533937</v>
      </c>
      <c r="K4270">
        <v>17.873873750563</v>
      </c>
      <c r="L4270">
        <v>16.537959095629802</v>
      </c>
      <c r="M4270">
        <v>53.067286176105299</v>
      </c>
      <c r="N4270">
        <v>4.7023581244155004</v>
      </c>
      <c r="O4270">
        <v>24.211070874288598</v>
      </c>
      <c r="P4270">
        <v>57.667210440456699</v>
      </c>
      <c r="Q4270">
        <v>4.9700348415274001E-2</v>
      </c>
    </row>
    <row r="4271" spans="1:17" hidden="1" x14ac:dyDescent="0.3">
      <c r="A4271" t="s">
        <v>8771</v>
      </c>
      <c r="B4271" t="s">
        <v>8772</v>
      </c>
      <c r="C4271" t="s">
        <v>10301</v>
      </c>
      <c r="D4271" t="s">
        <v>527</v>
      </c>
      <c r="E4271">
        <v>13.484999999999999</v>
      </c>
      <c r="F4271">
        <v>26.97</v>
      </c>
      <c r="G4271">
        <v>78.748929142532006</v>
      </c>
      <c r="H4271">
        <v>2.1477087335592202</v>
      </c>
      <c r="I4271">
        <v>137.815479477362</v>
      </c>
      <c r="J4271">
        <v>-4.7949180028286298</v>
      </c>
      <c r="K4271">
        <v>25.297510242083099</v>
      </c>
      <c r="L4271">
        <v>18.221548159983001</v>
      </c>
      <c r="M4271">
        <v>36.451745431680898</v>
      </c>
      <c r="N4271">
        <v>0.43755399827205499</v>
      </c>
      <c r="O4271">
        <v>13.2369299221356</v>
      </c>
      <c r="P4271">
        <v>251.171875</v>
      </c>
      <c r="Q4271">
        <v>0.164086431160301</v>
      </c>
    </row>
    <row r="4272" spans="1:17" hidden="1" x14ac:dyDescent="0.3">
      <c r="A4272" t="s">
        <v>8773</v>
      </c>
      <c r="B4272" t="s">
        <v>8774</v>
      </c>
      <c r="C4272" t="s">
        <v>10301</v>
      </c>
      <c r="D4272" t="s">
        <v>622</v>
      </c>
      <c r="E4272">
        <v>13.465795200000001</v>
      </c>
      <c r="F4272">
        <v>4488</v>
      </c>
      <c r="G4272">
        <v>48.334545154994302</v>
      </c>
      <c r="H4272">
        <v>17.9676048623162</v>
      </c>
      <c r="I4272">
        <v>57.682758202512602</v>
      </c>
      <c r="J4272">
        <v>5.21105887163072</v>
      </c>
      <c r="K4272">
        <v>4011.3941821222502</v>
      </c>
      <c r="L4272">
        <v>3567.5667418244798</v>
      </c>
      <c r="M4272">
        <v>78.862407520755099</v>
      </c>
      <c r="N4272">
        <v>1.27152317880794</v>
      </c>
      <c r="O4272">
        <v>5.7932263814616602</v>
      </c>
      <c r="P4272">
        <v>118.28793774319</v>
      </c>
      <c r="Q4272">
        <v>0.109902803352671</v>
      </c>
    </row>
    <row r="4273" spans="1:17" hidden="1" x14ac:dyDescent="0.3">
      <c r="A4273" t="s">
        <v>8775</v>
      </c>
      <c r="B4273" t="s">
        <v>8776</v>
      </c>
      <c r="C4273" t="s">
        <v>10301</v>
      </c>
      <c r="D4273" t="s">
        <v>962</v>
      </c>
      <c r="E4273">
        <v>13.361319999999999</v>
      </c>
      <c r="F4273">
        <v>24.5</v>
      </c>
      <c r="G4273">
        <v>59.105163239224197</v>
      </c>
      <c r="H4273">
        <v>0.24505299906734301</v>
      </c>
      <c r="I4273">
        <v>-8.2128945256872203</v>
      </c>
      <c r="J4273">
        <v>-2.2922005061652602</v>
      </c>
      <c r="K4273">
        <v>24.143923662588701</v>
      </c>
      <c r="L4273">
        <v>21.890782173010699</v>
      </c>
      <c r="M4273">
        <v>59.240428561211203</v>
      </c>
      <c r="N4273">
        <v>0.30404389012500899</v>
      </c>
      <c r="O4273">
        <v>68.081632653061206</v>
      </c>
      <c r="P4273">
        <v>100.819672131147</v>
      </c>
      <c r="Q4273">
        <v>7.2716643627715002E-2</v>
      </c>
    </row>
    <row r="4274" spans="1:17" hidden="1" x14ac:dyDescent="0.3">
      <c r="A4274" t="s">
        <v>8777</v>
      </c>
      <c r="B4274" t="s">
        <v>8778</v>
      </c>
      <c r="C4274" t="s">
        <v>10301</v>
      </c>
      <c r="D4274" t="s">
        <v>72</v>
      </c>
      <c r="E4274">
        <v>13.353300000000001</v>
      </c>
      <c r="F4274">
        <v>1.1100000000000001</v>
      </c>
      <c r="G4274">
        <v>28.420290644879501</v>
      </c>
      <c r="H4274">
        <v>-3.8419035226717599</v>
      </c>
      <c r="I4274">
        <v>-12.5685895063822</v>
      </c>
      <c r="J4274">
        <v>-1.8648252186952601</v>
      </c>
      <c r="K4274">
        <v>1.1188788224300701</v>
      </c>
      <c r="L4274">
        <v>1.04059160836275</v>
      </c>
      <c r="M4274">
        <v>39.237508912843502</v>
      </c>
      <c r="N4274">
        <v>0.39405012169221398</v>
      </c>
      <c r="O4274">
        <v>52.252252252252198</v>
      </c>
      <c r="P4274">
        <v>63.235294117647001</v>
      </c>
      <c r="Q4274">
        <v>9.0201133010368001E-2</v>
      </c>
    </row>
    <row r="4275" spans="1:17" hidden="1" x14ac:dyDescent="0.3">
      <c r="A4275" t="s">
        <v>8779</v>
      </c>
      <c r="B4275" t="s">
        <v>8780</v>
      </c>
      <c r="C4275" t="s">
        <v>10301</v>
      </c>
      <c r="D4275" t="s">
        <v>955</v>
      </c>
      <c r="E4275">
        <v>13.2885542</v>
      </c>
      <c r="F4275">
        <v>25.58</v>
      </c>
      <c r="G4275">
        <v>-25.186813829355401</v>
      </c>
      <c r="H4275">
        <v>-8.8359725121857604</v>
      </c>
      <c r="I4275">
        <v>-28.080961121695001</v>
      </c>
      <c r="J4275">
        <v>-3.7403849889918801</v>
      </c>
      <c r="K4275">
        <v>26.626743398868499</v>
      </c>
      <c r="L4275">
        <v>26.937291039641099</v>
      </c>
      <c r="M4275">
        <v>42.210467682576997</v>
      </c>
      <c r="N4275">
        <v>0.41497399796218098</v>
      </c>
      <c r="O4275">
        <v>31.352619233776402</v>
      </c>
      <c r="P4275">
        <v>10.496760259179201</v>
      </c>
      <c r="Q4275">
        <v>-8.9437391652709003E-2</v>
      </c>
    </row>
    <row r="4276" spans="1:17" hidden="1" x14ac:dyDescent="0.3">
      <c r="A4276" t="s">
        <v>8781</v>
      </c>
      <c r="B4276" t="s">
        <v>8782</v>
      </c>
      <c r="C4276" t="s">
        <v>10301</v>
      </c>
      <c r="D4276" t="s">
        <v>354</v>
      </c>
      <c r="E4276">
        <v>13.257171700000001</v>
      </c>
      <c r="F4276">
        <v>24.49</v>
      </c>
      <c r="G4276">
        <v>-35.117434379003797</v>
      </c>
      <c r="H4276">
        <v>-10.255194223795799</v>
      </c>
      <c r="I4276">
        <v>-15.561132677496801</v>
      </c>
      <c r="J4276">
        <v>-7.1481962391180804</v>
      </c>
      <c r="K4276">
        <v>26.0392356355777</v>
      </c>
      <c r="L4276">
        <v>26.813723217517701</v>
      </c>
      <c r="M4276">
        <v>38.673414446469998</v>
      </c>
      <c r="N4276">
        <v>0.69981314027625197</v>
      </c>
      <c r="O4276">
        <v>52.3070641077991</v>
      </c>
      <c r="P4276">
        <v>28.219895287958</v>
      </c>
    </row>
    <row r="4277" spans="1:17" hidden="1" x14ac:dyDescent="0.3">
      <c r="A4277" t="s">
        <v>8783</v>
      </c>
      <c r="B4277" t="s">
        <v>8784</v>
      </c>
      <c r="C4277" t="s">
        <v>10301</v>
      </c>
      <c r="D4277" t="s">
        <v>397</v>
      </c>
      <c r="E4277">
        <v>13.252846595999999</v>
      </c>
      <c r="F4277">
        <v>3.02</v>
      </c>
      <c r="G4277">
        <v>-96.622400736569801</v>
      </c>
      <c r="H4277">
        <v>-20.699874537164501</v>
      </c>
      <c r="I4277">
        <v>-76.963088685364099</v>
      </c>
      <c r="J4277">
        <v>-2.76572611959616</v>
      </c>
      <c r="K4277">
        <v>4.1550659776006302</v>
      </c>
      <c r="L4277">
        <v>8.5020132495015908</v>
      </c>
      <c r="M4277">
        <v>7.4995115199406497</v>
      </c>
      <c r="N4277">
        <v>0.30181752635597198</v>
      </c>
      <c r="O4277">
        <v>363.57615894039702</v>
      </c>
      <c r="P4277">
        <v>3.4246575342465801</v>
      </c>
      <c r="Q4277">
        <v>-0.194866627310921</v>
      </c>
    </row>
    <row r="4278" spans="1:17" hidden="1" x14ac:dyDescent="0.3">
      <c r="A4278" t="s">
        <v>8785</v>
      </c>
      <c r="B4278" t="s">
        <v>8786</v>
      </c>
      <c r="C4278" t="s">
        <v>10301</v>
      </c>
      <c r="D4278" t="s">
        <v>359</v>
      </c>
      <c r="E4278">
        <v>13.252549999999999</v>
      </c>
      <c r="F4278">
        <v>221.8</v>
      </c>
      <c r="G4278">
        <v>11.447641049537999</v>
      </c>
      <c r="H4278">
        <v>5.3757803534867401</v>
      </c>
      <c r="I4278">
        <v>13.7058391458022</v>
      </c>
      <c r="J4278">
        <v>2.2283567206405199</v>
      </c>
      <c r="K4278">
        <v>224.533642907542</v>
      </c>
      <c r="L4278">
        <v>205.81211394308201</v>
      </c>
      <c r="M4278">
        <v>60.287398283434598</v>
      </c>
      <c r="N4278">
        <v>0.44734235233237202</v>
      </c>
      <c r="O4278">
        <v>20.716862037871898</v>
      </c>
      <c r="P4278">
        <v>50.372881355932201</v>
      </c>
    </row>
    <row r="4279" spans="1:17" hidden="1" x14ac:dyDescent="0.3">
      <c r="A4279" t="s">
        <v>8787</v>
      </c>
      <c r="B4279" t="s">
        <v>8788</v>
      </c>
      <c r="C4279" t="s">
        <v>10301</v>
      </c>
      <c r="D4279" t="s">
        <v>622</v>
      </c>
      <c r="E4279">
        <v>13.248246624</v>
      </c>
      <c r="F4279">
        <v>26.99</v>
      </c>
      <c r="G4279">
        <v>-2.09023169662873</v>
      </c>
      <c r="H4279">
        <v>-0.22348460946569901</v>
      </c>
      <c r="I4279">
        <v>-7.8280986582537997</v>
      </c>
      <c r="J4279">
        <v>4.6299001229485697</v>
      </c>
      <c r="K4279">
        <v>26.565909517290201</v>
      </c>
      <c r="L4279">
        <v>25.314767016394601</v>
      </c>
      <c r="M4279">
        <v>45.327523747883397</v>
      </c>
      <c r="N4279">
        <v>0.51566497225821395</v>
      </c>
      <c r="O4279">
        <v>40.422378658762497</v>
      </c>
      <c r="P4279">
        <v>39.1237113402061</v>
      </c>
      <c r="Q4279">
        <v>6.9774618371428995E-2</v>
      </c>
    </row>
    <row r="4280" spans="1:17" hidden="1" x14ac:dyDescent="0.3">
      <c r="A4280" t="s">
        <v>8789</v>
      </c>
      <c r="B4280" t="s">
        <v>8790</v>
      </c>
      <c r="C4280" t="s">
        <v>10301</v>
      </c>
      <c r="E4280">
        <v>13.205284900000001</v>
      </c>
      <c r="F4280">
        <v>26.33</v>
      </c>
      <c r="G4280">
        <v>265.06733710273102</v>
      </c>
      <c r="H4280">
        <v>12.3246868663442</v>
      </c>
      <c r="I4280">
        <v>0.84563515784245702</v>
      </c>
      <c r="J4280">
        <v>-8.1009314548015006</v>
      </c>
      <c r="K4280">
        <v>26.090695351520399</v>
      </c>
      <c r="L4280">
        <v>21.6869589045649</v>
      </c>
      <c r="M4280">
        <v>40.253243693580799</v>
      </c>
      <c r="N4280">
        <v>1.7161536718775201</v>
      </c>
      <c r="O4280">
        <v>43.182681352069899</v>
      </c>
      <c r="P4280">
        <v>361.120840630472</v>
      </c>
    </row>
    <row r="4281" spans="1:17" hidden="1" x14ac:dyDescent="0.3">
      <c r="A4281" t="s">
        <v>8791</v>
      </c>
      <c r="B4281" t="s">
        <v>8792</v>
      </c>
      <c r="C4281" t="s">
        <v>10301</v>
      </c>
      <c r="D4281" t="s">
        <v>955</v>
      </c>
      <c r="E4281">
        <v>13.18928</v>
      </c>
      <c r="F4281">
        <v>0.85</v>
      </c>
      <c r="G4281">
        <v>42.082262475865399</v>
      </c>
      <c r="H4281">
        <v>-11.1233177606077</v>
      </c>
      <c r="I4281">
        <v>-11.675732363525</v>
      </c>
      <c r="J4281">
        <v>-1.5311582183616099</v>
      </c>
      <c r="K4281">
        <v>0.86776201187153101</v>
      </c>
      <c r="L4281">
        <v>0.79216976327257305</v>
      </c>
      <c r="M4281">
        <v>50.785859470006102</v>
      </c>
      <c r="N4281">
        <v>0.56851063829787196</v>
      </c>
      <c r="O4281">
        <v>55.294117647058798</v>
      </c>
      <c r="P4281">
        <v>77.0833333333333</v>
      </c>
      <c r="Q4281">
        <v>-2.9157093428660002E-3</v>
      </c>
    </row>
    <row r="4282" spans="1:17" hidden="1" x14ac:dyDescent="0.3">
      <c r="A4282" t="s">
        <v>8793</v>
      </c>
      <c r="B4282" t="s">
        <v>8794</v>
      </c>
      <c r="C4282" t="s">
        <v>10301</v>
      </c>
      <c r="D4282" t="s">
        <v>127</v>
      </c>
      <c r="E4282">
        <v>13.182</v>
      </c>
      <c r="F4282">
        <v>4</v>
      </c>
      <c r="G4282">
        <v>95.545949626703404</v>
      </c>
      <c r="H4282">
        <v>4.27860315312416</v>
      </c>
      <c r="I4282">
        <v>65.315418078952803</v>
      </c>
      <c r="J4282">
        <v>6.7710586215482298</v>
      </c>
      <c r="K4282">
        <v>3.75429362846711</v>
      </c>
      <c r="L4282">
        <v>3.06131583668191</v>
      </c>
      <c r="M4282">
        <v>63.697975102096002</v>
      </c>
      <c r="N4282">
        <v>0.73426982789259498</v>
      </c>
      <c r="O4282">
        <v>24.75</v>
      </c>
      <c r="P4282">
        <v>133.91812865496999</v>
      </c>
      <c r="Q4282">
        <v>-2.8979983368940001E-2</v>
      </c>
    </row>
    <row r="4283" spans="1:17" hidden="1" x14ac:dyDescent="0.3">
      <c r="A4283" t="s">
        <v>8795</v>
      </c>
      <c r="B4283" t="s">
        <v>8796</v>
      </c>
      <c r="C4283" t="s">
        <v>10301</v>
      </c>
      <c r="D4283" t="s">
        <v>527</v>
      </c>
      <c r="E4283">
        <v>13.164339999999999</v>
      </c>
      <c r="F4283">
        <v>2.02</v>
      </c>
      <c r="G4283">
        <v>15.344673823383101</v>
      </c>
      <c r="H4283">
        <v>-10.324116961406901</v>
      </c>
      <c r="I4283">
        <v>2.4485614217856599</v>
      </c>
      <c r="J4283">
        <v>-1.75562510949515</v>
      </c>
      <c r="K4283">
        <v>2.0527326303711799</v>
      </c>
      <c r="L4283">
        <v>1.8473458473575901</v>
      </c>
      <c r="M4283">
        <v>49.473395884914403</v>
      </c>
      <c r="N4283">
        <v>0.55203689357628805</v>
      </c>
      <c r="O4283">
        <v>41.089108910890999</v>
      </c>
      <c r="P4283">
        <v>57.8125</v>
      </c>
      <c r="Q4283">
        <v>5.8545382844205997E-2</v>
      </c>
    </row>
    <row r="4284" spans="1:17" hidden="1" x14ac:dyDescent="0.3">
      <c r="A4284" t="s">
        <v>8797</v>
      </c>
      <c r="B4284" t="s">
        <v>8798</v>
      </c>
      <c r="C4284" t="s">
        <v>10301</v>
      </c>
      <c r="D4284" t="s">
        <v>527</v>
      </c>
      <c r="E4284">
        <v>13.1355</v>
      </c>
      <c r="F4284">
        <v>12.51</v>
      </c>
      <c r="G4284">
        <v>15.875365924141301</v>
      </c>
      <c r="H4284">
        <v>18.271742624551599</v>
      </c>
      <c r="I4284">
        <v>9.7805783160865705</v>
      </c>
      <c r="J4284">
        <v>-5.4270164421768099</v>
      </c>
      <c r="K4284">
        <v>11.1176026917715</v>
      </c>
      <c r="L4284">
        <v>10.282442175070299</v>
      </c>
      <c r="M4284">
        <v>69.759611765483001</v>
      </c>
      <c r="N4284">
        <v>2.1727503879203498</v>
      </c>
      <c r="O4284">
        <v>7.1143085531574801</v>
      </c>
      <c r="P4284">
        <v>50.180072028811502</v>
      </c>
      <c r="Q4284">
        <v>5.6324484610734998E-2</v>
      </c>
    </row>
    <row r="4285" spans="1:17" hidden="1" x14ac:dyDescent="0.3">
      <c r="A4285" t="s">
        <v>8799</v>
      </c>
      <c r="B4285" t="s">
        <v>8800</v>
      </c>
      <c r="C4285" t="s">
        <v>10301</v>
      </c>
      <c r="D4285" t="s">
        <v>359</v>
      </c>
      <c r="E4285">
        <v>13.1339465</v>
      </c>
      <c r="F4285">
        <v>20.27</v>
      </c>
      <c r="G4285">
        <v>53.388165874792001</v>
      </c>
      <c r="H4285">
        <v>36.175430003256203</v>
      </c>
      <c r="I4285">
        <v>44.247344559551799</v>
      </c>
      <c r="J4285">
        <v>-10.4442975481675</v>
      </c>
      <c r="K4285">
        <v>18.0015959921814</v>
      </c>
      <c r="L4285">
        <v>14.3990157945889</v>
      </c>
      <c r="M4285">
        <v>43.407912618423701</v>
      </c>
      <c r="N4285">
        <v>1.63320415051881</v>
      </c>
      <c r="O4285">
        <v>20.325604341391202</v>
      </c>
      <c r="P4285">
        <v>112.920168067226</v>
      </c>
      <c r="Q4285">
        <v>7.8201244083678997E-2</v>
      </c>
    </row>
    <row r="4286" spans="1:17" hidden="1" x14ac:dyDescent="0.3">
      <c r="A4286" t="s">
        <v>8801</v>
      </c>
      <c r="B4286" t="s">
        <v>8802</v>
      </c>
      <c r="C4286" t="s">
        <v>10301</v>
      </c>
      <c r="D4286" t="s">
        <v>527</v>
      </c>
      <c r="E4286">
        <v>13.125875000000001</v>
      </c>
      <c r="F4286">
        <v>43.75</v>
      </c>
      <c r="G4286">
        <v>3.7007943651554398</v>
      </c>
      <c r="H4286">
        <v>-21.741951908653601</v>
      </c>
      <c r="I4286">
        <v>-24.123200844613699</v>
      </c>
      <c r="J4286">
        <v>-5.7411465594409297</v>
      </c>
      <c r="K4286">
        <v>51.863088732017701</v>
      </c>
      <c r="L4286">
        <v>51.374918275780097</v>
      </c>
      <c r="M4286">
        <v>27.686246919014899</v>
      </c>
      <c r="N4286">
        <v>0.17463670699699099</v>
      </c>
      <c r="O4286">
        <v>43.999999999999901</v>
      </c>
      <c r="P4286">
        <v>45.348837209302303</v>
      </c>
    </row>
    <row r="4287" spans="1:17" hidden="1" x14ac:dyDescent="0.3">
      <c r="A4287" t="s">
        <v>8803</v>
      </c>
      <c r="B4287" t="s">
        <v>8804</v>
      </c>
      <c r="C4287" t="s">
        <v>10301</v>
      </c>
      <c r="D4287" t="s">
        <v>733</v>
      </c>
      <c r="E4287">
        <v>13.10207943</v>
      </c>
      <c r="F4287">
        <v>122.64</v>
      </c>
      <c r="G4287">
        <v>17.252717021319899</v>
      </c>
      <c r="H4287">
        <v>4.0059131980070797</v>
      </c>
      <c r="I4287">
        <v>9.19948939874579</v>
      </c>
      <c r="J4287">
        <v>-1.33727333328274</v>
      </c>
      <c r="K4287">
        <v>116.86237655716199</v>
      </c>
      <c r="L4287">
        <v>105.325243952195</v>
      </c>
      <c r="M4287">
        <v>34.201172078942697</v>
      </c>
      <c r="N4287">
        <v>0.963968295281312</v>
      </c>
      <c r="O4287">
        <v>0.293542074363983</v>
      </c>
      <c r="P4287">
        <v>48.600508905852401</v>
      </c>
    </row>
    <row r="4288" spans="1:17" hidden="1" x14ac:dyDescent="0.3">
      <c r="A4288" t="s">
        <v>8805</v>
      </c>
      <c r="B4288" t="s">
        <v>8806</v>
      </c>
      <c r="C4288" t="s">
        <v>10301</v>
      </c>
      <c r="D4288" t="s">
        <v>622</v>
      </c>
      <c r="E4288">
        <v>13.078025</v>
      </c>
      <c r="F4288">
        <v>24.25</v>
      </c>
      <c r="G4288">
        <v>59.630599676174697</v>
      </c>
      <c r="H4288">
        <v>-26.086818800881701</v>
      </c>
      <c r="I4288">
        <v>32.070562835052201</v>
      </c>
      <c r="J4288">
        <v>-9.8079796407229196</v>
      </c>
      <c r="K4288">
        <v>31.630799166544101</v>
      </c>
      <c r="L4288">
        <v>30.869862260573601</v>
      </c>
      <c r="M4288">
        <v>46.341550955381997</v>
      </c>
      <c r="N4288">
        <v>0.680015547999543</v>
      </c>
      <c r="O4288">
        <v>174.432989690721</v>
      </c>
      <c r="P4288">
        <v>95.092518101367602</v>
      </c>
      <c r="Q4288">
        <v>0.12526849986944799</v>
      </c>
    </row>
    <row r="4289" spans="1:17" hidden="1" x14ac:dyDescent="0.3">
      <c r="A4289" t="s">
        <v>8807</v>
      </c>
      <c r="B4289" t="s">
        <v>8808</v>
      </c>
      <c r="C4289" t="s">
        <v>10301</v>
      </c>
      <c r="D4289" t="s">
        <v>51</v>
      </c>
      <c r="E4289">
        <v>13.061533499999999</v>
      </c>
      <c r="F4289">
        <v>51.85</v>
      </c>
      <c r="G4289">
        <v>6.5131673241931498</v>
      </c>
      <c r="H4289">
        <v>-9.2172050874051603</v>
      </c>
      <c r="I4289">
        <v>12.963690713398</v>
      </c>
      <c r="J4289">
        <v>-10.2832086370786</v>
      </c>
      <c r="K4289">
        <v>57.974154456286698</v>
      </c>
      <c r="L4289">
        <v>48.092750606352098</v>
      </c>
      <c r="M4289">
        <v>10.172829873443</v>
      </c>
      <c r="N4289">
        <v>0.116718063555019</v>
      </c>
      <c r="O4289">
        <v>62.777242044358701</v>
      </c>
      <c r="P4289">
        <v>47.301136363636303</v>
      </c>
      <c r="Q4289">
        <v>9.4482026329635996E-2</v>
      </c>
    </row>
    <row r="4290" spans="1:17" hidden="1" x14ac:dyDescent="0.3">
      <c r="A4290" t="s">
        <v>8809</v>
      </c>
      <c r="B4290" t="s">
        <v>8810</v>
      </c>
      <c r="C4290" t="s">
        <v>10301</v>
      </c>
      <c r="D4290" t="s">
        <v>119</v>
      </c>
      <c r="E4290">
        <v>13.060374884345199</v>
      </c>
      <c r="F4290">
        <v>99.6</v>
      </c>
      <c r="G4290">
        <v>-5.5931859894901201</v>
      </c>
      <c r="H4290">
        <v>-1.87035303188851</v>
      </c>
      <c r="I4290">
        <v>-12.2495918825592</v>
      </c>
      <c r="J4290">
        <v>1.0670674632677399</v>
      </c>
      <c r="K4290">
        <v>88.622837348358701</v>
      </c>
      <c r="L4290">
        <v>75.642478964540601</v>
      </c>
      <c r="M4290">
        <v>75.835066412166697</v>
      </c>
      <c r="N4290">
        <v>1</v>
      </c>
      <c r="Q4290">
        <v>-4.6725400847372998E-2</v>
      </c>
    </row>
    <row r="4291" spans="1:17" hidden="1" x14ac:dyDescent="0.3">
      <c r="A4291" t="s">
        <v>8811</v>
      </c>
      <c r="B4291" t="s">
        <v>8812</v>
      </c>
      <c r="C4291" t="s">
        <v>10301</v>
      </c>
      <c r="D4291" t="s">
        <v>527</v>
      </c>
      <c r="E4291">
        <v>13.041843999999999</v>
      </c>
      <c r="F4291">
        <v>3.88</v>
      </c>
      <c r="G4291">
        <v>184.733350308258</v>
      </c>
      <c r="H4291">
        <v>-27.5388171548305</v>
      </c>
      <c r="I4291">
        <v>90.302404023773093</v>
      </c>
      <c r="J4291">
        <v>-0.89406836558547798</v>
      </c>
      <c r="K4291">
        <v>3.7886870371951402</v>
      </c>
      <c r="L4291">
        <v>2.6495097978073598</v>
      </c>
      <c r="M4291">
        <v>39.024545218416797</v>
      </c>
      <c r="N4291">
        <v>1.08129787631562</v>
      </c>
      <c r="O4291">
        <v>38.402061855670098</v>
      </c>
      <c r="P4291">
        <v>314.52991452991398</v>
      </c>
      <c r="Q4291">
        <v>5.0194348898430002E-3</v>
      </c>
    </row>
    <row r="4292" spans="1:17" hidden="1" x14ac:dyDescent="0.3">
      <c r="A4292" t="s">
        <v>8813</v>
      </c>
      <c r="B4292" t="s">
        <v>8814</v>
      </c>
      <c r="C4292" t="s">
        <v>10301</v>
      </c>
      <c r="D4292" t="s">
        <v>408</v>
      </c>
      <c r="E4292">
        <v>13.034140499999999</v>
      </c>
      <c r="F4292">
        <v>12.85</v>
      </c>
      <c r="G4292">
        <v>33.525048545517102</v>
      </c>
      <c r="H4292">
        <v>-5.72847600929913</v>
      </c>
      <c r="I4292">
        <v>-8.87573236352506</v>
      </c>
      <c r="J4292">
        <v>4.9744874035354902</v>
      </c>
      <c r="K4292">
        <v>12.0868810507998</v>
      </c>
      <c r="L4292">
        <v>11.428256256090901</v>
      </c>
      <c r="M4292">
        <v>65.284372593280295</v>
      </c>
      <c r="N4292">
        <v>1.0259013827761301</v>
      </c>
      <c r="O4292">
        <v>56.809338521400697</v>
      </c>
      <c r="P4292">
        <v>71.3333333333333</v>
      </c>
      <c r="Q4292">
        <v>7.9507012807341002E-2</v>
      </c>
    </row>
    <row r="4293" spans="1:17" hidden="1" x14ac:dyDescent="0.3">
      <c r="A4293" t="s">
        <v>8815</v>
      </c>
      <c r="B4293" t="s">
        <v>8816</v>
      </c>
      <c r="C4293" t="s">
        <v>10301</v>
      </c>
      <c r="D4293" t="s">
        <v>46</v>
      </c>
      <c r="E4293">
        <v>13.029249999999999</v>
      </c>
      <c r="F4293">
        <v>40.090000000000003</v>
      </c>
      <c r="G4293">
        <v>139.348929142532</v>
      </c>
      <c r="H4293">
        <v>-37.444275303216301</v>
      </c>
      <c r="I4293">
        <v>36.531291666049803</v>
      </c>
      <c r="J4293">
        <v>-16.891514843390102</v>
      </c>
      <c r="K4293">
        <v>53.263661216023202</v>
      </c>
      <c r="L4293">
        <v>37.430824893016698</v>
      </c>
      <c r="M4293">
        <v>2.8115369096202301</v>
      </c>
      <c r="N4293">
        <v>0.53878982753580795</v>
      </c>
      <c r="O4293">
        <v>73.359940134696899</v>
      </c>
      <c r="P4293">
        <v>181.333333333333</v>
      </c>
    </row>
    <row r="4294" spans="1:17" hidden="1" x14ac:dyDescent="0.3">
      <c r="A4294" t="s">
        <v>8817</v>
      </c>
      <c r="B4294" t="s">
        <v>8818</v>
      </c>
      <c r="C4294" t="s">
        <v>10301</v>
      </c>
      <c r="D4294" t="s">
        <v>527</v>
      </c>
      <c r="E4294">
        <v>13.0134925</v>
      </c>
      <c r="F4294">
        <v>43.25</v>
      </c>
      <c r="G4294">
        <v>15.8655071567165</v>
      </c>
      <c r="H4294">
        <v>-18.1690017959111</v>
      </c>
      <c r="I4294">
        <v>-0.89192088811522396</v>
      </c>
      <c r="J4294">
        <v>-7.0413131820684702</v>
      </c>
      <c r="K4294">
        <v>47.132688659415997</v>
      </c>
      <c r="L4294">
        <v>43.081291544278699</v>
      </c>
      <c r="M4294">
        <v>42.193547422798297</v>
      </c>
      <c r="N4294">
        <v>0.49674876566924198</v>
      </c>
      <c r="O4294">
        <v>45.664739884393001</v>
      </c>
      <c r="P4294">
        <v>54.354032833690198</v>
      </c>
      <c r="Q4294">
        <v>0.105957326417966</v>
      </c>
    </row>
    <row r="4295" spans="1:17" hidden="1" x14ac:dyDescent="0.3">
      <c r="A4295" t="s">
        <v>8819</v>
      </c>
      <c r="B4295" t="s">
        <v>8820</v>
      </c>
      <c r="C4295" t="s">
        <v>10301</v>
      </c>
      <c r="D4295" t="s">
        <v>858</v>
      </c>
      <c r="E4295">
        <v>12.9825</v>
      </c>
      <c r="F4295">
        <v>28.85</v>
      </c>
      <c r="G4295">
        <v>-34.4915717210257</v>
      </c>
      <c r="H4295">
        <v>-3.5690237134227099</v>
      </c>
      <c r="I4295">
        <v>-7.1467468562786802</v>
      </c>
      <c r="J4295">
        <v>7.1390357851657402</v>
      </c>
      <c r="K4295">
        <v>28.827108358898101</v>
      </c>
      <c r="L4295">
        <v>29.007793990105402</v>
      </c>
      <c r="M4295">
        <v>63.786801108492597</v>
      </c>
      <c r="N4295">
        <v>1.35781258295726</v>
      </c>
      <c r="O4295">
        <v>18.024263431542401</v>
      </c>
      <c r="P4295">
        <v>17.803184973458499</v>
      </c>
    </row>
    <row r="4296" spans="1:17" hidden="1" x14ac:dyDescent="0.3">
      <c r="A4296" t="s">
        <v>8821</v>
      </c>
      <c r="B4296" t="s">
        <v>8822</v>
      </c>
      <c r="C4296" t="s">
        <v>10301</v>
      </c>
      <c r="D4296" t="s">
        <v>54</v>
      </c>
      <c r="E4296">
        <v>12.9252924</v>
      </c>
      <c r="F4296">
        <v>43.08</v>
      </c>
      <c r="G4296">
        <v>60.864032852727803</v>
      </c>
      <c r="H4296">
        <v>9.1332842760989692</v>
      </c>
      <c r="I4296">
        <v>-8.66281988145907</v>
      </c>
      <c r="J4296">
        <v>7.1404261223224896</v>
      </c>
      <c r="K4296">
        <v>40.787428322774304</v>
      </c>
      <c r="L4296">
        <v>37.681176259726897</v>
      </c>
      <c r="M4296">
        <v>70.671515801356804</v>
      </c>
      <c r="N4296">
        <v>0.93573594570562102</v>
      </c>
      <c r="O4296">
        <v>19.707520891364901</v>
      </c>
      <c r="P4296">
        <v>97.1624713958809</v>
      </c>
      <c r="Q4296">
        <v>4.2541293617859001E-2</v>
      </c>
    </row>
    <row r="4297" spans="1:17" hidden="1" x14ac:dyDescent="0.3">
      <c r="A4297" t="s">
        <v>8823</v>
      </c>
      <c r="B4297" t="s">
        <v>8824</v>
      </c>
      <c r="C4297" t="s">
        <v>10301</v>
      </c>
      <c r="D4297" t="s">
        <v>263</v>
      </c>
      <c r="E4297">
        <v>12.87796968</v>
      </c>
      <c r="F4297">
        <v>4.24</v>
      </c>
      <c r="G4297">
        <v>69.291564801446796</v>
      </c>
      <c r="H4297">
        <v>-20.162462172601099</v>
      </c>
      <c r="I4297">
        <v>25.098461184862</v>
      </c>
      <c r="J4297">
        <v>-2.76572611959616</v>
      </c>
      <c r="K4297">
        <v>4.1632384690938196</v>
      </c>
      <c r="L4297">
        <v>3.4847682725057401</v>
      </c>
      <c r="M4297">
        <v>6.8865335694131602</v>
      </c>
      <c r="N4297">
        <v>1.17535232171733E-2</v>
      </c>
      <c r="O4297">
        <v>36.792452830188601</v>
      </c>
      <c r="P4297">
        <v>117.435897435897</v>
      </c>
      <c r="Q4297">
        <v>3.7423932310906002E-2</v>
      </c>
    </row>
    <row r="4298" spans="1:17" hidden="1" x14ac:dyDescent="0.3">
      <c r="A4298" t="s">
        <v>8825</v>
      </c>
      <c r="B4298" t="s">
        <v>8826</v>
      </c>
      <c r="C4298" t="s">
        <v>10301</v>
      </c>
      <c r="D4298" t="s">
        <v>622</v>
      </c>
      <c r="E4298">
        <v>12.86230155</v>
      </c>
      <c r="F4298">
        <v>14.7</v>
      </c>
      <c r="G4298">
        <v>2.17075805108666</v>
      </c>
      <c r="H4298">
        <v>-2.4329255839770498</v>
      </c>
      <c r="I4298">
        <v>11.3368199377301</v>
      </c>
      <c r="J4298">
        <v>9.1447455031056695</v>
      </c>
      <c r="K4298">
        <v>14.206199050592</v>
      </c>
      <c r="L4298">
        <v>13.7134076789609</v>
      </c>
      <c r="M4298">
        <v>63.579924026832003</v>
      </c>
      <c r="N4298">
        <v>0.49397158800797197</v>
      </c>
      <c r="O4298">
        <v>50</v>
      </c>
      <c r="Q4298">
        <v>7.7487786482243998E-2</v>
      </c>
    </row>
    <row r="4299" spans="1:17" hidden="1" x14ac:dyDescent="0.3">
      <c r="A4299" t="s">
        <v>8827</v>
      </c>
      <c r="B4299" t="s">
        <v>8828</v>
      </c>
      <c r="C4299" t="s">
        <v>10301</v>
      </c>
      <c r="D4299" t="s">
        <v>5364</v>
      </c>
      <c r="E4299">
        <v>12.831858</v>
      </c>
      <c r="F4299">
        <v>28.08</v>
      </c>
      <c r="G4299">
        <v>-48.505972818252197</v>
      </c>
      <c r="H4299">
        <v>-0.30217338773925401</v>
      </c>
      <c r="I4299">
        <v>-14.4121369357453</v>
      </c>
      <c r="J4299">
        <v>1.7699881661181101</v>
      </c>
      <c r="K4299">
        <v>29.017666449974399</v>
      </c>
      <c r="L4299">
        <v>30.7815429764794</v>
      </c>
      <c r="M4299">
        <v>41.335851312606401</v>
      </c>
      <c r="N4299">
        <v>2.2680331341319402</v>
      </c>
      <c r="O4299">
        <v>37.749287749287703</v>
      </c>
      <c r="P4299">
        <v>24.5232815964523</v>
      </c>
      <c r="Q4299">
        <v>-5.5550809921009999E-3</v>
      </c>
    </row>
    <row r="4300" spans="1:17" hidden="1" x14ac:dyDescent="0.3">
      <c r="A4300" t="s">
        <v>8829</v>
      </c>
      <c r="B4300" t="s">
        <v>8830</v>
      </c>
      <c r="C4300" t="s">
        <v>10301</v>
      </c>
      <c r="D4300" t="s">
        <v>622</v>
      </c>
      <c r="E4300">
        <v>12.8086923539507</v>
      </c>
      <c r="F4300">
        <v>31.5</v>
      </c>
      <c r="G4300">
        <v>-29.786896402639201</v>
      </c>
      <c r="H4300">
        <v>-5.77866241595241</v>
      </c>
      <c r="I4300">
        <v>-19.028673539995602</v>
      </c>
      <c r="K4300">
        <v>68.019953763615703</v>
      </c>
      <c r="M4300">
        <v>1.6190693955E-5</v>
      </c>
      <c r="N4300">
        <v>0.25</v>
      </c>
      <c r="O4300">
        <v>17.7777777777777</v>
      </c>
      <c r="P4300">
        <v>0</v>
      </c>
    </row>
    <row r="4301" spans="1:17" hidden="1" x14ac:dyDescent="0.3">
      <c r="A4301" t="s">
        <v>8831</v>
      </c>
      <c r="B4301" t="s">
        <v>8832</v>
      </c>
      <c r="C4301" t="s">
        <v>10301</v>
      </c>
      <c r="D4301" t="s">
        <v>733</v>
      </c>
      <c r="E4301">
        <v>12.801381996</v>
      </c>
      <c r="F4301">
        <v>255.66</v>
      </c>
      <c r="G4301">
        <v>1.41903588609461</v>
      </c>
      <c r="H4301">
        <v>0.17815459123631799</v>
      </c>
      <c r="I4301">
        <v>0.71216986963829498</v>
      </c>
      <c r="J4301">
        <v>-0.73780723635149004</v>
      </c>
      <c r="K4301">
        <v>248.68605240765001</v>
      </c>
      <c r="L4301">
        <v>230.837972636069</v>
      </c>
      <c r="M4301">
        <v>61.795021026026802</v>
      </c>
      <c r="N4301">
        <v>0.29690650102894001</v>
      </c>
      <c r="O4301">
        <v>3.6532895251505799</v>
      </c>
      <c r="P4301">
        <v>32.6312512969495</v>
      </c>
    </row>
    <row r="4302" spans="1:17" hidden="1" x14ac:dyDescent="0.3">
      <c r="A4302" t="s">
        <v>8833</v>
      </c>
      <c r="B4302" t="s">
        <v>8834</v>
      </c>
      <c r="C4302" t="s">
        <v>10301</v>
      </c>
      <c r="D4302" t="s">
        <v>733</v>
      </c>
      <c r="E4302">
        <v>12.781170502</v>
      </c>
      <c r="F4302">
        <v>25.81</v>
      </c>
      <c r="G4302">
        <v>-18.092623699190899</v>
      </c>
      <c r="H4302">
        <v>-4.4849293701153199</v>
      </c>
      <c r="I4302">
        <v>-2.3576468065576801</v>
      </c>
      <c r="J4302">
        <v>-4.2844177083812101</v>
      </c>
      <c r="K4302">
        <v>25.6150279661212</v>
      </c>
      <c r="L4302">
        <v>24.545658378964202</v>
      </c>
      <c r="N4302">
        <v>0.38360028031768101</v>
      </c>
      <c r="O4302">
        <v>10.306082913599299</v>
      </c>
      <c r="P4302">
        <v>17.052154195011301</v>
      </c>
    </row>
    <row r="4303" spans="1:17" hidden="1" x14ac:dyDescent="0.3">
      <c r="A4303" t="s">
        <v>8835</v>
      </c>
      <c r="B4303" t="s">
        <v>8836</v>
      </c>
      <c r="C4303" t="s">
        <v>10301</v>
      </c>
      <c r="D4303" t="s">
        <v>308</v>
      </c>
      <c r="E4303">
        <v>12.7737</v>
      </c>
      <c r="F4303">
        <v>17.100000000000001</v>
      </c>
      <c r="G4303">
        <v>34.1675705327374</v>
      </c>
      <c r="H4303">
        <v>-10.841159278559701</v>
      </c>
      <c r="I4303">
        <v>-10.492300410862301</v>
      </c>
      <c r="J4303">
        <v>-12.373677527658</v>
      </c>
      <c r="K4303">
        <v>18.612998181149599</v>
      </c>
      <c r="L4303">
        <v>17.488657371752002</v>
      </c>
      <c r="M4303">
        <v>40.626633978808997</v>
      </c>
      <c r="N4303">
        <v>1.40391636494606</v>
      </c>
      <c r="O4303">
        <v>33.859649122806999</v>
      </c>
      <c r="P4303">
        <v>74.668028600612899</v>
      </c>
      <c r="Q4303">
        <v>0.10910944448856599</v>
      </c>
    </row>
    <row r="4304" spans="1:17" hidden="1" x14ac:dyDescent="0.3">
      <c r="A4304" t="s">
        <v>8837</v>
      </c>
      <c r="B4304" t="s">
        <v>8838</v>
      </c>
      <c r="C4304" t="s">
        <v>10301</v>
      </c>
      <c r="D4304" t="s">
        <v>72</v>
      </c>
      <c r="E4304">
        <v>12.771219547999999</v>
      </c>
      <c r="F4304">
        <v>6.91</v>
      </c>
      <c r="G4304">
        <v>-39.539704318515099</v>
      </c>
      <c r="H4304">
        <v>-0.350854929321395</v>
      </c>
      <c r="I4304">
        <v>-30.857018913232601</v>
      </c>
      <c r="J4304">
        <v>-3.20113976255697</v>
      </c>
      <c r="K4304">
        <v>7.0830488475909696</v>
      </c>
      <c r="L4304">
        <v>7.6689624831586602</v>
      </c>
      <c r="M4304">
        <v>49.611274705180499</v>
      </c>
      <c r="N4304">
        <v>0.70068897837923905</v>
      </c>
      <c r="O4304">
        <v>64.109985528219894</v>
      </c>
      <c r="P4304">
        <v>14.593698175787701</v>
      </c>
      <c r="Q4304">
        <v>3.7475185747345E-2</v>
      </c>
    </row>
    <row r="4305" spans="1:17" hidden="1" x14ac:dyDescent="0.3">
      <c r="A4305" t="s">
        <v>8839</v>
      </c>
      <c r="B4305" t="s">
        <v>8840</v>
      </c>
      <c r="C4305" t="s">
        <v>10301</v>
      </c>
      <c r="D4305" t="s">
        <v>127</v>
      </c>
      <c r="E4305">
        <v>12.769105440000001</v>
      </c>
      <c r="F4305">
        <v>38.56</v>
      </c>
      <c r="G4305">
        <v>-17.367278808538199</v>
      </c>
      <c r="H4305">
        <v>-4.8997344182076297E-2</v>
      </c>
      <c r="I4305">
        <v>-12.8292827352246</v>
      </c>
      <c r="J4305">
        <v>1.15319279932275</v>
      </c>
      <c r="K4305">
        <v>38.292033383982599</v>
      </c>
      <c r="L4305">
        <v>37.915651082426898</v>
      </c>
      <c r="M4305">
        <v>57.559020212522697</v>
      </c>
      <c r="N4305">
        <v>0.98256482173071302</v>
      </c>
      <c r="O4305">
        <v>31.742738589211498</v>
      </c>
      <c r="P4305">
        <v>22.335025380710601</v>
      </c>
      <c r="Q4305">
        <v>2.8188783513253001E-2</v>
      </c>
    </row>
    <row r="4306" spans="1:17" hidden="1" x14ac:dyDescent="0.3">
      <c r="A4306" t="s">
        <v>8841</v>
      </c>
      <c r="B4306" t="s">
        <v>8842</v>
      </c>
      <c r="C4306" t="s">
        <v>10301</v>
      </c>
      <c r="D4306" t="s">
        <v>622</v>
      </c>
      <c r="E4306">
        <v>12.755980900000001</v>
      </c>
      <c r="F4306">
        <v>17.03</v>
      </c>
      <c r="G4306">
        <v>-7.9881600593458097</v>
      </c>
      <c r="H4306">
        <v>7.7667921295021296</v>
      </c>
      <c r="I4306">
        <v>-18.309504293349601</v>
      </c>
      <c r="J4306">
        <v>14.833734433337</v>
      </c>
      <c r="K4306">
        <v>16.6486877430983</v>
      </c>
      <c r="L4306">
        <v>16.674522919098301</v>
      </c>
      <c r="M4306">
        <v>58.937953607366097</v>
      </c>
      <c r="N4306">
        <v>2.161665629107</v>
      </c>
      <c r="O4306">
        <v>36.523781561949399</v>
      </c>
      <c r="P4306">
        <v>54.818181818181799</v>
      </c>
      <c r="Q4306">
        <v>5.9992466387516E-2</v>
      </c>
    </row>
    <row r="4307" spans="1:17" hidden="1" x14ac:dyDescent="0.3">
      <c r="A4307" t="s">
        <v>8843</v>
      </c>
      <c r="B4307" t="s">
        <v>8844</v>
      </c>
      <c r="C4307" t="s">
        <v>10301</v>
      </c>
      <c r="D4307" t="s">
        <v>139</v>
      </c>
      <c r="E4307">
        <v>12.749143399999999</v>
      </c>
      <c r="F4307">
        <v>18.25</v>
      </c>
      <c r="G4307">
        <v>-27.917737524134498</v>
      </c>
      <c r="H4307">
        <v>-1.23320787049787</v>
      </c>
      <c r="I4307">
        <v>-11.675732363525</v>
      </c>
      <c r="J4307">
        <v>-2.76572611959616</v>
      </c>
      <c r="K4307">
        <v>18.249999672237699</v>
      </c>
      <c r="L4307">
        <v>18.235812736834301</v>
      </c>
      <c r="M4307">
        <v>100</v>
      </c>
      <c r="O4307">
        <v>0</v>
      </c>
      <c r="P4307">
        <v>0</v>
      </c>
    </row>
    <row r="4308" spans="1:17" hidden="1" x14ac:dyDescent="0.3">
      <c r="A4308" t="s">
        <v>8845</v>
      </c>
      <c r="B4308" t="s">
        <v>8846</v>
      </c>
      <c r="C4308" t="s">
        <v>10301</v>
      </c>
      <c r="E4308">
        <v>12.7241613</v>
      </c>
      <c r="F4308">
        <v>34.01</v>
      </c>
      <c r="G4308">
        <v>-10.682301467602301</v>
      </c>
      <c r="H4308">
        <v>-16.704998952044999</v>
      </c>
      <c r="I4308">
        <v>-7.3185675890543802</v>
      </c>
      <c r="J4308">
        <v>1.3617397377634599</v>
      </c>
      <c r="K4308">
        <v>34.1823352715247</v>
      </c>
      <c r="L4308">
        <v>32.348495248995398</v>
      </c>
      <c r="M4308">
        <v>45.198810655447097</v>
      </c>
      <c r="N4308">
        <v>0.35988544741595802</v>
      </c>
      <c r="O4308">
        <v>40.458688620993797</v>
      </c>
      <c r="P4308">
        <v>40.653432588916402</v>
      </c>
      <c r="Q4308">
        <v>-1.0524557283376999E-2</v>
      </c>
    </row>
    <row r="4309" spans="1:17" hidden="1" x14ac:dyDescent="0.3">
      <c r="A4309" t="s">
        <v>8847</v>
      </c>
      <c r="B4309" t="s">
        <v>8848</v>
      </c>
      <c r="C4309" t="s">
        <v>10301</v>
      </c>
      <c r="D4309" t="s">
        <v>1672</v>
      </c>
      <c r="E4309">
        <v>12.7232</v>
      </c>
      <c r="F4309">
        <v>0.56000000000000005</v>
      </c>
      <c r="G4309">
        <v>-15.9177375241345</v>
      </c>
      <c r="H4309">
        <v>-29.628269598892899</v>
      </c>
      <c r="I4309">
        <v>-30.516312073669901</v>
      </c>
      <c r="J4309">
        <v>-6.0990594529294997</v>
      </c>
      <c r="K4309">
        <v>0.67907000391234695</v>
      </c>
      <c r="L4309">
        <v>0.63809697843525903</v>
      </c>
      <c r="M4309">
        <v>27.588532710631199</v>
      </c>
      <c r="N4309">
        <v>2.07405247531333</v>
      </c>
      <c r="O4309">
        <v>69.642857142857096</v>
      </c>
      <c r="P4309">
        <v>40</v>
      </c>
      <c r="Q4309">
        <v>3.7781609899390002E-3</v>
      </c>
    </row>
    <row r="4310" spans="1:17" hidden="1" x14ac:dyDescent="0.3">
      <c r="A4310" t="s">
        <v>8849</v>
      </c>
      <c r="B4310" t="s">
        <v>8850</v>
      </c>
      <c r="C4310" t="s">
        <v>10301</v>
      </c>
      <c r="D4310" t="s">
        <v>1465</v>
      </c>
      <c r="E4310">
        <v>12.720105999999999</v>
      </c>
      <c r="F4310">
        <v>4.9000000000000004</v>
      </c>
      <c r="G4310">
        <v>44.012087037268898</v>
      </c>
      <c r="H4310">
        <v>4.1479580487846404</v>
      </c>
      <c r="I4310">
        <v>9.9123569664997504</v>
      </c>
      <c r="J4310">
        <v>4.5402099534631901</v>
      </c>
      <c r="K4310">
        <v>4.2738716722201904</v>
      </c>
      <c r="L4310">
        <v>3.75211066362797</v>
      </c>
      <c r="M4310">
        <v>59.409515171308797</v>
      </c>
      <c r="N4310">
        <v>0.218947552562238</v>
      </c>
      <c r="O4310">
        <v>11.0204081632653</v>
      </c>
      <c r="P4310">
        <v>84.905660377358501</v>
      </c>
      <c r="Q4310">
        <v>6.4085073492115993E-2</v>
      </c>
    </row>
    <row r="4311" spans="1:17" hidden="1" x14ac:dyDescent="0.3">
      <c r="A4311" t="s">
        <v>8851</v>
      </c>
      <c r="B4311" t="s">
        <v>8852</v>
      </c>
      <c r="C4311" t="s">
        <v>10301</v>
      </c>
      <c r="D4311" t="s">
        <v>1672</v>
      </c>
      <c r="E4311">
        <v>12.685354500000001</v>
      </c>
      <c r="F4311">
        <v>14.01</v>
      </c>
      <c r="G4311">
        <v>-32.934686676676897</v>
      </c>
      <c r="H4311">
        <v>0.50290324061323699</v>
      </c>
      <c r="I4311">
        <v>-10.3742139253471</v>
      </c>
      <c r="J4311">
        <v>-4.4435784685894504</v>
      </c>
      <c r="K4311">
        <v>14.917542390059801</v>
      </c>
      <c r="L4311">
        <v>15.4996936472985</v>
      </c>
      <c r="M4311">
        <v>39.422385598940402</v>
      </c>
      <c r="N4311">
        <v>0.87584308058815497</v>
      </c>
      <c r="O4311">
        <v>62.883654532476797</v>
      </c>
      <c r="P4311">
        <v>35.2316602316602</v>
      </c>
      <c r="Q4311">
        <v>7.1832527713125996E-2</v>
      </c>
    </row>
    <row r="4312" spans="1:17" hidden="1" x14ac:dyDescent="0.3">
      <c r="A4312" t="s">
        <v>8853</v>
      </c>
      <c r="B4312" t="s">
        <v>8854</v>
      </c>
      <c r="C4312" t="s">
        <v>10301</v>
      </c>
      <c r="D4312" t="s">
        <v>733</v>
      </c>
      <c r="E4312">
        <v>12.67263724</v>
      </c>
      <c r="F4312">
        <v>80.239999999999995</v>
      </c>
      <c r="G4312">
        <v>-1.4958059028961801</v>
      </c>
      <c r="H4312">
        <v>1.0389487953319001</v>
      </c>
      <c r="I4312">
        <v>7.9142288285517198E-2</v>
      </c>
      <c r="J4312">
        <v>-0.73692211208207403</v>
      </c>
      <c r="K4312">
        <v>78.099443858868398</v>
      </c>
      <c r="L4312">
        <v>72.9000270438098</v>
      </c>
      <c r="M4312">
        <v>56.470560257846202</v>
      </c>
      <c r="N4312">
        <v>3.27265998270867</v>
      </c>
      <c r="O4312">
        <v>2.6545363908275301</v>
      </c>
      <c r="P4312">
        <v>30.259740259740202</v>
      </c>
    </row>
    <row r="4313" spans="1:17" hidden="1" x14ac:dyDescent="0.3">
      <c r="A4313" t="s">
        <v>8855</v>
      </c>
      <c r="B4313" t="s">
        <v>8856</v>
      </c>
      <c r="C4313" t="s">
        <v>10301</v>
      </c>
      <c r="D4313" t="s">
        <v>955</v>
      </c>
      <c r="E4313">
        <v>12.64</v>
      </c>
      <c r="F4313">
        <v>6.32</v>
      </c>
      <c r="G4313">
        <v>-23.7991213791592</v>
      </c>
      <c r="H4313">
        <v>6.61662148103796</v>
      </c>
      <c r="I4313">
        <v>-20.3462525947389</v>
      </c>
      <c r="J4313">
        <v>-1.1580090777955101</v>
      </c>
      <c r="K4313">
        <v>6.2356248739141797</v>
      </c>
      <c r="L4313">
        <v>6.51393040821507</v>
      </c>
      <c r="M4313">
        <v>51.978302322455697</v>
      </c>
      <c r="N4313">
        <v>0.66854055018985503</v>
      </c>
      <c r="O4313">
        <v>40.8227848101265</v>
      </c>
      <c r="P4313">
        <v>23.4375</v>
      </c>
      <c r="Q4313">
        <v>7.013749505163E-2</v>
      </c>
    </row>
    <row r="4314" spans="1:17" hidden="1" x14ac:dyDescent="0.3">
      <c r="A4314" t="s">
        <v>8857</v>
      </c>
      <c r="B4314" t="s">
        <v>8858</v>
      </c>
      <c r="C4314" t="s">
        <v>10301</v>
      </c>
      <c r="D4314" t="s">
        <v>1353</v>
      </c>
      <c r="E4314">
        <v>12.591982437999899</v>
      </c>
      <c r="F4314">
        <v>26.55</v>
      </c>
      <c r="G4314">
        <v>-18.3880345538375</v>
      </c>
      <c r="H4314">
        <v>0.490269724293391</v>
      </c>
      <c r="I4314">
        <v>-6.6935259578310999</v>
      </c>
      <c r="J4314">
        <v>-2.3498471025829302</v>
      </c>
      <c r="K4314">
        <v>26.171755579440902</v>
      </c>
      <c r="L4314">
        <v>25.464606054691899</v>
      </c>
      <c r="M4314">
        <v>62.670828158080603</v>
      </c>
      <c r="N4314">
        <v>1.40985912521269</v>
      </c>
      <c r="O4314">
        <v>2.63653483992467</v>
      </c>
      <c r="P4314">
        <v>10.902255639097699</v>
      </c>
      <c r="Q4314">
        <v>-7.1457502660915995E-2</v>
      </c>
    </row>
    <row r="4315" spans="1:17" hidden="1" x14ac:dyDescent="0.3">
      <c r="A4315" t="s">
        <v>8859</v>
      </c>
      <c r="B4315" t="s">
        <v>8860</v>
      </c>
      <c r="C4315" t="s">
        <v>10301</v>
      </c>
      <c r="D4315" t="s">
        <v>527</v>
      </c>
      <c r="E4315">
        <v>12.5685</v>
      </c>
      <c r="F4315">
        <v>7.35</v>
      </c>
      <c r="G4315">
        <v>-27.917737524134498</v>
      </c>
      <c r="H4315">
        <v>-1.23320787049787</v>
      </c>
      <c r="I4315">
        <v>-11.675732363525</v>
      </c>
      <c r="J4315">
        <v>-2.76572611959616</v>
      </c>
      <c r="K4315">
        <v>7.35</v>
      </c>
      <c r="L4315">
        <v>7.3499999999999801</v>
      </c>
      <c r="M4315">
        <v>50</v>
      </c>
      <c r="O4315">
        <v>0</v>
      </c>
      <c r="P4315">
        <v>0</v>
      </c>
    </row>
    <row r="4316" spans="1:17" hidden="1" x14ac:dyDescent="0.3">
      <c r="A4316" t="s">
        <v>8861</v>
      </c>
      <c r="B4316" t="s">
        <v>8862</v>
      </c>
      <c r="C4316" t="s">
        <v>10301</v>
      </c>
      <c r="D4316" t="s">
        <v>281</v>
      </c>
      <c r="E4316">
        <v>12.538805999999999</v>
      </c>
      <c r="F4316">
        <v>29.4</v>
      </c>
      <c r="G4316">
        <v>3.5082794629016298</v>
      </c>
      <c r="H4316">
        <v>5.1855788222614203</v>
      </c>
      <c r="I4316">
        <v>-0.100779801855246</v>
      </c>
      <c r="J4316">
        <v>1.1715827489053601</v>
      </c>
      <c r="K4316">
        <v>26.810578264347299</v>
      </c>
      <c r="L4316">
        <v>26.516773268161099</v>
      </c>
      <c r="M4316">
        <v>68.564550697100302</v>
      </c>
      <c r="N4316">
        <v>2.2306729917114101</v>
      </c>
      <c r="O4316">
        <v>8.84353741496599</v>
      </c>
      <c r="P4316">
        <v>32.016165244723801</v>
      </c>
      <c r="Q4316">
        <v>1.0322998769459E-2</v>
      </c>
    </row>
    <row r="4317" spans="1:17" hidden="1" x14ac:dyDescent="0.3">
      <c r="A4317" t="s">
        <v>8863</v>
      </c>
      <c r="B4317" t="s">
        <v>8864</v>
      </c>
      <c r="C4317" t="s">
        <v>10301</v>
      </c>
      <c r="D4317" t="s">
        <v>303</v>
      </c>
      <c r="E4317">
        <v>12.492345568999999</v>
      </c>
      <c r="F4317">
        <v>54.01</v>
      </c>
      <c r="G4317">
        <v>19.245478394123001</v>
      </c>
      <c r="H4317">
        <v>19.549789892365599</v>
      </c>
      <c r="I4317">
        <v>4.2255551901229902</v>
      </c>
      <c r="J4317">
        <v>12.8693135034494</v>
      </c>
      <c r="K4317">
        <v>47.235674493879202</v>
      </c>
      <c r="L4317">
        <v>46.178523898162197</v>
      </c>
      <c r="M4317">
        <v>77.572603643115301</v>
      </c>
      <c r="N4317">
        <v>2.10937545965345</v>
      </c>
      <c r="O4317">
        <v>27.846695056470999</v>
      </c>
      <c r="P4317">
        <v>54.978479196556599</v>
      </c>
      <c r="Q4317">
        <v>4.3907178187576001E-2</v>
      </c>
    </row>
    <row r="4318" spans="1:17" hidden="1" x14ac:dyDescent="0.3">
      <c r="A4318" t="s">
        <v>8865</v>
      </c>
      <c r="B4318" t="s">
        <v>8866</v>
      </c>
      <c r="C4318" t="s">
        <v>10301</v>
      </c>
      <c r="D4318" t="s">
        <v>54</v>
      </c>
      <c r="E4318">
        <v>12.455788500000001</v>
      </c>
      <c r="F4318">
        <v>4.99</v>
      </c>
      <c r="G4318">
        <v>-3.1677375241345498</v>
      </c>
      <c r="H4318">
        <v>9.6556810183910198</v>
      </c>
      <c r="I4318">
        <v>-20.783200487386601</v>
      </c>
      <c r="J4318">
        <v>-2.76572611959616</v>
      </c>
      <c r="K4318">
        <v>4.83525618776223</v>
      </c>
      <c r="L4318">
        <v>4.8658543740995297</v>
      </c>
      <c r="M4318">
        <v>51.8725438286599</v>
      </c>
      <c r="N4318">
        <v>0.96153846153846101</v>
      </c>
      <c r="O4318">
        <v>39.278557114228398</v>
      </c>
      <c r="P4318">
        <v>44.219653179190701</v>
      </c>
      <c r="Q4318">
        <v>4.9766589985663003E-2</v>
      </c>
    </row>
    <row r="4319" spans="1:17" hidden="1" x14ac:dyDescent="0.3">
      <c r="A4319" t="s">
        <v>8867</v>
      </c>
      <c r="B4319" t="s">
        <v>8868</v>
      </c>
      <c r="C4319" t="s">
        <v>10301</v>
      </c>
      <c r="D4319" t="s">
        <v>417</v>
      </c>
      <c r="E4319">
        <v>12.437901500000001</v>
      </c>
      <c r="F4319">
        <v>37</v>
      </c>
      <c r="G4319">
        <v>-32.0379759278661</v>
      </c>
      <c r="H4319">
        <v>2.58165888967042</v>
      </c>
      <c r="I4319">
        <v>-13.480403276476199</v>
      </c>
      <c r="J4319">
        <v>-2.6033445228438099</v>
      </c>
      <c r="K4319">
        <v>36.543681724004301</v>
      </c>
      <c r="L4319">
        <v>36.4273435802113</v>
      </c>
      <c r="M4319">
        <v>53.932274439634398</v>
      </c>
      <c r="N4319">
        <v>0.890347875203508</v>
      </c>
      <c r="O4319">
        <v>23.027027027027</v>
      </c>
      <c r="P4319">
        <v>18.589743589743499</v>
      </c>
      <c r="Q4319">
        <v>6.7920360387973999E-2</v>
      </c>
    </row>
    <row r="4320" spans="1:17" hidden="1" x14ac:dyDescent="0.3">
      <c r="A4320" t="s">
        <v>8869</v>
      </c>
      <c r="B4320" t="s">
        <v>8870</v>
      </c>
      <c r="C4320" t="s">
        <v>10301</v>
      </c>
      <c r="D4320" t="s">
        <v>527</v>
      </c>
      <c r="E4320">
        <v>12.409835340000001</v>
      </c>
      <c r="F4320">
        <v>10.57</v>
      </c>
      <c r="G4320">
        <v>-45.660928185613102</v>
      </c>
      <c r="H4320">
        <v>-1.62345177293688</v>
      </c>
      <c r="I4320">
        <v>-17.552847234406599</v>
      </c>
      <c r="J4320">
        <v>-4.9687912536957697</v>
      </c>
      <c r="K4320">
        <v>10.537409059392299</v>
      </c>
      <c r="L4320">
        <v>11.002005902395601</v>
      </c>
      <c r="M4320">
        <v>55.370813535415202</v>
      </c>
      <c r="N4320">
        <v>0.78370330582849401</v>
      </c>
      <c r="O4320">
        <v>46.546830652790902</v>
      </c>
      <c r="P4320">
        <v>24.352941176470601</v>
      </c>
      <c r="Q4320">
        <v>0.123203273879464</v>
      </c>
    </row>
    <row r="4321" spans="1:17" hidden="1" x14ac:dyDescent="0.3">
      <c r="A4321" t="s">
        <v>8871</v>
      </c>
      <c r="B4321" t="s">
        <v>8872</v>
      </c>
      <c r="C4321" t="s">
        <v>10301</v>
      </c>
      <c r="D4321" t="s">
        <v>527</v>
      </c>
      <c r="E4321">
        <v>12.378</v>
      </c>
      <c r="F4321">
        <v>41.26</v>
      </c>
      <c r="G4321">
        <v>59.627717021319903</v>
      </c>
      <c r="H4321">
        <v>-2.7301459516954298</v>
      </c>
      <c r="I4321">
        <v>-8.3707749273708298</v>
      </c>
      <c r="J4321">
        <v>-3.3380704419404901</v>
      </c>
      <c r="K4321">
        <v>44.002862870623403</v>
      </c>
      <c r="L4321">
        <v>41.992255905573302</v>
      </c>
      <c r="M4321">
        <v>44.5507477559092</v>
      </c>
      <c r="N4321">
        <v>2.7859152527922202</v>
      </c>
      <c r="O4321">
        <v>42.1715947649054</v>
      </c>
      <c r="P4321">
        <v>101.268292682926</v>
      </c>
      <c r="Q4321">
        <v>2.6872529727114E-2</v>
      </c>
    </row>
    <row r="4322" spans="1:17" hidden="1" x14ac:dyDescent="0.3">
      <c r="A4322" t="s">
        <v>8873</v>
      </c>
      <c r="B4322" t="s">
        <v>8874</v>
      </c>
      <c r="C4322" t="s">
        <v>10301</v>
      </c>
      <c r="D4322" t="s">
        <v>408</v>
      </c>
      <c r="E4322">
        <v>12.375</v>
      </c>
      <c r="F4322">
        <v>24.75</v>
      </c>
      <c r="G4322">
        <v>41.486779929664202</v>
      </c>
      <c r="H4322">
        <v>7.4061009847937003</v>
      </c>
      <c r="I4322">
        <v>2.0128298780918401</v>
      </c>
      <c r="J4322">
        <v>4.8508763622181101</v>
      </c>
      <c r="K4322">
        <v>22.3964128705299</v>
      </c>
      <c r="L4322">
        <v>19.8710375523175</v>
      </c>
      <c r="M4322">
        <v>64.156564125710901</v>
      </c>
      <c r="N4322">
        <v>0.49170326810593101</v>
      </c>
      <c r="O4322">
        <v>12.7272727272727</v>
      </c>
      <c r="P4322">
        <v>93.359375</v>
      </c>
      <c r="Q4322">
        <v>6.6174855243192998E-2</v>
      </c>
    </row>
    <row r="4323" spans="1:17" hidden="1" x14ac:dyDescent="0.3">
      <c r="A4323" t="s">
        <v>8875</v>
      </c>
      <c r="B4323" t="s">
        <v>8876</v>
      </c>
      <c r="C4323" t="s">
        <v>10301</v>
      </c>
      <c r="D4323" t="s">
        <v>622</v>
      </c>
      <c r="E4323">
        <v>12.37338012</v>
      </c>
      <c r="F4323">
        <v>10.91</v>
      </c>
      <c r="G4323">
        <v>-9.0724216199951204</v>
      </c>
      <c r="H4323">
        <v>14.048843411553401</v>
      </c>
      <c r="I4323">
        <v>-38.796640847158997</v>
      </c>
      <c r="J4323">
        <v>-4.2556472414191298</v>
      </c>
      <c r="K4323">
        <v>10.7737670198158</v>
      </c>
      <c r="L4323">
        <v>11.0632865546798</v>
      </c>
      <c r="M4323">
        <v>45.065011120250198</v>
      </c>
      <c r="N4323">
        <v>2.3690340797678302</v>
      </c>
      <c r="O4323">
        <v>72.043996333638802</v>
      </c>
      <c r="P4323">
        <v>25.2583237657864</v>
      </c>
      <c r="Q4323">
        <v>4.7027406958487998E-2</v>
      </c>
    </row>
    <row r="4324" spans="1:17" hidden="1" x14ac:dyDescent="0.3">
      <c r="A4324" t="s">
        <v>8877</v>
      </c>
      <c r="B4324" t="s">
        <v>8878</v>
      </c>
      <c r="C4324" t="s">
        <v>10301</v>
      </c>
      <c r="D4324" t="s">
        <v>1434</v>
      </c>
      <c r="E4324">
        <v>12.3706605</v>
      </c>
      <c r="F4324">
        <v>5.0199999999999996</v>
      </c>
      <c r="G4324">
        <v>-25.468757932297802</v>
      </c>
      <c r="H4324">
        <v>-6.7558903162572399</v>
      </c>
      <c r="I4324">
        <v>-39.652776839852102</v>
      </c>
      <c r="J4324">
        <v>0.91392756005750897</v>
      </c>
      <c r="K4324">
        <v>4.7682140866490998</v>
      </c>
      <c r="L4324">
        <v>5.2159686979495703</v>
      </c>
      <c r="M4324">
        <v>67.1466003470088</v>
      </c>
      <c r="N4324">
        <v>0.51408591909368795</v>
      </c>
      <c r="O4324">
        <v>57.370517928286802</v>
      </c>
      <c r="P4324">
        <v>27.411167512690302</v>
      </c>
      <c r="Q4324">
        <v>-4.9596693983899995E-4</v>
      </c>
    </row>
    <row r="4325" spans="1:17" hidden="1" x14ac:dyDescent="0.3">
      <c r="A4325" t="s">
        <v>8879</v>
      </c>
      <c r="B4325" t="s">
        <v>8880</v>
      </c>
      <c r="C4325" t="s">
        <v>10301</v>
      </c>
      <c r="D4325" t="s">
        <v>527</v>
      </c>
      <c r="E4325">
        <v>12.348000000000001</v>
      </c>
      <c r="F4325">
        <v>308.7</v>
      </c>
      <c r="G4325">
        <v>161.941417405442</v>
      </c>
      <c r="H4325">
        <v>14.320717294579101</v>
      </c>
      <c r="I4325">
        <v>198.41969706891999</v>
      </c>
      <c r="J4325">
        <v>7.3933926074540102</v>
      </c>
      <c r="K4325">
        <v>248.26574722034999</v>
      </c>
      <c r="L4325">
        <v>169.041300601074</v>
      </c>
      <c r="M4325">
        <v>74.121221258226399</v>
      </c>
      <c r="N4325">
        <v>0.51131693886915497</v>
      </c>
      <c r="O4325">
        <v>2.3647554259799102</v>
      </c>
      <c r="P4325">
        <v>247.24409448818801</v>
      </c>
      <c r="Q4325">
        <v>0.110557905747702</v>
      </c>
    </row>
    <row r="4326" spans="1:17" hidden="1" x14ac:dyDescent="0.3">
      <c r="A4326" t="s">
        <v>8881</v>
      </c>
      <c r="B4326" t="s">
        <v>8882</v>
      </c>
      <c r="C4326" t="s">
        <v>10301</v>
      </c>
      <c r="D4326" t="s">
        <v>2161</v>
      </c>
      <c r="E4326">
        <v>12.281519250000001</v>
      </c>
      <c r="F4326">
        <v>0.77</v>
      </c>
      <c r="G4326">
        <v>12.0822624758654</v>
      </c>
      <c r="H4326">
        <v>-2.6416585747232202</v>
      </c>
      <c r="I4326">
        <v>-4.7312879190806099</v>
      </c>
      <c r="J4326">
        <v>-2.76572611959616</v>
      </c>
      <c r="K4326">
        <v>0.70585267405536001</v>
      </c>
      <c r="L4326">
        <v>0.69441476436746097</v>
      </c>
      <c r="M4326">
        <v>64.500070989642296</v>
      </c>
      <c r="N4326">
        <v>1.4797801361307099</v>
      </c>
      <c r="O4326">
        <v>59.740259740259702</v>
      </c>
      <c r="P4326">
        <v>60.4166666666666</v>
      </c>
      <c r="Q4326">
        <v>8.0673464407247E-2</v>
      </c>
    </row>
    <row r="4327" spans="1:17" hidden="1" x14ac:dyDescent="0.3">
      <c r="A4327" t="s">
        <v>8883</v>
      </c>
      <c r="B4327" t="s">
        <v>8884</v>
      </c>
      <c r="C4327" t="s">
        <v>10301</v>
      </c>
      <c r="D4327" t="s">
        <v>378</v>
      </c>
      <c r="E4327">
        <v>12.275345123999999</v>
      </c>
      <c r="F4327">
        <v>11.97</v>
      </c>
      <c r="G4327">
        <v>32.753403415462699</v>
      </c>
      <c r="H4327">
        <v>-1.48320787049786</v>
      </c>
      <c r="I4327">
        <v>73.618385283533698</v>
      </c>
      <c r="J4327">
        <v>-7.6902694079202298</v>
      </c>
      <c r="K4327">
        <v>10.8828469078381</v>
      </c>
      <c r="L4327">
        <v>8.4685980479308292</v>
      </c>
      <c r="M4327">
        <v>26.5756852259784</v>
      </c>
      <c r="N4327">
        <v>4.3609022556390903E-2</v>
      </c>
      <c r="O4327">
        <v>37.259816207184599</v>
      </c>
      <c r="P4327">
        <v>106.379310344827</v>
      </c>
    </row>
    <row r="4328" spans="1:17" hidden="1" x14ac:dyDescent="0.3">
      <c r="A4328" t="s">
        <v>8885</v>
      </c>
      <c r="B4328" t="s">
        <v>8886</v>
      </c>
      <c r="C4328" t="s">
        <v>10301</v>
      </c>
      <c r="D4328" t="s">
        <v>303</v>
      </c>
      <c r="E4328">
        <v>12.254747999999999</v>
      </c>
      <c r="F4328">
        <v>22</v>
      </c>
      <c r="G4328">
        <v>-27.323315942058599</v>
      </c>
      <c r="H4328">
        <v>-9.4675380630419195</v>
      </c>
      <c r="I4328">
        <v>-21.474830354504899</v>
      </c>
      <c r="J4328">
        <v>-0.80851173634628304</v>
      </c>
      <c r="K4328">
        <v>22.677796492620999</v>
      </c>
      <c r="L4328">
        <v>23.575109719584699</v>
      </c>
      <c r="M4328">
        <v>46.855121272078698</v>
      </c>
      <c r="N4328">
        <v>0.58481032266059396</v>
      </c>
      <c r="O4328">
        <v>100</v>
      </c>
      <c r="P4328">
        <v>37.5</v>
      </c>
      <c r="Q4328">
        <v>4.6982260520499003E-2</v>
      </c>
    </row>
    <row r="4329" spans="1:17" hidden="1" x14ac:dyDescent="0.3">
      <c r="A4329" t="s">
        <v>8887</v>
      </c>
      <c r="B4329" t="s">
        <v>8888</v>
      </c>
      <c r="C4329" t="s">
        <v>10301</v>
      </c>
      <c r="D4329" t="s">
        <v>21</v>
      </c>
      <c r="E4329">
        <v>12.253819999999999</v>
      </c>
      <c r="F4329">
        <v>24.41</v>
      </c>
      <c r="G4329">
        <v>40.311070194679999</v>
      </c>
      <c r="H4329">
        <v>-11.3207735447535</v>
      </c>
      <c r="I4329">
        <v>27.730321320084201</v>
      </c>
      <c r="J4329">
        <v>1.9670360183067199</v>
      </c>
      <c r="K4329">
        <v>24.591052327103</v>
      </c>
      <c r="L4329">
        <v>20.2977879076461</v>
      </c>
      <c r="M4329">
        <v>39.847938611517101</v>
      </c>
      <c r="N4329">
        <v>0.44612964322510101</v>
      </c>
      <c r="O4329">
        <v>35.845964768537399</v>
      </c>
      <c r="P4329">
        <v>75.864553314120997</v>
      </c>
      <c r="Q4329">
        <v>2.6921959089742001E-2</v>
      </c>
    </row>
    <row r="4330" spans="1:17" hidden="1" x14ac:dyDescent="0.3">
      <c r="A4330" t="s">
        <v>8889</v>
      </c>
      <c r="B4330" t="s">
        <v>8890</v>
      </c>
      <c r="C4330" t="s">
        <v>10301</v>
      </c>
      <c r="D4330" t="s">
        <v>308</v>
      </c>
      <c r="E4330">
        <v>12.230399999999999</v>
      </c>
      <c r="F4330">
        <v>26</v>
      </c>
      <c r="G4330">
        <v>15.017941420340399</v>
      </c>
      <c r="H4330">
        <v>4.4578490400712196</v>
      </c>
      <c r="I4330">
        <v>-33.714712873270102</v>
      </c>
      <c r="J4330">
        <v>-4.6525185724263496</v>
      </c>
      <c r="K4330">
        <v>26.369198141209299</v>
      </c>
      <c r="L4330">
        <v>27.221080825645998</v>
      </c>
      <c r="M4330">
        <v>45.164169861480502</v>
      </c>
      <c r="N4330">
        <v>1.4222222222222201</v>
      </c>
      <c r="O4330">
        <v>106.653846153846</v>
      </c>
      <c r="P4330">
        <v>42.935678944474901</v>
      </c>
    </row>
    <row r="4331" spans="1:17" hidden="1" x14ac:dyDescent="0.3">
      <c r="A4331" t="s">
        <v>8891</v>
      </c>
      <c r="B4331" t="s">
        <v>8892</v>
      </c>
      <c r="C4331" t="s">
        <v>10301</v>
      </c>
      <c r="D4331" t="s">
        <v>733</v>
      </c>
      <c r="E4331">
        <v>12.214835947999999</v>
      </c>
      <c r="F4331">
        <v>2678</v>
      </c>
      <c r="G4331">
        <v>1.4205027416898099</v>
      </c>
      <c r="H4331">
        <v>0.74699014930410601</v>
      </c>
      <c r="I4331">
        <v>0.84385772567548201</v>
      </c>
      <c r="J4331">
        <v>-0.70818822911557699</v>
      </c>
      <c r="K4331">
        <v>2600.7716267677201</v>
      </c>
      <c r="L4331">
        <v>2413.4989051830098</v>
      </c>
      <c r="M4331">
        <v>57.569699091115801</v>
      </c>
      <c r="N4331">
        <v>0.648080391651636</v>
      </c>
      <c r="O4331">
        <v>2.2800597460791598</v>
      </c>
      <c r="P4331">
        <v>32.837301587301504</v>
      </c>
      <c r="Q4331">
        <v>2.2268006150822001E-2</v>
      </c>
    </row>
    <row r="4332" spans="1:17" hidden="1" x14ac:dyDescent="0.3">
      <c r="A4332" t="s">
        <v>8893</v>
      </c>
      <c r="B4332" t="s">
        <v>8894</v>
      </c>
      <c r="C4332" t="s">
        <v>10301</v>
      </c>
      <c r="D4332" t="s">
        <v>2938</v>
      </c>
      <c r="E4332">
        <v>12.199667399999999</v>
      </c>
      <c r="F4332">
        <v>28.37</v>
      </c>
      <c r="G4332">
        <v>-60.257351165918401</v>
      </c>
      <c r="H4332">
        <v>-7.7563650785865796</v>
      </c>
      <c r="I4332">
        <v>-42.056100461684501</v>
      </c>
      <c r="J4332">
        <v>-2.90509894189581</v>
      </c>
      <c r="K4332">
        <v>30.370197803537501</v>
      </c>
      <c r="L4332">
        <v>34.844461933088802</v>
      </c>
      <c r="M4332">
        <v>46.424039854357702</v>
      </c>
      <c r="N4332">
        <v>0.87655037318058904</v>
      </c>
      <c r="O4332">
        <v>95.981670778991798</v>
      </c>
      <c r="P4332">
        <v>7.4621212121212199</v>
      </c>
      <c r="Q4332">
        <v>4.1643916660260002E-2</v>
      </c>
    </row>
    <row r="4333" spans="1:17" hidden="1" x14ac:dyDescent="0.3">
      <c r="A4333" t="s">
        <v>8895</v>
      </c>
      <c r="B4333" t="s">
        <v>8896</v>
      </c>
      <c r="C4333" t="s">
        <v>10301</v>
      </c>
      <c r="D4333" t="s">
        <v>186</v>
      </c>
      <c r="E4333">
        <v>12.1466355</v>
      </c>
      <c r="F4333">
        <v>27.11</v>
      </c>
      <c r="G4333">
        <v>79.186922521701902</v>
      </c>
      <c r="H4333">
        <v>17.9688964697038</v>
      </c>
      <c r="I4333">
        <v>16.807679958749802</v>
      </c>
      <c r="J4333">
        <v>1.1715827489053601</v>
      </c>
      <c r="K4333">
        <v>25.206552260138199</v>
      </c>
      <c r="L4333">
        <v>21.652352413864001</v>
      </c>
      <c r="M4333">
        <v>62.160341214955899</v>
      </c>
      <c r="N4333">
        <v>0.86469378114968198</v>
      </c>
      <c r="O4333">
        <v>29.0667650313537</v>
      </c>
      <c r="P4333">
        <v>121.306122448979</v>
      </c>
      <c r="Q4333">
        <v>9.1363909746092001E-2</v>
      </c>
    </row>
    <row r="4334" spans="1:17" hidden="1" x14ac:dyDescent="0.3">
      <c r="A4334" t="s">
        <v>8897</v>
      </c>
      <c r="B4334" t="s">
        <v>8898</v>
      </c>
      <c r="C4334" t="s">
        <v>10301</v>
      </c>
      <c r="D4334" t="s">
        <v>139</v>
      </c>
      <c r="E4334">
        <v>12.127271</v>
      </c>
      <c r="F4334">
        <v>9.83</v>
      </c>
      <c r="G4334">
        <v>42.151466628114498</v>
      </c>
      <c r="H4334">
        <v>-9.5513065907903698</v>
      </c>
      <c r="I4334">
        <v>-16.516003418704098</v>
      </c>
      <c r="J4334">
        <v>-10.323329806232101</v>
      </c>
      <c r="K4334">
        <v>11.221229449778701</v>
      </c>
      <c r="L4334">
        <v>10.319050492177499</v>
      </c>
      <c r="M4334">
        <v>14.960874396863501</v>
      </c>
      <c r="N4334">
        <v>0.61835844945449403</v>
      </c>
      <c r="O4334">
        <v>37.436419125127102</v>
      </c>
      <c r="P4334">
        <v>70.0692041522491</v>
      </c>
      <c r="Q4334">
        <v>0.10268805892892501</v>
      </c>
    </row>
    <row r="4335" spans="1:17" hidden="1" x14ac:dyDescent="0.3">
      <c r="A4335" t="s">
        <v>8899</v>
      </c>
      <c r="B4335" t="s">
        <v>8900</v>
      </c>
      <c r="C4335" t="s">
        <v>10301</v>
      </c>
      <c r="D4335" t="s">
        <v>733</v>
      </c>
      <c r="E4335">
        <v>12.120252429999899</v>
      </c>
      <c r="F4335">
        <v>39.06</v>
      </c>
      <c r="G4335">
        <v>9.1829995766025494</v>
      </c>
      <c r="H4335">
        <v>-0.76748988860912803</v>
      </c>
      <c r="I4335">
        <v>-0.67828990828208302</v>
      </c>
      <c r="J4335">
        <v>-0.33892580305699199</v>
      </c>
      <c r="K4335">
        <v>37.980937007146302</v>
      </c>
      <c r="L4335">
        <v>34.841720482937198</v>
      </c>
      <c r="M4335">
        <v>57.562155009737999</v>
      </c>
      <c r="N4335">
        <v>0.60409769365106303</v>
      </c>
      <c r="O4335">
        <v>2.2785458269329202</v>
      </c>
      <c r="P4335">
        <v>44.6666666666666</v>
      </c>
    </row>
    <row r="4336" spans="1:17" hidden="1" x14ac:dyDescent="0.3">
      <c r="A4336" t="s">
        <v>8901</v>
      </c>
      <c r="B4336" t="s">
        <v>8902</v>
      </c>
      <c r="C4336" t="s">
        <v>10301</v>
      </c>
      <c r="D4336" t="s">
        <v>1184</v>
      </c>
      <c r="E4336">
        <v>12.093515200000001</v>
      </c>
      <c r="F4336">
        <v>9.8800000000000008</v>
      </c>
      <c r="G4336">
        <v>119.08226247586499</v>
      </c>
      <c r="H4336">
        <v>47.2204003769248</v>
      </c>
      <c r="I4336">
        <v>105.945413010924</v>
      </c>
      <c r="J4336">
        <v>7.2779420026745703</v>
      </c>
      <c r="K4336">
        <v>7.8347942978789398</v>
      </c>
      <c r="L4336">
        <v>6.1772571254890902</v>
      </c>
      <c r="M4336">
        <v>73.791071564742495</v>
      </c>
      <c r="N4336">
        <v>2.7109747229505401</v>
      </c>
      <c r="O4336">
        <v>2.1255060728744901</v>
      </c>
      <c r="P4336">
        <v>186.376811594202</v>
      </c>
      <c r="Q4336">
        <v>4.3732320331930002E-2</v>
      </c>
    </row>
    <row r="4337" spans="1:17" hidden="1" x14ac:dyDescent="0.3">
      <c r="A4337" t="s">
        <v>8903</v>
      </c>
      <c r="B4337" t="s">
        <v>8904</v>
      </c>
      <c r="C4337" t="s">
        <v>10301</v>
      </c>
      <c r="D4337" t="s">
        <v>622</v>
      </c>
      <c r="E4337">
        <v>12.043701926999899</v>
      </c>
      <c r="F4337">
        <v>14.51</v>
      </c>
      <c r="G4337">
        <v>21.669891341844799</v>
      </c>
      <c r="H4337">
        <v>1.6016610168160901</v>
      </c>
      <c r="I4337">
        <v>-7.5120568430656203</v>
      </c>
      <c r="J4337">
        <v>-4.7913844585563297</v>
      </c>
      <c r="K4337">
        <v>14.160113243360099</v>
      </c>
      <c r="L4337">
        <v>12.3264357235488</v>
      </c>
      <c r="M4337">
        <v>58.013410510973699</v>
      </c>
      <c r="N4337">
        <v>3.6415739948674002</v>
      </c>
      <c r="O4337">
        <v>15.0241212956581</v>
      </c>
      <c r="P4337">
        <v>100.69156293222601</v>
      </c>
    </row>
    <row r="4338" spans="1:17" hidden="1" x14ac:dyDescent="0.3">
      <c r="A4338" t="s">
        <v>8905</v>
      </c>
      <c r="B4338" t="s">
        <v>8906</v>
      </c>
      <c r="C4338" t="s">
        <v>10301</v>
      </c>
      <c r="D4338" t="s">
        <v>263</v>
      </c>
      <c r="E4338">
        <v>12.019128</v>
      </c>
      <c r="F4338">
        <v>44</v>
      </c>
      <c r="G4338">
        <v>74.381113050577994</v>
      </c>
      <c r="H4338">
        <v>-22.8603771184919</v>
      </c>
      <c r="I4338">
        <v>-9.8474518728978904</v>
      </c>
      <c r="J4338">
        <v>-6.2140019816651302</v>
      </c>
      <c r="K4338">
        <v>45.5443708598565</v>
      </c>
      <c r="L4338">
        <v>41.868301430356901</v>
      </c>
      <c r="M4338">
        <v>48.338079976310503</v>
      </c>
      <c r="N4338">
        <v>5.14752660419113E-2</v>
      </c>
      <c r="O4338">
        <v>36.113636363636303</v>
      </c>
      <c r="P4338">
        <v>113.075060532687</v>
      </c>
      <c r="Q4338">
        <v>0.112610063744983</v>
      </c>
    </row>
    <row r="4339" spans="1:17" hidden="1" x14ac:dyDescent="0.3">
      <c r="A4339" t="s">
        <v>8907</v>
      </c>
      <c r="B4339" t="s">
        <v>8908</v>
      </c>
      <c r="C4339" t="s">
        <v>10301</v>
      </c>
      <c r="D4339" t="s">
        <v>408</v>
      </c>
      <c r="E4339">
        <v>12.0098</v>
      </c>
      <c r="F4339">
        <v>1.03</v>
      </c>
      <c r="G4339">
        <v>-33.422324680097802</v>
      </c>
      <c r="H4339">
        <v>-5.90610506675955</v>
      </c>
      <c r="I4339">
        <v>-31.206982363525</v>
      </c>
      <c r="J4339">
        <v>-3.7365999060039301</v>
      </c>
      <c r="K4339">
        <v>1.0663739822343099</v>
      </c>
      <c r="L4339">
        <v>1.11504407870112</v>
      </c>
      <c r="M4339">
        <v>42.2155413128961</v>
      </c>
      <c r="N4339">
        <v>0.83354882618872195</v>
      </c>
      <c r="O4339">
        <v>56.3106796116504</v>
      </c>
      <c r="P4339">
        <v>13.186813186813101</v>
      </c>
      <c r="Q4339">
        <v>8.1721238951961997E-2</v>
      </c>
    </row>
    <row r="4340" spans="1:17" hidden="1" x14ac:dyDescent="0.3">
      <c r="A4340" t="s">
        <v>8909</v>
      </c>
      <c r="B4340" t="s">
        <v>8910</v>
      </c>
      <c r="C4340" t="s">
        <v>10301</v>
      </c>
      <c r="D4340" t="s">
        <v>308</v>
      </c>
      <c r="E4340">
        <v>12.0025064</v>
      </c>
      <c r="F4340">
        <v>8.3800000000000008</v>
      </c>
      <c r="G4340">
        <v>60.3968692174384</v>
      </c>
      <c r="H4340">
        <v>3.64789350622303</v>
      </c>
      <c r="I4340">
        <v>14.3393052304599</v>
      </c>
      <c r="J4340">
        <v>-2.76572611959616</v>
      </c>
      <c r="K4340">
        <v>6.8635378414733603</v>
      </c>
      <c r="L4340">
        <v>5.4793515219823403</v>
      </c>
      <c r="M4340">
        <v>99.999999462256994</v>
      </c>
      <c r="N4340">
        <v>3.4286834019918402</v>
      </c>
      <c r="O4340">
        <v>0</v>
      </c>
      <c r="P4340">
        <v>123.466666666666</v>
      </c>
      <c r="Q4340">
        <v>0.104470694678214</v>
      </c>
    </row>
    <row r="4341" spans="1:17" hidden="1" x14ac:dyDescent="0.3">
      <c r="A4341" t="s">
        <v>8911</v>
      </c>
      <c r="B4341" t="s">
        <v>8912</v>
      </c>
      <c r="C4341" t="s">
        <v>10301</v>
      </c>
      <c r="D4341" t="s">
        <v>1589</v>
      </c>
      <c r="E4341">
        <v>11.993365384000001</v>
      </c>
      <c r="F4341">
        <v>11.44</v>
      </c>
      <c r="G4341">
        <v>218.74892914253201</v>
      </c>
      <c r="H4341">
        <v>3.3733180412103798</v>
      </c>
      <c r="I4341">
        <v>31.3242676364749</v>
      </c>
      <c r="J4341">
        <v>15.072111718241599</v>
      </c>
      <c r="K4341">
        <v>9.6888907039263295</v>
      </c>
      <c r="L4341">
        <v>8.1371184468318898</v>
      </c>
      <c r="M4341">
        <v>89.358675067516202</v>
      </c>
      <c r="N4341">
        <v>0.49482476114462698</v>
      </c>
      <c r="O4341">
        <v>14.0734265734265</v>
      </c>
      <c r="Q4341">
        <v>0.10156745861883799</v>
      </c>
    </row>
    <row r="4342" spans="1:17" hidden="1" x14ac:dyDescent="0.3">
      <c r="A4342" t="s">
        <v>8913</v>
      </c>
      <c r="B4342" t="s">
        <v>8914</v>
      </c>
      <c r="C4342" t="s">
        <v>10301</v>
      </c>
      <c r="D4342" t="s">
        <v>408</v>
      </c>
      <c r="E4342">
        <v>11.99025</v>
      </c>
      <c r="F4342">
        <v>1.46</v>
      </c>
      <c r="G4342">
        <v>6.0272166043057798</v>
      </c>
      <c r="H4342">
        <v>5.1048202985162101</v>
      </c>
      <c r="I4342">
        <v>-24.770970458763099</v>
      </c>
      <c r="J4342">
        <v>5.0914167375466901</v>
      </c>
      <c r="K4342">
        <v>1.45356402079638</v>
      </c>
      <c r="L4342">
        <v>1.3468780921047701</v>
      </c>
      <c r="M4342">
        <v>48.713727357591097</v>
      </c>
      <c r="N4342">
        <v>0.83794918805304597</v>
      </c>
      <c r="O4342">
        <v>38.356164383561598</v>
      </c>
      <c r="P4342">
        <v>56.989247311827903</v>
      </c>
      <c r="Q4342">
        <v>0.111832614468001</v>
      </c>
    </row>
    <row r="4343" spans="1:17" hidden="1" x14ac:dyDescent="0.3">
      <c r="A4343" t="s">
        <v>8915</v>
      </c>
      <c r="B4343" t="s">
        <v>8916</v>
      </c>
      <c r="C4343" t="s">
        <v>10301</v>
      </c>
      <c r="D4343" t="s">
        <v>408</v>
      </c>
      <c r="E4343">
        <v>11.959360200000001</v>
      </c>
      <c r="F4343">
        <v>24.66</v>
      </c>
      <c r="G4343">
        <v>-18.6576577722515</v>
      </c>
      <c r="H4343">
        <v>-12.195095347811799</v>
      </c>
      <c r="I4343">
        <v>-30.902722209578101</v>
      </c>
      <c r="J4343">
        <v>-3.53433453383564</v>
      </c>
      <c r="K4343">
        <v>27.322661749598101</v>
      </c>
      <c r="L4343">
        <v>25.8551346008034</v>
      </c>
      <c r="M4343">
        <v>39.0545875379119</v>
      </c>
      <c r="N4343">
        <v>0.72524485898581204</v>
      </c>
      <c r="O4343">
        <v>54.906731549067302</v>
      </c>
      <c r="P4343">
        <v>75.516014234875399</v>
      </c>
      <c r="Q4343">
        <v>9.5755839174551993E-2</v>
      </c>
    </row>
    <row r="4344" spans="1:17" hidden="1" x14ac:dyDescent="0.3">
      <c r="A4344" t="s">
        <v>8917</v>
      </c>
      <c r="B4344" t="s">
        <v>4547</v>
      </c>
      <c r="C4344" t="s">
        <v>10301</v>
      </c>
      <c r="D4344" t="s">
        <v>54</v>
      </c>
      <c r="E4344">
        <v>11.93</v>
      </c>
      <c r="F4344">
        <v>119.3</v>
      </c>
      <c r="M4344">
        <v>100</v>
      </c>
      <c r="N4344">
        <v>1</v>
      </c>
      <c r="Q4344">
        <v>5.4726977498741003E-2</v>
      </c>
    </row>
    <row r="4345" spans="1:17" hidden="1" x14ac:dyDescent="0.3">
      <c r="A4345" t="s">
        <v>8918</v>
      </c>
      <c r="B4345" t="s">
        <v>8919</v>
      </c>
      <c r="C4345" t="s">
        <v>10301</v>
      </c>
      <c r="D4345" t="s">
        <v>354</v>
      </c>
      <c r="E4345">
        <v>11.733840000000001</v>
      </c>
      <c r="F4345">
        <v>24</v>
      </c>
      <c r="G4345">
        <v>35.347568598314403</v>
      </c>
      <c r="H4345">
        <v>-16.1029618502373</v>
      </c>
      <c r="I4345">
        <v>58.295939024576903</v>
      </c>
      <c r="J4345">
        <v>-0.81598608493411096</v>
      </c>
      <c r="K4345">
        <v>22.810047776558299</v>
      </c>
      <c r="L4345">
        <v>18.172615766874401</v>
      </c>
      <c r="M4345">
        <v>50.777853159185099</v>
      </c>
      <c r="N4345">
        <v>0.433981841763942</v>
      </c>
      <c r="O4345">
        <v>24.9166666666666</v>
      </c>
      <c r="P4345">
        <v>108.695652173913</v>
      </c>
      <c r="Q4345">
        <v>0.15789914906476599</v>
      </c>
    </row>
    <row r="4346" spans="1:17" hidden="1" x14ac:dyDescent="0.3">
      <c r="A4346" t="s">
        <v>8920</v>
      </c>
      <c r="B4346" t="s">
        <v>8921</v>
      </c>
      <c r="C4346" t="s">
        <v>10301</v>
      </c>
      <c r="E4346">
        <v>11.73198</v>
      </c>
      <c r="F4346">
        <v>11.57</v>
      </c>
      <c r="G4346">
        <v>210.386356043116</v>
      </c>
      <c r="H4346">
        <v>-7.4372895031509296</v>
      </c>
      <c r="I4346">
        <v>28.2275324490505</v>
      </c>
      <c r="J4346">
        <v>-8.4760972143079094E-2</v>
      </c>
      <c r="K4346">
        <v>11.142133003041099</v>
      </c>
      <c r="L4346">
        <v>9.2097797932969296</v>
      </c>
      <c r="M4346">
        <v>62.382569009894802</v>
      </c>
      <c r="N4346">
        <v>1.30166235729463</v>
      </c>
      <c r="O4346">
        <v>20.397579948141701</v>
      </c>
      <c r="P4346">
        <v>249.54682779456101</v>
      </c>
      <c r="Q4346">
        <v>2.1156588622299001E-2</v>
      </c>
    </row>
    <row r="4347" spans="1:17" hidden="1" x14ac:dyDescent="0.3">
      <c r="A4347" t="s">
        <v>8922</v>
      </c>
      <c r="B4347" t="s">
        <v>8923</v>
      </c>
      <c r="C4347" t="s">
        <v>10301</v>
      </c>
      <c r="D4347" t="s">
        <v>3630</v>
      </c>
      <c r="E4347">
        <v>11.731128500000001</v>
      </c>
      <c r="F4347">
        <v>77.5</v>
      </c>
      <c r="G4347">
        <v>35.240157212707501</v>
      </c>
      <c r="H4347">
        <v>8.3074281719049505</v>
      </c>
      <c r="I4347">
        <v>11.3401406523479</v>
      </c>
      <c r="J4347">
        <v>-3.8884615112777099</v>
      </c>
      <c r="K4347">
        <v>72.793649662723098</v>
      </c>
      <c r="L4347">
        <v>70.778977048646993</v>
      </c>
      <c r="M4347">
        <v>55.306919302081099</v>
      </c>
      <c r="N4347">
        <v>0.97890999525515798</v>
      </c>
      <c r="O4347">
        <v>50.658064516129002</v>
      </c>
      <c r="P4347">
        <v>69.213973799126606</v>
      </c>
      <c r="Q4347">
        <v>0.100961781749491</v>
      </c>
    </row>
    <row r="4348" spans="1:17" hidden="1" x14ac:dyDescent="0.3">
      <c r="A4348" t="s">
        <v>8924</v>
      </c>
      <c r="B4348" t="s">
        <v>8925</v>
      </c>
      <c r="C4348" t="s">
        <v>10301</v>
      </c>
      <c r="D4348" t="s">
        <v>622</v>
      </c>
      <c r="E4348">
        <v>11.711592</v>
      </c>
      <c r="F4348">
        <v>2.37</v>
      </c>
      <c r="G4348">
        <v>24.985488282317</v>
      </c>
      <c r="H4348">
        <v>-34.117304905538298</v>
      </c>
      <c r="I4348">
        <v>-38.752655440448102</v>
      </c>
      <c r="J4348">
        <v>-20.857831382754</v>
      </c>
      <c r="K4348">
        <v>2.8758649525070301</v>
      </c>
      <c r="L4348">
        <v>2.4853962184018199</v>
      </c>
      <c r="M4348">
        <v>0.85315404842327802</v>
      </c>
      <c r="N4348">
        <v>6.5932454464437407E-2</v>
      </c>
      <c r="O4348">
        <v>83.544303797468302</v>
      </c>
      <c r="P4348">
        <v>69.285714285714306</v>
      </c>
      <c r="Q4348">
        <v>9.9837432297043005E-2</v>
      </c>
    </row>
    <row r="4349" spans="1:17" hidden="1" x14ac:dyDescent="0.3">
      <c r="A4349" t="s">
        <v>8926</v>
      </c>
      <c r="B4349" t="s">
        <v>8927</v>
      </c>
      <c r="C4349" t="s">
        <v>10301</v>
      </c>
      <c r="D4349" t="s">
        <v>408</v>
      </c>
      <c r="E4349">
        <v>11.70288</v>
      </c>
      <c r="F4349">
        <v>0.9</v>
      </c>
      <c r="G4349">
        <v>19.623246082422799</v>
      </c>
      <c r="H4349">
        <v>-10.2332078704978</v>
      </c>
      <c r="I4349">
        <v>-8.2274565014560892</v>
      </c>
      <c r="J4349">
        <v>-6.9762524353856303</v>
      </c>
      <c r="K4349">
        <v>0.97585266081114197</v>
      </c>
      <c r="L4349">
        <v>0.83378257112707599</v>
      </c>
      <c r="M4349">
        <v>15.860896938545199</v>
      </c>
      <c r="N4349">
        <v>0.248968944733166</v>
      </c>
      <c r="O4349">
        <v>54.4444444444444</v>
      </c>
      <c r="P4349">
        <v>66.6666666666666</v>
      </c>
      <c r="Q4349">
        <v>7.3340638460696994E-2</v>
      </c>
    </row>
    <row r="4350" spans="1:17" hidden="1" x14ac:dyDescent="0.3">
      <c r="A4350" t="s">
        <v>8928</v>
      </c>
      <c r="B4350" t="s">
        <v>8929</v>
      </c>
      <c r="C4350" t="s">
        <v>10301</v>
      </c>
      <c r="D4350" t="s">
        <v>689</v>
      </c>
      <c r="E4350">
        <v>11.70094175</v>
      </c>
      <c r="F4350">
        <v>83.45</v>
      </c>
      <c r="G4350">
        <v>208.16764306386301</v>
      </c>
      <c r="H4350">
        <v>1.6801206072879999</v>
      </c>
      <c r="I4350">
        <v>178.78719837089801</v>
      </c>
      <c r="J4350">
        <v>-7.0772385349460398</v>
      </c>
      <c r="K4350">
        <v>82.491697041297897</v>
      </c>
      <c r="M4350">
        <v>43.265179310653203</v>
      </c>
      <c r="N4350">
        <v>0.58520758758143299</v>
      </c>
      <c r="O4350">
        <v>18.921509886159299</v>
      </c>
      <c r="P4350">
        <v>252.85412262156399</v>
      </c>
    </row>
    <row r="4351" spans="1:17" hidden="1" x14ac:dyDescent="0.3">
      <c r="A4351" t="s">
        <v>8930</v>
      </c>
      <c r="B4351" t="s">
        <v>8931</v>
      </c>
      <c r="C4351" t="s">
        <v>10301</v>
      </c>
      <c r="D4351" t="s">
        <v>1175</v>
      </c>
      <c r="E4351">
        <v>11.69889264</v>
      </c>
      <c r="F4351">
        <v>2.16</v>
      </c>
      <c r="G4351">
        <v>-0.85891399472278296</v>
      </c>
      <c r="H4351">
        <v>-15.8577137993516</v>
      </c>
      <c r="I4351">
        <v>-21.675732363525</v>
      </c>
      <c r="J4351">
        <v>-2.76572611959616</v>
      </c>
      <c r="K4351">
        <v>2.16619126540576</v>
      </c>
      <c r="L4351">
        <v>1.91060885569615</v>
      </c>
      <c r="M4351">
        <v>6.7876155682048998</v>
      </c>
      <c r="N4351">
        <v>0.86918074438183901</v>
      </c>
      <c r="O4351">
        <v>33.3333333333333</v>
      </c>
      <c r="P4351">
        <v>54.285714285714299</v>
      </c>
      <c r="Q4351">
        <v>8.5979226337673006E-2</v>
      </c>
    </row>
    <row r="4352" spans="1:17" hidden="1" x14ac:dyDescent="0.3">
      <c r="A4352" t="s">
        <v>8932</v>
      </c>
      <c r="B4352" t="s">
        <v>8933</v>
      </c>
      <c r="C4352" t="s">
        <v>10301</v>
      </c>
      <c r="D4352" t="s">
        <v>308</v>
      </c>
      <c r="E4352">
        <v>11.690335069</v>
      </c>
      <c r="F4352">
        <v>9.17</v>
      </c>
      <c r="G4352">
        <v>35.832262475865399</v>
      </c>
      <c r="H4352">
        <v>-1.23320787049787</v>
      </c>
      <c r="I4352">
        <v>-15.149416574051299</v>
      </c>
      <c r="J4352">
        <v>-2.76572611959616</v>
      </c>
      <c r="K4352">
        <v>7.6695852521308803</v>
      </c>
      <c r="L4352">
        <v>6.2215382418818397</v>
      </c>
      <c r="M4352">
        <v>19.9474568792597</v>
      </c>
      <c r="N4352">
        <v>0.31280934468422</v>
      </c>
      <c r="O4352">
        <v>5.7797164667393597</v>
      </c>
      <c r="P4352">
        <v>83.4</v>
      </c>
    </row>
    <row r="4353" spans="1:17" hidden="1" x14ac:dyDescent="0.3">
      <c r="A4353" t="s">
        <v>8934</v>
      </c>
      <c r="B4353" t="s">
        <v>8935</v>
      </c>
      <c r="C4353" t="s">
        <v>10301</v>
      </c>
      <c r="D4353" t="s">
        <v>21</v>
      </c>
      <c r="E4353">
        <v>11.6702773</v>
      </c>
      <c r="F4353">
        <v>11.11</v>
      </c>
      <c r="G4353">
        <v>4.1868998123695897</v>
      </c>
      <c r="H4353">
        <v>21.918966042545598</v>
      </c>
      <c r="I4353">
        <v>-2.5401724421105198</v>
      </c>
      <c r="J4353">
        <v>-8.5845124870109597</v>
      </c>
      <c r="K4353">
        <v>9.6024094112960796</v>
      </c>
      <c r="L4353">
        <v>8.9442801189305694</v>
      </c>
      <c r="M4353">
        <v>57.091224657785702</v>
      </c>
      <c r="N4353">
        <v>1.9927563931235099</v>
      </c>
      <c r="O4353">
        <v>19.2619261926192</v>
      </c>
      <c r="P4353">
        <v>123.54124748490899</v>
      </c>
    </row>
    <row r="4354" spans="1:17" hidden="1" x14ac:dyDescent="0.3">
      <c r="A4354" t="s">
        <v>8936</v>
      </c>
      <c r="B4354" t="s">
        <v>8937</v>
      </c>
      <c r="C4354" t="s">
        <v>10301</v>
      </c>
      <c r="D4354" t="s">
        <v>127</v>
      </c>
      <c r="E4354">
        <v>11.66417805</v>
      </c>
      <c r="F4354">
        <v>9.73</v>
      </c>
      <c r="G4354">
        <v>-66.100710840525906</v>
      </c>
      <c r="H4354">
        <v>-5.1567491179827698</v>
      </c>
      <c r="I4354">
        <v>-21.499643392255301</v>
      </c>
      <c r="J4354">
        <v>11.332242817082401</v>
      </c>
      <c r="K4354">
        <v>9.9938689301199695</v>
      </c>
      <c r="L4354">
        <v>10.9683084712845</v>
      </c>
      <c r="M4354">
        <v>50.776252517386602</v>
      </c>
      <c r="N4354">
        <v>0.31753986233100101</v>
      </c>
      <c r="O4354">
        <v>67.625899280575496</v>
      </c>
      <c r="P4354">
        <v>22.6986128625473</v>
      </c>
    </row>
    <row r="4355" spans="1:17" hidden="1" x14ac:dyDescent="0.3">
      <c r="A4355" t="s">
        <v>8938</v>
      </c>
      <c r="B4355" t="s">
        <v>8939</v>
      </c>
      <c r="C4355" t="s">
        <v>10301</v>
      </c>
      <c r="D4355" t="s">
        <v>1388</v>
      </c>
      <c r="E4355">
        <v>11.626448232</v>
      </c>
      <c r="F4355">
        <v>12.81</v>
      </c>
      <c r="G4355">
        <v>36.947127340730297</v>
      </c>
      <c r="H4355">
        <v>-24.342451567976799</v>
      </c>
      <c r="I4355">
        <v>-19.517458982230099</v>
      </c>
      <c r="J4355">
        <v>-7.8768372307072703</v>
      </c>
      <c r="K4355">
        <v>13.491758145664599</v>
      </c>
      <c r="L4355">
        <v>12.504234960149301</v>
      </c>
      <c r="M4355">
        <v>40.609089892839201</v>
      </c>
      <c r="N4355">
        <v>0.119315397157418</v>
      </c>
      <c r="O4355">
        <v>36.8462138953942</v>
      </c>
      <c r="P4355">
        <v>64.864864864864799</v>
      </c>
      <c r="Q4355">
        <v>6.3099276168691001E-2</v>
      </c>
    </row>
    <row r="4356" spans="1:17" hidden="1" x14ac:dyDescent="0.3">
      <c r="A4356" t="s">
        <v>8940</v>
      </c>
      <c r="B4356" t="s">
        <v>8941</v>
      </c>
      <c r="C4356" t="s">
        <v>10301</v>
      </c>
      <c r="D4356" t="s">
        <v>955</v>
      </c>
      <c r="E4356">
        <v>11.618309999999999</v>
      </c>
      <c r="F4356">
        <v>19.38</v>
      </c>
      <c r="G4356">
        <v>15.850808469930699</v>
      </c>
      <c r="H4356">
        <v>-11.610566361063899</v>
      </c>
      <c r="I4356">
        <v>21.6117504425272</v>
      </c>
      <c r="J4356">
        <v>-0.50523096351435104</v>
      </c>
      <c r="K4356">
        <v>18.719246894186998</v>
      </c>
      <c r="L4356">
        <v>16.1944710828868</v>
      </c>
      <c r="M4356">
        <v>54.732367897073502</v>
      </c>
      <c r="N4356">
        <v>2.5845389804853802E-2</v>
      </c>
      <c r="O4356">
        <v>18.421052631578899</v>
      </c>
      <c r="P4356">
        <v>64.7959183673469</v>
      </c>
      <c r="Q4356">
        <v>5.8396594166564002E-2</v>
      </c>
    </row>
    <row r="4357" spans="1:17" hidden="1" x14ac:dyDescent="0.3">
      <c r="A4357" t="s">
        <v>8942</v>
      </c>
      <c r="B4357" t="s">
        <v>8943</v>
      </c>
      <c r="C4357" t="s">
        <v>10301</v>
      </c>
      <c r="D4357" t="s">
        <v>733</v>
      </c>
      <c r="E4357">
        <v>11.560360832000001</v>
      </c>
      <c r="F4357">
        <v>57.16</v>
      </c>
      <c r="G4357">
        <v>45.979433148211001</v>
      </c>
      <c r="H4357">
        <v>3.1726422209097902</v>
      </c>
      <c r="I4357">
        <v>14.952535248348999</v>
      </c>
      <c r="J4357">
        <v>-0.16062371212221399</v>
      </c>
      <c r="K4357">
        <v>54.946195255585799</v>
      </c>
      <c r="L4357">
        <v>47.684545987461199</v>
      </c>
      <c r="M4357">
        <v>44.735305969102399</v>
      </c>
      <c r="N4357">
        <v>0.72065982530634998</v>
      </c>
      <c r="O4357">
        <v>1.6445066480056101</v>
      </c>
      <c r="P4357">
        <v>76.147919876733397</v>
      </c>
    </row>
    <row r="4358" spans="1:17" hidden="1" x14ac:dyDescent="0.3">
      <c r="A4358" t="s">
        <v>8944</v>
      </c>
      <c r="B4358" t="s">
        <v>8945</v>
      </c>
      <c r="C4358" t="s">
        <v>10301</v>
      </c>
      <c r="D4358" t="s">
        <v>1175</v>
      </c>
      <c r="E4358">
        <v>11.53349375</v>
      </c>
      <c r="F4358">
        <v>5.75</v>
      </c>
      <c r="G4358">
        <v>41.199909534688899</v>
      </c>
      <c r="H4358">
        <v>1.3076269752371601</v>
      </c>
      <c r="I4358">
        <v>13.3242676364749</v>
      </c>
      <c r="J4358">
        <v>-3.8453392323435101E-2</v>
      </c>
      <c r="K4358">
        <v>6.1857798880037898</v>
      </c>
      <c r="L4358">
        <v>5.5066564196649903</v>
      </c>
      <c r="M4358">
        <v>45.298666844856399</v>
      </c>
      <c r="N4358">
        <v>0.24147281460216199</v>
      </c>
      <c r="O4358">
        <v>40.869565217391198</v>
      </c>
      <c r="Q4358">
        <v>6.9197250497120999E-2</v>
      </c>
    </row>
    <row r="4359" spans="1:17" hidden="1" x14ac:dyDescent="0.3">
      <c r="A4359" t="s">
        <v>8946</v>
      </c>
      <c r="B4359" t="s">
        <v>8947</v>
      </c>
      <c r="C4359" t="s">
        <v>10301</v>
      </c>
      <c r="D4359" t="s">
        <v>127</v>
      </c>
      <c r="E4359">
        <v>11.51127</v>
      </c>
      <c r="F4359">
        <v>5.52</v>
      </c>
      <c r="G4359">
        <v>-81.570130471237803</v>
      </c>
      <c r="H4359">
        <v>-1.6119957492857599</v>
      </c>
      <c r="I4359">
        <v>-45.329578517371203</v>
      </c>
      <c r="J4359">
        <v>-4.2638534604201404</v>
      </c>
      <c r="K4359">
        <v>6.0666521401902198</v>
      </c>
      <c r="L4359">
        <v>8.4753744868581293</v>
      </c>
      <c r="M4359">
        <v>53.4299861372577</v>
      </c>
      <c r="N4359">
        <v>0.71131062487738705</v>
      </c>
      <c r="O4359">
        <v>125.18115942028901</v>
      </c>
      <c r="P4359">
        <v>14.7609147609147</v>
      </c>
      <c r="Q4359">
        <v>2.6344825073516001E-2</v>
      </c>
    </row>
    <row r="4360" spans="1:17" hidden="1" x14ac:dyDescent="0.3">
      <c r="A4360" t="s">
        <v>8948</v>
      </c>
      <c r="B4360" t="s">
        <v>8949</v>
      </c>
      <c r="C4360" t="s">
        <v>10301</v>
      </c>
      <c r="D4360" t="s">
        <v>622</v>
      </c>
      <c r="E4360">
        <v>11.484</v>
      </c>
      <c r="F4360">
        <v>191.4</v>
      </c>
      <c r="G4360">
        <v>-22.925965719417</v>
      </c>
      <c r="I4360">
        <v>-6.6839605588075601</v>
      </c>
      <c r="M4360">
        <v>100</v>
      </c>
      <c r="N4360">
        <v>1</v>
      </c>
      <c r="O4360">
        <v>0</v>
      </c>
      <c r="P4360">
        <v>4.9917718047174997</v>
      </c>
      <c r="Q4360">
        <v>3.0346719918976001E-2</v>
      </c>
    </row>
    <row r="4361" spans="1:17" hidden="1" x14ac:dyDescent="0.3">
      <c r="A4361" t="s">
        <v>8950</v>
      </c>
      <c r="B4361" t="s">
        <v>8951</v>
      </c>
      <c r="C4361" t="s">
        <v>10301</v>
      </c>
      <c r="D4361" t="s">
        <v>622</v>
      </c>
      <c r="E4361">
        <v>11.464589999999999</v>
      </c>
      <c r="F4361">
        <v>28.59</v>
      </c>
      <c r="G4361">
        <v>373.66120984428602</v>
      </c>
      <c r="H4361">
        <v>58.481891844601797</v>
      </c>
      <c r="I4361">
        <v>427.758229900625</v>
      </c>
      <c r="J4361">
        <v>5.3330012232499602</v>
      </c>
      <c r="K4361">
        <v>20.914156642007999</v>
      </c>
      <c r="L4361">
        <v>15.0748067735242</v>
      </c>
      <c r="M4361">
        <v>97.967303058415496</v>
      </c>
      <c r="N4361">
        <v>2.8582143513695599</v>
      </c>
      <c r="O4361">
        <v>0</v>
      </c>
      <c r="P4361">
        <v>449.80769230769198</v>
      </c>
      <c r="Q4361">
        <v>0.170957887273673</v>
      </c>
    </row>
    <row r="4362" spans="1:17" hidden="1" x14ac:dyDescent="0.3">
      <c r="A4362" t="s">
        <v>8952</v>
      </c>
      <c r="B4362" t="s">
        <v>8953</v>
      </c>
      <c r="C4362" t="s">
        <v>10301</v>
      </c>
      <c r="D4362" t="s">
        <v>527</v>
      </c>
      <c r="E4362">
        <v>11.381427499999999</v>
      </c>
      <c r="F4362">
        <v>36.1</v>
      </c>
      <c r="G4362">
        <v>-7.5844041908012203</v>
      </c>
      <c r="H4362">
        <v>4.0956847190108698</v>
      </c>
      <c r="I4362">
        <v>-26.714565030034802</v>
      </c>
      <c r="J4362">
        <v>-2.8973050669645799</v>
      </c>
      <c r="K4362">
        <v>37.292117473689899</v>
      </c>
      <c r="L4362">
        <v>36.126719304205999</v>
      </c>
      <c r="M4362">
        <v>34.416785039680001</v>
      </c>
      <c r="N4362">
        <v>2.4700704225352101</v>
      </c>
      <c r="O4362">
        <v>30.6094182825484</v>
      </c>
      <c r="P4362">
        <v>87.825182101977106</v>
      </c>
    </row>
    <row r="4363" spans="1:17" hidden="1" x14ac:dyDescent="0.3">
      <c r="A4363" t="s">
        <v>8954</v>
      </c>
      <c r="B4363" t="s">
        <v>8955</v>
      </c>
      <c r="C4363" t="s">
        <v>10301</v>
      </c>
      <c r="D4363" t="s">
        <v>921</v>
      </c>
      <c r="E4363">
        <v>11.35442877</v>
      </c>
      <c r="F4363">
        <v>2.27</v>
      </c>
      <c r="G4363">
        <v>-3.19246279885984</v>
      </c>
      <c r="H4363">
        <v>-15.2957078704978</v>
      </c>
      <c r="I4363">
        <v>-6.0943370146878397</v>
      </c>
      <c r="J4363">
        <v>-8.3451252612270608</v>
      </c>
      <c r="K4363">
        <v>2.4747090276465999</v>
      </c>
      <c r="L4363">
        <v>2.4115514365148201</v>
      </c>
      <c r="M4363">
        <v>45.638222059207799</v>
      </c>
      <c r="N4363">
        <v>0.47001404621015103</v>
      </c>
      <c r="O4363">
        <v>86.784140969163005</v>
      </c>
      <c r="P4363">
        <v>46.451612903225801</v>
      </c>
      <c r="Q4363">
        <v>4.5961966389242E-2</v>
      </c>
    </row>
    <row r="4364" spans="1:17" hidden="1" x14ac:dyDescent="0.3">
      <c r="A4364" t="s">
        <v>8956</v>
      </c>
      <c r="B4364" t="s">
        <v>8957</v>
      </c>
      <c r="C4364" t="s">
        <v>10301</v>
      </c>
      <c r="D4364" t="s">
        <v>21</v>
      </c>
      <c r="E4364">
        <v>11.352852</v>
      </c>
      <c r="F4364">
        <v>10.8</v>
      </c>
      <c r="G4364">
        <v>-64.537455833993704</v>
      </c>
      <c r="H4364">
        <v>-30.033207870497801</v>
      </c>
      <c r="I4364">
        <v>-54.075732363524999</v>
      </c>
      <c r="J4364">
        <v>3.5029305968217299</v>
      </c>
      <c r="K4364">
        <v>13.0489214160188</v>
      </c>
      <c r="L4364">
        <v>15.724520554773999</v>
      </c>
      <c r="M4364">
        <v>44.141463587957503</v>
      </c>
      <c r="N4364">
        <v>1.68759553917468</v>
      </c>
      <c r="O4364">
        <v>152.31481481481401</v>
      </c>
      <c r="P4364">
        <v>24.137931034482701</v>
      </c>
      <c r="Q4364">
        <v>9.1442050398394994E-2</v>
      </c>
    </row>
    <row r="4365" spans="1:17" hidden="1" x14ac:dyDescent="0.3">
      <c r="A4365" t="s">
        <v>8958</v>
      </c>
      <c r="B4365" t="s">
        <v>8959</v>
      </c>
      <c r="C4365" t="s">
        <v>10301</v>
      </c>
      <c r="D4365" t="s">
        <v>89</v>
      </c>
      <c r="E4365">
        <v>11.3468608</v>
      </c>
      <c r="F4365">
        <v>8.36</v>
      </c>
      <c r="G4365">
        <v>44.453396496483897</v>
      </c>
      <c r="H4365">
        <v>31.676172097705599</v>
      </c>
      <c r="I4365">
        <v>-19.095444434399901</v>
      </c>
      <c r="J4365">
        <v>3.19118135822385</v>
      </c>
      <c r="K4365">
        <v>6.46940927789759</v>
      </c>
      <c r="L4365">
        <v>6.2947368148023104</v>
      </c>
      <c r="M4365">
        <v>97.327414538754098</v>
      </c>
      <c r="N4365">
        <v>0.65864332603938702</v>
      </c>
      <c r="O4365">
        <v>38.995215311004699</v>
      </c>
      <c r="P4365">
        <v>161.24999999999901</v>
      </c>
      <c r="Q4365">
        <v>3.4474350268120998E-2</v>
      </c>
    </row>
    <row r="4366" spans="1:17" hidden="1" x14ac:dyDescent="0.3">
      <c r="A4366" t="s">
        <v>8960</v>
      </c>
      <c r="B4366" t="s">
        <v>8961</v>
      </c>
      <c r="C4366" t="s">
        <v>10301</v>
      </c>
      <c r="D4366" t="s">
        <v>4080</v>
      </c>
      <c r="E4366">
        <v>11.324998799999999</v>
      </c>
      <c r="F4366">
        <v>6.75</v>
      </c>
      <c r="G4366">
        <v>-5.6351288284823697</v>
      </c>
      <c r="H4366">
        <v>-11.9276523149423</v>
      </c>
      <c r="I4366">
        <v>-30.153993233090201</v>
      </c>
      <c r="J4366">
        <v>-7.3651326477860799</v>
      </c>
      <c r="K4366">
        <v>7.2076682460725099</v>
      </c>
      <c r="L4366">
        <v>7.6165373025478802</v>
      </c>
      <c r="M4366">
        <v>40.707670487500302</v>
      </c>
      <c r="N4366">
        <v>1.6384011570551</v>
      </c>
      <c r="O4366">
        <v>96</v>
      </c>
      <c r="P4366">
        <v>34.194831013916399</v>
      </c>
      <c r="Q4366">
        <v>2.7370074371028001E-2</v>
      </c>
    </row>
    <row r="4367" spans="1:17" hidden="1" x14ac:dyDescent="0.3">
      <c r="A4367" t="s">
        <v>8962</v>
      </c>
      <c r="B4367" t="s">
        <v>8963</v>
      </c>
      <c r="C4367" t="s">
        <v>10301</v>
      </c>
      <c r="D4367" t="s">
        <v>622</v>
      </c>
      <c r="E4367">
        <v>11.321584400000001</v>
      </c>
      <c r="F4367">
        <v>24.61</v>
      </c>
      <c r="G4367">
        <v>-15.799286499077599</v>
      </c>
      <c r="H4367">
        <v>7.6605974392366303</v>
      </c>
      <c r="I4367">
        <v>28.952839065046302</v>
      </c>
      <c r="J4367">
        <v>1.95767813572297</v>
      </c>
      <c r="K4367">
        <v>22.418606143852202</v>
      </c>
      <c r="L4367">
        <v>20.2401032794094</v>
      </c>
      <c r="M4367">
        <v>94.233066916619507</v>
      </c>
      <c r="N4367">
        <v>4</v>
      </c>
      <c r="O4367">
        <v>0</v>
      </c>
      <c r="P4367">
        <v>52.857142857142797</v>
      </c>
    </row>
    <row r="4368" spans="1:17" hidden="1" x14ac:dyDescent="0.3">
      <c r="A4368" t="s">
        <v>8964</v>
      </c>
      <c r="B4368" t="s">
        <v>8965</v>
      </c>
      <c r="C4368" t="s">
        <v>10301</v>
      </c>
      <c r="D4368" t="s">
        <v>733</v>
      </c>
      <c r="E4368">
        <v>11.309675944999899</v>
      </c>
      <c r="F4368">
        <v>21.01</v>
      </c>
      <c r="G4368">
        <v>10.396943186859501</v>
      </c>
      <c r="H4368">
        <v>4.1362502575809401</v>
      </c>
      <c r="I4368">
        <v>1.5246986709577</v>
      </c>
      <c r="J4368">
        <v>1.4232655998388</v>
      </c>
      <c r="K4368">
        <v>20.142524454133699</v>
      </c>
      <c r="L4368">
        <v>18.453976956135001</v>
      </c>
      <c r="M4368">
        <v>51.507867780463002</v>
      </c>
      <c r="N4368">
        <v>0.97787520407770401</v>
      </c>
      <c r="O4368">
        <v>2.1894336030461501</v>
      </c>
      <c r="P4368">
        <v>41.386271870793998</v>
      </c>
    </row>
    <row r="4369" spans="1:17" hidden="1" x14ac:dyDescent="0.3">
      <c r="A4369" t="s">
        <v>8966</v>
      </c>
      <c r="B4369" t="s">
        <v>8967</v>
      </c>
      <c r="C4369" t="s">
        <v>10301</v>
      </c>
      <c r="D4369" t="s">
        <v>527</v>
      </c>
      <c r="E4369">
        <v>11.2641375</v>
      </c>
      <c r="F4369">
        <v>57.75</v>
      </c>
      <c r="G4369">
        <v>26.452751649883002</v>
      </c>
      <c r="H4369">
        <v>2.1891313547747799</v>
      </c>
      <c r="I4369">
        <v>39.502278107679103</v>
      </c>
      <c r="J4369">
        <v>0.89051210128584701</v>
      </c>
      <c r="K4369">
        <v>51.882443170325502</v>
      </c>
      <c r="L4369">
        <v>45.152502266463003</v>
      </c>
      <c r="M4369">
        <v>69.835435583376594</v>
      </c>
      <c r="N4369">
        <v>0.49813282167301398</v>
      </c>
      <c r="O4369">
        <v>14.1818181818181</v>
      </c>
      <c r="P4369">
        <v>102.631578947368</v>
      </c>
      <c r="Q4369">
        <v>0.145893354088005</v>
      </c>
    </row>
    <row r="4370" spans="1:17" hidden="1" x14ac:dyDescent="0.3">
      <c r="A4370" t="s">
        <v>8968</v>
      </c>
      <c r="B4370" t="s">
        <v>8969</v>
      </c>
      <c r="C4370" t="s">
        <v>10301</v>
      </c>
      <c r="D4370" t="s">
        <v>733</v>
      </c>
      <c r="E4370">
        <v>11.262924035999999</v>
      </c>
      <c r="F4370">
        <v>271.37</v>
      </c>
      <c r="G4370">
        <v>6.4304975370070698</v>
      </c>
      <c r="H4370">
        <v>1.0213594101413499</v>
      </c>
      <c r="I4370">
        <v>2.92792488551417</v>
      </c>
      <c r="J4370">
        <v>0.121829083665061</v>
      </c>
      <c r="K4370">
        <v>263.91642083291799</v>
      </c>
      <c r="L4370">
        <v>242.63994640472001</v>
      </c>
      <c r="M4370">
        <v>55.874429077666797</v>
      </c>
      <c r="N4370">
        <v>1.2819737710466199</v>
      </c>
      <c r="O4370">
        <v>4.9637026937391502</v>
      </c>
      <c r="P4370">
        <v>38.454081632653001</v>
      </c>
      <c r="Q4370">
        <v>3.1845093282099998E-4</v>
      </c>
    </row>
    <row r="4371" spans="1:17" hidden="1" x14ac:dyDescent="0.3">
      <c r="A4371" t="s">
        <v>8970</v>
      </c>
      <c r="B4371" t="s">
        <v>8971</v>
      </c>
      <c r="C4371" t="s">
        <v>10301</v>
      </c>
      <c r="D4371" t="s">
        <v>527</v>
      </c>
      <c r="E4371">
        <v>11.2599547</v>
      </c>
      <c r="F4371">
        <v>37.369999999999997</v>
      </c>
      <c r="G4371">
        <v>58.745599139202</v>
      </c>
      <c r="H4371">
        <v>54.212780475535297</v>
      </c>
      <c r="I4371">
        <v>47.345544232219602</v>
      </c>
      <c r="J4371">
        <v>39.3071948144472</v>
      </c>
      <c r="K4371">
        <v>25.3604430481201</v>
      </c>
      <c r="L4371">
        <v>22.1611507756901</v>
      </c>
      <c r="M4371">
        <v>93.618542934221495</v>
      </c>
      <c r="N4371">
        <v>3.6317909751216</v>
      </c>
      <c r="O4371">
        <v>2.06047631790207</v>
      </c>
      <c r="P4371">
        <v>152.329507089804</v>
      </c>
      <c r="Q4371">
        <v>0.127014759580974</v>
      </c>
    </row>
    <row r="4372" spans="1:17" hidden="1" x14ac:dyDescent="0.3">
      <c r="A4372" t="s">
        <v>8972</v>
      </c>
      <c r="B4372" t="s">
        <v>8973</v>
      </c>
      <c r="C4372" t="s">
        <v>10301</v>
      </c>
      <c r="D4372" t="s">
        <v>408</v>
      </c>
      <c r="E4372">
        <v>11.226522959999899</v>
      </c>
      <c r="F4372">
        <v>9.76</v>
      </c>
      <c r="G4372">
        <v>-32.698225329012601</v>
      </c>
      <c r="H4372">
        <v>-1.23320787049787</v>
      </c>
      <c r="I4372">
        <v>-6.7294958043852899</v>
      </c>
      <c r="J4372">
        <v>-2.76572611959616</v>
      </c>
      <c r="K4372">
        <v>9.7491468626220001</v>
      </c>
      <c r="L4372">
        <v>10.107618711439599</v>
      </c>
      <c r="M4372">
        <v>99.999990417572306</v>
      </c>
      <c r="O4372">
        <v>5.0204918032786798</v>
      </c>
      <c r="P4372">
        <v>6.0869565217391397</v>
      </c>
    </row>
    <row r="4373" spans="1:17" hidden="1" x14ac:dyDescent="0.3">
      <c r="A4373" t="s">
        <v>8974</v>
      </c>
      <c r="B4373" t="s">
        <v>8975</v>
      </c>
      <c r="C4373" t="s">
        <v>10301</v>
      </c>
      <c r="E4373">
        <v>11.210501799999999</v>
      </c>
      <c r="F4373">
        <v>22.37</v>
      </c>
      <c r="G4373">
        <v>-5.0056496120466303</v>
      </c>
      <c r="H4373">
        <v>-1.8461675902877099</v>
      </c>
      <c r="I4373">
        <v>-18.5062196604846</v>
      </c>
      <c r="J4373">
        <v>-5.04725862067236</v>
      </c>
      <c r="K4373">
        <v>22.6277607017342</v>
      </c>
      <c r="L4373">
        <v>22.85712082157</v>
      </c>
      <c r="M4373">
        <v>47.992645842598201</v>
      </c>
      <c r="N4373">
        <v>0.53550341961734904</v>
      </c>
      <c r="O4373">
        <v>33.661153330353102</v>
      </c>
      <c r="P4373">
        <v>33.154761904761898</v>
      </c>
      <c r="Q4373">
        <v>0.117415810639014</v>
      </c>
    </row>
    <row r="4374" spans="1:17" hidden="1" x14ac:dyDescent="0.3">
      <c r="A4374" t="s">
        <v>8976</v>
      </c>
      <c r="B4374" t="s">
        <v>8977</v>
      </c>
      <c r="C4374" t="s">
        <v>10301</v>
      </c>
      <c r="D4374" t="s">
        <v>527</v>
      </c>
      <c r="E4374">
        <v>11.197340000000001</v>
      </c>
      <c r="F4374">
        <v>6.61</v>
      </c>
      <c r="G4374">
        <v>20.621588318562001</v>
      </c>
      <c r="H4374">
        <v>-1.8347116298963699</v>
      </c>
      <c r="I4374">
        <v>-22.109336699568399</v>
      </c>
      <c r="J4374">
        <v>3.50437034342634</v>
      </c>
      <c r="K4374">
        <v>6.5424903911405297</v>
      </c>
      <c r="L4374">
        <v>6.25044604292908</v>
      </c>
      <c r="M4374">
        <v>50.0156671536296</v>
      </c>
      <c r="N4374">
        <v>0.68482490272373497</v>
      </c>
      <c r="O4374">
        <v>74.735249621785101</v>
      </c>
      <c r="P4374">
        <v>65.25</v>
      </c>
      <c r="Q4374">
        <v>9.7810651591487996E-2</v>
      </c>
    </row>
    <row r="4375" spans="1:17" hidden="1" x14ac:dyDescent="0.3">
      <c r="A4375" t="s">
        <v>8978</v>
      </c>
      <c r="B4375" t="s">
        <v>8979</v>
      </c>
      <c r="C4375" t="s">
        <v>10301</v>
      </c>
      <c r="D4375" t="s">
        <v>1672</v>
      </c>
      <c r="E4375">
        <v>11.149782500000001</v>
      </c>
      <c r="F4375">
        <v>36.229999999999997</v>
      </c>
      <c r="G4375">
        <v>129.03261708579399</v>
      </c>
      <c r="H4375">
        <v>31.205270876705701</v>
      </c>
      <c r="I4375">
        <v>-33.408287991090397</v>
      </c>
      <c r="J4375">
        <v>5.3950534175536404</v>
      </c>
      <c r="K4375">
        <v>32.333130823633297</v>
      </c>
      <c r="L4375">
        <v>34.014547873330002</v>
      </c>
      <c r="M4375">
        <v>91.119696225742402</v>
      </c>
      <c r="N4375">
        <v>0.329155186238064</v>
      </c>
      <c r="O4375">
        <v>41.0157328181065</v>
      </c>
      <c r="P4375">
        <v>184.15686274509801</v>
      </c>
      <c r="Q4375">
        <v>6.8083428188834005E-2</v>
      </c>
    </row>
    <row r="4376" spans="1:17" hidden="1" x14ac:dyDescent="0.3">
      <c r="A4376" t="s">
        <v>8980</v>
      </c>
      <c r="B4376" t="s">
        <v>8981</v>
      </c>
      <c r="C4376" t="s">
        <v>10301</v>
      </c>
      <c r="D4376" t="s">
        <v>622</v>
      </c>
      <c r="E4376">
        <v>11.147696399999999</v>
      </c>
      <c r="F4376">
        <v>24.27</v>
      </c>
      <c r="G4376">
        <v>50.276095074984298</v>
      </c>
      <c r="H4376">
        <v>5.7718256865491098</v>
      </c>
      <c r="I4376">
        <v>20.226441549518398</v>
      </c>
      <c r="J4376">
        <v>8.1955613967152807</v>
      </c>
      <c r="K4376">
        <v>20.3422156080509</v>
      </c>
      <c r="L4376">
        <v>18.5658254604744</v>
      </c>
      <c r="M4376">
        <v>61.844209313940901</v>
      </c>
      <c r="N4376">
        <v>0.74543287086230103</v>
      </c>
      <c r="O4376">
        <v>23.4033786567779</v>
      </c>
      <c r="P4376">
        <v>90.2037617554859</v>
      </c>
      <c r="Q4376">
        <v>3.2145642121470001E-3</v>
      </c>
    </row>
    <row r="4377" spans="1:17" hidden="1" x14ac:dyDescent="0.3">
      <c r="A4377" t="s">
        <v>8982</v>
      </c>
      <c r="B4377" t="s">
        <v>8983</v>
      </c>
      <c r="C4377" t="s">
        <v>10301</v>
      </c>
      <c r="D4377" t="s">
        <v>21</v>
      </c>
      <c r="E4377">
        <v>11.11</v>
      </c>
      <c r="F4377">
        <v>22</v>
      </c>
      <c r="G4377">
        <v>82.608578265339105</v>
      </c>
      <c r="H4377">
        <v>-3.2812933558050901</v>
      </c>
      <c r="I4377">
        <v>13.1823834140004</v>
      </c>
      <c r="J4377">
        <v>-15.1163237291579</v>
      </c>
      <c r="K4377">
        <v>21.6410418634118</v>
      </c>
      <c r="L4377">
        <v>17.523736099726499</v>
      </c>
      <c r="M4377">
        <v>35.013443943912897</v>
      </c>
      <c r="N4377">
        <v>0.60409966858966402</v>
      </c>
      <c r="O4377">
        <v>14.909090909090899</v>
      </c>
      <c r="P4377">
        <v>214.28571428571399</v>
      </c>
    </row>
    <row r="4378" spans="1:17" hidden="1" x14ac:dyDescent="0.3">
      <c r="A4378" t="s">
        <v>8984</v>
      </c>
      <c r="B4378" t="s">
        <v>8985</v>
      </c>
      <c r="C4378" t="s">
        <v>10301</v>
      </c>
      <c r="D4378" t="s">
        <v>1763</v>
      </c>
      <c r="E4378">
        <v>11.029920000000001</v>
      </c>
      <c r="F4378">
        <v>22</v>
      </c>
      <c r="G4378">
        <v>-24.144152618474099</v>
      </c>
      <c r="H4378">
        <v>7.3423042781443399</v>
      </c>
      <c r="I4378">
        <v>-39.307311310893397</v>
      </c>
      <c r="J4378">
        <v>3.7296009832075701</v>
      </c>
      <c r="K4378">
        <v>23.155296268738802</v>
      </c>
      <c r="L4378">
        <v>23.433919024323799</v>
      </c>
      <c r="M4378">
        <v>41.5832285040469</v>
      </c>
      <c r="N4378">
        <v>2.0073067915690799</v>
      </c>
      <c r="O4378">
        <v>51.318181818181799</v>
      </c>
      <c r="P4378">
        <v>22.426265998887001</v>
      </c>
      <c r="Q4378">
        <v>0.10598915869654101</v>
      </c>
    </row>
    <row r="4379" spans="1:17" hidden="1" x14ac:dyDescent="0.3">
      <c r="A4379" t="s">
        <v>8986</v>
      </c>
      <c r="B4379" t="s">
        <v>8987</v>
      </c>
      <c r="C4379" t="s">
        <v>10301</v>
      </c>
      <c r="D4379" t="s">
        <v>127</v>
      </c>
      <c r="E4379">
        <v>11.003398252</v>
      </c>
      <c r="F4379">
        <v>20.39</v>
      </c>
      <c r="G4379">
        <v>-60.289213477700002</v>
      </c>
      <c r="H4379">
        <v>-19.673207870497802</v>
      </c>
      <c r="I4379">
        <v>-47.4147805828758</v>
      </c>
      <c r="J4379">
        <v>-16.9130945406488</v>
      </c>
      <c r="K4379">
        <v>24.482299558898799</v>
      </c>
      <c r="L4379">
        <v>26.920646719468301</v>
      </c>
      <c r="M4379">
        <v>5.94560150731E-4</v>
      </c>
      <c r="N4379">
        <v>3.6969696969696901</v>
      </c>
      <c r="O4379">
        <v>72.339382050024497</v>
      </c>
      <c r="P4379">
        <v>14.937993235625701</v>
      </c>
    </row>
    <row r="4380" spans="1:17" hidden="1" x14ac:dyDescent="0.3">
      <c r="A4380" t="s">
        <v>8988</v>
      </c>
      <c r="B4380" t="s">
        <v>8989</v>
      </c>
      <c r="C4380" t="s">
        <v>10301</v>
      </c>
      <c r="D4380" t="s">
        <v>733</v>
      </c>
      <c r="E4380">
        <v>10.982502</v>
      </c>
      <c r="F4380">
        <v>281.86</v>
      </c>
      <c r="G4380">
        <v>-20.599735696537799</v>
      </c>
      <c r="H4380">
        <v>-6.2281282904098196</v>
      </c>
      <c r="I4380">
        <v>1.31232183354059</v>
      </c>
      <c r="J4380">
        <v>-1.3009883257444399</v>
      </c>
      <c r="K4380">
        <v>287.799286021532</v>
      </c>
      <c r="L4380">
        <v>278.234401691127</v>
      </c>
      <c r="M4380">
        <v>56.692276819569898</v>
      </c>
      <c r="N4380">
        <v>0.73063185092198402</v>
      </c>
      <c r="O4380">
        <v>19.942524657631399</v>
      </c>
      <c r="P4380">
        <v>37.492682926829197</v>
      </c>
      <c r="Q4380">
        <v>-0.11226619776288201</v>
      </c>
    </row>
    <row r="4381" spans="1:17" hidden="1" x14ac:dyDescent="0.3">
      <c r="A4381" t="s">
        <v>8990</v>
      </c>
      <c r="B4381" t="s">
        <v>8991</v>
      </c>
      <c r="C4381" t="s">
        <v>10301</v>
      </c>
      <c r="D4381" t="s">
        <v>359</v>
      </c>
      <c r="E4381">
        <v>10.9467012</v>
      </c>
      <c r="F4381">
        <v>34.17</v>
      </c>
      <c r="G4381">
        <v>172.34588286250801</v>
      </c>
      <c r="H4381">
        <v>66.362945975655904</v>
      </c>
      <c r="I4381">
        <v>99.120072695080694</v>
      </c>
      <c r="J4381">
        <v>-10.4946832397655</v>
      </c>
      <c r="K4381">
        <v>26.416467465260201</v>
      </c>
      <c r="L4381">
        <v>18.898375257871201</v>
      </c>
      <c r="M4381">
        <v>47.4430212256893</v>
      </c>
      <c r="N4381">
        <v>1.45581401628167</v>
      </c>
      <c r="O4381">
        <v>14.983904009364901</v>
      </c>
      <c r="P4381">
        <v>228.87391722810301</v>
      </c>
      <c r="Q4381">
        <v>0.16435455378262201</v>
      </c>
    </row>
    <row r="4382" spans="1:17" hidden="1" x14ac:dyDescent="0.3">
      <c r="A4382" t="s">
        <v>8992</v>
      </c>
      <c r="B4382" t="s">
        <v>8993</v>
      </c>
      <c r="C4382" t="s">
        <v>10301</v>
      </c>
      <c r="D4382" t="s">
        <v>408</v>
      </c>
      <c r="E4382">
        <v>10.945138249999999</v>
      </c>
      <c r="F4382">
        <v>8.35</v>
      </c>
      <c r="G4382">
        <v>84.550455860089301</v>
      </c>
      <c r="H4382">
        <v>12.4810778437878</v>
      </c>
      <c r="I4382">
        <v>-1.80731131089348</v>
      </c>
      <c r="J4382">
        <v>18.391047091971501</v>
      </c>
      <c r="K4382">
        <v>7.21853973518808</v>
      </c>
      <c r="L4382">
        <v>6.86164928608334</v>
      </c>
      <c r="M4382">
        <v>77.998672521510599</v>
      </c>
      <c r="N4382">
        <v>0.203347197803426</v>
      </c>
      <c r="O4382">
        <v>30.419161676646699</v>
      </c>
      <c r="P4382">
        <v>115.762273901808</v>
      </c>
      <c r="Q4382">
        <v>0.14077827047078501</v>
      </c>
    </row>
    <row r="4383" spans="1:17" hidden="1" x14ac:dyDescent="0.3">
      <c r="A4383" t="s">
        <v>8994</v>
      </c>
      <c r="B4383" t="s">
        <v>8995</v>
      </c>
      <c r="C4383" t="s">
        <v>10301</v>
      </c>
      <c r="D4383" t="s">
        <v>5863</v>
      </c>
      <c r="E4383">
        <v>10.923494</v>
      </c>
      <c r="F4383">
        <v>20</v>
      </c>
      <c r="G4383">
        <v>68.160693848414397</v>
      </c>
      <c r="H4383">
        <v>-40.474482529071402</v>
      </c>
      <c r="I4383">
        <v>29.169338059010101</v>
      </c>
      <c r="J4383">
        <v>-15.4565242007126</v>
      </c>
      <c r="K4383">
        <v>26.761680459664198</v>
      </c>
      <c r="L4383">
        <v>21.324991709209201</v>
      </c>
      <c r="M4383">
        <v>2.3153572192540399</v>
      </c>
      <c r="N4383">
        <v>1.0118744886451501</v>
      </c>
      <c r="O4383">
        <v>81.650000000000006</v>
      </c>
      <c r="P4383">
        <v>96.078431372549005</v>
      </c>
      <c r="Q4383">
        <v>3.8635185164770998E-2</v>
      </c>
    </row>
    <row r="4384" spans="1:17" hidden="1" x14ac:dyDescent="0.3">
      <c r="A4384" t="s">
        <v>8996</v>
      </c>
      <c r="B4384" t="s">
        <v>8997</v>
      </c>
      <c r="C4384" t="s">
        <v>10301</v>
      </c>
      <c r="D4384" t="s">
        <v>733</v>
      </c>
      <c r="E4384">
        <v>10.8938445</v>
      </c>
      <c r="F4384">
        <v>62.9</v>
      </c>
      <c r="G4384">
        <v>-9.5288800048422697</v>
      </c>
      <c r="H4384">
        <v>-22.164611268861599</v>
      </c>
      <c r="I4384">
        <v>-3.8040122469069901</v>
      </c>
      <c r="J4384">
        <v>-3.0989007983205799</v>
      </c>
      <c r="K4384">
        <v>64.847612977583594</v>
      </c>
      <c r="L4384">
        <v>61.515836301619203</v>
      </c>
      <c r="M4384">
        <v>65.817523880043396</v>
      </c>
      <c r="N4384">
        <v>1.1528150398832799</v>
      </c>
      <c r="O4384">
        <v>47.297297297297298</v>
      </c>
      <c r="P4384">
        <v>22.135922330096999</v>
      </c>
    </row>
    <row r="4385" spans="1:17" hidden="1" x14ac:dyDescent="0.3">
      <c r="A4385" t="s">
        <v>8998</v>
      </c>
      <c r="B4385" t="s">
        <v>8999</v>
      </c>
      <c r="C4385" t="s">
        <v>10301</v>
      </c>
      <c r="D4385" t="s">
        <v>378</v>
      </c>
      <c r="E4385">
        <v>10.8856263</v>
      </c>
      <c r="F4385">
        <v>24.51</v>
      </c>
      <c r="G4385">
        <v>99.026706920309806</v>
      </c>
      <c r="H4385">
        <v>25.3250577121579</v>
      </c>
      <c r="I4385">
        <v>15.7151200273273</v>
      </c>
      <c r="J4385">
        <v>18.659130874683601</v>
      </c>
      <c r="K4385">
        <v>18.784217780735599</v>
      </c>
      <c r="L4385">
        <v>17.096517442793299</v>
      </c>
      <c r="M4385">
        <v>95.251601741450301</v>
      </c>
      <c r="N4385">
        <v>0.74391697389020695</v>
      </c>
      <c r="O4385">
        <v>13.096695226438101</v>
      </c>
      <c r="P4385">
        <v>165.25974025974</v>
      </c>
      <c r="Q4385">
        <v>0.21673425643938399</v>
      </c>
    </row>
    <row r="4386" spans="1:17" hidden="1" x14ac:dyDescent="0.3">
      <c r="A4386" t="s">
        <v>9000</v>
      </c>
      <c r="B4386" t="s">
        <v>9001</v>
      </c>
      <c r="C4386" t="s">
        <v>10301</v>
      </c>
      <c r="D4386" t="s">
        <v>408</v>
      </c>
      <c r="E4386">
        <v>10.801728000000001</v>
      </c>
      <c r="F4386">
        <v>0.72</v>
      </c>
      <c r="G4386">
        <v>-36.7784970178054</v>
      </c>
      <c r="H4386">
        <v>-11.8998745371645</v>
      </c>
      <c r="I4386">
        <v>-19.368040055832701</v>
      </c>
      <c r="J4386">
        <v>-10.9849042017879</v>
      </c>
      <c r="K4386">
        <v>0.72545477205801701</v>
      </c>
      <c r="M4386">
        <v>54.528478964747102</v>
      </c>
      <c r="N4386">
        <v>0.76792219829277297</v>
      </c>
      <c r="O4386">
        <v>70.8333333333333</v>
      </c>
      <c r="P4386">
        <v>84.615384615384599</v>
      </c>
    </row>
    <row r="4387" spans="1:17" hidden="1" x14ac:dyDescent="0.3">
      <c r="A4387" t="s">
        <v>9002</v>
      </c>
      <c r="B4387" t="s">
        <v>9003</v>
      </c>
      <c r="C4387" t="s">
        <v>10301</v>
      </c>
      <c r="D4387" t="s">
        <v>2839</v>
      </c>
      <c r="E4387">
        <v>10.7903664</v>
      </c>
      <c r="F4387">
        <v>72</v>
      </c>
      <c r="G4387">
        <v>-52.7297675993225</v>
      </c>
      <c r="H4387">
        <v>28.496521859231802</v>
      </c>
      <c r="I4387">
        <v>31.465420717985801</v>
      </c>
      <c r="J4387">
        <v>2.8990816291563899</v>
      </c>
      <c r="K4387">
        <v>58.426183866741503</v>
      </c>
      <c r="L4387">
        <v>53.404435866383402</v>
      </c>
      <c r="M4387">
        <v>64.448244081331794</v>
      </c>
      <c r="N4387">
        <v>2.0020833333333301</v>
      </c>
      <c r="O4387">
        <v>39.6388888888888</v>
      </c>
      <c r="P4387">
        <v>86.190845616757102</v>
      </c>
    </row>
    <row r="4388" spans="1:17" hidden="1" x14ac:dyDescent="0.3">
      <c r="A4388" t="s">
        <v>9004</v>
      </c>
      <c r="B4388" t="s">
        <v>9005</v>
      </c>
      <c r="C4388" t="s">
        <v>10301</v>
      </c>
      <c r="D4388" t="s">
        <v>290</v>
      </c>
      <c r="E4388">
        <v>10.7464169</v>
      </c>
      <c r="F4388">
        <v>10.73</v>
      </c>
      <c r="G4388">
        <v>9.8229556722710907</v>
      </c>
      <c r="H4388">
        <v>-15.3932078704978</v>
      </c>
      <c r="I4388">
        <v>-15.957623532124501</v>
      </c>
      <c r="J4388">
        <v>-2.76572611959616</v>
      </c>
      <c r="K4388">
        <v>12.1640827456062</v>
      </c>
      <c r="L4388">
        <v>11.691780253708901</v>
      </c>
      <c r="M4388">
        <v>2.6375626502034102</v>
      </c>
      <c r="N4388">
        <v>0</v>
      </c>
      <c r="O4388">
        <v>37.092264678471501</v>
      </c>
      <c r="P4388">
        <v>38.989637305699397</v>
      </c>
    </row>
    <row r="4389" spans="1:17" hidden="1" x14ac:dyDescent="0.3">
      <c r="A4389" t="s">
        <v>9006</v>
      </c>
      <c r="B4389" t="s">
        <v>9007</v>
      </c>
      <c r="C4389" t="s">
        <v>10301</v>
      </c>
      <c r="D4389" t="s">
        <v>2839</v>
      </c>
      <c r="E4389">
        <v>10.73664</v>
      </c>
      <c r="F4389">
        <v>24</v>
      </c>
      <c r="G4389">
        <v>3.5891117909339298</v>
      </c>
      <c r="H4389">
        <v>-1.23320787049787</v>
      </c>
      <c r="I4389">
        <v>-19.792118274704201</v>
      </c>
      <c r="J4389">
        <v>-6.5331298869999399</v>
      </c>
      <c r="K4389">
        <v>24.2631579303617</v>
      </c>
      <c r="L4389">
        <v>22.576039183423799</v>
      </c>
      <c r="M4389">
        <v>42.276870142351598</v>
      </c>
      <c r="N4389">
        <v>0.46998440047384998</v>
      </c>
      <c r="O4389">
        <v>40.5833333333333</v>
      </c>
      <c r="P4389">
        <v>51.0383889238514</v>
      </c>
      <c r="Q4389">
        <v>5.6239138309547999E-2</v>
      </c>
    </row>
    <row r="4390" spans="1:17" hidden="1" x14ac:dyDescent="0.3">
      <c r="A4390" t="s">
        <v>9008</v>
      </c>
      <c r="B4390" t="s">
        <v>9009</v>
      </c>
      <c r="C4390" t="s">
        <v>10301</v>
      </c>
      <c r="D4390" t="s">
        <v>54</v>
      </c>
      <c r="E4390">
        <v>10.7200062</v>
      </c>
      <c r="F4390">
        <v>24.82</v>
      </c>
      <c r="G4390">
        <v>18.512940941942102</v>
      </c>
      <c r="H4390">
        <v>9.3049087214303601</v>
      </c>
      <c r="I4390">
        <v>-27.340020504877401</v>
      </c>
      <c r="J4390">
        <v>1.4185511416041601</v>
      </c>
      <c r="K4390">
        <v>23.897792526658499</v>
      </c>
      <c r="L4390">
        <v>23.698908988498498</v>
      </c>
      <c r="M4390">
        <v>62.008539978628498</v>
      </c>
      <c r="N4390">
        <v>0.88047353243730897</v>
      </c>
      <c r="O4390">
        <v>55.116841257050702</v>
      </c>
      <c r="P4390">
        <v>54.161490683229701</v>
      </c>
      <c r="Q4390">
        <v>8.0460122554954994E-2</v>
      </c>
    </row>
    <row r="4391" spans="1:17" hidden="1" x14ac:dyDescent="0.3">
      <c r="A4391" t="s">
        <v>9010</v>
      </c>
      <c r="B4391" t="s">
        <v>9011</v>
      </c>
      <c r="C4391" t="s">
        <v>10301</v>
      </c>
      <c r="D4391" t="s">
        <v>571</v>
      </c>
      <c r="E4391">
        <v>10.7192191</v>
      </c>
      <c r="F4391">
        <v>22.27</v>
      </c>
      <c r="G4391">
        <v>-37.278746885143903</v>
      </c>
      <c r="H4391">
        <v>-6.9594648537380897</v>
      </c>
      <c r="I4391">
        <v>-11.1339716411774</v>
      </c>
      <c r="J4391">
        <v>-1.1601064507552199</v>
      </c>
      <c r="K4391">
        <v>20.8906885315827</v>
      </c>
      <c r="L4391">
        <v>21.445836672137901</v>
      </c>
      <c r="M4391">
        <v>70.960596782328295</v>
      </c>
      <c r="N4391">
        <v>1.0873641593863199</v>
      </c>
      <c r="O4391">
        <v>22.361921867983799</v>
      </c>
      <c r="P4391">
        <v>35.379939209726402</v>
      </c>
      <c r="Q4391">
        <v>3.4108358626061999E-2</v>
      </c>
    </row>
    <row r="4392" spans="1:17" hidden="1" x14ac:dyDescent="0.3">
      <c r="A4392" t="s">
        <v>9012</v>
      </c>
      <c r="B4392" t="s">
        <v>9013</v>
      </c>
      <c r="C4392" t="s">
        <v>10301</v>
      </c>
      <c r="D4392" t="s">
        <v>408</v>
      </c>
      <c r="E4392">
        <v>10.699082300000001</v>
      </c>
      <c r="F4392">
        <v>8.23</v>
      </c>
      <c r="G4392">
        <v>17.7459792900247</v>
      </c>
      <c r="H4392">
        <v>-11.018154107057001</v>
      </c>
      <c r="I4392">
        <v>5.5607348729421799</v>
      </c>
      <c r="J4392">
        <v>-10.364845062327401</v>
      </c>
      <c r="K4392">
        <v>8.3645292271548399</v>
      </c>
      <c r="L4392">
        <v>7.37495510989827</v>
      </c>
      <c r="M4392">
        <v>32.443481682248702</v>
      </c>
      <c r="N4392">
        <v>0.40533530533297701</v>
      </c>
      <c r="O4392">
        <v>40.9477521263669</v>
      </c>
      <c r="P4392">
        <v>61.372549019607803</v>
      </c>
      <c r="Q4392">
        <v>2.8805296293537001E-2</v>
      </c>
    </row>
    <row r="4393" spans="1:17" hidden="1" x14ac:dyDescent="0.3">
      <c r="A4393" t="s">
        <v>9014</v>
      </c>
      <c r="B4393" t="s">
        <v>9015</v>
      </c>
      <c r="C4393" t="s">
        <v>10301</v>
      </c>
      <c r="D4393" t="s">
        <v>1175</v>
      </c>
      <c r="E4393">
        <v>10.577555274</v>
      </c>
      <c r="F4393">
        <v>3.46</v>
      </c>
      <c r="G4393">
        <v>144.52320735775501</v>
      </c>
      <c r="H4393">
        <v>152.72362666187601</v>
      </c>
      <c r="I4393">
        <v>160.765212518364</v>
      </c>
      <c r="J4393">
        <v>-2.76572611959616</v>
      </c>
      <c r="M4393">
        <v>76.127400896651196</v>
      </c>
      <c r="O4393">
        <v>6.0693641618497098</v>
      </c>
      <c r="P4393">
        <v>185.95041322314</v>
      </c>
    </row>
    <row r="4394" spans="1:17" hidden="1" x14ac:dyDescent="0.3">
      <c r="A4394" t="s">
        <v>9016</v>
      </c>
      <c r="B4394" t="s">
        <v>9017</v>
      </c>
      <c r="C4394" t="s">
        <v>10301</v>
      </c>
      <c r="D4394" t="s">
        <v>733</v>
      </c>
      <c r="E4394">
        <v>10.576090199999999</v>
      </c>
      <c r="F4394">
        <v>61.7</v>
      </c>
      <c r="G4394">
        <v>13.336841230444101</v>
      </c>
      <c r="H4394">
        <v>1.7914938603036801</v>
      </c>
      <c r="I4394">
        <v>6.81860218611964</v>
      </c>
      <c r="J4394">
        <v>0.29361158421959799</v>
      </c>
      <c r="K4394">
        <v>58.912583233063302</v>
      </c>
      <c r="L4394">
        <v>53.394624610009402</v>
      </c>
      <c r="M4394">
        <v>51.449225640246297</v>
      </c>
      <c r="N4394">
        <v>2.2160146823913198</v>
      </c>
      <c r="O4394">
        <v>3.7277147487844302</v>
      </c>
      <c r="P4394">
        <v>42.989571263035899</v>
      </c>
    </row>
    <row r="4395" spans="1:17" hidden="1" x14ac:dyDescent="0.3">
      <c r="A4395" t="s">
        <v>9018</v>
      </c>
      <c r="B4395" t="s">
        <v>9019</v>
      </c>
      <c r="C4395" t="s">
        <v>10301</v>
      </c>
      <c r="D4395" t="s">
        <v>527</v>
      </c>
      <c r="E4395">
        <v>10.56</v>
      </c>
      <c r="F4395">
        <v>17.600000000000001</v>
      </c>
      <c r="G4395">
        <v>17.296783928010601</v>
      </c>
      <c r="H4395">
        <v>2.0510503401476399</v>
      </c>
      <c r="I4395">
        <v>-11.6188818802959</v>
      </c>
      <c r="J4395">
        <v>1.6418296903637599</v>
      </c>
      <c r="K4395">
        <v>17.4397027022607</v>
      </c>
      <c r="L4395">
        <v>15.7796452197385</v>
      </c>
      <c r="M4395">
        <v>47.719824525983199</v>
      </c>
      <c r="N4395">
        <v>0.33478592359651199</v>
      </c>
      <c r="O4395">
        <v>34.545454545454497</v>
      </c>
      <c r="P4395">
        <v>113.333333333333</v>
      </c>
      <c r="Q4395">
        <v>8.6309806673183997E-2</v>
      </c>
    </row>
    <row r="4396" spans="1:17" hidden="1" x14ac:dyDescent="0.3">
      <c r="A4396" t="s">
        <v>9020</v>
      </c>
      <c r="B4396" t="s">
        <v>9021</v>
      </c>
      <c r="C4396" t="s">
        <v>10301</v>
      </c>
      <c r="D4396" t="s">
        <v>4682</v>
      </c>
      <c r="E4396">
        <v>10.557461025</v>
      </c>
      <c r="F4396">
        <v>20.25</v>
      </c>
      <c r="G4396">
        <v>-48.0990540397041</v>
      </c>
      <c r="H4396">
        <v>-4.98016650796745</v>
      </c>
      <c r="I4396">
        <v>-23.209153071257699</v>
      </c>
      <c r="J4396">
        <v>-17.138020491890501</v>
      </c>
      <c r="K4396">
        <v>21.986778497065199</v>
      </c>
      <c r="L4396">
        <v>23.468546806446899</v>
      </c>
      <c r="M4396">
        <v>36.980072005536499</v>
      </c>
      <c r="N4396">
        <v>1.0255847953216299</v>
      </c>
      <c r="O4396">
        <v>49.876543209876502</v>
      </c>
      <c r="P4396">
        <v>23.626373626373599</v>
      </c>
    </row>
    <row r="4397" spans="1:17" hidden="1" x14ac:dyDescent="0.3">
      <c r="A4397" t="s">
        <v>9022</v>
      </c>
      <c r="B4397" t="s">
        <v>9023</v>
      </c>
      <c r="C4397" t="s">
        <v>10301</v>
      </c>
      <c r="E4397">
        <v>10.53585</v>
      </c>
      <c r="F4397">
        <v>18.010000000000002</v>
      </c>
      <c r="G4397">
        <v>13.226463102824701</v>
      </c>
      <c r="H4397">
        <v>12.8603219180991</v>
      </c>
      <c r="I4397">
        <v>-48.9231191231069</v>
      </c>
      <c r="J4397">
        <v>18.638500192605498</v>
      </c>
      <c r="K4397">
        <v>16.093196153874999</v>
      </c>
      <c r="L4397">
        <v>17.455556514202001</v>
      </c>
      <c r="M4397">
        <v>84.730526004245107</v>
      </c>
      <c r="N4397">
        <v>1.4731343283581999</v>
      </c>
      <c r="O4397">
        <v>60.8550805108273</v>
      </c>
      <c r="P4397">
        <v>51.090604026845597</v>
      </c>
    </row>
    <row r="4398" spans="1:17" hidden="1" x14ac:dyDescent="0.3">
      <c r="A4398" t="s">
        <v>9024</v>
      </c>
      <c r="B4398" t="s">
        <v>9025</v>
      </c>
      <c r="C4398" t="s">
        <v>10301</v>
      </c>
      <c r="E4398">
        <v>10.524150000000001</v>
      </c>
      <c r="F4398">
        <v>7.71</v>
      </c>
      <c r="G4398">
        <v>24.755529802598101</v>
      </c>
      <c r="H4398">
        <v>-3.4324316738613998</v>
      </c>
      <c r="I4398">
        <v>-33.401620688398097</v>
      </c>
      <c r="J4398">
        <v>-2.76572611959616</v>
      </c>
      <c r="K4398">
        <v>7.6620521062897096</v>
      </c>
      <c r="L4398">
        <v>7.7499872885394803</v>
      </c>
      <c r="M4398">
        <v>36.343565597193802</v>
      </c>
      <c r="N4398">
        <v>0.32407329320849698</v>
      </c>
      <c r="O4398">
        <v>64.980544747081694</v>
      </c>
      <c r="P4398">
        <v>54.819277108433702</v>
      </c>
      <c r="Q4398">
        <v>7.9922548852408001E-2</v>
      </c>
    </row>
    <row r="4399" spans="1:17" hidden="1" x14ac:dyDescent="0.3">
      <c r="A4399" t="s">
        <v>9026</v>
      </c>
      <c r="B4399" t="s">
        <v>9027</v>
      </c>
      <c r="C4399" t="s">
        <v>10301</v>
      </c>
      <c r="D4399" t="s">
        <v>51</v>
      </c>
      <c r="E4399">
        <v>10.485531999999999</v>
      </c>
      <c r="F4399">
        <v>21.68</v>
      </c>
      <c r="G4399">
        <v>73.944459868788996</v>
      </c>
      <c r="H4399">
        <v>-13.353191656472699</v>
      </c>
      <c r="I4399">
        <v>-23.077448750938199</v>
      </c>
      <c r="J4399">
        <v>-22.765726119596099</v>
      </c>
      <c r="K4399">
        <v>24.4003347330335</v>
      </c>
      <c r="L4399">
        <v>22.1368048484212</v>
      </c>
      <c r="M4399">
        <v>26.641352075552401</v>
      </c>
      <c r="N4399">
        <v>6.8482142857142803</v>
      </c>
      <c r="O4399">
        <v>31.411439114391101</v>
      </c>
      <c r="P4399">
        <v>189.06666666666601</v>
      </c>
    </row>
    <row r="4400" spans="1:17" hidden="1" x14ac:dyDescent="0.3">
      <c r="A4400" t="s">
        <v>9028</v>
      </c>
      <c r="B4400" t="s">
        <v>9029</v>
      </c>
      <c r="C4400" t="s">
        <v>10301</v>
      </c>
      <c r="D4400" t="s">
        <v>51</v>
      </c>
      <c r="E4400">
        <v>10.4625</v>
      </c>
      <c r="F4400">
        <v>69.75</v>
      </c>
      <c r="G4400">
        <v>65.832262475865406</v>
      </c>
      <c r="H4400">
        <v>1.33869899299324</v>
      </c>
      <c r="I4400">
        <v>-21.559453293757599</v>
      </c>
      <c r="J4400">
        <v>5.87386124339546</v>
      </c>
      <c r="K4400">
        <v>67.435825254214805</v>
      </c>
      <c r="L4400">
        <v>63.915374487421801</v>
      </c>
      <c r="M4400">
        <v>61.4527333159119</v>
      </c>
      <c r="N4400">
        <v>2.57967900222638</v>
      </c>
      <c r="O4400">
        <v>24.731182795698899</v>
      </c>
      <c r="P4400">
        <v>149.10714285714201</v>
      </c>
      <c r="Q4400">
        <v>9.2650987239336999E-2</v>
      </c>
    </row>
    <row r="4401" spans="1:17" hidden="1" x14ac:dyDescent="0.3">
      <c r="A4401" t="s">
        <v>9030</v>
      </c>
      <c r="B4401" t="s">
        <v>9031</v>
      </c>
      <c r="C4401" t="s">
        <v>10301</v>
      </c>
      <c r="D4401" t="s">
        <v>9032</v>
      </c>
      <c r="E4401">
        <v>10.4543594</v>
      </c>
      <c r="F4401">
        <v>17.739999999999998</v>
      </c>
      <c r="G4401">
        <v>-46.913171314088899</v>
      </c>
      <c r="H4401">
        <v>-1.1768062912536601</v>
      </c>
      <c r="I4401">
        <v>-33.180157142286099</v>
      </c>
      <c r="J4401">
        <v>-3.71491651602275</v>
      </c>
      <c r="K4401">
        <v>18.152904680333702</v>
      </c>
      <c r="L4401">
        <v>20.883739192859199</v>
      </c>
      <c r="M4401">
        <v>24.1729489283559</v>
      </c>
      <c r="N4401">
        <v>1.4906832298136601</v>
      </c>
      <c r="O4401">
        <v>87.5986471251409</v>
      </c>
      <c r="P4401">
        <v>4.2303172737955199</v>
      </c>
    </row>
    <row r="4402" spans="1:17" hidden="1" x14ac:dyDescent="0.3">
      <c r="A4402" t="s">
        <v>9033</v>
      </c>
      <c r="B4402" t="s">
        <v>9034</v>
      </c>
      <c r="C4402" t="s">
        <v>10301</v>
      </c>
      <c r="D4402" t="s">
        <v>921</v>
      </c>
      <c r="E4402">
        <v>10.450300199999999</v>
      </c>
      <c r="F4402">
        <v>10.83</v>
      </c>
      <c r="G4402">
        <v>-19.725929332326299</v>
      </c>
      <c r="H4402">
        <v>-16.913681243278901</v>
      </c>
      <c r="I4402">
        <v>-25.035732363525</v>
      </c>
      <c r="J4402">
        <v>-9.2464480227954997</v>
      </c>
      <c r="K4402">
        <v>11.836061839056001</v>
      </c>
      <c r="L4402">
        <v>11.258384099889</v>
      </c>
      <c r="M4402">
        <v>13.8587302783965</v>
      </c>
      <c r="N4402">
        <v>7.9355219430381693E-2</v>
      </c>
      <c r="O4402">
        <v>44.0443213296398</v>
      </c>
      <c r="P4402">
        <v>25.930232558139501</v>
      </c>
    </row>
    <row r="4403" spans="1:17" hidden="1" x14ac:dyDescent="0.3">
      <c r="A4403" t="s">
        <v>9035</v>
      </c>
      <c r="B4403" t="s">
        <v>9036</v>
      </c>
      <c r="C4403" t="s">
        <v>10301</v>
      </c>
      <c r="D4403" t="s">
        <v>622</v>
      </c>
      <c r="E4403">
        <v>10.440852</v>
      </c>
      <c r="F4403">
        <v>7.33</v>
      </c>
      <c r="G4403">
        <v>136.703201104024</v>
      </c>
      <c r="H4403">
        <v>32.398276923777601</v>
      </c>
      <c r="I4403">
        <v>59.585949879465502</v>
      </c>
      <c r="J4403">
        <v>18.303965938750601</v>
      </c>
      <c r="K4403">
        <v>5.9113533581150302</v>
      </c>
      <c r="L4403">
        <v>4.8799350899610996</v>
      </c>
      <c r="M4403">
        <v>81.065546392970106</v>
      </c>
      <c r="N4403">
        <v>1.2138175418288299</v>
      </c>
      <c r="O4403">
        <v>1.9099590723055699</v>
      </c>
      <c r="P4403">
        <v>181.923076923076</v>
      </c>
      <c r="Q4403">
        <v>0.12604843495281001</v>
      </c>
    </row>
    <row r="4404" spans="1:17" hidden="1" x14ac:dyDescent="0.3">
      <c r="A4404" t="s">
        <v>9037</v>
      </c>
      <c r="B4404" t="s">
        <v>9038</v>
      </c>
      <c r="C4404" t="s">
        <v>10301</v>
      </c>
      <c r="D4404" t="s">
        <v>622</v>
      </c>
      <c r="E4404">
        <v>10.4378459635324</v>
      </c>
      <c r="F4404">
        <v>24.6</v>
      </c>
      <c r="G4404">
        <v>49.443473723161702</v>
      </c>
      <c r="H4404">
        <v>-1.02954188271782</v>
      </c>
      <c r="I4404">
        <v>-30.164797969886799</v>
      </c>
      <c r="J4404">
        <v>-2.76572611959616</v>
      </c>
      <c r="K4404">
        <v>24.1343639529745</v>
      </c>
      <c r="L4404">
        <v>23.883912727160101</v>
      </c>
      <c r="M4404">
        <v>87.077144171315496</v>
      </c>
      <c r="N4404">
        <v>4.6914758269720096E-3</v>
      </c>
      <c r="O4404">
        <v>35.325203252032502</v>
      </c>
      <c r="P4404">
        <v>86.646433990895304</v>
      </c>
      <c r="Q4404">
        <v>7.6054473508973E-2</v>
      </c>
    </row>
    <row r="4405" spans="1:17" hidden="1" x14ac:dyDescent="0.3">
      <c r="A4405" t="s">
        <v>9039</v>
      </c>
      <c r="B4405" t="s">
        <v>9040</v>
      </c>
      <c r="C4405" t="s">
        <v>10301</v>
      </c>
      <c r="D4405" t="s">
        <v>27</v>
      </c>
      <c r="E4405">
        <v>10.416</v>
      </c>
      <c r="F4405">
        <v>30</v>
      </c>
      <c r="G4405">
        <v>-31.143543975747399</v>
      </c>
      <c r="H4405">
        <v>-2.0596541514896001</v>
      </c>
      <c r="I4405">
        <v>2.1762600463421</v>
      </c>
      <c r="J4405">
        <v>1.22040906237956</v>
      </c>
      <c r="K4405">
        <v>27.792738892015102</v>
      </c>
      <c r="L4405">
        <v>27.0511527112598</v>
      </c>
      <c r="M4405">
        <v>79.879475178168207</v>
      </c>
      <c r="N4405">
        <v>0.92464678178963799</v>
      </c>
      <c r="O4405">
        <v>13.3333333333333</v>
      </c>
      <c r="P4405">
        <v>26.849894291754701</v>
      </c>
    </row>
    <row r="4406" spans="1:17" hidden="1" x14ac:dyDescent="0.3">
      <c r="A4406" t="s">
        <v>9041</v>
      </c>
      <c r="B4406" t="s">
        <v>9042</v>
      </c>
      <c r="C4406" t="s">
        <v>10301</v>
      </c>
      <c r="D4406" t="s">
        <v>139</v>
      </c>
      <c r="E4406">
        <v>10.4109225</v>
      </c>
      <c r="F4406">
        <v>87.45</v>
      </c>
      <c r="G4406">
        <v>120.30820627376499</v>
      </c>
      <c r="H4406">
        <v>-16.683444837322501</v>
      </c>
      <c r="I4406">
        <v>-8.5993532970469797</v>
      </c>
      <c r="J4406">
        <v>-7.8721090983195596</v>
      </c>
      <c r="K4406">
        <v>92.537458086854301</v>
      </c>
      <c r="L4406">
        <v>74.022597815631897</v>
      </c>
      <c r="M4406">
        <v>4.2717183941269399</v>
      </c>
      <c r="N4406">
        <v>2.6310979228486602</v>
      </c>
      <c r="O4406">
        <v>21.2121212121212</v>
      </c>
      <c r="P4406">
        <v>169.07692307692301</v>
      </c>
      <c r="Q4406">
        <v>9.3172307040695998E-2</v>
      </c>
    </row>
    <row r="4407" spans="1:17" hidden="1" x14ac:dyDescent="0.3">
      <c r="A4407" t="s">
        <v>9043</v>
      </c>
      <c r="B4407" t="s">
        <v>9044</v>
      </c>
      <c r="C4407" t="s">
        <v>10301</v>
      </c>
      <c r="D4407" t="s">
        <v>133</v>
      </c>
      <c r="E4407">
        <v>10.400499999999999</v>
      </c>
      <c r="F4407">
        <v>6.71</v>
      </c>
      <c r="G4407">
        <v>-16.084404190801202</v>
      </c>
      <c r="H4407">
        <v>-3.8686397885066501</v>
      </c>
      <c r="I4407">
        <v>-26.523448099565599</v>
      </c>
      <c r="J4407">
        <v>-0.61518848518755798</v>
      </c>
      <c r="K4407">
        <v>6.8058583438472802</v>
      </c>
      <c r="L4407">
        <v>7.13616453072098</v>
      </c>
      <c r="M4407">
        <v>55.117679736128601</v>
      </c>
      <c r="N4407">
        <v>0.87692657778893701</v>
      </c>
      <c r="O4407">
        <v>93.442622950819597</v>
      </c>
      <c r="P4407">
        <v>30.038759689922401</v>
      </c>
      <c r="Q4407">
        <v>4.8142020465364997E-2</v>
      </c>
    </row>
    <row r="4408" spans="1:17" hidden="1" x14ac:dyDescent="0.3">
      <c r="A4408" t="s">
        <v>9045</v>
      </c>
      <c r="B4408" t="s">
        <v>9046</v>
      </c>
      <c r="C4408" t="s">
        <v>10301</v>
      </c>
      <c r="D4408" t="s">
        <v>21</v>
      </c>
      <c r="E4408">
        <v>10.2448148</v>
      </c>
      <c r="F4408">
        <v>7.9</v>
      </c>
      <c r="G4408">
        <v>18.922411174750199</v>
      </c>
      <c r="H4408">
        <v>-3.7699234913256401</v>
      </c>
      <c r="I4408">
        <v>-0.40812672972223701</v>
      </c>
      <c r="J4408">
        <v>-4.51538964584112</v>
      </c>
      <c r="K4408">
        <v>7.4766359292163296</v>
      </c>
      <c r="L4408">
        <v>6.9921658680889598</v>
      </c>
      <c r="M4408">
        <v>59.2909077445943</v>
      </c>
      <c r="N4408">
        <v>0.86434673890393798</v>
      </c>
      <c r="O4408">
        <v>18.860759493670798</v>
      </c>
      <c r="P4408">
        <v>67.372881355932194</v>
      </c>
      <c r="Q4408">
        <v>3.1049137759454001E-2</v>
      </c>
    </row>
    <row r="4409" spans="1:17" hidden="1" x14ac:dyDescent="0.3">
      <c r="A4409" t="s">
        <v>9047</v>
      </c>
      <c r="B4409" t="s">
        <v>9048</v>
      </c>
      <c r="C4409" t="s">
        <v>10301</v>
      </c>
      <c r="D4409" t="s">
        <v>54</v>
      </c>
      <c r="E4409">
        <v>10.18802</v>
      </c>
      <c r="F4409">
        <v>33.5</v>
      </c>
      <c r="G4409">
        <v>29.877834779209699</v>
      </c>
      <c r="H4409">
        <v>19.9199821670319</v>
      </c>
      <c r="I4409">
        <v>-24.978009796237199</v>
      </c>
      <c r="J4409">
        <v>-5.4247173476663404</v>
      </c>
      <c r="K4409">
        <v>33.347272424467</v>
      </c>
      <c r="L4409">
        <v>31.012815550551501</v>
      </c>
      <c r="M4409">
        <v>43.5727205250571</v>
      </c>
      <c r="N4409">
        <v>2.3174684592978401</v>
      </c>
      <c r="O4409">
        <v>27.611940298507399</v>
      </c>
      <c r="P4409">
        <v>57.795572303344301</v>
      </c>
      <c r="Q4409">
        <v>6.2222640354600997E-2</v>
      </c>
    </row>
    <row r="4410" spans="1:17" hidden="1" x14ac:dyDescent="0.3">
      <c r="A4410" t="s">
        <v>9049</v>
      </c>
      <c r="B4410" t="s">
        <v>9050</v>
      </c>
      <c r="C4410" t="s">
        <v>10301</v>
      </c>
      <c r="D4410" t="s">
        <v>46</v>
      </c>
      <c r="E4410">
        <v>10.179939059999899</v>
      </c>
      <c r="F4410">
        <v>0.81</v>
      </c>
      <c r="G4410">
        <v>-19.917737524134498</v>
      </c>
      <c r="H4410">
        <v>9.7256962390911692</v>
      </c>
      <c r="I4410">
        <v>-10.425732363525</v>
      </c>
      <c r="J4410">
        <v>-3.9852383147180999</v>
      </c>
      <c r="K4410">
        <v>0.79628963535165598</v>
      </c>
      <c r="L4410">
        <v>1.0638553445454899</v>
      </c>
      <c r="M4410">
        <v>56.830589246512602</v>
      </c>
      <c r="N4410">
        <v>0.83035321835814602</v>
      </c>
      <c r="O4410">
        <v>19.753086419753</v>
      </c>
      <c r="P4410">
        <v>47.272727272727202</v>
      </c>
      <c r="Q4410">
        <v>1.5636001533812002E-2</v>
      </c>
    </row>
    <row r="4411" spans="1:17" hidden="1" x14ac:dyDescent="0.3">
      <c r="A4411" t="s">
        <v>9051</v>
      </c>
      <c r="B4411" t="s">
        <v>9052</v>
      </c>
      <c r="C4411" t="s">
        <v>10301</v>
      </c>
      <c r="D4411" t="s">
        <v>1589</v>
      </c>
      <c r="E4411">
        <v>10.138176</v>
      </c>
      <c r="F4411">
        <v>28.8</v>
      </c>
      <c r="G4411">
        <v>114.506504900107</v>
      </c>
      <c r="H4411">
        <v>2.31431555654363</v>
      </c>
      <c r="I4411">
        <v>-29.2487146188198</v>
      </c>
      <c r="J4411">
        <v>2.9759006746622001</v>
      </c>
      <c r="K4411">
        <v>30.8078352064888</v>
      </c>
      <c r="M4411">
        <v>38.015291540611599</v>
      </c>
      <c r="N4411">
        <v>4.4115034832307698</v>
      </c>
      <c r="O4411">
        <v>53.437499999999901</v>
      </c>
      <c r="P4411">
        <v>154.41696113074201</v>
      </c>
    </row>
    <row r="4412" spans="1:17" hidden="1" x14ac:dyDescent="0.3">
      <c r="A4412" t="s">
        <v>9053</v>
      </c>
      <c r="B4412" t="s">
        <v>9054</v>
      </c>
      <c r="C4412" t="s">
        <v>10301</v>
      </c>
      <c r="E4412">
        <v>10.080189000000001</v>
      </c>
      <c r="F4412">
        <v>33</v>
      </c>
      <c r="G4412">
        <v>-29.9948888594461</v>
      </c>
      <c r="H4412">
        <v>-1.23320787049787</v>
      </c>
      <c r="I4412">
        <v>-6.9138276016202997</v>
      </c>
      <c r="J4412">
        <v>-2.76572611959616</v>
      </c>
      <c r="K4412">
        <v>32.776790450697199</v>
      </c>
      <c r="L4412">
        <v>32.353235422249199</v>
      </c>
      <c r="M4412">
        <v>84.7193819831745</v>
      </c>
      <c r="N4412">
        <v>0</v>
      </c>
      <c r="O4412">
        <v>2.1212121212121202</v>
      </c>
      <c r="P4412">
        <v>10</v>
      </c>
    </row>
    <row r="4413" spans="1:17" hidden="1" x14ac:dyDescent="0.3">
      <c r="A4413" t="s">
        <v>9055</v>
      </c>
      <c r="B4413" t="s">
        <v>9056</v>
      </c>
      <c r="C4413" t="s">
        <v>10301</v>
      </c>
      <c r="D4413" t="s">
        <v>124</v>
      </c>
      <c r="E4413">
        <v>10.08</v>
      </c>
      <c r="F4413">
        <v>2.8</v>
      </c>
      <c r="G4413">
        <v>390.600780994383</v>
      </c>
      <c r="H4413">
        <v>-17.6554952605272</v>
      </c>
      <c r="I4413">
        <v>14.450393762600999</v>
      </c>
      <c r="J4413">
        <v>-6.1555566280707401</v>
      </c>
      <c r="K4413">
        <v>2.8426735629330802</v>
      </c>
      <c r="L4413">
        <v>2.1103394014252399</v>
      </c>
      <c r="M4413">
        <v>24.6304071009647</v>
      </c>
      <c r="N4413">
        <v>0.74260901900163001</v>
      </c>
      <c r="O4413">
        <v>28.571428571428498</v>
      </c>
      <c r="P4413">
        <v>418.51851851851802</v>
      </c>
      <c r="Q4413">
        <v>0.212244026792204</v>
      </c>
    </row>
    <row r="4414" spans="1:17" hidden="1" x14ac:dyDescent="0.3">
      <c r="A4414" t="s">
        <v>9057</v>
      </c>
      <c r="B4414" t="s">
        <v>9058</v>
      </c>
      <c r="C4414" t="s">
        <v>10301</v>
      </c>
      <c r="D4414" t="s">
        <v>417</v>
      </c>
      <c r="E4414">
        <v>10.067218</v>
      </c>
      <c r="F4414">
        <v>22.28</v>
      </c>
      <c r="G4414">
        <v>30.658774931381402</v>
      </c>
      <c r="H4414">
        <v>2.5795334422434499</v>
      </c>
      <c r="I4414">
        <v>-14.1702619040064</v>
      </c>
      <c r="J4414">
        <v>0.103714339514311</v>
      </c>
      <c r="K4414">
        <v>22.218587187273101</v>
      </c>
      <c r="L4414">
        <v>20.9068035023693</v>
      </c>
      <c r="M4414">
        <v>52.799838492107597</v>
      </c>
      <c r="N4414">
        <v>0.3874508132824</v>
      </c>
      <c r="O4414">
        <v>43.626570915619297</v>
      </c>
      <c r="P4414">
        <v>71.252882398155194</v>
      </c>
      <c r="Q4414">
        <v>6.3608744491768995E-2</v>
      </c>
    </row>
    <row r="4415" spans="1:17" hidden="1" x14ac:dyDescent="0.3">
      <c r="A4415" t="s">
        <v>9059</v>
      </c>
      <c r="B4415" t="s">
        <v>9060</v>
      </c>
      <c r="C4415" t="s">
        <v>10301</v>
      </c>
      <c r="E4415">
        <v>10.04598</v>
      </c>
      <c r="F4415">
        <v>2.0099999999999998</v>
      </c>
      <c r="G4415">
        <v>-28.412787029084999</v>
      </c>
      <c r="H4415">
        <v>-8.50593514322515</v>
      </c>
      <c r="I4415">
        <v>-15.961446649239299</v>
      </c>
      <c r="J4415">
        <v>-1.2731888061633201</v>
      </c>
      <c r="K4415">
        <v>2.1394848042806398</v>
      </c>
      <c r="L4415">
        <v>2.1968187890916901</v>
      </c>
      <c r="M4415">
        <v>42.157122667207197</v>
      </c>
      <c r="N4415">
        <v>0.28724668552772498</v>
      </c>
      <c r="O4415">
        <v>77.611940298507406</v>
      </c>
      <c r="P4415">
        <v>14.857142857142801</v>
      </c>
      <c r="Q4415">
        <v>4.2613049031623003E-2</v>
      </c>
    </row>
    <row r="4416" spans="1:17" hidden="1" x14ac:dyDescent="0.3">
      <c r="A4416" t="s">
        <v>9061</v>
      </c>
      <c r="B4416" t="s">
        <v>9062</v>
      </c>
      <c r="C4416" t="s">
        <v>10301</v>
      </c>
      <c r="D4416" t="s">
        <v>5863</v>
      </c>
      <c r="E4416">
        <v>10.017754625</v>
      </c>
      <c r="F4416">
        <v>11.47</v>
      </c>
      <c r="G4416">
        <v>-25.231972080983201</v>
      </c>
      <c r="H4416">
        <v>2.50510988651147</v>
      </c>
      <c r="I4416">
        <v>-16.0923990301917</v>
      </c>
      <c r="J4416">
        <v>-2.76572611959616</v>
      </c>
      <c r="K4416">
        <v>10.8551134151135</v>
      </c>
      <c r="L4416">
        <v>10.553868166588099</v>
      </c>
      <c r="M4416">
        <v>59.452360487479197</v>
      </c>
      <c r="N4416">
        <v>0.729144417587689</v>
      </c>
      <c r="O4416">
        <v>40.278988666085397</v>
      </c>
      <c r="P4416">
        <v>66.9577874818049</v>
      </c>
    </row>
    <row r="4417" spans="1:17" hidden="1" x14ac:dyDescent="0.3">
      <c r="A4417" t="s">
        <v>9063</v>
      </c>
      <c r="B4417" t="s">
        <v>9064</v>
      </c>
      <c r="C4417" t="s">
        <v>10301</v>
      </c>
      <c r="D4417" t="s">
        <v>139</v>
      </c>
      <c r="E4417">
        <v>9.9760069999999992</v>
      </c>
      <c r="F4417">
        <v>7.93</v>
      </c>
      <c r="G4417">
        <v>14.7081617564409</v>
      </c>
      <c r="H4417">
        <v>-5.3653479934310203E-2</v>
      </c>
      <c r="I4417">
        <v>-22.973271513413199</v>
      </c>
      <c r="J4417">
        <v>-4.7961829723880403</v>
      </c>
      <c r="K4417">
        <v>7.8097885028648797</v>
      </c>
      <c r="L4417">
        <v>7.6860222626990398</v>
      </c>
      <c r="M4417">
        <v>58.6192805679053</v>
      </c>
      <c r="N4417">
        <v>0.93914185127400396</v>
      </c>
      <c r="O4417">
        <v>29.5081967213114</v>
      </c>
      <c r="P4417">
        <v>49.905482041587803</v>
      </c>
      <c r="Q4417">
        <v>5.7067371171887003E-2</v>
      </c>
    </row>
    <row r="4418" spans="1:17" hidden="1" x14ac:dyDescent="0.3">
      <c r="A4418" t="s">
        <v>9065</v>
      </c>
      <c r="B4418" t="s">
        <v>9066</v>
      </c>
      <c r="C4418" t="s">
        <v>10301</v>
      </c>
      <c r="D4418" t="s">
        <v>263</v>
      </c>
      <c r="E4418">
        <v>9.9724387500000002</v>
      </c>
      <c r="F4418">
        <v>6.57</v>
      </c>
      <c r="G4418">
        <v>119.074743678872</v>
      </c>
      <c r="H4418">
        <v>45.418577843787801</v>
      </c>
      <c r="I4418">
        <v>103.030149989416</v>
      </c>
      <c r="J4418">
        <v>-2.76572611959616</v>
      </c>
      <c r="K4418">
        <v>5.1661236019849799</v>
      </c>
      <c r="L4418">
        <v>4.04257706425566</v>
      </c>
      <c r="M4418">
        <v>100</v>
      </c>
      <c r="N4418">
        <v>0.20470758042579101</v>
      </c>
      <c r="O4418">
        <v>0</v>
      </c>
      <c r="P4418">
        <v>146.992481203007</v>
      </c>
    </row>
    <row r="4419" spans="1:17" hidden="1" x14ac:dyDescent="0.3">
      <c r="A4419" t="s">
        <v>9067</v>
      </c>
      <c r="B4419" t="s">
        <v>9068</v>
      </c>
      <c r="C4419" t="s">
        <v>10301</v>
      </c>
      <c r="D4419" t="s">
        <v>8247</v>
      </c>
      <c r="E4419">
        <v>9.9523740800000002</v>
      </c>
      <c r="F4419">
        <v>9.4600000000000009</v>
      </c>
      <c r="G4419">
        <v>-70.514824902775302</v>
      </c>
      <c r="H4419">
        <v>-2.3972290345190301</v>
      </c>
      <c r="I4419">
        <v>-52.365387535938801</v>
      </c>
      <c r="J4419">
        <v>7.1166268215802999</v>
      </c>
      <c r="K4419">
        <v>9.5950206546354408</v>
      </c>
      <c r="L4419">
        <v>12.8876040862667</v>
      </c>
      <c r="M4419">
        <v>63.451127058753997</v>
      </c>
      <c r="N4419">
        <v>0.96174420174676001</v>
      </c>
      <c r="O4419">
        <v>174.94714587737801</v>
      </c>
      <c r="P4419">
        <v>18.397997496871099</v>
      </c>
      <c r="Q4419">
        <v>-4.7985125188796003E-2</v>
      </c>
    </row>
    <row r="4420" spans="1:17" hidden="1" x14ac:dyDescent="0.3">
      <c r="A4420" t="s">
        <v>9069</v>
      </c>
      <c r="B4420" t="s">
        <v>9070</v>
      </c>
      <c r="C4420" t="s">
        <v>10301</v>
      </c>
      <c r="D4420" t="s">
        <v>2624</v>
      </c>
      <c r="E4420">
        <v>9.9510551099999898</v>
      </c>
      <c r="F4420">
        <v>3.97</v>
      </c>
      <c r="G4420">
        <v>13.867976761579699</v>
      </c>
      <c r="H4420">
        <v>7.2548557899795698</v>
      </c>
      <c r="I4420">
        <v>-12.425732363525</v>
      </c>
      <c r="J4420">
        <v>-0.51572611959617198</v>
      </c>
      <c r="K4420">
        <v>3.8308864941360099</v>
      </c>
      <c r="L4420">
        <v>3.6383349267084899</v>
      </c>
      <c r="M4420">
        <v>50.525056774888498</v>
      </c>
      <c r="N4420">
        <v>1.4312808402491899</v>
      </c>
      <c r="O4420">
        <v>30.730478589420599</v>
      </c>
      <c r="P4420">
        <v>84.651162790697597</v>
      </c>
      <c r="Q4420">
        <v>-1.0986891480909E-2</v>
      </c>
    </row>
    <row r="4421" spans="1:17" hidden="1" x14ac:dyDescent="0.3">
      <c r="A4421" t="s">
        <v>9071</v>
      </c>
      <c r="B4421" t="s">
        <v>9072</v>
      </c>
      <c r="C4421" t="s">
        <v>10301</v>
      </c>
      <c r="D4421" t="s">
        <v>622</v>
      </c>
      <c r="E4421">
        <v>9.9289497019999899</v>
      </c>
      <c r="F4421">
        <v>9.94</v>
      </c>
      <c r="G4421">
        <v>35.033082147996502</v>
      </c>
      <c r="H4421">
        <v>3.6394388626139902</v>
      </c>
      <c r="I4421">
        <v>0.135291258522165</v>
      </c>
      <c r="J4421">
        <v>3.8784180245479698</v>
      </c>
      <c r="K4421">
        <v>9.5853952334125196</v>
      </c>
      <c r="L4421">
        <v>9.0895662529775993</v>
      </c>
      <c r="M4421">
        <v>65.406616202633003</v>
      </c>
      <c r="N4421">
        <v>0.25092394693005099</v>
      </c>
      <c r="O4421">
        <v>53.923541247484899</v>
      </c>
      <c r="P4421">
        <v>78.456014362657001</v>
      </c>
      <c r="Q4421">
        <v>8.7688587115511002E-2</v>
      </c>
    </row>
    <row r="4422" spans="1:17" hidden="1" x14ac:dyDescent="0.3">
      <c r="A4422" t="s">
        <v>9073</v>
      </c>
      <c r="B4422" t="s">
        <v>9074</v>
      </c>
      <c r="C4422" t="s">
        <v>10301</v>
      </c>
      <c r="D4422" t="s">
        <v>622</v>
      </c>
      <c r="E4422">
        <v>9.91808361</v>
      </c>
      <c r="F4422">
        <v>3.17</v>
      </c>
      <c r="G4422">
        <v>-21.897670634502401</v>
      </c>
      <c r="H4422">
        <v>2.9047231639848801</v>
      </c>
      <c r="I4422">
        <v>-8.0809611216949992</v>
      </c>
      <c r="J4422">
        <v>-1.4234442404015299</v>
      </c>
      <c r="K4422">
        <v>2.8682334723045901</v>
      </c>
      <c r="L4422">
        <v>2.9937587600094302</v>
      </c>
      <c r="M4422">
        <v>73.982617293210396</v>
      </c>
      <c r="N4422">
        <v>0.97116555469961896</v>
      </c>
      <c r="O4422">
        <v>21.135646687697101</v>
      </c>
      <c r="P4422">
        <v>34.893617021276498</v>
      </c>
      <c r="Q4422">
        <v>8.7064022641514E-2</v>
      </c>
    </row>
    <row r="4423" spans="1:17" hidden="1" x14ac:dyDescent="0.3">
      <c r="A4423" t="s">
        <v>9075</v>
      </c>
      <c r="B4423" t="s">
        <v>9076</v>
      </c>
      <c r="C4423" t="s">
        <v>10301</v>
      </c>
      <c r="D4423" t="s">
        <v>1672</v>
      </c>
      <c r="E4423">
        <v>9.9079680000000003</v>
      </c>
      <c r="F4423">
        <v>23.07</v>
      </c>
      <c r="G4423">
        <v>-73.5025108775029</v>
      </c>
      <c r="H4423">
        <v>11.8568164604023</v>
      </c>
      <c r="I4423">
        <v>-0.55401398643674804</v>
      </c>
      <c r="J4423">
        <v>-0.83590155819266998</v>
      </c>
      <c r="K4423">
        <v>21.155324853390599</v>
      </c>
      <c r="L4423">
        <v>24.677297822072301</v>
      </c>
      <c r="M4423">
        <v>65.846235165394305</v>
      </c>
      <c r="N4423">
        <v>0.98613861386138602</v>
      </c>
      <c r="O4423">
        <v>197.23551791850701</v>
      </c>
      <c r="P4423">
        <v>34.256055363321799</v>
      </c>
      <c r="Q4423">
        <v>6.0746853709119003E-2</v>
      </c>
    </row>
    <row r="4424" spans="1:17" hidden="1" x14ac:dyDescent="0.3">
      <c r="A4424" t="s">
        <v>9077</v>
      </c>
      <c r="B4424" t="s">
        <v>9078</v>
      </c>
      <c r="C4424" t="s">
        <v>10301</v>
      </c>
      <c r="D4424" t="s">
        <v>1561</v>
      </c>
      <c r="E4424">
        <v>9.8884799999999995</v>
      </c>
      <c r="F4424">
        <v>6.48</v>
      </c>
      <c r="G4424">
        <v>445.533589909493</v>
      </c>
      <c r="H4424">
        <v>97.516792129502093</v>
      </c>
      <c r="I4424">
        <v>461.77559507010301</v>
      </c>
      <c r="J4424">
        <v>3.2342738804038298</v>
      </c>
      <c r="M4424">
        <v>100</v>
      </c>
      <c r="O4424">
        <v>0</v>
      </c>
      <c r="P4424">
        <v>473.45132743362802</v>
      </c>
    </row>
    <row r="4425" spans="1:17" hidden="1" x14ac:dyDescent="0.3">
      <c r="A4425" t="s">
        <v>9079</v>
      </c>
      <c r="B4425" t="s">
        <v>9080</v>
      </c>
      <c r="C4425" t="s">
        <v>10301</v>
      </c>
      <c r="D4425" t="s">
        <v>568</v>
      </c>
      <c r="E4425">
        <v>9.8728923299999902</v>
      </c>
      <c r="F4425">
        <v>8.3000000000000007</v>
      </c>
      <c r="G4425">
        <v>38.082262475865399</v>
      </c>
      <c r="H4425">
        <v>-2.8822066926415699</v>
      </c>
      <c r="I4425">
        <v>12.020243791467401</v>
      </c>
      <c r="J4425">
        <v>-5.1049074061458803</v>
      </c>
      <c r="K4425">
        <v>8.1498603577745001</v>
      </c>
      <c r="L4425">
        <v>7.3026262782911102</v>
      </c>
      <c r="M4425">
        <v>43.146960525524001</v>
      </c>
      <c r="N4425">
        <v>0.622377262459611</v>
      </c>
      <c r="O4425">
        <v>12.289156626505999</v>
      </c>
      <c r="P4425">
        <v>66</v>
      </c>
      <c r="Q4425">
        <v>0.119012840415783</v>
      </c>
    </row>
    <row r="4426" spans="1:17" hidden="1" x14ac:dyDescent="0.3">
      <c r="A4426" t="s">
        <v>9081</v>
      </c>
      <c r="B4426" t="s">
        <v>9082</v>
      </c>
      <c r="C4426" t="s">
        <v>10301</v>
      </c>
      <c r="D4426" t="s">
        <v>72</v>
      </c>
      <c r="E4426">
        <v>9.86</v>
      </c>
      <c r="F4426">
        <v>6.8</v>
      </c>
      <c r="G4426">
        <v>-11.0792495516259</v>
      </c>
      <c r="H4426">
        <v>35.696252710414903</v>
      </c>
      <c r="I4426">
        <v>3.5785049246105101</v>
      </c>
      <c r="J4426">
        <v>7.23427388040382</v>
      </c>
      <c r="K4426">
        <v>5.4726220102421399</v>
      </c>
      <c r="L4426">
        <v>5.5392284687674103</v>
      </c>
      <c r="M4426">
        <v>75.303767033442597</v>
      </c>
      <c r="N4426">
        <v>1.3756284008700601</v>
      </c>
      <c r="O4426">
        <v>17.5</v>
      </c>
      <c r="P4426">
        <v>51.1111111111111</v>
      </c>
      <c r="Q4426">
        <v>-4.9362326194330002E-3</v>
      </c>
    </row>
    <row r="4427" spans="1:17" hidden="1" x14ac:dyDescent="0.3">
      <c r="A4427" t="s">
        <v>9083</v>
      </c>
      <c r="B4427" t="s">
        <v>9084</v>
      </c>
      <c r="C4427" t="s">
        <v>10301</v>
      </c>
      <c r="D4427" t="s">
        <v>1672</v>
      </c>
      <c r="E4427">
        <v>9.8397635519999902</v>
      </c>
      <c r="F4427">
        <v>3.98</v>
      </c>
      <c r="G4427">
        <v>-64.943053979830694</v>
      </c>
      <c r="H4427">
        <v>-12.596844234134201</v>
      </c>
      <c r="I4427">
        <v>-51.554886442074903</v>
      </c>
      <c r="J4427">
        <v>0.95767813572298299</v>
      </c>
      <c r="K4427">
        <v>4.3538642163456496</v>
      </c>
      <c r="L4427">
        <v>6.5103047781119496</v>
      </c>
      <c r="M4427">
        <v>49.983874608844303</v>
      </c>
      <c r="N4427">
        <v>2.2848559525905001</v>
      </c>
      <c r="O4427">
        <v>188.693467336683</v>
      </c>
      <c r="P4427">
        <v>8.7431693989070904</v>
      </c>
      <c r="Q4427">
        <v>-0.243971145690212</v>
      </c>
    </row>
    <row r="4428" spans="1:17" hidden="1" x14ac:dyDescent="0.3">
      <c r="A4428" t="s">
        <v>9085</v>
      </c>
      <c r="B4428" t="s">
        <v>9086</v>
      </c>
      <c r="C4428" t="s">
        <v>10301</v>
      </c>
      <c r="D4428" t="s">
        <v>281</v>
      </c>
      <c r="E4428">
        <v>9.7970667480000007</v>
      </c>
      <c r="F4428">
        <v>22.61</v>
      </c>
      <c r="G4428">
        <v>-33.709404190801202</v>
      </c>
      <c r="H4428">
        <v>-22.247700624120998</v>
      </c>
      <c r="I4428">
        <v>-11.631484575914399</v>
      </c>
      <c r="J4428">
        <v>-1.3703772823868601</v>
      </c>
      <c r="K4428">
        <v>23.216199317704898</v>
      </c>
      <c r="L4428">
        <v>23.441520532408401</v>
      </c>
      <c r="M4428">
        <v>49.249320447209598</v>
      </c>
      <c r="N4428">
        <v>1.6758241758241701</v>
      </c>
      <c r="O4428">
        <v>54.798761609907103</v>
      </c>
      <c r="P4428">
        <v>44.196428571428498</v>
      </c>
      <c r="Q4428">
        <v>2.7873880626363E-2</v>
      </c>
    </row>
    <row r="4429" spans="1:17" hidden="1" x14ac:dyDescent="0.3">
      <c r="A4429" t="s">
        <v>9087</v>
      </c>
      <c r="B4429" t="s">
        <v>9088</v>
      </c>
      <c r="C4429" t="s">
        <v>10301</v>
      </c>
      <c r="D4429" t="s">
        <v>408</v>
      </c>
      <c r="E4429">
        <v>9.7000969999999995</v>
      </c>
      <c r="F4429">
        <v>9.6999999999999993</v>
      </c>
      <c r="G4429">
        <v>66.082262475865406</v>
      </c>
      <c r="H4429">
        <v>-27.140319626666201</v>
      </c>
      <c r="I4429">
        <v>82.3242676364749</v>
      </c>
      <c r="J4429">
        <v>2.1674701805066099</v>
      </c>
      <c r="K4429">
        <v>12.0217658965548</v>
      </c>
      <c r="M4429">
        <v>33.620701159242799</v>
      </c>
      <c r="N4429">
        <v>2.5622197309416999</v>
      </c>
      <c r="O4429">
        <v>101.54639175257699</v>
      </c>
      <c r="P4429">
        <v>94</v>
      </c>
    </row>
    <row r="4430" spans="1:17" hidden="1" x14ac:dyDescent="0.3">
      <c r="A4430" t="s">
        <v>9089</v>
      </c>
      <c r="B4430" t="s">
        <v>9090</v>
      </c>
      <c r="C4430" t="s">
        <v>10301</v>
      </c>
      <c r="D4430" t="s">
        <v>359</v>
      </c>
      <c r="E4430">
        <v>9.6813576000000001</v>
      </c>
      <c r="F4430">
        <v>10.46</v>
      </c>
      <c r="G4430">
        <v>17.360040253643199</v>
      </c>
      <c r="H4430">
        <v>4.42335778606778</v>
      </c>
      <c r="I4430">
        <v>-11.5800385836207</v>
      </c>
      <c r="J4430">
        <v>2.1490181131019201</v>
      </c>
      <c r="K4430">
        <v>10.447218850220001</v>
      </c>
      <c r="L4430">
        <v>10.5976443966092</v>
      </c>
      <c r="M4430">
        <v>59.963920054643502</v>
      </c>
      <c r="N4430">
        <v>0.24552433205006999</v>
      </c>
      <c r="O4430">
        <v>54.5889101338432</v>
      </c>
      <c r="P4430">
        <v>80.034423407917402</v>
      </c>
      <c r="Q4430">
        <v>5.2149091772653998E-2</v>
      </c>
    </row>
    <row r="4431" spans="1:17" hidden="1" x14ac:dyDescent="0.3">
      <c r="A4431" t="s">
        <v>9091</v>
      </c>
      <c r="B4431" t="s">
        <v>9092</v>
      </c>
      <c r="C4431" t="s">
        <v>10301</v>
      </c>
      <c r="D4431" t="s">
        <v>622</v>
      </c>
      <c r="E4431">
        <v>9.6539190000000001</v>
      </c>
      <c r="F4431">
        <v>25.08</v>
      </c>
      <c r="G4431">
        <v>65.005339398942297</v>
      </c>
      <c r="H4431">
        <v>-2.9464294719876301</v>
      </c>
      <c r="I4431">
        <v>-11.114385130164999</v>
      </c>
      <c r="J4431">
        <v>-3.88974260517129</v>
      </c>
      <c r="K4431">
        <v>26.540654037270301</v>
      </c>
      <c r="L4431">
        <v>24.113518559803801</v>
      </c>
      <c r="M4431">
        <v>35.617424194288702</v>
      </c>
      <c r="N4431">
        <v>9.6130543662654402E-2</v>
      </c>
      <c r="O4431">
        <v>44.178628389154603</v>
      </c>
      <c r="P4431">
        <v>108.99999999999901</v>
      </c>
      <c r="Q4431">
        <v>9.2340269466925001E-2</v>
      </c>
    </row>
    <row r="4432" spans="1:17" hidden="1" x14ac:dyDescent="0.3">
      <c r="A4432" t="s">
        <v>9093</v>
      </c>
      <c r="B4432" t="s">
        <v>9094</v>
      </c>
      <c r="C4432" t="s">
        <v>10301</v>
      </c>
      <c r="D4432" t="s">
        <v>408</v>
      </c>
      <c r="E4432">
        <v>9.6039999999999992</v>
      </c>
      <c r="F4432">
        <v>24.01</v>
      </c>
      <c r="G4432">
        <v>5.8427081583167002</v>
      </c>
      <c r="H4432">
        <v>3.7231941487770301</v>
      </c>
      <c r="I4432">
        <v>-1.4875726572377601</v>
      </c>
      <c r="J4432">
        <v>2.1906758996787299</v>
      </c>
      <c r="K4432">
        <v>21.845470416424501</v>
      </c>
      <c r="L4432">
        <v>18.9541510377469</v>
      </c>
      <c r="M4432">
        <v>100</v>
      </c>
      <c r="N4432">
        <v>9.8333333333333304</v>
      </c>
      <c r="O4432">
        <v>0</v>
      </c>
      <c r="P4432">
        <v>33.760445682451198</v>
      </c>
    </row>
    <row r="4433" spans="1:17" hidden="1" x14ac:dyDescent="0.3">
      <c r="A4433" t="s">
        <v>9095</v>
      </c>
      <c r="B4433" t="s">
        <v>9096</v>
      </c>
      <c r="C4433" t="s">
        <v>10301</v>
      </c>
      <c r="E4433">
        <v>9.5605394520000004</v>
      </c>
      <c r="F4433">
        <v>6.42</v>
      </c>
      <c r="G4433">
        <v>-47.667737524134502</v>
      </c>
      <c r="H4433">
        <v>-1.23320787049787</v>
      </c>
      <c r="I4433">
        <v>-47.795135348599601</v>
      </c>
      <c r="J4433">
        <v>-2.76572611959616</v>
      </c>
      <c r="K4433">
        <v>6.6831833289366402</v>
      </c>
      <c r="L4433">
        <v>7.5881896600886298</v>
      </c>
      <c r="M4433">
        <v>1.3196024510999999E-5</v>
      </c>
      <c r="N4433">
        <v>0</v>
      </c>
      <c r="O4433">
        <v>71.651090342679097</v>
      </c>
      <c r="P4433">
        <v>0</v>
      </c>
    </row>
    <row r="4434" spans="1:17" hidden="1" x14ac:dyDescent="0.3">
      <c r="A4434" t="s">
        <v>9097</v>
      </c>
      <c r="B4434" t="s">
        <v>9098</v>
      </c>
      <c r="C4434" t="s">
        <v>10301</v>
      </c>
      <c r="E4434">
        <v>9.5476500000000009</v>
      </c>
      <c r="F4434">
        <v>30.31</v>
      </c>
      <c r="G4434">
        <v>75.232396524122706</v>
      </c>
      <c r="H4434">
        <v>-10.845833408517899</v>
      </c>
      <c r="I4434">
        <v>-29.199541887334501</v>
      </c>
      <c r="J4434">
        <v>-3.3966409460945801</v>
      </c>
      <c r="K4434">
        <v>32.710130898287701</v>
      </c>
      <c r="L4434">
        <v>32.916639295473601</v>
      </c>
      <c r="M4434">
        <v>32.180785272192097</v>
      </c>
      <c r="N4434">
        <v>0.36266974564003501</v>
      </c>
      <c r="O4434">
        <v>133.48729792147799</v>
      </c>
      <c r="P4434">
        <v>103.150134048257</v>
      </c>
    </row>
    <row r="4435" spans="1:17" hidden="1" x14ac:dyDescent="0.3">
      <c r="A4435" t="s">
        <v>9099</v>
      </c>
      <c r="B4435" t="s">
        <v>9100</v>
      </c>
      <c r="C4435" t="s">
        <v>10301</v>
      </c>
      <c r="D4435" t="s">
        <v>72</v>
      </c>
      <c r="E4435">
        <v>9.5306931000000006</v>
      </c>
      <c r="F4435">
        <v>5.03</v>
      </c>
      <c r="G4435">
        <v>51.725119618722601</v>
      </c>
      <c r="H4435">
        <v>39.833458796168799</v>
      </c>
      <c r="I4435">
        <v>-15.866208554001201</v>
      </c>
      <c r="J4435">
        <v>18.2869054593511</v>
      </c>
      <c r="K4435">
        <v>4.16504511865109</v>
      </c>
      <c r="L4435">
        <v>3.9070958695737801</v>
      </c>
      <c r="M4435">
        <v>67.481886680629799</v>
      </c>
      <c r="N4435">
        <v>3.31137676705402</v>
      </c>
      <c r="O4435">
        <v>21.073558648111302</v>
      </c>
      <c r="P4435">
        <v>84.926470588235205</v>
      </c>
      <c r="Q4435">
        <v>5.4130058418809003E-2</v>
      </c>
    </row>
    <row r="4436" spans="1:17" hidden="1" x14ac:dyDescent="0.3">
      <c r="A4436" t="s">
        <v>9101</v>
      </c>
      <c r="B4436" t="s">
        <v>9102</v>
      </c>
      <c r="C4436" t="s">
        <v>10301</v>
      </c>
      <c r="D4436" t="s">
        <v>571</v>
      </c>
      <c r="E4436">
        <v>9.5108599999999992</v>
      </c>
      <c r="F4436">
        <v>34.14</v>
      </c>
      <c r="G4436">
        <v>42.782262475865402</v>
      </c>
      <c r="H4436">
        <v>-1.23320787049787</v>
      </c>
      <c r="I4436">
        <v>50.895696207903498</v>
      </c>
      <c r="J4436">
        <v>-2.76572611959616</v>
      </c>
      <c r="K4436">
        <v>32.368461505135798</v>
      </c>
      <c r="L4436">
        <v>25.999351195130899</v>
      </c>
      <c r="M4436">
        <v>100</v>
      </c>
      <c r="N4436">
        <v>0</v>
      </c>
      <c r="O4436">
        <v>0</v>
      </c>
      <c r="P4436">
        <v>70.7</v>
      </c>
    </row>
    <row r="4437" spans="1:17" hidden="1" x14ac:dyDescent="0.3">
      <c r="A4437" t="s">
        <v>9103</v>
      </c>
      <c r="B4437" t="s">
        <v>9104</v>
      </c>
      <c r="C4437" t="s">
        <v>10301</v>
      </c>
      <c r="D4437" t="s">
        <v>733</v>
      </c>
      <c r="E4437">
        <v>9.5089231049999992</v>
      </c>
      <c r="F4437">
        <v>127.8</v>
      </c>
      <c r="G4437">
        <v>2.5703163864229199</v>
      </c>
      <c r="H4437">
        <v>4.6883317297981897</v>
      </c>
      <c r="I4437">
        <v>0.58709265404344702</v>
      </c>
      <c r="J4437">
        <v>0.88819742165130899</v>
      </c>
      <c r="K4437">
        <v>120.86711460556199</v>
      </c>
      <c r="L4437">
        <v>111.915069352071</v>
      </c>
      <c r="M4437">
        <v>45.884931757483201</v>
      </c>
      <c r="N4437">
        <v>1.1333314032083099</v>
      </c>
      <c r="O4437">
        <v>15.023474178403699</v>
      </c>
      <c r="P4437">
        <v>33.083411433926898</v>
      </c>
    </row>
    <row r="4438" spans="1:17" hidden="1" x14ac:dyDescent="0.3">
      <c r="A4438" t="s">
        <v>9105</v>
      </c>
      <c r="B4438" t="s">
        <v>9106</v>
      </c>
      <c r="C4438" t="s">
        <v>10301</v>
      </c>
      <c r="D4438" t="s">
        <v>527</v>
      </c>
      <c r="E4438">
        <v>9.4881019999999996</v>
      </c>
      <c r="F4438">
        <v>9.49</v>
      </c>
      <c r="G4438">
        <v>-2.38863699503402</v>
      </c>
      <c r="H4438">
        <v>-2.88439466100355</v>
      </c>
      <c r="I4438">
        <v>-30.8409793822644</v>
      </c>
      <c r="J4438">
        <v>0.82123040214296195</v>
      </c>
      <c r="K4438">
        <v>9.5027295885422092</v>
      </c>
      <c r="L4438">
        <v>9.5485765222432502</v>
      </c>
      <c r="M4438">
        <v>59.0555452539882</v>
      </c>
      <c r="N4438">
        <v>0.83773723376797005</v>
      </c>
      <c r="O4438">
        <v>66.596417281348707</v>
      </c>
      <c r="P4438">
        <v>46</v>
      </c>
      <c r="Q4438">
        <v>0.121180372647558</v>
      </c>
    </row>
    <row r="4439" spans="1:17" hidden="1" x14ac:dyDescent="0.3">
      <c r="A4439" t="s">
        <v>9107</v>
      </c>
      <c r="B4439" t="s">
        <v>9108</v>
      </c>
      <c r="C4439" t="s">
        <v>10301</v>
      </c>
      <c r="D4439" t="s">
        <v>281</v>
      </c>
      <c r="E4439">
        <v>9.4673040000000004</v>
      </c>
      <c r="F4439">
        <v>23.1</v>
      </c>
      <c r="G4439">
        <v>52.551012475865399</v>
      </c>
      <c r="H4439">
        <v>-0.95973476202021202</v>
      </c>
      <c r="I4439">
        <v>-17.963764817886101</v>
      </c>
      <c r="J4439">
        <v>-6.0624294162994596</v>
      </c>
      <c r="K4439">
        <v>21.614349700407601</v>
      </c>
      <c r="L4439">
        <v>19.6006949130573</v>
      </c>
      <c r="M4439">
        <v>57.555356857186403</v>
      </c>
      <c r="N4439">
        <v>0.244367600715441</v>
      </c>
      <c r="O4439">
        <v>20.04329004329</v>
      </c>
      <c r="P4439">
        <v>118.75</v>
      </c>
      <c r="Q4439">
        <v>8.4848294138515995E-2</v>
      </c>
    </row>
    <row r="4440" spans="1:17" hidden="1" x14ac:dyDescent="0.3">
      <c r="A4440" t="s">
        <v>9109</v>
      </c>
      <c r="B4440" t="s">
        <v>9110</v>
      </c>
      <c r="C4440" t="s">
        <v>10301</v>
      </c>
      <c r="D4440" t="s">
        <v>530</v>
      </c>
      <c r="E4440">
        <v>9.4554810000000007</v>
      </c>
      <c r="F4440">
        <v>18.899999999999999</v>
      </c>
      <c r="G4440">
        <v>108.33226247586499</v>
      </c>
      <c r="H4440">
        <v>4.8101216619992897</v>
      </c>
      <c r="I4440">
        <v>17.070861641924498</v>
      </c>
      <c r="J4440">
        <v>-2.17080994869296</v>
      </c>
      <c r="K4440">
        <v>16.943718282679399</v>
      </c>
      <c r="L4440">
        <v>13.2745265503182</v>
      </c>
      <c r="M4440">
        <v>64.883626631465305</v>
      </c>
      <c r="N4440">
        <v>0.483557850572857</v>
      </c>
      <c r="O4440">
        <v>5.5026455026455201</v>
      </c>
      <c r="P4440">
        <v>157.84447476125499</v>
      </c>
      <c r="Q4440">
        <v>0.13528638070733501</v>
      </c>
    </row>
    <row r="4441" spans="1:17" hidden="1" x14ac:dyDescent="0.3">
      <c r="A4441" t="s">
        <v>9111</v>
      </c>
      <c r="B4441" t="s">
        <v>9112</v>
      </c>
      <c r="C4441" t="s">
        <v>10301</v>
      </c>
      <c r="D4441" t="s">
        <v>622</v>
      </c>
      <c r="E4441">
        <v>9.4135039999999996</v>
      </c>
      <c r="F4441">
        <v>25.1</v>
      </c>
      <c r="G4441">
        <v>7.7579381515411203</v>
      </c>
      <c r="H4441">
        <v>1.0030790493333499</v>
      </c>
      <c r="I4441">
        <v>-7.0923990301917197</v>
      </c>
      <c r="J4441">
        <v>-8.5588831958014495</v>
      </c>
      <c r="K4441">
        <v>24.0954039110214</v>
      </c>
      <c r="L4441">
        <v>23.859170969026898</v>
      </c>
      <c r="M4441">
        <v>59.8283163799344</v>
      </c>
      <c r="N4441">
        <v>2.97394554786877</v>
      </c>
      <c r="O4441">
        <v>16.5338645418326</v>
      </c>
      <c r="P4441">
        <v>50.029886431560001</v>
      </c>
      <c r="Q4441">
        <v>3.0633751973505E-2</v>
      </c>
    </row>
    <row r="4442" spans="1:17" hidden="1" x14ac:dyDescent="0.3">
      <c r="A4442" t="s">
        <v>9113</v>
      </c>
      <c r="B4442" t="s">
        <v>9114</v>
      </c>
      <c r="C4442" t="s">
        <v>10301</v>
      </c>
      <c r="D4442" t="s">
        <v>359</v>
      </c>
      <c r="E4442">
        <v>9.3774999999999995</v>
      </c>
      <c r="F4442">
        <v>12.1</v>
      </c>
      <c r="G4442">
        <v>67.243552798446004</v>
      </c>
      <c r="H4442">
        <v>16.180234084695599</v>
      </c>
      <c r="I4442">
        <v>-6.6410101413028402</v>
      </c>
      <c r="J4442">
        <v>2.1478316602036398</v>
      </c>
      <c r="K4442">
        <v>10.0840991726387</v>
      </c>
      <c r="L4442">
        <v>9.4921416437716104</v>
      </c>
      <c r="M4442">
        <v>99.527717166912893</v>
      </c>
      <c r="N4442">
        <v>2.1192660550458702</v>
      </c>
      <c r="O4442">
        <v>0</v>
      </c>
      <c r="P4442">
        <v>95.161290322580598</v>
      </c>
    </row>
    <row r="4443" spans="1:17" hidden="1" x14ac:dyDescent="0.3">
      <c r="A4443" t="s">
        <v>9115</v>
      </c>
      <c r="B4443" t="s">
        <v>9116</v>
      </c>
      <c r="C4443" t="s">
        <v>10301</v>
      </c>
      <c r="D4443" t="s">
        <v>3324</v>
      </c>
      <c r="E4443">
        <v>9.3774999999999995</v>
      </c>
      <c r="F4443">
        <v>5.5</v>
      </c>
      <c r="G4443">
        <v>27.4494941142835</v>
      </c>
      <c r="H4443">
        <v>16.691320431388899</v>
      </c>
      <c r="I4443">
        <v>-12.7548690541725</v>
      </c>
      <c r="J4443">
        <v>-5.2998391800250104</v>
      </c>
      <c r="K4443">
        <v>4.7863546681123399</v>
      </c>
      <c r="L4443">
        <v>4.8730992158796997</v>
      </c>
      <c r="M4443">
        <v>60.494994028488698</v>
      </c>
      <c r="N4443">
        <v>2.4838709677419302</v>
      </c>
      <c r="O4443">
        <v>38.181818181818102</v>
      </c>
      <c r="P4443">
        <v>55.367231638417998</v>
      </c>
      <c r="Q4443">
        <v>-2.0102650544939E-2</v>
      </c>
    </row>
    <row r="4444" spans="1:17" hidden="1" x14ac:dyDescent="0.3">
      <c r="A4444" t="s">
        <v>9117</v>
      </c>
      <c r="B4444" t="s">
        <v>9118</v>
      </c>
      <c r="C4444" t="s">
        <v>10301</v>
      </c>
      <c r="D4444" t="s">
        <v>51</v>
      </c>
      <c r="E4444">
        <v>9.2826400000000007</v>
      </c>
      <c r="F4444">
        <v>15.76</v>
      </c>
      <c r="G4444">
        <v>54.489669883272803</v>
      </c>
      <c r="H4444">
        <v>-21.646781571452198</v>
      </c>
      <c r="I4444">
        <v>65.402919321868097</v>
      </c>
      <c r="J4444">
        <v>-16.052843392848601</v>
      </c>
      <c r="K4444">
        <v>18.9879103655249</v>
      </c>
      <c r="L4444">
        <v>15.6838662229734</v>
      </c>
      <c r="M4444">
        <v>35.108510519140196</v>
      </c>
      <c r="N4444">
        <v>0.50538982201052896</v>
      </c>
      <c r="O4444">
        <v>85.342639593908601</v>
      </c>
      <c r="P4444">
        <v>236.75213675213601</v>
      </c>
      <c r="Q4444">
        <v>0.11653527180482701</v>
      </c>
    </row>
    <row r="4445" spans="1:17" hidden="1" x14ac:dyDescent="0.3">
      <c r="A4445" t="s">
        <v>9119</v>
      </c>
      <c r="B4445" t="s">
        <v>9120</v>
      </c>
      <c r="C4445" t="s">
        <v>10301</v>
      </c>
      <c r="D4445" t="s">
        <v>46</v>
      </c>
      <c r="E4445">
        <v>9.2749600000000001</v>
      </c>
      <c r="F4445">
        <v>30.56</v>
      </c>
      <c r="G4445">
        <v>70.652762800751702</v>
      </c>
      <c r="H4445">
        <v>54.352040659699803</v>
      </c>
      <c r="I4445">
        <v>34.544363330254797</v>
      </c>
      <c r="J4445">
        <v>24.463294859424799</v>
      </c>
      <c r="K4445">
        <v>20.459400431377102</v>
      </c>
      <c r="L4445">
        <v>19.321010232223401</v>
      </c>
      <c r="M4445">
        <v>91.952303067736295</v>
      </c>
      <c r="N4445">
        <v>2.0164910779336398</v>
      </c>
      <c r="O4445">
        <v>0</v>
      </c>
      <c r="P4445">
        <v>135.07692307692301</v>
      </c>
      <c r="Q4445">
        <v>0.170050319297921</v>
      </c>
    </row>
    <row r="4446" spans="1:17" hidden="1" x14ac:dyDescent="0.3">
      <c r="A4446" t="s">
        <v>9121</v>
      </c>
      <c r="B4446" t="s">
        <v>9122</v>
      </c>
      <c r="C4446" t="s">
        <v>10301</v>
      </c>
      <c r="D4446" t="s">
        <v>527</v>
      </c>
      <c r="E4446">
        <v>9.2701124999999998</v>
      </c>
      <c r="F4446">
        <v>34.049999999999997</v>
      </c>
      <c r="G4446">
        <v>-35.000347298384099</v>
      </c>
      <c r="H4446">
        <v>49.647948930225098</v>
      </c>
      <c r="I4446">
        <v>-18.758342137774601</v>
      </c>
      <c r="J4446">
        <v>5.3975391865262701</v>
      </c>
      <c r="K4446">
        <v>23.347816380899399</v>
      </c>
      <c r="L4446">
        <v>22.414347810791998</v>
      </c>
      <c r="M4446">
        <v>100</v>
      </c>
      <c r="N4446">
        <v>1.66849615806805</v>
      </c>
      <c r="O4446">
        <v>7.6224803097049998</v>
      </c>
      <c r="P4446">
        <v>998.38709677419297</v>
      </c>
    </row>
    <row r="4447" spans="1:17" hidden="1" x14ac:dyDescent="0.3">
      <c r="A4447" t="s">
        <v>9123</v>
      </c>
      <c r="B4447" t="s">
        <v>9124</v>
      </c>
      <c r="C4447" t="s">
        <v>10301</v>
      </c>
      <c r="D4447" t="s">
        <v>263</v>
      </c>
      <c r="E4447">
        <v>9.2606529999999996</v>
      </c>
      <c r="F4447">
        <v>23.57</v>
      </c>
      <c r="G4447">
        <v>68.498929142532106</v>
      </c>
      <c r="H4447">
        <v>18.260463015578001</v>
      </c>
      <c r="I4447">
        <v>-32.528653787299397</v>
      </c>
      <c r="J4447">
        <v>-7.1417390855605003</v>
      </c>
      <c r="K4447">
        <v>22.601776679670898</v>
      </c>
      <c r="L4447">
        <v>21.194348484101202</v>
      </c>
      <c r="M4447">
        <v>56.594258448514701</v>
      </c>
      <c r="N4447">
        <v>1.64442733134799</v>
      </c>
      <c r="O4447">
        <v>42.511667373780199</v>
      </c>
      <c r="P4447">
        <v>108.58407079646</v>
      </c>
    </row>
    <row r="4448" spans="1:17" hidden="1" x14ac:dyDescent="0.3">
      <c r="A4448" t="s">
        <v>9125</v>
      </c>
      <c r="B4448" t="s">
        <v>9126</v>
      </c>
      <c r="C4448" t="s">
        <v>10301</v>
      </c>
      <c r="D4448" t="s">
        <v>2929</v>
      </c>
      <c r="E4448">
        <v>9.2584519499999995</v>
      </c>
      <c r="F4448">
        <v>8.9</v>
      </c>
      <c r="G4448">
        <v>72.985197013111502</v>
      </c>
      <c r="H4448">
        <v>-10.260289114229</v>
      </c>
      <c r="I4448">
        <v>-2.2046376525779601</v>
      </c>
      <c r="J4448">
        <v>-4.9232234227245302</v>
      </c>
      <c r="K4448">
        <v>9.1526048634217592</v>
      </c>
      <c r="L4448">
        <v>7.7546029031419499</v>
      </c>
      <c r="M4448">
        <v>32.534645013078801</v>
      </c>
      <c r="N4448">
        <v>0.40072609527547398</v>
      </c>
      <c r="O4448">
        <v>22.3595505617977</v>
      </c>
      <c r="P4448">
        <v>110.900473933649</v>
      </c>
      <c r="Q4448">
        <v>6.8513823598406007E-2</v>
      </c>
    </row>
    <row r="4449" spans="1:17" hidden="1" x14ac:dyDescent="0.3">
      <c r="A4449" t="s">
        <v>9127</v>
      </c>
      <c r="B4449" t="s">
        <v>9128</v>
      </c>
      <c r="C4449" t="s">
        <v>10301</v>
      </c>
      <c r="D4449" t="s">
        <v>408</v>
      </c>
      <c r="E4449">
        <v>9.2387499999999996</v>
      </c>
      <c r="F4449">
        <v>19.45</v>
      </c>
      <c r="G4449">
        <v>21.5826467956194</v>
      </c>
      <c r="H4449">
        <v>18.008774636790701</v>
      </c>
      <c r="I4449">
        <v>7.9429638234367799</v>
      </c>
      <c r="J4449">
        <v>2.8644391696600202</v>
      </c>
      <c r="K4449">
        <v>17.886450436782798</v>
      </c>
      <c r="L4449">
        <v>16.119452090375301</v>
      </c>
      <c r="M4449">
        <v>52.147181814217603</v>
      </c>
      <c r="N4449">
        <v>0.963144574637671</v>
      </c>
      <c r="O4449">
        <v>9.4601542416452293</v>
      </c>
      <c r="P4449">
        <v>72.7353463587921</v>
      </c>
      <c r="Q4449">
        <v>7.4140459933125E-2</v>
      </c>
    </row>
    <row r="4450" spans="1:17" hidden="1" x14ac:dyDescent="0.3">
      <c r="A4450" t="s">
        <v>9129</v>
      </c>
      <c r="B4450" t="s">
        <v>9130</v>
      </c>
      <c r="C4450" t="s">
        <v>10301</v>
      </c>
      <c r="D4450" t="s">
        <v>689</v>
      </c>
      <c r="E4450">
        <v>9.2155660000000008</v>
      </c>
      <c r="F4450">
        <v>32.29</v>
      </c>
      <c r="G4450">
        <v>37.672006065608997</v>
      </c>
      <c r="H4450">
        <v>-36.700533098461399</v>
      </c>
      <c r="I4450">
        <v>82.025527384525304</v>
      </c>
      <c r="J4450">
        <v>-11.202383801536801</v>
      </c>
      <c r="K4450">
        <v>47.285665616294402</v>
      </c>
      <c r="L4450">
        <v>39.507145299412002</v>
      </c>
      <c r="M4450">
        <v>14.2869844073451</v>
      </c>
      <c r="N4450">
        <v>1.7282917672298199</v>
      </c>
      <c r="O4450">
        <v>92.567358315267796</v>
      </c>
      <c r="P4450">
        <v>93.817527010804298</v>
      </c>
      <c r="Q4450">
        <v>-2.5486019674670998E-2</v>
      </c>
    </row>
    <row r="4451" spans="1:17" hidden="1" x14ac:dyDescent="0.3">
      <c r="A4451" t="s">
        <v>9131</v>
      </c>
      <c r="B4451" t="s">
        <v>9132</v>
      </c>
      <c r="C4451" t="s">
        <v>10301</v>
      </c>
      <c r="D4451" t="s">
        <v>113</v>
      </c>
      <c r="E4451">
        <v>9.0909700000000004</v>
      </c>
      <c r="F4451">
        <v>0.49</v>
      </c>
      <c r="G4451">
        <v>-27.917737524134498</v>
      </c>
      <c r="H4451">
        <v>-1.23320787049787</v>
      </c>
      <c r="I4451">
        <v>-11.675732363525</v>
      </c>
      <c r="J4451">
        <v>-2.76572611959616</v>
      </c>
      <c r="K4451">
        <v>0.49035276022058299</v>
      </c>
      <c r="L4451">
        <v>0.513776821467262</v>
      </c>
      <c r="M4451">
        <v>42.892589935559599</v>
      </c>
      <c r="N4451">
        <v>0.57096093572867002</v>
      </c>
      <c r="O4451">
        <v>24.4897959183673</v>
      </c>
      <c r="P4451">
        <v>0</v>
      </c>
      <c r="Q4451">
        <v>-0.157853620167485</v>
      </c>
    </row>
    <row r="4452" spans="1:17" hidden="1" x14ac:dyDescent="0.3">
      <c r="A4452" t="s">
        <v>9133</v>
      </c>
      <c r="B4452" t="s">
        <v>9134</v>
      </c>
      <c r="C4452" t="s">
        <v>10301</v>
      </c>
      <c r="E4452">
        <v>9.0800426000000005</v>
      </c>
      <c r="F4452">
        <v>29.98</v>
      </c>
      <c r="G4452">
        <v>-28.183871922005402</v>
      </c>
      <c r="H4452">
        <v>-1.23320787049787</v>
      </c>
      <c r="I4452">
        <v>-6.7037435680068498</v>
      </c>
      <c r="J4452">
        <v>-2.76572611959616</v>
      </c>
      <c r="K4452">
        <v>29.874765346392099</v>
      </c>
      <c r="L4452">
        <v>29.6780614227477</v>
      </c>
      <c r="M4452">
        <v>99.999999998127706</v>
      </c>
      <c r="N4452">
        <v>9.8333333333333304</v>
      </c>
      <c r="O4452">
        <v>0.26684456304202298</v>
      </c>
      <c r="P4452">
        <v>4.97198879551821</v>
      </c>
    </row>
    <row r="4453" spans="1:17" hidden="1" x14ac:dyDescent="0.3">
      <c r="A4453" t="s">
        <v>9135</v>
      </c>
      <c r="B4453" t="s">
        <v>9136</v>
      </c>
      <c r="C4453" t="s">
        <v>10301</v>
      </c>
      <c r="D4453" t="s">
        <v>139</v>
      </c>
      <c r="E4453">
        <v>9.0512259999999998</v>
      </c>
      <c r="F4453">
        <v>7.43</v>
      </c>
      <c r="G4453">
        <v>40.562988099448098</v>
      </c>
      <c r="H4453">
        <v>-11.627473103472701</v>
      </c>
      <c r="I4453">
        <v>-17.026050834862598</v>
      </c>
      <c r="J4453">
        <v>-9.8289231456184698</v>
      </c>
      <c r="K4453">
        <v>8.1098637674140299</v>
      </c>
      <c r="L4453">
        <v>7.3185818520628896</v>
      </c>
      <c r="M4453">
        <v>33.982731495704201</v>
      </c>
      <c r="N4453">
        <v>1.09109604178055</v>
      </c>
      <c r="O4453">
        <v>27.860026917900399</v>
      </c>
      <c r="P4453">
        <v>98.133333333333297</v>
      </c>
      <c r="Q4453">
        <v>8.4665707172804E-2</v>
      </c>
    </row>
    <row r="4454" spans="1:17" hidden="1" x14ac:dyDescent="0.3">
      <c r="A4454" t="s">
        <v>9137</v>
      </c>
      <c r="B4454" t="s">
        <v>9138</v>
      </c>
      <c r="C4454" t="s">
        <v>10301</v>
      </c>
      <c r="D4454" t="s">
        <v>527</v>
      </c>
      <c r="E4454">
        <v>9.0467242199999998</v>
      </c>
      <c r="F4454">
        <v>19.98</v>
      </c>
      <c r="G4454">
        <v>62.367976761579698</v>
      </c>
      <c r="H4454">
        <v>2.3937351346834701</v>
      </c>
      <c r="I4454">
        <v>-6.3515362644211999</v>
      </c>
      <c r="J4454">
        <v>-2.76572611959616</v>
      </c>
      <c r="K4454">
        <v>18.651414284773299</v>
      </c>
      <c r="L4454">
        <v>16.1968698241092</v>
      </c>
      <c r="M4454">
        <v>56.863781355222201</v>
      </c>
      <c r="N4454">
        <v>0.34495259304247999</v>
      </c>
      <c r="O4454">
        <v>4.4544544544544404</v>
      </c>
      <c r="P4454">
        <v>124.74690663667</v>
      </c>
      <c r="Q4454">
        <v>9.8311576821760005E-2</v>
      </c>
    </row>
    <row r="4455" spans="1:17" hidden="1" x14ac:dyDescent="0.3">
      <c r="A4455" t="s">
        <v>9139</v>
      </c>
      <c r="B4455" t="s">
        <v>9140</v>
      </c>
      <c r="C4455" t="s">
        <v>10301</v>
      </c>
      <c r="D4455" t="s">
        <v>139</v>
      </c>
      <c r="E4455">
        <v>9.0109463999999999</v>
      </c>
      <c r="F4455">
        <v>16.98</v>
      </c>
      <c r="G4455">
        <v>41.037486356462402</v>
      </c>
      <c r="H4455">
        <v>0.237380364796244</v>
      </c>
      <c r="I4455">
        <v>4.1496428070069902</v>
      </c>
      <c r="J4455">
        <v>3.38812003424998</v>
      </c>
      <c r="K4455">
        <v>16.774211441264999</v>
      </c>
      <c r="L4455">
        <v>15.664056604444699</v>
      </c>
      <c r="M4455">
        <v>51.400250100403099</v>
      </c>
      <c r="N4455">
        <v>0.50074182720785199</v>
      </c>
      <c r="O4455">
        <v>10.718492343934001</v>
      </c>
      <c r="P4455">
        <v>69.6303696303696</v>
      </c>
      <c r="Q4455">
        <v>1.7377119004462E-2</v>
      </c>
    </row>
    <row r="4456" spans="1:17" hidden="1" x14ac:dyDescent="0.3">
      <c r="A4456" t="s">
        <v>9141</v>
      </c>
      <c r="B4456" t="s">
        <v>9142</v>
      </c>
      <c r="C4456" t="s">
        <v>10301</v>
      </c>
      <c r="E4456">
        <v>8.9793879000000008</v>
      </c>
      <c r="F4456">
        <v>16.41</v>
      </c>
      <c r="G4456">
        <v>44.819104581128599</v>
      </c>
      <c r="H4456">
        <v>-24.7909001781901</v>
      </c>
      <c r="I4456">
        <v>-1.46753894512345</v>
      </c>
      <c r="J4456">
        <v>-9.07097066880063</v>
      </c>
      <c r="K4456">
        <v>17.0411365427627</v>
      </c>
      <c r="L4456">
        <v>14.4791222115377</v>
      </c>
      <c r="M4456">
        <v>37.045178895092299</v>
      </c>
      <c r="N4456">
        <v>1.1620132894811299</v>
      </c>
      <c r="O4456">
        <v>32.114564290067001</v>
      </c>
      <c r="P4456">
        <v>102.592592592592</v>
      </c>
      <c r="Q4456">
        <v>0.14171626252436201</v>
      </c>
    </row>
    <row r="4457" spans="1:17" hidden="1" x14ac:dyDescent="0.3">
      <c r="A4457" t="s">
        <v>9143</v>
      </c>
      <c r="B4457" t="s">
        <v>9144</v>
      </c>
      <c r="C4457" t="s">
        <v>10301</v>
      </c>
      <c r="D4457" t="s">
        <v>1672</v>
      </c>
      <c r="E4457">
        <v>8.9642700000000008</v>
      </c>
      <c r="F4457">
        <v>12.6</v>
      </c>
      <c r="G4457">
        <v>-90.193186625930906</v>
      </c>
      <c r="H4457">
        <v>-1.23320787049787</v>
      </c>
      <c r="I4457">
        <v>-48.675732363525</v>
      </c>
      <c r="J4457">
        <v>-2.76572611959616</v>
      </c>
      <c r="K4457">
        <v>14.2277803686138</v>
      </c>
      <c r="L4457">
        <v>16.857235142164999</v>
      </c>
      <c r="M4457">
        <v>2.2521098671430002E-3</v>
      </c>
      <c r="N4457">
        <v>3.2222222222222201</v>
      </c>
      <c r="O4457">
        <v>165.079365079365</v>
      </c>
      <c r="P4457">
        <v>10.623353819139499</v>
      </c>
    </row>
    <row r="4458" spans="1:17" hidden="1" x14ac:dyDescent="0.3">
      <c r="A4458" t="s">
        <v>9145</v>
      </c>
      <c r="B4458" t="s">
        <v>9146</v>
      </c>
      <c r="C4458" t="s">
        <v>10301</v>
      </c>
      <c r="D4458" t="s">
        <v>72</v>
      </c>
      <c r="E4458">
        <v>8.9608781999999998</v>
      </c>
      <c r="F4458">
        <v>20.010000000000002</v>
      </c>
      <c r="G4458">
        <v>391.82252221612498</v>
      </c>
      <c r="H4458">
        <v>46.507755984923797</v>
      </c>
      <c r="I4458">
        <v>439.56393705796199</v>
      </c>
      <c r="J4458">
        <v>5.39303904027153</v>
      </c>
      <c r="K4458">
        <v>13.88735347722</v>
      </c>
      <c r="L4458">
        <v>8.3833049644878592</v>
      </c>
      <c r="M4458">
        <v>99.999999987388904</v>
      </c>
      <c r="N4458">
        <v>0.367455141942786</v>
      </c>
      <c r="O4458">
        <v>0</v>
      </c>
      <c r="P4458">
        <v>478.32369942196499</v>
      </c>
    </row>
    <row r="4459" spans="1:17" hidden="1" x14ac:dyDescent="0.3">
      <c r="A4459" t="s">
        <v>9147</v>
      </c>
      <c r="B4459" t="s">
        <v>9148</v>
      </c>
      <c r="C4459" t="s">
        <v>10301</v>
      </c>
      <c r="D4459" t="s">
        <v>408</v>
      </c>
      <c r="E4459">
        <v>8.9600000000000009</v>
      </c>
      <c r="F4459">
        <v>8.9600000000000009</v>
      </c>
      <c r="G4459">
        <v>-59.047637600998499</v>
      </c>
      <c r="H4459">
        <v>-9.3903075683830703</v>
      </c>
      <c r="I4459">
        <v>10.2290295412368</v>
      </c>
      <c r="J4459">
        <v>-9.0349964176434501</v>
      </c>
      <c r="K4459">
        <v>8.3655291134606902</v>
      </c>
      <c r="L4459">
        <v>8.0641137228861908</v>
      </c>
      <c r="M4459">
        <v>51.828641892808399</v>
      </c>
      <c r="N4459">
        <v>1.29768519502603</v>
      </c>
      <c r="O4459">
        <v>45.200892857142797</v>
      </c>
      <c r="P4459">
        <v>43.589743589743499</v>
      </c>
      <c r="Q4459">
        <v>0.157451268157008</v>
      </c>
    </row>
    <row r="4460" spans="1:17" hidden="1" x14ac:dyDescent="0.3">
      <c r="A4460" t="s">
        <v>9149</v>
      </c>
      <c r="B4460" t="s">
        <v>9150</v>
      </c>
      <c r="C4460" t="s">
        <v>10301</v>
      </c>
      <c r="D4460" t="s">
        <v>689</v>
      </c>
      <c r="E4460">
        <v>8.9285349999999397</v>
      </c>
      <c r="F4460">
        <v>8.75</v>
      </c>
      <c r="G4460">
        <v>-27.917737524134498</v>
      </c>
      <c r="H4460">
        <v>-1.23320787049787</v>
      </c>
      <c r="I4460">
        <v>-11.675732363525</v>
      </c>
      <c r="J4460">
        <v>-2.76572611959616</v>
      </c>
      <c r="K4460">
        <v>8.75</v>
      </c>
      <c r="L4460">
        <v>8.75</v>
      </c>
      <c r="M4460">
        <v>50</v>
      </c>
      <c r="O4460">
        <v>0</v>
      </c>
      <c r="P4460">
        <v>0</v>
      </c>
    </row>
    <row r="4461" spans="1:17" hidden="1" x14ac:dyDescent="0.3">
      <c r="A4461" t="s">
        <v>9151</v>
      </c>
      <c r="B4461" t="s">
        <v>9152</v>
      </c>
      <c r="C4461" t="s">
        <v>10301</v>
      </c>
      <c r="D4461" t="s">
        <v>4574</v>
      </c>
      <c r="E4461">
        <v>8.9261999999999997</v>
      </c>
      <c r="F4461">
        <v>42.75</v>
      </c>
      <c r="G4461">
        <v>24.760833904436801</v>
      </c>
      <c r="H4461">
        <v>-2.1656088028988001</v>
      </c>
      <c r="I4461">
        <v>-5.8064901644165996</v>
      </c>
      <c r="J4461">
        <v>-2.76572611959616</v>
      </c>
      <c r="K4461">
        <v>42.289537163688202</v>
      </c>
      <c r="L4461">
        <v>39.634942622824902</v>
      </c>
      <c r="M4461">
        <v>71.3624800165138</v>
      </c>
      <c r="N4461">
        <v>1.2826086956521701</v>
      </c>
      <c r="O4461">
        <v>5.1228070175438596</v>
      </c>
      <c r="P4461">
        <v>52.678571428571402</v>
      </c>
    </row>
    <row r="4462" spans="1:17" hidden="1" x14ac:dyDescent="0.3">
      <c r="A4462" t="s">
        <v>9153</v>
      </c>
      <c r="B4462" t="s">
        <v>9154</v>
      </c>
      <c r="C4462" t="s">
        <v>10301</v>
      </c>
      <c r="D4462" t="s">
        <v>290</v>
      </c>
      <c r="E4462">
        <v>8.9240139999999997</v>
      </c>
      <c r="F4462">
        <v>1.87</v>
      </c>
      <c r="G4462">
        <v>-29.496684892555599</v>
      </c>
      <c r="H4462">
        <v>-32.650832391570603</v>
      </c>
      <c r="I4462">
        <v>-33.433054539257199</v>
      </c>
      <c r="J4462">
        <v>-17.527630881500901</v>
      </c>
      <c r="K4462">
        <v>2.2577530107255201</v>
      </c>
      <c r="L4462">
        <v>2.1646816268620599</v>
      </c>
      <c r="M4462">
        <v>28.495501761419</v>
      </c>
      <c r="N4462">
        <v>0.35799629226885299</v>
      </c>
      <c r="O4462">
        <v>72.727272727272705</v>
      </c>
      <c r="P4462">
        <v>32.624113475177303</v>
      </c>
    </row>
    <row r="4463" spans="1:17" hidden="1" x14ac:dyDescent="0.3">
      <c r="A4463" t="s">
        <v>9155</v>
      </c>
      <c r="B4463" t="s">
        <v>9156</v>
      </c>
      <c r="C4463" t="s">
        <v>10301</v>
      </c>
      <c r="D4463" t="s">
        <v>4682</v>
      </c>
      <c r="E4463">
        <v>8.92384983</v>
      </c>
      <c r="F4463">
        <v>1.26</v>
      </c>
      <c r="G4463">
        <v>-15.4177375241345</v>
      </c>
      <c r="H4463">
        <v>-2.75992542774978</v>
      </c>
      <c r="I4463">
        <v>-42.823273347131597</v>
      </c>
      <c r="J4463">
        <v>1.2665319449199599</v>
      </c>
      <c r="K4463">
        <v>1.3218976951596599</v>
      </c>
      <c r="L4463">
        <v>1.3479371984584201</v>
      </c>
      <c r="M4463">
        <v>44.244214133797598</v>
      </c>
      <c r="N4463">
        <v>1.32505657057911</v>
      </c>
      <c r="O4463">
        <v>102.380952380952</v>
      </c>
      <c r="P4463">
        <v>53.658536585365802</v>
      </c>
      <c r="Q4463">
        <v>2.3146736074307998E-2</v>
      </c>
    </row>
    <row r="4464" spans="1:17" hidden="1" x14ac:dyDescent="0.3">
      <c r="A4464" t="s">
        <v>9157</v>
      </c>
      <c r="B4464" t="s">
        <v>9158</v>
      </c>
      <c r="C4464" t="s">
        <v>10301</v>
      </c>
      <c r="D4464" t="s">
        <v>3368</v>
      </c>
      <c r="E4464">
        <v>8.8927937499999992</v>
      </c>
      <c r="F4464">
        <v>11.09</v>
      </c>
      <c r="G4464">
        <v>282.82300321660603</v>
      </c>
      <c r="H4464">
        <v>16.871158476679899</v>
      </c>
      <c r="I4464">
        <v>15.795532004290999</v>
      </c>
      <c r="J4464">
        <v>-10.349059452929501</v>
      </c>
      <c r="K4464">
        <v>11.0684495973791</v>
      </c>
      <c r="L4464">
        <v>9.2370427714980998</v>
      </c>
      <c r="M4464">
        <v>37.676859653246801</v>
      </c>
      <c r="N4464">
        <v>0.478805808115076</v>
      </c>
      <c r="O4464">
        <v>31.469792605951302</v>
      </c>
      <c r="P4464">
        <v>318.49056603773499</v>
      </c>
    </row>
    <row r="4465" spans="1:17" hidden="1" x14ac:dyDescent="0.3">
      <c r="A4465" t="s">
        <v>9159</v>
      </c>
      <c r="B4465" t="s">
        <v>8736</v>
      </c>
      <c r="C4465" t="s">
        <v>10301</v>
      </c>
      <c r="D4465" t="s">
        <v>921</v>
      </c>
      <c r="E4465">
        <v>8.8626465000000003</v>
      </c>
      <c r="F4465">
        <v>10.17</v>
      </c>
      <c r="G4465">
        <v>79.210572048166796</v>
      </c>
      <c r="H4465">
        <v>13.2207535856049</v>
      </c>
      <c r="I4465">
        <v>68.643416572645094</v>
      </c>
      <c r="J4465">
        <v>-5.2292297692312104</v>
      </c>
      <c r="K4465">
        <v>10.092910586716</v>
      </c>
      <c r="L4465">
        <v>8.3443680651410599</v>
      </c>
      <c r="M4465">
        <v>42.885821148697097</v>
      </c>
      <c r="N4465">
        <v>1.60538122756798</v>
      </c>
      <c r="O4465">
        <v>54.473942969518198</v>
      </c>
      <c r="P4465">
        <v>107.12830957230101</v>
      </c>
    </row>
    <row r="4466" spans="1:17" hidden="1" x14ac:dyDescent="0.3">
      <c r="A4466" t="s">
        <v>9160</v>
      </c>
      <c r="B4466" t="s">
        <v>9161</v>
      </c>
      <c r="C4466" t="s">
        <v>10301</v>
      </c>
      <c r="D4466" t="s">
        <v>622</v>
      </c>
      <c r="E4466">
        <v>8.8344159999999992</v>
      </c>
      <c r="F4466">
        <v>29.6</v>
      </c>
      <c r="G4466">
        <v>43.149369186536497</v>
      </c>
      <c r="H4466">
        <v>21.408301563464299</v>
      </c>
      <c r="I4466">
        <v>-12.645956518760901</v>
      </c>
      <c r="J4466">
        <v>8.4060351613354101</v>
      </c>
      <c r="K4466">
        <v>27.201850942101899</v>
      </c>
      <c r="L4466">
        <v>25.4266064682989</v>
      </c>
      <c r="M4466">
        <v>55.386016085656898</v>
      </c>
      <c r="N4466">
        <v>2.3869198888737002</v>
      </c>
      <c r="O4466">
        <v>17.027027027027</v>
      </c>
      <c r="P4466">
        <v>80.158247108946995</v>
      </c>
      <c r="Q4466">
        <v>8.0862566990010001E-2</v>
      </c>
    </row>
    <row r="4467" spans="1:17" hidden="1" x14ac:dyDescent="0.3">
      <c r="A4467" t="s">
        <v>9162</v>
      </c>
      <c r="B4467" t="s">
        <v>9163</v>
      </c>
      <c r="C4467" t="s">
        <v>10301</v>
      </c>
      <c r="D4467" t="s">
        <v>1388</v>
      </c>
      <c r="E4467">
        <v>8.7160286500000002</v>
      </c>
      <c r="F4467">
        <v>1.33</v>
      </c>
      <c r="G4467">
        <v>62.082262475865399</v>
      </c>
      <c r="H4467">
        <v>-10.757017394307301</v>
      </c>
      <c r="I4467">
        <v>-39.783840471633098</v>
      </c>
      <c r="J4467">
        <v>-3.5119947763125801</v>
      </c>
      <c r="K4467">
        <v>1.73476866597351</v>
      </c>
      <c r="L4467">
        <v>1.58601262931683</v>
      </c>
      <c r="M4467">
        <v>8.5870013428826208</v>
      </c>
      <c r="N4467">
        <v>0.96089935931816695</v>
      </c>
      <c r="O4467">
        <v>87.969924812030001</v>
      </c>
      <c r="Q4467">
        <v>7.9608386387850002E-3</v>
      </c>
    </row>
    <row r="4468" spans="1:17" hidden="1" x14ac:dyDescent="0.3">
      <c r="A4468" t="s">
        <v>9164</v>
      </c>
      <c r="B4468" t="s">
        <v>9165</v>
      </c>
      <c r="C4468" t="s">
        <v>10301</v>
      </c>
      <c r="D4468" t="s">
        <v>72</v>
      </c>
      <c r="E4468">
        <v>8.6943901710000002</v>
      </c>
      <c r="F4468">
        <v>4.01</v>
      </c>
      <c r="G4468">
        <v>5.7489291425320896</v>
      </c>
      <c r="H4468">
        <v>12.6943687311734</v>
      </c>
      <c r="I4468">
        <v>-18.851658289450999</v>
      </c>
      <c r="J4468">
        <v>7.7748144209443604</v>
      </c>
      <c r="K4468">
        <v>4.0329589466545999</v>
      </c>
      <c r="L4468">
        <v>3.9421031171040002</v>
      </c>
      <c r="M4468">
        <v>52.338578009845797</v>
      </c>
      <c r="N4468">
        <v>0.42067511982867001</v>
      </c>
      <c r="O4468">
        <v>25.935162094763001</v>
      </c>
      <c r="P4468">
        <v>39.721254355400603</v>
      </c>
      <c r="Q4468">
        <v>3.4904914277914999E-2</v>
      </c>
    </row>
    <row r="4469" spans="1:17" hidden="1" x14ac:dyDescent="0.3">
      <c r="A4469" t="s">
        <v>9166</v>
      </c>
      <c r="B4469" t="s">
        <v>9167</v>
      </c>
      <c r="C4469" t="s">
        <v>10301</v>
      </c>
      <c r="D4469" t="s">
        <v>622</v>
      </c>
      <c r="E4469">
        <v>8.6693166000000002</v>
      </c>
      <c r="F4469">
        <v>5.67</v>
      </c>
      <c r="G4469">
        <v>22.082262475865399</v>
      </c>
      <c r="H4469">
        <v>9.5089796295021198</v>
      </c>
      <c r="I4469">
        <v>6.94351449839961</v>
      </c>
      <c r="J4469">
        <v>-6.1728811451498302</v>
      </c>
      <c r="K4469">
        <v>5.55227779376672</v>
      </c>
      <c r="L4469">
        <v>5.27650165738787</v>
      </c>
      <c r="M4469">
        <v>49.961734332850398</v>
      </c>
      <c r="N4469">
        <v>1.5895652220713701</v>
      </c>
      <c r="O4469">
        <v>11.1111111111111</v>
      </c>
      <c r="P4469">
        <v>57.499999999999901</v>
      </c>
      <c r="Q4469">
        <v>0.123846635038084</v>
      </c>
    </row>
    <row r="4470" spans="1:17" hidden="1" x14ac:dyDescent="0.3">
      <c r="A4470" t="s">
        <v>9168</v>
      </c>
      <c r="B4470" t="s">
        <v>9169</v>
      </c>
      <c r="C4470" t="s">
        <v>10301</v>
      </c>
      <c r="D4470" t="s">
        <v>408</v>
      </c>
      <c r="E4470">
        <v>8.6501249999999992</v>
      </c>
      <c r="F4470">
        <v>116.5</v>
      </c>
      <c r="G4470">
        <v>-27.917737524134498</v>
      </c>
      <c r="H4470">
        <v>-1.23320787049787</v>
      </c>
      <c r="I4470">
        <v>-11.675732363525</v>
      </c>
      <c r="J4470">
        <v>-2.76572611959616</v>
      </c>
      <c r="K4470">
        <v>116.4999996307</v>
      </c>
      <c r="L4470">
        <v>116.487426107677</v>
      </c>
      <c r="M4470">
        <v>100</v>
      </c>
      <c r="O4470">
        <v>0</v>
      </c>
      <c r="P4470">
        <v>0.43103448275862899</v>
      </c>
    </row>
    <row r="4471" spans="1:17" hidden="1" x14ac:dyDescent="0.3">
      <c r="A4471" t="s">
        <v>9170</v>
      </c>
      <c r="B4471" t="s">
        <v>9171</v>
      </c>
      <c r="C4471" t="s">
        <v>10301</v>
      </c>
      <c r="D4471" t="s">
        <v>408</v>
      </c>
      <c r="E4471">
        <v>8.6018208000000005</v>
      </c>
      <c r="F4471">
        <v>11.86</v>
      </c>
      <c r="G4471">
        <v>-23.332199605263298</v>
      </c>
      <c r="H4471">
        <v>-34.172487827510203</v>
      </c>
      <c r="I4471">
        <v>-50.224955161452499</v>
      </c>
      <c r="J4471">
        <v>-21.197098668615698</v>
      </c>
      <c r="K4471">
        <v>17.1564609488419</v>
      </c>
      <c r="L4471">
        <v>15.3496803111278</v>
      </c>
      <c r="M4471">
        <v>8.6277533831179004E-2</v>
      </c>
      <c r="N4471">
        <v>2.13002523128679</v>
      </c>
      <c r="O4471">
        <v>80.607082630691394</v>
      </c>
      <c r="P4471">
        <v>31.7777777777777</v>
      </c>
      <c r="Q4471">
        <v>9.5116390647636995E-2</v>
      </c>
    </row>
    <row r="4472" spans="1:17" hidden="1" x14ac:dyDescent="0.3">
      <c r="A4472" t="s">
        <v>9172</v>
      </c>
      <c r="B4472" t="s">
        <v>9173</v>
      </c>
      <c r="C4472" t="s">
        <v>10301</v>
      </c>
      <c r="D4472" t="s">
        <v>4186</v>
      </c>
      <c r="E4472">
        <v>8.5785516319999999</v>
      </c>
      <c r="F4472">
        <v>4.34</v>
      </c>
      <c r="G4472">
        <v>12.8346135730441</v>
      </c>
      <c r="H4472">
        <v>-14.003345395055799</v>
      </c>
      <c r="I4472">
        <v>-46.1168199768181</v>
      </c>
      <c r="J4472">
        <v>-4.5356376240209197</v>
      </c>
      <c r="K4472">
        <v>4.4581201413380196</v>
      </c>
      <c r="L4472">
        <v>4.4941953114509197</v>
      </c>
      <c r="M4472">
        <v>39.265042334801997</v>
      </c>
      <c r="N4472">
        <v>1.17766218146873</v>
      </c>
      <c r="O4472">
        <v>128.11059907834101</v>
      </c>
      <c r="P4472">
        <v>57.246376811594203</v>
      </c>
      <c r="Q4472">
        <v>5.1190289387335997E-2</v>
      </c>
    </row>
    <row r="4473" spans="1:17" hidden="1" x14ac:dyDescent="0.3">
      <c r="A4473" t="s">
        <v>9174</v>
      </c>
      <c r="B4473" t="s">
        <v>9175</v>
      </c>
      <c r="C4473" t="s">
        <v>10301</v>
      </c>
      <c r="D4473" t="s">
        <v>733</v>
      </c>
      <c r="E4473">
        <v>8.5756189999999997</v>
      </c>
      <c r="F4473">
        <v>75.2</v>
      </c>
      <c r="G4473">
        <v>40.837902821785299</v>
      </c>
      <c r="H4473">
        <v>2.9584088959691801</v>
      </c>
      <c r="I4473">
        <v>14.7745787176923</v>
      </c>
      <c r="J4473">
        <v>-0.51070356937067796</v>
      </c>
      <c r="K4473">
        <v>72.412733285690393</v>
      </c>
      <c r="L4473">
        <v>63.322546340507202</v>
      </c>
      <c r="M4473">
        <v>52.364653728359698</v>
      </c>
      <c r="N4473">
        <v>0.66179028108751004</v>
      </c>
      <c r="O4473">
        <v>2.5265957446808298</v>
      </c>
      <c r="P4473">
        <v>75.291375291375303</v>
      </c>
    </row>
    <row r="4474" spans="1:17" hidden="1" x14ac:dyDescent="0.3">
      <c r="A4474" t="s">
        <v>9176</v>
      </c>
      <c r="B4474" t="s">
        <v>9177</v>
      </c>
      <c r="C4474" t="s">
        <v>10301</v>
      </c>
      <c r="D4474" t="s">
        <v>408</v>
      </c>
      <c r="E4474">
        <v>8.5685249999999993</v>
      </c>
      <c r="F4474">
        <v>28.5</v>
      </c>
      <c r="G4474">
        <v>-37.268882562302501</v>
      </c>
      <c r="H4474">
        <v>-0.196382700673051</v>
      </c>
      <c r="I4474">
        <v>-2.8971064093265801</v>
      </c>
      <c r="J4474">
        <v>-7.6782429432839097</v>
      </c>
      <c r="K4474">
        <v>27.2346981814269</v>
      </c>
      <c r="L4474">
        <v>25.682858841163998</v>
      </c>
      <c r="M4474">
        <v>49.897537450455701</v>
      </c>
      <c r="N4474">
        <v>0.34470348087666502</v>
      </c>
      <c r="O4474">
        <v>10.3157894736842</v>
      </c>
      <c r="P4474">
        <v>36.428913355672499</v>
      </c>
      <c r="Q4474">
        <v>0.10649183557494001</v>
      </c>
    </row>
    <row r="4475" spans="1:17" hidden="1" x14ac:dyDescent="0.3">
      <c r="A4475" t="s">
        <v>9178</v>
      </c>
      <c r="B4475" t="s">
        <v>9179</v>
      </c>
      <c r="C4475" t="s">
        <v>10301</v>
      </c>
      <c r="D4475" t="s">
        <v>527</v>
      </c>
      <c r="E4475">
        <v>8.5339968000000006</v>
      </c>
      <c r="F4475">
        <v>27.02</v>
      </c>
      <c r="G4475">
        <v>-13.8130077944048</v>
      </c>
      <c r="H4475">
        <v>8.6259470590795804</v>
      </c>
      <c r="I4475">
        <v>15.5969949092022</v>
      </c>
      <c r="J4475">
        <v>4.48427388040382</v>
      </c>
      <c r="K4475">
        <v>23.531447834783801</v>
      </c>
      <c r="L4475">
        <v>21.554487603254799</v>
      </c>
      <c r="M4475">
        <v>73.915277863262403</v>
      </c>
      <c r="N4475">
        <v>1.7733446314005501</v>
      </c>
      <c r="O4475">
        <v>4.9222797927461297</v>
      </c>
      <c r="P4475">
        <v>87.119113573407205</v>
      </c>
      <c r="Q4475">
        <v>0.102222310346125</v>
      </c>
    </row>
    <row r="4476" spans="1:17" hidden="1" x14ac:dyDescent="0.3">
      <c r="A4476" t="s">
        <v>9180</v>
      </c>
      <c r="B4476" t="s">
        <v>9181</v>
      </c>
      <c r="C4476" t="s">
        <v>10301</v>
      </c>
      <c r="E4476">
        <v>8.5105424999999997</v>
      </c>
      <c r="F4476">
        <v>25.77</v>
      </c>
      <c r="G4476">
        <v>-22.948287422301501</v>
      </c>
      <c r="H4476">
        <v>-1.23320787049787</v>
      </c>
      <c r="I4476">
        <v>-11.675732363525</v>
      </c>
      <c r="J4476">
        <v>-2.76572611959616</v>
      </c>
      <c r="K4476">
        <v>25.7640348840455</v>
      </c>
      <c r="L4476">
        <v>25.439823193700501</v>
      </c>
      <c r="M4476">
        <v>100</v>
      </c>
      <c r="O4476">
        <v>0</v>
      </c>
      <c r="P4476">
        <v>4.9694501018329804</v>
      </c>
    </row>
    <row r="4477" spans="1:17" hidden="1" x14ac:dyDescent="0.3">
      <c r="A4477" t="s">
        <v>9182</v>
      </c>
      <c r="B4477" t="s">
        <v>9183</v>
      </c>
      <c r="C4477" t="s">
        <v>10301</v>
      </c>
      <c r="D4477" t="s">
        <v>408</v>
      </c>
      <c r="E4477">
        <v>8.4932567999999993</v>
      </c>
      <c r="F4477">
        <v>18.059999999999999</v>
      </c>
      <c r="G4477">
        <v>-24.717737524134499</v>
      </c>
      <c r="H4477">
        <v>-8.5731093483303908</v>
      </c>
      <c r="I4477">
        <v>-11.8967268386632</v>
      </c>
      <c r="J4477">
        <v>-0.64846227594797601</v>
      </c>
      <c r="K4477">
        <v>19.516209875004499</v>
      </c>
      <c r="L4477">
        <v>18.658353201250598</v>
      </c>
      <c r="M4477">
        <v>36.727275583040999</v>
      </c>
      <c r="N4477">
        <v>2.1499063932662099</v>
      </c>
      <c r="O4477">
        <v>22.8682170542635</v>
      </c>
      <c r="P4477">
        <v>35.789473684210499</v>
      </c>
      <c r="Q4477">
        <v>1.9500313545873001E-2</v>
      </c>
    </row>
    <row r="4478" spans="1:17" hidden="1" x14ac:dyDescent="0.3">
      <c r="A4478" t="s">
        <v>9184</v>
      </c>
      <c r="B4478" t="s">
        <v>9185</v>
      </c>
      <c r="C4478" t="s">
        <v>10301</v>
      </c>
      <c r="D4478" t="s">
        <v>527</v>
      </c>
      <c r="E4478">
        <v>8.4801120000000001</v>
      </c>
      <c r="F4478">
        <v>13.12</v>
      </c>
      <c r="G4478">
        <v>152.42414281774501</v>
      </c>
      <c r="H4478">
        <v>45.839391661118</v>
      </c>
      <c r="I4478">
        <v>37.415176727384001</v>
      </c>
      <c r="J4478">
        <v>-12.6652957035272</v>
      </c>
      <c r="K4478">
        <v>11.2058935205179</v>
      </c>
      <c r="L4478">
        <v>8.4049958270975402</v>
      </c>
      <c r="M4478">
        <v>46.508545967582798</v>
      </c>
      <c r="N4478">
        <v>0.69817033336309897</v>
      </c>
      <c r="O4478">
        <v>47.332317073170699</v>
      </c>
      <c r="P4478">
        <v>272.72727272727201</v>
      </c>
      <c r="Q4478">
        <v>0.132425512756083</v>
      </c>
    </row>
    <row r="4479" spans="1:17" hidden="1" x14ac:dyDescent="0.3">
      <c r="A4479" t="s">
        <v>9186</v>
      </c>
      <c r="B4479" t="s">
        <v>9187</v>
      </c>
      <c r="C4479" t="s">
        <v>10301</v>
      </c>
      <c r="D4479" t="s">
        <v>622</v>
      </c>
      <c r="E4479">
        <v>8.4790606779999997</v>
      </c>
      <c r="F4479">
        <v>9.26</v>
      </c>
      <c r="G4479">
        <v>60.293644589686501</v>
      </c>
      <c r="H4479">
        <v>6.0923735248509701</v>
      </c>
      <c r="I4479">
        <v>-10.1406446442268</v>
      </c>
      <c r="J4479">
        <v>9.1130617591917105</v>
      </c>
      <c r="K4479">
        <v>8.2336852126869502</v>
      </c>
      <c r="L4479">
        <v>7.0944825066708797</v>
      </c>
      <c r="M4479">
        <v>67.412694439230904</v>
      </c>
      <c r="N4479">
        <v>0.17251711463265701</v>
      </c>
      <c r="O4479">
        <v>4.2116630669546398</v>
      </c>
      <c r="P4479">
        <v>119.95249406175699</v>
      </c>
      <c r="Q4479">
        <v>6.4888987130111001E-2</v>
      </c>
    </row>
    <row r="4480" spans="1:17" hidden="1" x14ac:dyDescent="0.3">
      <c r="A4480" t="s">
        <v>9188</v>
      </c>
      <c r="B4480" t="s">
        <v>9189</v>
      </c>
      <c r="C4480" t="s">
        <v>10301</v>
      </c>
      <c r="D4480" t="s">
        <v>359</v>
      </c>
      <c r="E4480">
        <v>8.4302639999999993</v>
      </c>
      <c r="F4480">
        <v>27.9</v>
      </c>
      <c r="G4480">
        <v>4.9394053330082901</v>
      </c>
      <c r="H4480">
        <v>-12.817589929226401</v>
      </c>
      <c r="I4480">
        <v>-27.967361526441302</v>
      </c>
      <c r="J4480">
        <v>-9.8843701873927792</v>
      </c>
      <c r="K4480">
        <v>29.005385373860602</v>
      </c>
      <c r="L4480">
        <v>28.541781766833601</v>
      </c>
      <c r="M4480">
        <v>40.730596585084903</v>
      </c>
      <c r="N4480">
        <v>0.63745915032679701</v>
      </c>
      <c r="O4480">
        <v>41.577060931899602</v>
      </c>
      <c r="P4480">
        <v>47.151898734177202</v>
      </c>
      <c r="Q4480">
        <v>9.3179641284770007E-2</v>
      </c>
    </row>
    <row r="4481" spans="1:17" hidden="1" x14ac:dyDescent="0.3">
      <c r="A4481" t="s">
        <v>9190</v>
      </c>
      <c r="B4481" t="s">
        <v>9191</v>
      </c>
      <c r="C4481" t="s">
        <v>10301</v>
      </c>
      <c r="D4481" t="s">
        <v>444</v>
      </c>
      <c r="E4481">
        <v>8.3892976000000008</v>
      </c>
      <c r="F4481">
        <v>16.37</v>
      </c>
      <c r="G4481">
        <v>-18.199238864617101</v>
      </c>
      <c r="H4481">
        <v>4.63750453055754</v>
      </c>
      <c r="I4481">
        <v>-13.710442118163</v>
      </c>
      <c r="J4481">
        <v>-6.4849822683664202</v>
      </c>
      <c r="K4481">
        <v>14.8558382806092</v>
      </c>
      <c r="L4481">
        <v>15.159836628726</v>
      </c>
      <c r="M4481">
        <v>50.891259959275601</v>
      </c>
      <c r="N4481">
        <v>0.59223300970873705</v>
      </c>
      <c r="O4481">
        <v>55.222968845448897</v>
      </c>
      <c r="P4481">
        <v>44.867256637168097</v>
      </c>
      <c r="Q4481">
        <v>3.6564581339227999E-2</v>
      </c>
    </row>
    <row r="4482" spans="1:17" hidden="1" x14ac:dyDescent="0.3">
      <c r="A4482" t="s">
        <v>9192</v>
      </c>
      <c r="B4482" t="s">
        <v>9193</v>
      </c>
      <c r="C4482" t="s">
        <v>10301</v>
      </c>
      <c r="D4482" t="s">
        <v>1388</v>
      </c>
      <c r="E4482">
        <v>8.3718785150000006</v>
      </c>
      <c r="F4482">
        <v>27.17</v>
      </c>
      <c r="G4482">
        <v>-19.237737524134499</v>
      </c>
      <c r="H4482">
        <v>4.4697624265318296</v>
      </c>
      <c r="I4482">
        <v>-6.56934938480165</v>
      </c>
      <c r="J4482">
        <v>9.61322124882488</v>
      </c>
      <c r="K4482">
        <v>25.8428040761498</v>
      </c>
      <c r="L4482">
        <v>24.808061282338301</v>
      </c>
      <c r="M4482">
        <v>61.781632068651497</v>
      </c>
      <c r="N4482">
        <v>0.90612070398783895</v>
      </c>
      <c r="O4482">
        <v>17.482517482517402</v>
      </c>
      <c r="P4482">
        <v>67.2</v>
      </c>
      <c r="Q4482">
        <v>7.5844121698974004E-2</v>
      </c>
    </row>
    <row r="4483" spans="1:17" hidden="1" x14ac:dyDescent="0.3">
      <c r="A4483" t="s">
        <v>9194</v>
      </c>
      <c r="B4483" t="s">
        <v>9195</v>
      </c>
      <c r="C4483" t="s">
        <v>10301</v>
      </c>
      <c r="D4483" t="s">
        <v>139</v>
      </c>
      <c r="E4483">
        <v>8.3708818439999995</v>
      </c>
      <c r="F4483">
        <v>20.22</v>
      </c>
      <c r="G4483">
        <v>34.361556215833303</v>
      </c>
      <c r="H4483">
        <v>31.1001254628354</v>
      </c>
      <c r="I4483">
        <v>-7.2875031430810902</v>
      </c>
      <c r="J4483">
        <v>3.5545738268419602</v>
      </c>
      <c r="K4483">
        <v>16.526609905334102</v>
      </c>
      <c r="L4483">
        <v>15.9114653390525</v>
      </c>
      <c r="M4483">
        <v>72.8543762611544</v>
      </c>
      <c r="N4483">
        <v>0.85362227096736198</v>
      </c>
      <c r="O4483">
        <v>18.3976261127596</v>
      </c>
      <c r="P4483">
        <v>144.202898550724</v>
      </c>
      <c r="Q4483">
        <v>1.7902905189078999E-2</v>
      </c>
    </row>
    <row r="4484" spans="1:17" hidden="1" x14ac:dyDescent="0.3">
      <c r="A4484" t="s">
        <v>9196</v>
      </c>
      <c r="B4484" t="s">
        <v>9197</v>
      </c>
      <c r="C4484" t="s">
        <v>10301</v>
      </c>
      <c r="D4484" t="s">
        <v>733</v>
      </c>
      <c r="E4484">
        <v>8.3382966300000003</v>
      </c>
      <c r="F4484">
        <v>90.91</v>
      </c>
      <c r="G4484">
        <v>27.750070695043501</v>
      </c>
      <c r="H4484">
        <v>2.0243072740900798</v>
      </c>
      <c r="I4484">
        <v>11.7761959363119</v>
      </c>
      <c r="J4484">
        <v>-0.118299690781263</v>
      </c>
      <c r="K4484">
        <v>87.358991385034201</v>
      </c>
      <c r="L4484">
        <v>77.248378055743899</v>
      </c>
      <c r="M4484">
        <v>46.9368374749682</v>
      </c>
      <c r="N4484">
        <v>0.79859689560129599</v>
      </c>
      <c r="O4484">
        <v>1.1329886701133101</v>
      </c>
      <c r="P4484">
        <v>93.920648464163804</v>
      </c>
      <c r="Q4484">
        <v>2.6148773974396002E-2</v>
      </c>
    </row>
    <row r="4485" spans="1:17" hidden="1" x14ac:dyDescent="0.3">
      <c r="A4485" t="s">
        <v>9198</v>
      </c>
      <c r="B4485" t="s">
        <v>9199</v>
      </c>
      <c r="C4485" t="s">
        <v>10301</v>
      </c>
      <c r="D4485" t="s">
        <v>9200</v>
      </c>
      <c r="E4485">
        <v>8.337456628</v>
      </c>
      <c r="F4485">
        <v>10.52</v>
      </c>
      <c r="G4485">
        <v>-9.1273069021249693</v>
      </c>
      <c r="H4485">
        <v>-3.1958246929277698</v>
      </c>
      <c r="I4485">
        <v>-21.991162883559099</v>
      </c>
      <c r="J4485">
        <v>-4.2680735374365399</v>
      </c>
      <c r="K4485">
        <v>10.980924509732301</v>
      </c>
      <c r="L4485">
        <v>11.087892935950901</v>
      </c>
      <c r="M4485">
        <v>39.597570248188802</v>
      </c>
      <c r="N4485">
        <v>1.2629333333333299</v>
      </c>
      <c r="O4485">
        <v>103.897338403041</v>
      </c>
      <c r="P4485">
        <v>24.135999999999999</v>
      </c>
      <c r="Q4485">
        <v>4.0381072653581998E-2</v>
      </c>
    </row>
    <row r="4486" spans="1:17" hidden="1" x14ac:dyDescent="0.3">
      <c r="A4486" t="s">
        <v>9201</v>
      </c>
      <c r="B4486" t="s">
        <v>9202</v>
      </c>
      <c r="C4486" t="s">
        <v>10301</v>
      </c>
      <c r="D4486" t="s">
        <v>1763</v>
      </c>
      <c r="E4486">
        <v>8.3329000000000004</v>
      </c>
      <c r="F4486">
        <v>23</v>
      </c>
      <c r="G4486">
        <v>156.38386939799099</v>
      </c>
      <c r="H4486">
        <v>10.1469374079524</v>
      </c>
      <c r="I4486">
        <v>108.630781046436</v>
      </c>
      <c r="J4486">
        <v>-9.2317692265502096</v>
      </c>
      <c r="K4486">
        <v>21.983776605556798</v>
      </c>
      <c r="L4486">
        <v>17.170890257274699</v>
      </c>
      <c r="M4486">
        <v>33.457875386473098</v>
      </c>
      <c r="N4486">
        <v>0.96524871412535396</v>
      </c>
      <c r="O4486">
        <v>24.260869565217298</v>
      </c>
      <c r="P4486">
        <v>184.30160692212601</v>
      </c>
      <c r="Q4486">
        <v>0.13395100088379699</v>
      </c>
    </row>
    <row r="4487" spans="1:17" hidden="1" x14ac:dyDescent="0.3">
      <c r="A4487" t="s">
        <v>9203</v>
      </c>
      <c r="B4487" t="s">
        <v>9204</v>
      </c>
      <c r="C4487" t="s">
        <v>10301</v>
      </c>
      <c r="D4487" t="s">
        <v>359</v>
      </c>
      <c r="E4487">
        <v>8.3233291000000005</v>
      </c>
      <c r="F4487">
        <v>97.91</v>
      </c>
      <c r="G4487">
        <v>41.5353604336362</v>
      </c>
      <c r="H4487">
        <v>24.0016074081495</v>
      </c>
      <c r="I4487">
        <v>67.975643783263905</v>
      </c>
      <c r="J4487">
        <v>-6.4266124394420201</v>
      </c>
      <c r="K4487">
        <v>87.643529863034402</v>
      </c>
      <c r="L4487">
        <v>73.2991294948865</v>
      </c>
      <c r="M4487">
        <v>50.3786599436865</v>
      </c>
      <c r="N4487">
        <v>0.82633270530865499</v>
      </c>
      <c r="O4487">
        <v>7.2413440915126204</v>
      </c>
      <c r="P4487">
        <v>101.876288659793</v>
      </c>
      <c r="Q4487">
        <v>0.18318270534263101</v>
      </c>
    </row>
    <row r="4488" spans="1:17" hidden="1" x14ac:dyDescent="0.3">
      <c r="A4488" t="s">
        <v>9205</v>
      </c>
      <c r="B4488" t="s">
        <v>9206</v>
      </c>
      <c r="C4488" t="s">
        <v>10301</v>
      </c>
      <c r="D4488" t="s">
        <v>263</v>
      </c>
      <c r="E4488">
        <v>8.2934202760000009</v>
      </c>
      <c r="F4488">
        <v>5.66</v>
      </c>
      <c r="G4488">
        <v>11.148601542204499</v>
      </c>
      <c r="H4488">
        <v>-16.2621096046019</v>
      </c>
      <c r="I4488">
        <v>20.876960844905799</v>
      </c>
      <c r="J4488">
        <v>-5.89587438977739</v>
      </c>
      <c r="K4488">
        <v>6.3183541709058701</v>
      </c>
      <c r="L4488">
        <v>5.6881152425822998</v>
      </c>
      <c r="M4488">
        <v>32.049020505414902</v>
      </c>
      <c r="N4488">
        <v>0.86259755502295199</v>
      </c>
      <c r="O4488">
        <v>54.240282685512298</v>
      </c>
      <c r="P4488">
        <v>45.876288659793801</v>
      </c>
      <c r="Q4488">
        <v>6.5305986333868998E-2</v>
      </c>
    </row>
    <row r="4489" spans="1:17" hidden="1" x14ac:dyDescent="0.3">
      <c r="A4489" t="s">
        <v>9207</v>
      </c>
      <c r="B4489" t="s">
        <v>9208</v>
      </c>
      <c r="C4489" t="s">
        <v>10301</v>
      </c>
      <c r="D4489" t="s">
        <v>527</v>
      </c>
      <c r="E4489">
        <v>8.2609999999999992</v>
      </c>
      <c r="F4489">
        <v>1.76</v>
      </c>
      <c r="G4489">
        <v>-23.775725689815001</v>
      </c>
      <c r="H4489">
        <v>-12.2332078704978</v>
      </c>
      <c r="I4489">
        <v>-29.432741709319401</v>
      </c>
      <c r="J4489">
        <v>-4.4231846831320798</v>
      </c>
      <c r="K4489">
        <v>1.90889255573835</v>
      </c>
      <c r="L4489">
        <v>1.9336141402453499</v>
      </c>
      <c r="M4489">
        <v>24.1888983696293</v>
      </c>
      <c r="N4489">
        <v>0.40082305021153303</v>
      </c>
      <c r="O4489">
        <v>50.568181818181799</v>
      </c>
      <c r="P4489">
        <v>27.536231884057901</v>
      </c>
      <c r="Q4489">
        <v>-4.9317385685766997E-2</v>
      </c>
    </row>
    <row r="4490" spans="1:17" hidden="1" x14ac:dyDescent="0.3">
      <c r="A4490" t="s">
        <v>9209</v>
      </c>
      <c r="B4490" t="s">
        <v>9210</v>
      </c>
      <c r="C4490" t="s">
        <v>10301</v>
      </c>
      <c r="D4490" t="s">
        <v>263</v>
      </c>
      <c r="E4490">
        <v>8.2541949799999994</v>
      </c>
      <c r="F4490">
        <v>13.4</v>
      </c>
      <c r="G4490">
        <v>-3.84366345006049</v>
      </c>
      <c r="H4490">
        <v>-3.7724162349489498</v>
      </c>
      <c r="I4490">
        <v>-0.102043770685758</v>
      </c>
      <c r="J4490">
        <v>-2.3038323551619801</v>
      </c>
      <c r="K4490">
        <v>12.863764076632201</v>
      </c>
      <c r="L4490">
        <v>12.050316427755901</v>
      </c>
      <c r="M4490">
        <v>58.518028727867801</v>
      </c>
      <c r="N4490">
        <v>0.73047848719689601</v>
      </c>
      <c r="O4490">
        <v>13.208955223880499</v>
      </c>
      <c r="P4490">
        <v>40.608604407135303</v>
      </c>
      <c r="Q4490">
        <v>0.103768481406929</v>
      </c>
    </row>
    <row r="4491" spans="1:17" hidden="1" x14ac:dyDescent="0.3">
      <c r="A4491" t="s">
        <v>9211</v>
      </c>
      <c r="B4491" t="s">
        <v>9212</v>
      </c>
      <c r="C4491" t="s">
        <v>10301</v>
      </c>
      <c r="D4491" t="s">
        <v>527</v>
      </c>
      <c r="E4491">
        <v>8.1978779999999993</v>
      </c>
      <c r="F4491">
        <v>13.89</v>
      </c>
      <c r="G4491">
        <v>-22.9290753926152</v>
      </c>
      <c r="H4491">
        <v>-1.23320787049787</v>
      </c>
      <c r="I4491">
        <v>-11.675732363525</v>
      </c>
      <c r="J4491">
        <v>-2.76572611959616</v>
      </c>
      <c r="K4491">
        <v>13.887250101273001</v>
      </c>
      <c r="L4491">
        <v>13.7155342231561</v>
      </c>
      <c r="M4491">
        <v>100</v>
      </c>
      <c r="O4491">
        <v>0</v>
      </c>
      <c r="P4491">
        <v>4.9886621315192698</v>
      </c>
    </row>
    <row r="4492" spans="1:17" hidden="1" x14ac:dyDescent="0.3">
      <c r="A4492" t="s">
        <v>9213</v>
      </c>
      <c r="B4492" t="s">
        <v>9214</v>
      </c>
      <c r="C4492" t="s">
        <v>10301</v>
      </c>
      <c r="D4492" t="s">
        <v>1465</v>
      </c>
      <c r="E4492">
        <v>8.1960125000000001</v>
      </c>
      <c r="F4492">
        <v>16.25</v>
      </c>
      <c r="G4492">
        <v>48.1386005040344</v>
      </c>
      <c r="H4492">
        <v>11.7079686000903</v>
      </c>
      <c r="I4492">
        <v>0.39323315371631401</v>
      </c>
      <c r="J4492">
        <v>4.3912009979350097</v>
      </c>
      <c r="K4492">
        <v>14.597913310365801</v>
      </c>
      <c r="L4492">
        <v>13.1211607361254</v>
      </c>
      <c r="M4492">
        <v>64.221805380514994</v>
      </c>
      <c r="N4492">
        <v>1.0415752354479699</v>
      </c>
      <c r="O4492">
        <v>9.8461538461538591</v>
      </c>
      <c r="P4492">
        <v>85.714285714285694</v>
      </c>
      <c r="Q4492">
        <v>5.6148214996795003E-2</v>
      </c>
    </row>
    <row r="4493" spans="1:17" hidden="1" x14ac:dyDescent="0.3">
      <c r="A4493" t="s">
        <v>9215</v>
      </c>
      <c r="B4493" t="s">
        <v>9216</v>
      </c>
      <c r="C4493" t="s">
        <v>10301</v>
      </c>
      <c r="D4493" t="s">
        <v>408</v>
      </c>
      <c r="E4493">
        <v>8.1754785000000005</v>
      </c>
      <c r="F4493">
        <v>32.130000000000003</v>
      </c>
      <c r="G4493">
        <v>12.6949539419485</v>
      </c>
      <c r="H4493">
        <v>-11.3872295476228</v>
      </c>
      <c r="I4493">
        <v>22.1992676364749</v>
      </c>
      <c r="J4493">
        <v>-7.8290172588366698</v>
      </c>
      <c r="K4493">
        <v>34.291769708537203</v>
      </c>
      <c r="L4493">
        <v>29.039762816742002</v>
      </c>
      <c r="M4493">
        <v>31.9517964962651</v>
      </c>
      <c r="N4493">
        <v>0.30238683485889001</v>
      </c>
      <c r="O4493">
        <v>38.313103018985302</v>
      </c>
      <c r="P4493">
        <v>69.105263157894697</v>
      </c>
      <c r="Q4493">
        <v>9.9304242101759005E-2</v>
      </c>
    </row>
    <row r="4494" spans="1:17" hidden="1" x14ac:dyDescent="0.3">
      <c r="A4494" t="s">
        <v>9217</v>
      </c>
      <c r="B4494" t="s">
        <v>9218</v>
      </c>
      <c r="C4494" t="s">
        <v>10301</v>
      </c>
      <c r="D4494" t="s">
        <v>1399</v>
      </c>
      <c r="E4494">
        <v>8.1186807999999999</v>
      </c>
      <c r="F4494">
        <v>7.66</v>
      </c>
      <c r="G4494">
        <v>-25.920400639979999</v>
      </c>
      <c r="H4494">
        <v>6.6541160731640998</v>
      </c>
      <c r="I4494">
        <v>-22.294168769592702</v>
      </c>
      <c r="J4494">
        <v>-2.76572611959616</v>
      </c>
      <c r="K4494">
        <v>7.39564408318435</v>
      </c>
      <c r="L4494">
        <v>7.7153573656336203</v>
      </c>
      <c r="M4494">
        <v>54.5934109973985</v>
      </c>
      <c r="N4494">
        <v>0.41474654377880099</v>
      </c>
      <c r="O4494">
        <v>35.639686684073098</v>
      </c>
      <c r="P4494">
        <v>23.5483870967741</v>
      </c>
    </row>
    <row r="4495" spans="1:17" hidden="1" x14ac:dyDescent="0.3">
      <c r="A4495" t="s">
        <v>9219</v>
      </c>
      <c r="B4495" t="s">
        <v>9220</v>
      </c>
      <c r="C4495" t="s">
        <v>10301</v>
      </c>
      <c r="D4495" t="s">
        <v>902</v>
      </c>
      <c r="E4495">
        <v>8.1035500000000003</v>
      </c>
      <c r="F4495">
        <v>11.83</v>
      </c>
      <c r="G4495">
        <v>-20.372282978680001</v>
      </c>
      <c r="H4495">
        <v>-0.41688133988563097</v>
      </c>
      <c r="I4495">
        <v>6.6242676364749302</v>
      </c>
      <c r="J4495">
        <v>0.15094054707049401</v>
      </c>
      <c r="K4495">
        <v>11.986603406380601</v>
      </c>
      <c r="L4495">
        <v>11.5529705861314</v>
      </c>
      <c r="M4495">
        <v>42.477157377008801</v>
      </c>
      <c r="N4495">
        <v>0.50177672843480903</v>
      </c>
      <c r="O4495">
        <v>25.5283178360101</v>
      </c>
      <c r="P4495">
        <v>32.921348314606703</v>
      </c>
      <c r="Q4495">
        <v>4.6607978185804998E-2</v>
      </c>
    </row>
    <row r="4496" spans="1:17" hidden="1" x14ac:dyDescent="0.3">
      <c r="A4496" t="s">
        <v>9221</v>
      </c>
      <c r="B4496" t="s">
        <v>9222</v>
      </c>
      <c r="C4496" t="s">
        <v>10301</v>
      </c>
      <c r="D4496" t="s">
        <v>408</v>
      </c>
      <c r="E4496">
        <v>8.0426400000000005</v>
      </c>
      <c r="F4496">
        <v>28.52</v>
      </c>
      <c r="G4496">
        <v>89.1294466463372</v>
      </c>
      <c r="H4496">
        <v>-9.7349723876618199</v>
      </c>
      <c r="I4496">
        <v>0.82919860294435499</v>
      </c>
      <c r="J4496">
        <v>-0.58012955922354403</v>
      </c>
      <c r="K4496">
        <v>27.158616749544901</v>
      </c>
      <c r="L4496">
        <v>22.953216387172098</v>
      </c>
      <c r="M4496">
        <v>46.649315024922203</v>
      </c>
      <c r="N4496">
        <v>1.7054680627677901</v>
      </c>
      <c r="O4496">
        <v>19.915848527349201</v>
      </c>
      <c r="P4496">
        <v>128.89245585874701</v>
      </c>
      <c r="Q4496">
        <v>0.11392686614674</v>
      </c>
    </row>
    <row r="4497" spans="1:17" hidden="1" x14ac:dyDescent="0.3">
      <c r="A4497" t="s">
        <v>9223</v>
      </c>
      <c r="B4497" t="s">
        <v>9224</v>
      </c>
      <c r="C4497" t="s">
        <v>10301</v>
      </c>
      <c r="D4497" t="s">
        <v>354</v>
      </c>
      <c r="E4497">
        <v>8.0095139999999994</v>
      </c>
      <c r="F4497">
        <v>12.3</v>
      </c>
      <c r="G4497">
        <v>9.9746391574797908</v>
      </c>
      <c r="H4497">
        <v>1.5883688929876001</v>
      </c>
      <c r="I4497">
        <v>23.340733059087398</v>
      </c>
      <c r="J4497">
        <v>-3.4072658148648101</v>
      </c>
      <c r="K4497">
        <v>12.8160944982821</v>
      </c>
      <c r="L4497">
        <v>11.3732570140993</v>
      </c>
      <c r="M4497">
        <v>49.314484031152098</v>
      </c>
      <c r="N4497">
        <v>0.76991686147680705</v>
      </c>
      <c r="O4497">
        <v>52.520325203252</v>
      </c>
      <c r="P4497">
        <v>103.64238410596001</v>
      </c>
      <c r="Q4497">
        <v>0.11183005119791101</v>
      </c>
    </row>
    <row r="4498" spans="1:17" hidden="1" x14ac:dyDescent="0.3">
      <c r="A4498" t="s">
        <v>9225</v>
      </c>
      <c r="B4498" t="s">
        <v>9226</v>
      </c>
      <c r="C4498" t="s">
        <v>10301</v>
      </c>
      <c r="D4498" t="s">
        <v>494</v>
      </c>
      <c r="E4498">
        <v>7.9956240000000003</v>
      </c>
      <c r="F4498">
        <v>7.8</v>
      </c>
      <c r="G4498">
        <v>-4.5000160051472298</v>
      </c>
      <c r="H4498">
        <v>1.7155100782200601</v>
      </c>
      <c r="I4498">
        <v>-32.002596510613898</v>
      </c>
      <c r="J4498">
        <v>2.8921686172459302</v>
      </c>
      <c r="K4498">
        <v>8.0204896643475507</v>
      </c>
      <c r="L4498">
        <v>8.1286568960824894</v>
      </c>
      <c r="M4498">
        <v>47.377864445803397</v>
      </c>
      <c r="N4498">
        <v>0.47540877027598</v>
      </c>
      <c r="O4498">
        <v>94.615384615384599</v>
      </c>
      <c r="P4498">
        <v>51.456310679611597</v>
      </c>
      <c r="Q4498">
        <v>3.4139408959391E-2</v>
      </c>
    </row>
    <row r="4499" spans="1:17" hidden="1" x14ac:dyDescent="0.3">
      <c r="A4499" t="s">
        <v>9227</v>
      </c>
      <c r="B4499" t="s">
        <v>9228</v>
      </c>
      <c r="C4499" t="s">
        <v>10301</v>
      </c>
      <c r="D4499" t="s">
        <v>527</v>
      </c>
      <c r="E4499">
        <v>7.9103097</v>
      </c>
      <c r="F4499">
        <v>5.22</v>
      </c>
      <c r="G4499">
        <v>13.163343556946501</v>
      </c>
      <c r="H4499">
        <v>-6.3241169614069603</v>
      </c>
      <c r="I4499">
        <v>-15.0090656968584</v>
      </c>
      <c r="J4499">
        <v>-6.6331294345132896</v>
      </c>
      <c r="K4499">
        <v>5.5690111403635099</v>
      </c>
      <c r="L4499">
        <v>5.1082442977741502</v>
      </c>
      <c r="M4499">
        <v>32.755321153812702</v>
      </c>
      <c r="N4499">
        <v>0.38647446809131802</v>
      </c>
      <c r="O4499">
        <v>51.149425287356301</v>
      </c>
      <c r="P4499">
        <v>63.124999999999901</v>
      </c>
      <c r="Q4499">
        <v>6.9113932212454002E-2</v>
      </c>
    </row>
    <row r="4500" spans="1:17" hidden="1" x14ac:dyDescent="0.3">
      <c r="A4500" t="s">
        <v>9229</v>
      </c>
      <c r="B4500" t="s">
        <v>9230</v>
      </c>
      <c r="C4500" t="s">
        <v>10301</v>
      </c>
      <c r="D4500" t="s">
        <v>733</v>
      </c>
      <c r="E4500">
        <v>7.8703070319999897</v>
      </c>
      <c r="F4500">
        <v>85.81</v>
      </c>
      <c r="G4500">
        <v>-10.866857698735499</v>
      </c>
      <c r="H4500">
        <v>-6.2672518486204298</v>
      </c>
      <c r="I4500">
        <v>7.2076148240615101</v>
      </c>
      <c r="J4500">
        <v>4.9983850192348599E-2</v>
      </c>
      <c r="K4500">
        <v>86.147900108348196</v>
      </c>
      <c r="L4500">
        <v>81.647085890625604</v>
      </c>
      <c r="M4500">
        <v>56.3654480897074</v>
      </c>
      <c r="N4500">
        <v>0.77014501425630999</v>
      </c>
      <c r="O4500">
        <v>13.4832770073417</v>
      </c>
      <c r="P4500">
        <v>24.3623188405797</v>
      </c>
    </row>
    <row r="4501" spans="1:17" hidden="1" x14ac:dyDescent="0.3">
      <c r="A4501" t="s">
        <v>9231</v>
      </c>
      <c r="B4501" t="s">
        <v>9232</v>
      </c>
      <c r="C4501" t="s">
        <v>10301</v>
      </c>
      <c r="D4501" t="s">
        <v>1175</v>
      </c>
      <c r="E4501">
        <v>7.8682194000000001</v>
      </c>
      <c r="F4501">
        <v>3.94</v>
      </c>
      <c r="G4501">
        <v>61.505339398942297</v>
      </c>
      <c r="H4501">
        <v>9.7218483092774104</v>
      </c>
      <c r="I4501">
        <v>-28.902623119827499</v>
      </c>
      <c r="J4501">
        <v>-4.7508377821271797</v>
      </c>
      <c r="K4501">
        <v>3.83753161749928</v>
      </c>
      <c r="L4501">
        <v>3.6059763583691602</v>
      </c>
      <c r="M4501">
        <v>56.343881252790403</v>
      </c>
      <c r="N4501">
        <v>0.47208293810457602</v>
      </c>
      <c r="O4501">
        <v>25.380710659898401</v>
      </c>
      <c r="P4501">
        <v>107.36842105263101</v>
      </c>
      <c r="Q4501">
        <v>6.1458122587858002E-2</v>
      </c>
    </row>
    <row r="4502" spans="1:17" hidden="1" x14ac:dyDescent="0.3">
      <c r="A4502" t="s">
        <v>9233</v>
      </c>
      <c r="B4502" t="s">
        <v>9234</v>
      </c>
      <c r="C4502" t="s">
        <v>10301</v>
      </c>
      <c r="D4502" t="s">
        <v>1672</v>
      </c>
      <c r="E4502">
        <v>7.8628225</v>
      </c>
      <c r="F4502">
        <v>14.69</v>
      </c>
      <c r="G4502">
        <v>-57.898671747204098</v>
      </c>
      <c r="H4502">
        <v>11.8942052569152</v>
      </c>
      <c r="I4502">
        <v>-29.2865007314442</v>
      </c>
      <c r="J4502">
        <v>4.7177661768088104</v>
      </c>
      <c r="K4502">
        <v>13.3780294208585</v>
      </c>
      <c r="L4502">
        <v>15.752508955602201</v>
      </c>
      <c r="M4502">
        <v>72.270779853182304</v>
      </c>
      <c r="N4502">
        <v>1.3609681861549301</v>
      </c>
      <c r="O4502">
        <v>132.47106875425399</v>
      </c>
      <c r="P4502">
        <v>32.941176470588204</v>
      </c>
      <c r="Q4502">
        <v>8.0240271228059004E-2</v>
      </c>
    </row>
    <row r="4503" spans="1:17" hidden="1" x14ac:dyDescent="0.3">
      <c r="A4503" t="s">
        <v>9235</v>
      </c>
      <c r="B4503" t="s">
        <v>9236</v>
      </c>
      <c r="C4503" t="s">
        <v>10301</v>
      </c>
      <c r="D4503" t="s">
        <v>622</v>
      </c>
      <c r="E4503">
        <v>7.8476623999999999</v>
      </c>
      <c r="F4503">
        <v>12.71</v>
      </c>
      <c r="G4503">
        <v>18.679724990282899</v>
      </c>
      <c r="H4503">
        <v>12.6798356077629</v>
      </c>
      <c r="I4503">
        <v>-29.675732363525</v>
      </c>
      <c r="J4503">
        <v>-13.589415704347701</v>
      </c>
      <c r="K4503">
        <v>12.937681492707901</v>
      </c>
      <c r="L4503">
        <v>12.810540566148299</v>
      </c>
      <c r="M4503">
        <v>31.751405629939899</v>
      </c>
      <c r="N4503">
        <v>2.2423536622739801</v>
      </c>
      <c r="O4503">
        <v>49.881982690794601</v>
      </c>
      <c r="P4503">
        <v>48.481308411214897</v>
      </c>
      <c r="Q4503">
        <v>5.1207829307485998E-2</v>
      </c>
    </row>
    <row r="4504" spans="1:17" hidden="1" x14ac:dyDescent="0.3">
      <c r="A4504" t="s">
        <v>9237</v>
      </c>
      <c r="B4504" t="s">
        <v>9238</v>
      </c>
      <c r="C4504" t="s">
        <v>10301</v>
      </c>
      <c r="D4504" t="s">
        <v>527</v>
      </c>
      <c r="E4504">
        <v>7.7544599999999999</v>
      </c>
      <c r="F4504">
        <v>7.77</v>
      </c>
      <c r="G4504">
        <v>-27.917737524134498</v>
      </c>
      <c r="H4504">
        <v>-1.23320787049787</v>
      </c>
      <c r="I4504">
        <v>-11.675732363525</v>
      </c>
      <c r="J4504">
        <v>-2.76572611959616</v>
      </c>
      <c r="K4504">
        <v>7.7699994968671096</v>
      </c>
      <c r="L4504">
        <v>7.75463964009026</v>
      </c>
      <c r="M4504">
        <v>100</v>
      </c>
      <c r="O4504">
        <v>0</v>
      </c>
      <c r="P4504">
        <v>0</v>
      </c>
    </row>
    <row r="4505" spans="1:17" hidden="1" x14ac:dyDescent="0.3">
      <c r="A4505" t="s">
        <v>9239</v>
      </c>
      <c r="B4505" t="s">
        <v>9240</v>
      </c>
      <c r="C4505" t="s">
        <v>10301</v>
      </c>
      <c r="D4505" t="s">
        <v>1672</v>
      </c>
      <c r="E4505">
        <v>7.7279999999999998</v>
      </c>
      <c r="F4505">
        <v>9.1999999999999993</v>
      </c>
      <c r="G4505">
        <v>-80.810722675184195</v>
      </c>
      <c r="H4505">
        <v>-6.3878470457556</v>
      </c>
      <c r="I4505">
        <v>-43.375806602574798</v>
      </c>
      <c r="J4505">
        <v>-8.88817509918802</v>
      </c>
      <c r="K4505">
        <v>9.9585932553808192</v>
      </c>
      <c r="L4505">
        <v>12.184848432985399</v>
      </c>
      <c r="M4505">
        <v>38.347317884317</v>
      </c>
      <c r="N4505">
        <v>2.4821455220020798</v>
      </c>
      <c r="O4505">
        <v>136.304347826086</v>
      </c>
      <c r="P4505">
        <v>5.1428571428571299</v>
      </c>
      <c r="Q4505">
        <v>3.8189743943011001E-2</v>
      </c>
    </row>
    <row r="4506" spans="1:17" hidden="1" x14ac:dyDescent="0.3">
      <c r="A4506" t="s">
        <v>9241</v>
      </c>
      <c r="B4506" t="s">
        <v>9242</v>
      </c>
      <c r="C4506" t="s">
        <v>10301</v>
      </c>
      <c r="D4506" t="s">
        <v>527</v>
      </c>
      <c r="E4506">
        <v>7.7213182500000004</v>
      </c>
      <c r="F4506">
        <v>3.82</v>
      </c>
      <c r="G4506">
        <v>15.6912850322563</v>
      </c>
      <c r="H4506">
        <v>17.385410748120702</v>
      </c>
      <c r="I4506">
        <v>-12.967722027607699</v>
      </c>
      <c r="J4506">
        <v>-0.168323522193569</v>
      </c>
      <c r="K4506">
        <v>3.5835634316229799</v>
      </c>
      <c r="L4506">
        <v>3.4689366208629</v>
      </c>
      <c r="M4506">
        <v>52.134125260941303</v>
      </c>
      <c r="N4506">
        <v>1.58008789328355</v>
      </c>
      <c r="O4506">
        <v>21.989528795811498</v>
      </c>
      <c r="P4506">
        <v>60.504201680672203</v>
      </c>
      <c r="Q4506">
        <v>9.2025214623087007E-2</v>
      </c>
    </row>
    <row r="4507" spans="1:17" hidden="1" x14ac:dyDescent="0.3">
      <c r="A4507" t="s">
        <v>9243</v>
      </c>
      <c r="B4507" t="s">
        <v>9244</v>
      </c>
      <c r="C4507" t="s">
        <v>10301</v>
      </c>
      <c r="D4507" t="s">
        <v>921</v>
      </c>
      <c r="E4507">
        <v>7.7017344000000003</v>
      </c>
      <c r="F4507">
        <v>5.78</v>
      </c>
      <c r="G4507">
        <v>-46.7379622432356</v>
      </c>
      <c r="H4507">
        <v>5.0525064152164099</v>
      </c>
      <c r="I4507">
        <v>-26.550548269268798</v>
      </c>
      <c r="J4507">
        <v>-6.5588295678720199</v>
      </c>
      <c r="K4507">
        <v>5.2508593597594597</v>
      </c>
      <c r="L4507">
        <v>5.6482475475885501</v>
      </c>
      <c r="M4507">
        <v>54.056782468693697</v>
      </c>
      <c r="N4507">
        <v>1.1461649229061699</v>
      </c>
      <c r="O4507">
        <v>57.439446366782001</v>
      </c>
      <c r="P4507">
        <v>45.591939546599498</v>
      </c>
      <c r="Q4507">
        <v>2.2532782484798002E-2</v>
      </c>
    </row>
    <row r="4508" spans="1:17" hidden="1" x14ac:dyDescent="0.3">
      <c r="A4508" t="s">
        <v>9245</v>
      </c>
      <c r="B4508" t="s">
        <v>9246</v>
      </c>
      <c r="C4508" t="s">
        <v>10301</v>
      </c>
      <c r="D4508" t="s">
        <v>2663</v>
      </c>
      <c r="E4508">
        <v>7.6551002549999998</v>
      </c>
      <c r="F4508">
        <v>7.65</v>
      </c>
      <c r="G4508">
        <v>-3.5274936216955299</v>
      </c>
      <c r="H4508">
        <v>-2.70183270360869</v>
      </c>
      <c r="I4508">
        <v>-11.675732363525</v>
      </c>
      <c r="J4508">
        <v>1.9789200738095699E-2</v>
      </c>
      <c r="K4508">
        <v>6.9719000387145096</v>
      </c>
      <c r="L4508">
        <v>6.8127175326182696</v>
      </c>
      <c r="M4508">
        <v>68.209896340231396</v>
      </c>
      <c r="N4508">
        <v>1.46761915700011</v>
      </c>
      <c r="O4508">
        <v>11.1111111111111</v>
      </c>
      <c r="P4508">
        <v>39.853747714808001</v>
      </c>
      <c r="Q4508">
        <v>-3.775745791351E-3</v>
      </c>
    </row>
    <row r="4509" spans="1:17" hidden="1" x14ac:dyDescent="0.3">
      <c r="A4509" t="s">
        <v>9247</v>
      </c>
      <c r="B4509" t="s">
        <v>9248</v>
      </c>
      <c r="C4509" t="s">
        <v>10301</v>
      </c>
      <c r="D4509" t="s">
        <v>54</v>
      </c>
      <c r="E4509">
        <v>7.6094904599999902</v>
      </c>
      <c r="F4509">
        <v>7.02</v>
      </c>
      <c r="G4509">
        <v>12.482262475865401</v>
      </c>
      <c r="H4509">
        <v>-13.916134699766101</v>
      </c>
      <c r="I4509">
        <v>-42.513170787170303</v>
      </c>
      <c r="J4509">
        <v>-4.6835343387742396</v>
      </c>
      <c r="K4509">
        <v>8.1354480420480808</v>
      </c>
      <c r="L4509">
        <v>8.33105232834804</v>
      </c>
      <c r="M4509">
        <v>20.320797918493898</v>
      </c>
      <c r="N4509">
        <v>2.01347991592811</v>
      </c>
      <c r="O4509">
        <v>50.284900284900303</v>
      </c>
      <c r="P4509">
        <v>59.545454545454497</v>
      </c>
      <c r="Q4509">
        <v>2.5372220485681999E-2</v>
      </c>
    </row>
    <row r="4510" spans="1:17" hidden="1" x14ac:dyDescent="0.3">
      <c r="A4510" t="s">
        <v>9249</v>
      </c>
      <c r="B4510" t="s">
        <v>9250</v>
      </c>
      <c r="C4510" t="s">
        <v>10301</v>
      </c>
      <c r="D4510" t="s">
        <v>72</v>
      </c>
      <c r="E4510">
        <v>7.5763800000000003</v>
      </c>
      <c r="F4510">
        <v>25.77</v>
      </c>
      <c r="G4510">
        <v>-22.948287422301501</v>
      </c>
      <c r="H4510">
        <v>-1.23320787049787</v>
      </c>
      <c r="I4510">
        <v>-11.675732363525</v>
      </c>
      <c r="J4510">
        <v>-2.76572611959616</v>
      </c>
      <c r="K4510">
        <v>25.769650556930099</v>
      </c>
      <c r="L4510">
        <v>25.554212839550502</v>
      </c>
      <c r="M4510">
        <v>100</v>
      </c>
      <c r="O4510">
        <v>0</v>
      </c>
      <c r="P4510">
        <v>4.9694501018329804</v>
      </c>
    </row>
    <row r="4511" spans="1:17" hidden="1" x14ac:dyDescent="0.3">
      <c r="A4511" t="s">
        <v>9251</v>
      </c>
      <c r="B4511" t="s">
        <v>9252</v>
      </c>
      <c r="C4511" t="s">
        <v>10301</v>
      </c>
      <c r="D4511" t="s">
        <v>444</v>
      </c>
      <c r="E4511">
        <v>7.5613960000000002</v>
      </c>
      <c r="F4511">
        <v>5.78</v>
      </c>
      <c r="G4511">
        <v>-33.163639163478798</v>
      </c>
      <c r="H4511">
        <v>-28.470049975761</v>
      </c>
      <c r="I4511">
        <v>-27.907616421496002</v>
      </c>
      <c r="J4511">
        <v>-17.4262199467566</v>
      </c>
      <c r="K4511">
        <v>6.6843827997776204</v>
      </c>
      <c r="L4511">
        <v>7.0035187380565196</v>
      </c>
      <c r="M4511">
        <v>39.525419007520902</v>
      </c>
      <c r="N4511">
        <v>1.08047083892163</v>
      </c>
      <c r="O4511">
        <v>70.415224913494797</v>
      </c>
      <c r="P4511">
        <v>46.329113924050603</v>
      </c>
      <c r="Q4511">
        <v>1.0381254853040001E-3</v>
      </c>
    </row>
    <row r="4512" spans="1:17" hidden="1" x14ac:dyDescent="0.3">
      <c r="A4512" t="s">
        <v>9253</v>
      </c>
      <c r="B4512" t="s">
        <v>9254</v>
      </c>
      <c r="C4512" t="s">
        <v>10301</v>
      </c>
      <c r="D4512" t="s">
        <v>2929</v>
      </c>
      <c r="E4512">
        <v>7.5521759819999996</v>
      </c>
      <c r="F4512">
        <v>6.63</v>
      </c>
      <c r="G4512">
        <v>-1.8721101477087001</v>
      </c>
      <c r="H4512">
        <v>16.126647464041</v>
      </c>
      <c r="I4512">
        <v>8.86972218192947</v>
      </c>
      <c r="J4512">
        <v>-2.3013298347664399</v>
      </c>
      <c r="K4512">
        <v>5.8876530451551803</v>
      </c>
      <c r="L4512">
        <v>5.9885364087697699</v>
      </c>
      <c r="M4512">
        <v>63.576614596257301</v>
      </c>
      <c r="N4512">
        <v>2.4240311959170402</v>
      </c>
      <c r="O4512">
        <v>28.959276018099501</v>
      </c>
      <c r="P4512">
        <v>54.545454545454497</v>
      </c>
      <c r="Q4512">
        <v>3.8452634505593997E-2</v>
      </c>
    </row>
    <row r="4513" spans="1:17" hidden="1" x14ac:dyDescent="0.3">
      <c r="A4513" t="s">
        <v>9255</v>
      </c>
      <c r="B4513" t="s">
        <v>9256</v>
      </c>
      <c r="C4513" t="s">
        <v>10301</v>
      </c>
      <c r="D4513" t="s">
        <v>622</v>
      </c>
      <c r="E4513">
        <v>7.4900897999999998</v>
      </c>
      <c r="F4513">
        <v>24.21</v>
      </c>
      <c r="G4513">
        <v>64.225119618722601</v>
      </c>
      <c r="H4513">
        <v>-1.23320787049787</v>
      </c>
      <c r="I4513">
        <v>9.7385103646594793</v>
      </c>
      <c r="J4513">
        <v>-2.76572611959616</v>
      </c>
      <c r="K4513">
        <v>22.389282047465599</v>
      </c>
      <c r="M4513">
        <v>99.997122905156402</v>
      </c>
      <c r="N4513">
        <v>0</v>
      </c>
      <c r="O4513">
        <v>0</v>
      </c>
      <c r="P4513">
        <v>101.75</v>
      </c>
    </row>
    <row r="4514" spans="1:17" hidden="1" x14ac:dyDescent="0.3">
      <c r="A4514" t="s">
        <v>9257</v>
      </c>
      <c r="B4514" t="s">
        <v>9258</v>
      </c>
      <c r="C4514" t="s">
        <v>10301</v>
      </c>
      <c r="D4514" t="s">
        <v>54</v>
      </c>
      <c r="E4514">
        <v>7.4874460000000003</v>
      </c>
      <c r="F4514">
        <v>6.8</v>
      </c>
      <c r="G4514">
        <v>25.928416322019199</v>
      </c>
      <c r="H4514">
        <v>21.623934986644901</v>
      </c>
      <c r="I4514">
        <v>25.698005010212299</v>
      </c>
      <c r="J4514">
        <v>-4.6202197001953103</v>
      </c>
      <c r="K4514">
        <v>6.3332120240829299</v>
      </c>
      <c r="L4514">
        <v>5.7327669024388799</v>
      </c>
      <c r="M4514">
        <v>52.383286941435998</v>
      </c>
      <c r="N4514">
        <v>0.58207842848962998</v>
      </c>
      <c r="O4514">
        <v>17.647058823529399</v>
      </c>
      <c r="P4514">
        <v>78.947368421052602</v>
      </c>
      <c r="Q4514">
        <v>0.10302801948403301</v>
      </c>
    </row>
    <row r="4515" spans="1:17" hidden="1" x14ac:dyDescent="0.3">
      <c r="A4515" t="s">
        <v>9259</v>
      </c>
      <c r="B4515" t="s">
        <v>9260</v>
      </c>
      <c r="C4515" t="s">
        <v>10301</v>
      </c>
      <c r="D4515" t="s">
        <v>689</v>
      </c>
      <c r="E4515">
        <v>7.4660602000000003</v>
      </c>
      <c r="F4515">
        <v>4.63</v>
      </c>
      <c r="G4515">
        <v>9.8798815234844799</v>
      </c>
      <c r="H4515">
        <v>-22.827892255879899</v>
      </c>
      <c r="I4515">
        <v>-31.848146156628498</v>
      </c>
      <c r="J4515">
        <v>-6.4391955073512799</v>
      </c>
      <c r="K4515">
        <v>5.0134313062441498</v>
      </c>
      <c r="L4515">
        <v>4.6339342657862703</v>
      </c>
      <c r="M4515">
        <v>12.1636369749493</v>
      </c>
      <c r="N4515">
        <v>0.83136620619178203</v>
      </c>
      <c r="O4515">
        <v>67.170626349892004</v>
      </c>
      <c r="P4515">
        <v>52.302631578947299</v>
      </c>
      <c r="Q4515">
        <v>8.4293636091064994E-2</v>
      </c>
    </row>
    <row r="4516" spans="1:17" hidden="1" x14ac:dyDescent="0.3">
      <c r="A4516" t="s">
        <v>9261</v>
      </c>
      <c r="B4516" t="s">
        <v>9262</v>
      </c>
      <c r="C4516" t="s">
        <v>10301</v>
      </c>
      <c r="D4516" t="s">
        <v>1399</v>
      </c>
      <c r="E4516">
        <v>7.4257759999999999</v>
      </c>
      <c r="F4516">
        <v>190.6</v>
      </c>
      <c r="G4516">
        <v>-0.51132041183509702</v>
      </c>
      <c r="H4516">
        <v>-1.4687483049391199</v>
      </c>
      <c r="I4516">
        <v>31.256401119789501</v>
      </c>
      <c r="J4516">
        <v>-2.76572611959616</v>
      </c>
      <c r="K4516">
        <v>178.63334617697899</v>
      </c>
      <c r="L4516">
        <v>151.014120349428</v>
      </c>
      <c r="M4516">
        <v>31.826066720630799</v>
      </c>
      <c r="N4516">
        <v>0</v>
      </c>
      <c r="O4516">
        <v>5.5089192025183698</v>
      </c>
      <c r="P4516">
        <v>69.875222816399202</v>
      </c>
    </row>
    <row r="4517" spans="1:17" hidden="1" x14ac:dyDescent="0.3">
      <c r="A4517" t="s">
        <v>9263</v>
      </c>
      <c r="B4517" t="s">
        <v>9264</v>
      </c>
      <c r="C4517" t="s">
        <v>10301</v>
      </c>
      <c r="D4517" t="s">
        <v>622</v>
      </c>
      <c r="E4517">
        <v>7.4224607000000002</v>
      </c>
      <c r="F4517">
        <v>35.5</v>
      </c>
      <c r="G4517">
        <v>-15.5759653722358</v>
      </c>
      <c r="H4517">
        <v>-15.930975615669601</v>
      </c>
      <c r="I4517">
        <v>-22.703301285830801</v>
      </c>
      <c r="J4517">
        <v>10.9040599766605</v>
      </c>
      <c r="K4517">
        <v>33.7910993050561</v>
      </c>
      <c r="L4517">
        <v>31.493839497424801</v>
      </c>
      <c r="M4517">
        <v>76.068960527249303</v>
      </c>
      <c r="N4517">
        <v>1.0475382725500901E-2</v>
      </c>
      <c r="O4517">
        <v>26.478873239436599</v>
      </c>
      <c r="P4517">
        <v>59.192825112107599</v>
      </c>
    </row>
    <row r="4518" spans="1:17" hidden="1" x14ac:dyDescent="0.3">
      <c r="A4518" t="s">
        <v>9265</v>
      </c>
      <c r="B4518" t="s">
        <v>9266</v>
      </c>
      <c r="C4518" t="s">
        <v>10301</v>
      </c>
      <c r="D4518" t="s">
        <v>72</v>
      </c>
      <c r="E4518">
        <v>7.4039296779999999</v>
      </c>
      <c r="F4518">
        <v>22.39</v>
      </c>
      <c r="G4518">
        <v>-57.839490262788701</v>
      </c>
      <c r="H4518">
        <v>3.5194594427901902</v>
      </c>
      <c r="I4518">
        <v>-34.442203560489503</v>
      </c>
      <c r="J4518">
        <v>1.83475814190505</v>
      </c>
      <c r="K4518">
        <v>22.5283703828973</v>
      </c>
      <c r="L4518">
        <v>25.9686185181552</v>
      </c>
      <c r="M4518">
        <v>56.539596508161701</v>
      </c>
      <c r="N4518">
        <v>0.31987141059676799</v>
      </c>
      <c r="O4518">
        <v>56.275122822688601</v>
      </c>
      <c r="P4518">
        <v>22.684931506849299</v>
      </c>
      <c r="Q4518">
        <v>-1.1385012971916001E-2</v>
      </c>
    </row>
    <row r="4519" spans="1:17" hidden="1" x14ac:dyDescent="0.3">
      <c r="A4519" t="s">
        <v>9267</v>
      </c>
      <c r="B4519" t="s">
        <v>9268</v>
      </c>
      <c r="C4519" t="s">
        <v>10301</v>
      </c>
      <c r="D4519" t="s">
        <v>622</v>
      </c>
      <c r="E4519">
        <v>7.3947293069999898</v>
      </c>
      <c r="F4519">
        <v>14.91</v>
      </c>
      <c r="G4519">
        <v>-15.812474366239799</v>
      </c>
      <c r="H4519">
        <v>10.374635266757</v>
      </c>
      <c r="I4519">
        <v>-14.542181874925699</v>
      </c>
      <c r="J4519">
        <v>-4.6277950851133998</v>
      </c>
      <c r="K4519">
        <v>14.3523988524841</v>
      </c>
      <c r="L4519">
        <v>14.673348659159901</v>
      </c>
      <c r="M4519">
        <v>51.135414631098598</v>
      </c>
      <c r="N4519">
        <v>0.96337672488951598</v>
      </c>
      <c r="O4519">
        <v>26.0898725687458</v>
      </c>
      <c r="P4519">
        <v>27.435897435897399</v>
      </c>
      <c r="Q4519">
        <v>9.4713609712128999E-2</v>
      </c>
    </row>
    <row r="4520" spans="1:17" hidden="1" x14ac:dyDescent="0.3">
      <c r="A4520" t="s">
        <v>9269</v>
      </c>
      <c r="B4520" t="s">
        <v>3428</v>
      </c>
      <c r="C4520" t="s">
        <v>10301</v>
      </c>
      <c r="D4520" t="s">
        <v>119</v>
      </c>
      <c r="E4520">
        <v>7.3860999999999999</v>
      </c>
      <c r="F4520">
        <v>6.34</v>
      </c>
      <c r="G4520">
        <v>-35.362992998587103</v>
      </c>
      <c r="H4520">
        <v>-15.7786624159524</v>
      </c>
      <c r="I4520">
        <v>-37.610311802777403</v>
      </c>
      <c r="J4520">
        <v>-6.5452536786512701</v>
      </c>
      <c r="K4520">
        <v>7.0112318939176701</v>
      </c>
      <c r="L4520">
        <v>7.2496707731578098</v>
      </c>
      <c r="M4520">
        <v>38.964663275220097</v>
      </c>
      <c r="N4520">
        <v>0.60015252901938099</v>
      </c>
      <c r="O4520">
        <v>46.214511041009402</v>
      </c>
      <c r="P4520">
        <v>7.0945945945945796</v>
      </c>
      <c r="Q4520">
        <v>9.2302195907110002E-2</v>
      </c>
    </row>
    <row r="4521" spans="1:17" hidden="1" x14ac:dyDescent="0.3">
      <c r="A4521" t="s">
        <v>9270</v>
      </c>
      <c r="B4521" t="s">
        <v>9271</v>
      </c>
      <c r="C4521" t="s">
        <v>10301</v>
      </c>
      <c r="D4521" t="s">
        <v>46</v>
      </c>
      <c r="E4521">
        <v>7.3212017999999999</v>
      </c>
      <c r="F4521">
        <v>10.23</v>
      </c>
      <c r="G4521">
        <v>-1.9325158492576899</v>
      </c>
      <c r="H4521">
        <v>21.233214595924501</v>
      </c>
      <c r="I4521">
        <v>-25.925522807783199</v>
      </c>
      <c r="J4521">
        <v>3.1476846512591501</v>
      </c>
      <c r="K4521">
        <v>9.3569516171013998</v>
      </c>
      <c r="L4521">
        <v>9.2199190312742996</v>
      </c>
      <c r="M4521">
        <v>79.675948609469501</v>
      </c>
      <c r="N4521">
        <v>1.0861114888375101</v>
      </c>
      <c r="O4521">
        <v>43.695014662756499</v>
      </c>
      <c r="P4521">
        <v>65.533980582524293</v>
      </c>
      <c r="Q4521">
        <v>3.8980819587076998E-2</v>
      </c>
    </row>
    <row r="4522" spans="1:17" hidden="1" x14ac:dyDescent="0.3">
      <c r="A4522" t="s">
        <v>9272</v>
      </c>
      <c r="B4522" t="s">
        <v>9273</v>
      </c>
      <c r="C4522" t="s">
        <v>10301</v>
      </c>
      <c r="D4522" t="s">
        <v>308</v>
      </c>
      <c r="E4522">
        <v>7.2640250000000002</v>
      </c>
      <c r="F4522">
        <v>9.25</v>
      </c>
      <c r="G4522">
        <v>-11.8575116772085</v>
      </c>
      <c r="H4522">
        <v>-2.2072338445238402</v>
      </c>
      <c r="I4522">
        <v>-26.735420150485499</v>
      </c>
      <c r="J4522">
        <v>11.4664836182315</v>
      </c>
      <c r="K4522">
        <v>9.2349969009263706</v>
      </c>
      <c r="L4522">
        <v>9.0897385050784791</v>
      </c>
      <c r="M4522">
        <v>55.573523220809598</v>
      </c>
      <c r="N4522">
        <v>0.75630252100840301</v>
      </c>
      <c r="O4522">
        <v>33.513513513513502</v>
      </c>
      <c r="P4522">
        <v>25.850340136054399</v>
      </c>
    </row>
    <row r="4523" spans="1:17" hidden="1" x14ac:dyDescent="0.3">
      <c r="A4523" t="s">
        <v>9274</v>
      </c>
      <c r="B4523" t="s">
        <v>9275</v>
      </c>
      <c r="C4523" t="s">
        <v>10301</v>
      </c>
      <c r="D4523" t="s">
        <v>51</v>
      </c>
      <c r="E4523">
        <v>7.2427999999999999</v>
      </c>
      <c r="F4523">
        <v>3.04</v>
      </c>
      <c r="G4523">
        <v>-35.796525402922398</v>
      </c>
      <c r="H4523">
        <v>-24.124774135558098</v>
      </c>
      <c r="I4523">
        <v>-50.631555656697699</v>
      </c>
      <c r="J4523">
        <v>-14.3679360643475</v>
      </c>
      <c r="K4523">
        <v>3.9031075105875899</v>
      </c>
      <c r="L4523">
        <v>3.9398682419018498</v>
      </c>
      <c r="M4523">
        <v>23.496715988424601</v>
      </c>
      <c r="N4523">
        <v>2.2288993615629802</v>
      </c>
      <c r="O4523">
        <v>97.697368421052602</v>
      </c>
      <c r="P4523">
        <v>29.361702127659498</v>
      </c>
      <c r="Q4523">
        <v>-1.040874229994E-2</v>
      </c>
    </row>
    <row r="4524" spans="1:17" hidden="1" x14ac:dyDescent="0.3">
      <c r="A4524" t="s">
        <v>9276</v>
      </c>
      <c r="B4524" t="s">
        <v>9277</v>
      </c>
      <c r="C4524" t="s">
        <v>10301</v>
      </c>
      <c r="D4524" t="s">
        <v>4682</v>
      </c>
      <c r="E4524">
        <v>7.2326449999999998</v>
      </c>
      <c r="F4524">
        <v>11.14</v>
      </c>
      <c r="G4524">
        <v>30.096446873028501</v>
      </c>
      <c r="H4524">
        <v>-1.23320787049787</v>
      </c>
      <c r="I4524">
        <v>6.7089647671869397</v>
      </c>
      <c r="J4524">
        <v>-2.76572611959616</v>
      </c>
      <c r="K4524">
        <v>10.4151903879313</v>
      </c>
      <c r="L4524">
        <v>9.7524539239350094</v>
      </c>
      <c r="M4524">
        <v>74.015420579939899</v>
      </c>
      <c r="N4524">
        <v>0</v>
      </c>
      <c r="O4524">
        <v>22.621184919209998</v>
      </c>
      <c r="P4524">
        <v>64.792899408284001</v>
      </c>
    </row>
    <row r="4525" spans="1:17" hidden="1" x14ac:dyDescent="0.3">
      <c r="A4525" t="s">
        <v>9278</v>
      </c>
      <c r="B4525" t="s">
        <v>9279</v>
      </c>
      <c r="C4525" t="s">
        <v>10301</v>
      </c>
      <c r="D4525" t="s">
        <v>1388</v>
      </c>
      <c r="E4525">
        <v>7.2237600000000004</v>
      </c>
      <c r="F4525">
        <v>11.85</v>
      </c>
      <c r="G4525">
        <v>13.153691047294</v>
      </c>
      <c r="H4525">
        <v>-6.8556978303372196</v>
      </c>
      <c r="I4525">
        <v>0.22228463364207199</v>
      </c>
      <c r="J4525">
        <v>-12.3811107349807</v>
      </c>
      <c r="K4525">
        <v>12.0673167851903</v>
      </c>
      <c r="L4525">
        <v>11.256121216046299</v>
      </c>
      <c r="M4525">
        <v>41.063151912775702</v>
      </c>
      <c r="N4525">
        <v>1.1139140646711301</v>
      </c>
      <c r="O4525">
        <v>20.253164556961998</v>
      </c>
      <c r="P4525">
        <v>55.716162943495398</v>
      </c>
      <c r="Q4525">
        <v>9.9708792360925003E-2</v>
      </c>
    </row>
    <row r="4526" spans="1:17" hidden="1" x14ac:dyDescent="0.3">
      <c r="A4526" t="s">
        <v>9280</v>
      </c>
      <c r="B4526" t="s">
        <v>9281</v>
      </c>
      <c r="C4526" t="s">
        <v>10301</v>
      </c>
      <c r="D4526" t="s">
        <v>1465</v>
      </c>
      <c r="E4526">
        <v>7.20038</v>
      </c>
      <c r="F4526">
        <v>23</v>
      </c>
      <c r="G4526">
        <v>-27.0405445416784</v>
      </c>
      <c r="H4526">
        <v>-1.23320787049787</v>
      </c>
      <c r="I4526">
        <v>-7.4146262891823502</v>
      </c>
      <c r="J4526">
        <v>-2.76572611959616</v>
      </c>
      <c r="K4526">
        <v>22.923237213744599</v>
      </c>
      <c r="L4526">
        <v>22.5473095128906</v>
      </c>
      <c r="M4526">
        <v>93.779490490814496</v>
      </c>
      <c r="N4526">
        <v>0.115125049622866</v>
      </c>
      <c r="O4526">
        <v>1.1304347826087</v>
      </c>
      <c r="P4526">
        <v>6.3337956541840104</v>
      </c>
    </row>
    <row r="4527" spans="1:17" hidden="1" x14ac:dyDescent="0.3">
      <c r="A4527" t="s">
        <v>9282</v>
      </c>
      <c r="B4527" t="s">
        <v>9283</v>
      </c>
      <c r="C4527" t="s">
        <v>10301</v>
      </c>
      <c r="D4527" t="s">
        <v>1672</v>
      </c>
      <c r="E4527">
        <v>7.1876160000000002</v>
      </c>
      <c r="F4527">
        <v>15.04</v>
      </c>
      <c r="G4527">
        <v>-2.4798726367284001</v>
      </c>
      <c r="H4527">
        <v>-13.5567692168605</v>
      </c>
      <c r="I4527">
        <v>-38.701448035528898</v>
      </c>
      <c r="J4527">
        <v>0.100515918620387</v>
      </c>
      <c r="K4527">
        <v>18.043333115366401</v>
      </c>
      <c r="L4527">
        <v>19.125143293746799</v>
      </c>
      <c r="M4527">
        <v>34.177556265603798</v>
      </c>
      <c r="N4527">
        <v>0.63108347285338395</v>
      </c>
      <c r="O4527">
        <v>93.683510638297804</v>
      </c>
      <c r="P4527">
        <v>65.274725274725199</v>
      </c>
      <c r="Q4527">
        <v>0.10922335765121401</v>
      </c>
    </row>
    <row r="4528" spans="1:17" hidden="1" x14ac:dyDescent="0.3">
      <c r="A4528" t="s">
        <v>9284</v>
      </c>
      <c r="B4528" t="s">
        <v>9285</v>
      </c>
      <c r="C4528" t="s">
        <v>10301</v>
      </c>
      <c r="D4528" t="s">
        <v>2624</v>
      </c>
      <c r="E4528">
        <v>7.1857575000000002</v>
      </c>
      <c r="F4528">
        <v>2.95</v>
      </c>
      <c r="G4528">
        <v>36.886731749608401</v>
      </c>
      <c r="H4528">
        <v>7.2538770003508297</v>
      </c>
      <c r="I4528">
        <v>-41.101569684099204</v>
      </c>
      <c r="J4528">
        <v>-1.7347982845446199</v>
      </c>
      <c r="K4528">
        <v>2.7715219228068801</v>
      </c>
      <c r="L4528">
        <v>2.7015598916442198</v>
      </c>
      <c r="M4528">
        <v>57.360472536376101</v>
      </c>
      <c r="N4528">
        <v>0.831168831168831</v>
      </c>
      <c r="O4528">
        <v>119.99999999999901</v>
      </c>
      <c r="P4528">
        <v>90.322580645161295</v>
      </c>
      <c r="Q4528">
        <v>8.5028495530754006E-2</v>
      </c>
    </row>
    <row r="4529" spans="1:17" hidden="1" x14ac:dyDescent="0.3">
      <c r="A4529" t="s">
        <v>9286</v>
      </c>
      <c r="B4529" t="s">
        <v>9287</v>
      </c>
      <c r="C4529" t="s">
        <v>10301</v>
      </c>
      <c r="D4529" t="s">
        <v>408</v>
      </c>
      <c r="E4529">
        <v>7.1626799999999999</v>
      </c>
      <c r="F4529">
        <v>1.4</v>
      </c>
      <c r="G4529">
        <v>66.526706920309806</v>
      </c>
      <c r="H4529">
        <v>18.601502873303701</v>
      </c>
      <c r="I4529">
        <v>28.3242676364749</v>
      </c>
      <c r="J4529">
        <v>2.3067376485197699</v>
      </c>
      <c r="K4529">
        <v>1.31995222308948</v>
      </c>
      <c r="L4529">
        <v>1.1148599517873501</v>
      </c>
      <c r="M4529">
        <v>49.0414176475795</v>
      </c>
      <c r="N4529">
        <v>0.53375131408332999</v>
      </c>
      <c r="O4529">
        <v>14.285714285714301</v>
      </c>
      <c r="P4529">
        <v>122.222222222222</v>
      </c>
      <c r="Q4529">
        <v>8.2634725999129993E-2</v>
      </c>
    </row>
    <row r="4530" spans="1:17" hidden="1" x14ac:dyDescent="0.3">
      <c r="A4530" t="s">
        <v>9288</v>
      </c>
      <c r="B4530" t="s">
        <v>9289</v>
      </c>
      <c r="C4530" t="s">
        <v>10301</v>
      </c>
      <c r="D4530" t="s">
        <v>497</v>
      </c>
      <c r="E4530">
        <v>7.1322183649999999</v>
      </c>
      <c r="F4530">
        <v>4.45</v>
      </c>
      <c r="G4530">
        <v>-53.127821557748</v>
      </c>
      <c r="H4530">
        <v>-11.334217971507901</v>
      </c>
      <c r="I4530">
        <v>-50.716828253936001</v>
      </c>
      <c r="J4530">
        <v>-3.8768372307072698</v>
      </c>
      <c r="K4530">
        <v>6.2219089565501902</v>
      </c>
      <c r="L4530">
        <v>13.060633260489301</v>
      </c>
      <c r="M4530">
        <v>12.9695196257676</v>
      </c>
      <c r="N4530">
        <v>2.7530284043441902</v>
      </c>
      <c r="O4530">
        <v>84.269662921348299</v>
      </c>
      <c r="P4530">
        <v>4.2154566744730699</v>
      </c>
      <c r="Q4530">
        <v>-0.215007755347525</v>
      </c>
    </row>
    <row r="4531" spans="1:17" hidden="1" x14ac:dyDescent="0.3">
      <c r="A4531" t="s">
        <v>9290</v>
      </c>
      <c r="B4531" t="s">
        <v>9291</v>
      </c>
      <c r="C4531" t="s">
        <v>10301</v>
      </c>
      <c r="D4531" t="s">
        <v>21</v>
      </c>
      <c r="E4531">
        <v>7.0994999999999999</v>
      </c>
      <c r="F4531">
        <v>60.37</v>
      </c>
      <c r="G4531">
        <v>27.036061243832499</v>
      </c>
      <c r="H4531">
        <v>-1.23320787049787</v>
      </c>
      <c r="I4531">
        <v>-1.4511568659899201</v>
      </c>
      <c r="J4531">
        <v>-2.76572611959616</v>
      </c>
      <c r="K4531">
        <v>50.681289753137101</v>
      </c>
      <c r="L4531">
        <v>41.991556302644803</v>
      </c>
      <c r="M4531">
        <v>100</v>
      </c>
      <c r="N4531">
        <v>0</v>
      </c>
      <c r="O4531">
        <v>0</v>
      </c>
      <c r="P4531">
        <v>54.953798767967101</v>
      </c>
    </row>
    <row r="4532" spans="1:17" hidden="1" x14ac:dyDescent="0.3">
      <c r="A4532" t="s">
        <v>9292</v>
      </c>
      <c r="B4532" t="s">
        <v>9293</v>
      </c>
      <c r="C4532" t="s">
        <v>10301</v>
      </c>
      <c r="D4532" t="s">
        <v>6893</v>
      </c>
      <c r="E4532">
        <v>7.0941010000000002</v>
      </c>
      <c r="F4532">
        <v>20.65</v>
      </c>
      <c r="G4532">
        <v>-34.2669438733409</v>
      </c>
      <c r="H4532">
        <v>-13.0029306849967</v>
      </c>
      <c r="I4532">
        <v>-42.426906072445199</v>
      </c>
      <c r="J4532">
        <v>0.68427388040383696</v>
      </c>
      <c r="K4532">
        <v>22.629821042037999</v>
      </c>
      <c r="L4532">
        <v>22.985637698742799</v>
      </c>
      <c r="M4532">
        <v>48.494460279023002</v>
      </c>
      <c r="N4532">
        <v>0.47040072298560098</v>
      </c>
      <c r="O4532">
        <v>116.222760290556</v>
      </c>
      <c r="P4532">
        <v>21.470588235294102</v>
      </c>
    </row>
    <row r="4533" spans="1:17" hidden="1" x14ac:dyDescent="0.3">
      <c r="A4533" t="s">
        <v>9294</v>
      </c>
      <c r="B4533" t="s">
        <v>9295</v>
      </c>
      <c r="C4533" t="s">
        <v>10301</v>
      </c>
      <c r="D4533" t="s">
        <v>180</v>
      </c>
      <c r="E4533">
        <v>7.087489605</v>
      </c>
      <c r="F4533">
        <v>13.45</v>
      </c>
      <c r="G4533">
        <v>-33.132677622795498</v>
      </c>
      <c r="H4533">
        <v>-9.13530577259578</v>
      </c>
      <c r="I4533">
        <v>-26.278906966699601</v>
      </c>
      <c r="J4533">
        <v>0.52839152746265405</v>
      </c>
      <c r="K4533">
        <v>14.431595898926</v>
      </c>
      <c r="L4533">
        <v>15.666700203665799</v>
      </c>
      <c r="M4533">
        <v>47.4363955263793</v>
      </c>
      <c r="N4533">
        <v>0.372748669674558</v>
      </c>
      <c r="O4533">
        <v>62.825278810408903</v>
      </c>
      <c r="P4533">
        <v>8.90688259109311</v>
      </c>
      <c r="Q4533">
        <v>-5.3244406466649999E-3</v>
      </c>
    </row>
    <row r="4534" spans="1:17" hidden="1" x14ac:dyDescent="0.3">
      <c r="A4534" t="s">
        <v>9296</v>
      </c>
      <c r="B4534" t="s">
        <v>9297</v>
      </c>
      <c r="C4534" t="s">
        <v>10301</v>
      </c>
      <c r="D4534" t="s">
        <v>408</v>
      </c>
      <c r="E4534">
        <v>7.0853417250000001</v>
      </c>
      <c r="F4534">
        <v>3.85</v>
      </c>
      <c r="G4534">
        <v>13.107903501506399</v>
      </c>
      <c r="H4534">
        <v>26.039519402229299</v>
      </c>
      <c r="I4534">
        <v>28.835216541584401</v>
      </c>
      <c r="J4534">
        <v>18.388120034249901</v>
      </c>
      <c r="K4534">
        <v>3.09719672423472</v>
      </c>
      <c r="L4534">
        <v>2.9003710809766998</v>
      </c>
      <c r="M4534">
        <v>82.765421011278406</v>
      </c>
      <c r="N4534">
        <v>1.33717400520864</v>
      </c>
      <c r="O4534">
        <v>4.9350649350649203</v>
      </c>
      <c r="P4534">
        <v>94.4444444444444</v>
      </c>
      <c r="Q4534">
        <v>8.2221527719919002E-2</v>
      </c>
    </row>
    <row r="4535" spans="1:17" hidden="1" x14ac:dyDescent="0.3">
      <c r="A4535" t="s">
        <v>9298</v>
      </c>
      <c r="B4535" t="s">
        <v>9299</v>
      </c>
      <c r="C4535" t="s">
        <v>10301</v>
      </c>
      <c r="D4535" t="s">
        <v>622</v>
      </c>
      <c r="E4535">
        <v>7.0694400000000002</v>
      </c>
      <c r="F4535">
        <v>31.56</v>
      </c>
      <c r="G4535">
        <v>-26.925737524134501</v>
      </c>
      <c r="H4535">
        <v>-19.212176836899499</v>
      </c>
      <c r="I4535">
        <v>8.1420352902334692</v>
      </c>
      <c r="J4535">
        <v>-1.11283355761269</v>
      </c>
      <c r="K4535">
        <v>36.967831825409299</v>
      </c>
      <c r="L4535">
        <v>37.5022576458259</v>
      </c>
      <c r="M4535">
        <v>33.474885693077702</v>
      </c>
      <c r="N4535">
        <v>0.28541826329124498</v>
      </c>
      <c r="O4535">
        <v>87.642585551330797</v>
      </c>
      <c r="P4535">
        <v>25.988023952095801</v>
      </c>
    </row>
    <row r="4536" spans="1:17" hidden="1" x14ac:dyDescent="0.3">
      <c r="A4536" t="s">
        <v>9300</v>
      </c>
      <c r="B4536" t="s">
        <v>9301</v>
      </c>
      <c r="C4536" t="s">
        <v>10301</v>
      </c>
      <c r="D4536" t="s">
        <v>224</v>
      </c>
      <c r="E4536">
        <v>7.0681944000000003</v>
      </c>
      <c r="F4536">
        <v>11.5</v>
      </c>
      <c r="G4536">
        <v>170.78356117716399</v>
      </c>
      <c r="H4536">
        <v>-9.3196770458381408</v>
      </c>
      <c r="I4536">
        <v>68.858019598798293</v>
      </c>
      <c r="J4536">
        <v>-5.8062666601366999</v>
      </c>
      <c r="K4536">
        <v>12.4494142029898</v>
      </c>
      <c r="L4536">
        <v>10.539895357539301</v>
      </c>
      <c r="M4536">
        <v>41.695591075368903</v>
      </c>
      <c r="N4536">
        <v>0.37781481140036699</v>
      </c>
      <c r="O4536">
        <v>60.521739130434703</v>
      </c>
      <c r="P4536">
        <v>224.858757062146</v>
      </c>
      <c r="Q4536">
        <v>0.123987318415698</v>
      </c>
    </row>
    <row r="4537" spans="1:17" hidden="1" x14ac:dyDescent="0.3">
      <c r="A4537" t="s">
        <v>9302</v>
      </c>
      <c r="B4537" t="s">
        <v>9303</v>
      </c>
      <c r="C4537" t="s">
        <v>10301</v>
      </c>
      <c r="D4537" t="s">
        <v>4585</v>
      </c>
      <c r="E4537">
        <v>7.0679999999999996</v>
      </c>
      <c r="F4537">
        <v>5.89</v>
      </c>
      <c r="G4537">
        <v>19.332262475865399</v>
      </c>
      <c r="H4537">
        <v>0.29221585831568297</v>
      </c>
      <c r="I4537">
        <v>-25.312095999888701</v>
      </c>
      <c r="J4537">
        <v>-0.54729608546647801</v>
      </c>
      <c r="K4537">
        <v>6.1967200997031497</v>
      </c>
      <c r="L4537">
        <v>6.0801094628553596</v>
      </c>
      <c r="M4537">
        <v>50.859889628825499</v>
      </c>
      <c r="N4537">
        <v>0.32112728149583802</v>
      </c>
      <c r="O4537">
        <v>36.162988115449899</v>
      </c>
      <c r="P4537">
        <v>55</v>
      </c>
      <c r="Q4537">
        <v>6.1783812133699998E-3</v>
      </c>
    </row>
    <row r="4538" spans="1:17" hidden="1" x14ac:dyDescent="0.3">
      <c r="A4538" t="s">
        <v>9304</v>
      </c>
      <c r="B4538" t="s">
        <v>9305</v>
      </c>
      <c r="C4538" t="s">
        <v>10301</v>
      </c>
      <c r="D4538" t="s">
        <v>527</v>
      </c>
      <c r="E4538">
        <v>7.0349999999999904</v>
      </c>
      <c r="F4538">
        <v>32.15</v>
      </c>
      <c r="G4538">
        <v>104.379950337137</v>
      </c>
      <c r="H4538">
        <v>1.7731212434261601</v>
      </c>
      <c r="I4538">
        <v>10.012382700820099</v>
      </c>
      <c r="J4538">
        <v>7.5732569312512696</v>
      </c>
      <c r="K4538">
        <v>30.311884902273899</v>
      </c>
      <c r="L4538">
        <v>26.4200281045146</v>
      </c>
      <c r="M4538">
        <v>59.069059695734197</v>
      </c>
      <c r="N4538">
        <v>0.193086856116016</v>
      </c>
      <c r="O4538">
        <v>25.381026438569201</v>
      </c>
      <c r="P4538">
        <v>162.44897959183601</v>
      </c>
    </row>
    <row r="4539" spans="1:17" hidden="1" x14ac:dyDescent="0.3">
      <c r="A4539" t="s">
        <v>9306</v>
      </c>
      <c r="B4539" t="s">
        <v>9307</v>
      </c>
      <c r="C4539" t="s">
        <v>10301</v>
      </c>
      <c r="D4539" t="s">
        <v>290</v>
      </c>
      <c r="E4539">
        <v>7.0132246</v>
      </c>
      <c r="F4539">
        <v>7.01</v>
      </c>
      <c r="G4539">
        <v>-30.421214575594899</v>
      </c>
      <c r="H4539">
        <v>0.95657315139994203</v>
      </c>
      <c r="I4539">
        <v>-22.3763693062002</v>
      </c>
      <c r="J4539">
        <v>-0.42654483304645902</v>
      </c>
      <c r="K4539">
        <v>6.89225634041322</v>
      </c>
      <c r="M4539">
        <v>55.206623842413201</v>
      </c>
      <c r="N4539">
        <v>0.37794446806632997</v>
      </c>
      <c r="O4539">
        <v>111.41226818830199</v>
      </c>
      <c r="P4539">
        <v>24.2907801418439</v>
      </c>
    </row>
    <row r="4540" spans="1:17" hidden="1" x14ac:dyDescent="0.3">
      <c r="A4540" t="s">
        <v>9308</v>
      </c>
      <c r="B4540" t="s">
        <v>9309</v>
      </c>
      <c r="C4540" t="s">
        <v>10301</v>
      </c>
      <c r="D4540" t="s">
        <v>568</v>
      </c>
      <c r="E4540">
        <v>7.0006409999999999</v>
      </c>
      <c r="F4540">
        <v>7.53</v>
      </c>
      <c r="G4540">
        <v>23.591316801821101</v>
      </c>
      <c r="H4540">
        <v>-13.2332078704978</v>
      </c>
      <c r="I4540">
        <v>48.537033593921699</v>
      </c>
      <c r="J4540">
        <v>-20.9475443014143</v>
      </c>
      <c r="K4540">
        <v>8.1989979272869409</v>
      </c>
      <c r="L4540">
        <v>6.6423718988686398</v>
      </c>
      <c r="M4540">
        <v>28.301870644430402</v>
      </c>
      <c r="N4540">
        <v>0.80521512385919103</v>
      </c>
      <c r="O4540">
        <v>49.269588313413003</v>
      </c>
      <c r="P4540">
        <v>114.529914529914</v>
      </c>
      <c r="Q4540">
        <v>1.500720485715E-2</v>
      </c>
    </row>
    <row r="4541" spans="1:17" hidden="1" x14ac:dyDescent="0.3">
      <c r="A4541" t="s">
        <v>9310</v>
      </c>
      <c r="B4541" t="s">
        <v>9311</v>
      </c>
      <c r="C4541" t="s">
        <v>10301</v>
      </c>
      <c r="D4541" t="s">
        <v>219</v>
      </c>
      <c r="E4541">
        <v>7.0000192349999901</v>
      </c>
      <c r="F4541">
        <v>4.95</v>
      </c>
      <c r="G4541">
        <v>158.20943010592299</v>
      </c>
      <c r="H4541">
        <v>-1.85820787049787</v>
      </c>
      <c r="I4541">
        <v>56.691614575250398</v>
      </c>
      <c r="J4541">
        <v>3.9456832763769798</v>
      </c>
      <c r="K4541">
        <v>4.8664867107091698</v>
      </c>
      <c r="L4541">
        <v>4.0449688987878103</v>
      </c>
      <c r="M4541">
        <v>60.0750713428219</v>
      </c>
      <c r="N4541">
        <v>0.81852014000777795</v>
      </c>
      <c r="O4541">
        <v>43.232323232323203</v>
      </c>
      <c r="P4541">
        <v>186.12716763005699</v>
      </c>
      <c r="Q4541">
        <v>0.122345429436646</v>
      </c>
    </row>
    <row r="4542" spans="1:17" hidden="1" x14ac:dyDescent="0.3">
      <c r="A4542" t="s">
        <v>9312</v>
      </c>
      <c r="B4542" t="s">
        <v>9313</v>
      </c>
      <c r="C4542" t="s">
        <v>10301</v>
      </c>
      <c r="D4542" t="s">
        <v>2161</v>
      </c>
      <c r="E4542">
        <v>6.9982499999999996</v>
      </c>
      <c r="F4542">
        <v>7.5</v>
      </c>
      <c r="G4542">
        <v>-76.193599593100004</v>
      </c>
      <c r="H4542">
        <v>25.780214948293999</v>
      </c>
      <c r="I4542">
        <v>-56.3659978502507</v>
      </c>
      <c r="J4542">
        <v>2.51939210015348</v>
      </c>
      <c r="K4542">
        <v>6.8432262796491097</v>
      </c>
      <c r="L4542">
        <v>9.3759104008966698</v>
      </c>
      <c r="M4542">
        <v>66.7428893363209</v>
      </c>
      <c r="N4542">
        <v>1.1308819006740001</v>
      </c>
      <c r="O4542">
        <v>140</v>
      </c>
      <c r="P4542">
        <v>45.067698259187601</v>
      </c>
    </row>
    <row r="4543" spans="1:17" hidden="1" x14ac:dyDescent="0.3">
      <c r="A4543" t="s">
        <v>9314</v>
      </c>
      <c r="B4543" t="s">
        <v>9315</v>
      </c>
      <c r="C4543" t="s">
        <v>10301</v>
      </c>
      <c r="D4543" t="s">
        <v>54</v>
      </c>
      <c r="E4543">
        <v>6.96692</v>
      </c>
      <c r="F4543">
        <v>19</v>
      </c>
      <c r="G4543">
        <v>85.325809052745299</v>
      </c>
      <c r="H4543">
        <v>4.2051939053067899</v>
      </c>
      <c r="I4543">
        <v>10.510762813323799</v>
      </c>
      <c r="J4543">
        <v>-3.7042037004095101</v>
      </c>
      <c r="K4543">
        <v>17.970975470922099</v>
      </c>
      <c r="L4543">
        <v>16.165986843111799</v>
      </c>
      <c r="M4543">
        <v>55.879566019018199</v>
      </c>
      <c r="N4543">
        <v>1.3806202634301801</v>
      </c>
      <c r="O4543">
        <v>49.684210526315702</v>
      </c>
      <c r="P4543">
        <v>113.723284589426</v>
      </c>
    </row>
    <row r="4544" spans="1:17" hidden="1" x14ac:dyDescent="0.3">
      <c r="A4544" t="s">
        <v>9316</v>
      </c>
      <c r="B4544" t="s">
        <v>9317</v>
      </c>
      <c r="C4544" t="s">
        <v>10301</v>
      </c>
      <c r="D4544" t="s">
        <v>408</v>
      </c>
      <c r="E4544">
        <v>6.9425226000000002</v>
      </c>
      <c r="F4544">
        <v>13.07</v>
      </c>
      <c r="G4544">
        <v>67.156889341536996</v>
      </c>
      <c r="H4544">
        <v>-36.3894578704978</v>
      </c>
      <c r="I4544">
        <v>40.301011822521403</v>
      </c>
      <c r="J4544">
        <v>-3.95620231007236</v>
      </c>
      <c r="K4544">
        <v>15.2390970903227</v>
      </c>
      <c r="L4544">
        <v>12.802283176049</v>
      </c>
      <c r="M4544">
        <v>35.832850969434801</v>
      </c>
      <c r="N4544">
        <v>0.70016928795477795</v>
      </c>
      <c r="O4544">
        <v>55.929609793419999</v>
      </c>
      <c r="P4544">
        <v>99.541984732824403</v>
      </c>
      <c r="Q4544">
        <v>0.14339641963413799</v>
      </c>
    </row>
    <row r="4545" spans="1:17" hidden="1" x14ac:dyDescent="0.3">
      <c r="A4545" t="s">
        <v>9318</v>
      </c>
      <c r="B4545" t="s">
        <v>9319</v>
      </c>
      <c r="C4545" t="s">
        <v>10301</v>
      </c>
      <c r="D4545" t="s">
        <v>72</v>
      </c>
      <c r="E4545">
        <v>6.9295336079999998</v>
      </c>
      <c r="F4545">
        <v>1.02</v>
      </c>
      <c r="G4545">
        <v>11.8082898731257</v>
      </c>
      <c r="H4545">
        <v>0.65358458233231698</v>
      </c>
      <c r="I4545">
        <v>-12.646606149932801</v>
      </c>
      <c r="J4545">
        <v>2.0886428124426701</v>
      </c>
      <c r="K4545">
        <v>1.05081761132116</v>
      </c>
      <c r="L4545">
        <v>0.99685109903023195</v>
      </c>
      <c r="M4545">
        <v>42.6446922163964</v>
      </c>
      <c r="N4545">
        <v>1.0460883191072401</v>
      </c>
      <c r="O4545">
        <v>20.588235294117599</v>
      </c>
      <c r="P4545">
        <v>61.904761904761898</v>
      </c>
      <c r="Q4545">
        <v>-6.5632237101244995E-2</v>
      </c>
    </row>
    <row r="4546" spans="1:17" hidden="1" x14ac:dyDescent="0.3">
      <c r="A4546" t="s">
        <v>9320</v>
      </c>
      <c r="B4546" t="s">
        <v>9321</v>
      </c>
      <c r="C4546" t="s">
        <v>10301</v>
      </c>
      <c r="D4546" t="s">
        <v>89</v>
      </c>
      <c r="E4546">
        <v>6.9235803000000002</v>
      </c>
      <c r="F4546">
        <v>31.31</v>
      </c>
      <c r="G4546">
        <v>362.06661302359601</v>
      </c>
      <c r="H4546">
        <v>8.7238121868087006</v>
      </c>
      <c r="I4546">
        <v>204.90667410765701</v>
      </c>
      <c r="J4546">
        <v>-2.8308302862628301</v>
      </c>
      <c r="K4546">
        <v>25.739092832056102</v>
      </c>
      <c r="L4546">
        <v>15.2163447382461</v>
      </c>
      <c r="M4546">
        <v>54.482702407873397</v>
      </c>
      <c r="N4546">
        <v>1.86968998407342</v>
      </c>
      <c r="O4546">
        <v>10.6675183647396</v>
      </c>
      <c r="P4546">
        <v>444.52173913043401</v>
      </c>
      <c r="Q4546">
        <v>0.16528502418016999</v>
      </c>
    </row>
    <row r="4547" spans="1:17" hidden="1" x14ac:dyDescent="0.3">
      <c r="A4547" t="s">
        <v>9322</v>
      </c>
      <c r="B4547" t="s">
        <v>9323</v>
      </c>
      <c r="C4547" t="s">
        <v>10301</v>
      </c>
      <c r="D4547" t="s">
        <v>1672</v>
      </c>
      <c r="E4547">
        <v>6.9209478000000004</v>
      </c>
      <c r="F4547">
        <v>21.06</v>
      </c>
      <c r="G4547">
        <v>9.1024316365681095</v>
      </c>
      <c r="H4547">
        <v>-16.975743737112801</v>
      </c>
      <c r="I4547">
        <v>-0.18817280820479801</v>
      </c>
      <c r="J4547">
        <v>-1.6959586777357001</v>
      </c>
      <c r="K4547">
        <v>22.193220213262599</v>
      </c>
      <c r="L4547">
        <v>18.708980782402001</v>
      </c>
      <c r="M4547">
        <v>39.126939882306701</v>
      </c>
      <c r="N4547">
        <v>0.262337186301214</v>
      </c>
      <c r="O4547">
        <v>61.396011396011403</v>
      </c>
      <c r="P4547">
        <v>66.482213438735101</v>
      </c>
      <c r="Q4547">
        <v>8.2602379773344003E-2</v>
      </c>
    </row>
    <row r="4548" spans="1:17" hidden="1" x14ac:dyDescent="0.3">
      <c r="A4548" t="s">
        <v>9324</v>
      </c>
      <c r="B4548" t="s">
        <v>9325</v>
      </c>
      <c r="C4548" t="s">
        <v>10301</v>
      </c>
      <c r="D4548" t="s">
        <v>51</v>
      </c>
      <c r="E4548">
        <v>6.9000482999999999</v>
      </c>
      <c r="F4548">
        <v>23</v>
      </c>
      <c r="G4548">
        <v>-17.605986924614101</v>
      </c>
      <c r="H4548">
        <v>-1.23320787049787</v>
      </c>
      <c r="I4548">
        <v>-6.89213327468679</v>
      </c>
      <c r="J4548">
        <v>-2.76572611959616</v>
      </c>
      <c r="K4548">
        <v>22.997815903628599</v>
      </c>
      <c r="L4548">
        <v>22.535059325739699</v>
      </c>
      <c r="M4548">
        <v>10.6643431554632</v>
      </c>
      <c r="N4548">
        <v>0.114285714285714</v>
      </c>
      <c r="O4548">
        <v>5.1739130434782696</v>
      </c>
      <c r="P4548">
        <v>12.1951219512195</v>
      </c>
    </row>
    <row r="4549" spans="1:17" hidden="1" x14ac:dyDescent="0.3">
      <c r="A4549" t="s">
        <v>9326</v>
      </c>
      <c r="B4549" t="s">
        <v>9327</v>
      </c>
      <c r="C4549" t="s">
        <v>10301</v>
      </c>
      <c r="D4549" t="s">
        <v>72</v>
      </c>
      <c r="E4549">
        <v>6.89649100989155</v>
      </c>
      <c r="F4549">
        <v>6.88</v>
      </c>
      <c r="G4549">
        <v>125.95680122125199</v>
      </c>
      <c r="H4549">
        <v>141.020313256262</v>
      </c>
      <c r="I4549">
        <v>142.198806381862</v>
      </c>
      <c r="J4549">
        <v>-2.76572611959616</v>
      </c>
      <c r="M4549">
        <v>100</v>
      </c>
      <c r="O4549">
        <v>0</v>
      </c>
      <c r="P4549">
        <v>153.87453874538701</v>
      </c>
    </row>
    <row r="4550" spans="1:17" hidden="1" x14ac:dyDescent="0.3">
      <c r="A4550" t="s">
        <v>9328</v>
      </c>
      <c r="B4550" t="s">
        <v>9329</v>
      </c>
      <c r="C4550" t="s">
        <v>10301</v>
      </c>
      <c r="D4550">
        <v>0</v>
      </c>
      <c r="E4550">
        <v>6.8351499999999996</v>
      </c>
      <c r="F4550">
        <v>7.19</v>
      </c>
      <c r="G4550">
        <v>28.727142650157301</v>
      </c>
      <c r="H4550">
        <v>0.761094123804129</v>
      </c>
      <c r="I4550">
        <v>27.935918121911801</v>
      </c>
      <c r="J4550">
        <v>-1.0611806650507101</v>
      </c>
      <c r="K4550">
        <v>6.5117479551196</v>
      </c>
      <c r="L4550">
        <v>6.2041698864245598</v>
      </c>
      <c r="M4550">
        <v>33.054303584157999</v>
      </c>
      <c r="N4550">
        <v>0.69179548190597895</v>
      </c>
      <c r="O4550">
        <v>14.8817802503476</v>
      </c>
      <c r="P4550">
        <v>69.575471698113205</v>
      </c>
    </row>
    <row r="4551" spans="1:17" hidden="1" x14ac:dyDescent="0.3">
      <c r="A4551" t="s">
        <v>9330</v>
      </c>
      <c r="B4551" t="s">
        <v>9331</v>
      </c>
      <c r="C4551" t="s">
        <v>10301</v>
      </c>
      <c r="D4551" t="s">
        <v>1888</v>
      </c>
      <c r="E4551">
        <v>6.812917101</v>
      </c>
      <c r="F4551">
        <v>2.0699999999999998</v>
      </c>
      <c r="G4551">
        <v>115.61167424057101</v>
      </c>
      <c r="H4551">
        <v>41.2128352949697</v>
      </c>
      <c r="I4551">
        <v>60.8242676364749</v>
      </c>
      <c r="J4551">
        <v>10.377131023260899</v>
      </c>
      <c r="K4551">
        <v>1.5084811747657101</v>
      </c>
      <c r="L4551">
        <v>1.2064638807399199</v>
      </c>
      <c r="M4551">
        <v>90.963049546144106</v>
      </c>
      <c r="N4551">
        <v>1.11685129353179</v>
      </c>
      <c r="O4551">
        <v>0</v>
      </c>
      <c r="P4551">
        <v>158.74999999999901</v>
      </c>
      <c r="Q4551">
        <v>8.3226102220427006E-2</v>
      </c>
    </row>
    <row r="4552" spans="1:17" hidden="1" x14ac:dyDescent="0.3">
      <c r="A4552" t="s">
        <v>9332</v>
      </c>
      <c r="B4552" t="s">
        <v>9333</v>
      </c>
      <c r="C4552" t="s">
        <v>10301</v>
      </c>
      <c r="D4552" t="s">
        <v>733</v>
      </c>
      <c r="E4552">
        <v>6.7584707650000002</v>
      </c>
      <c r="F4552">
        <v>36.53</v>
      </c>
      <c r="G4552">
        <v>36.6923493466062</v>
      </c>
      <c r="H4552">
        <v>3.2537884141548798</v>
      </c>
      <c r="I4552">
        <v>8.9251260055736505</v>
      </c>
      <c r="J4552">
        <v>0.22018937336158301</v>
      </c>
      <c r="K4552">
        <v>35.5835505377663</v>
      </c>
      <c r="L4552">
        <v>31.498346468116601</v>
      </c>
      <c r="M4552">
        <v>51.4778037811056</v>
      </c>
      <c r="N4552">
        <v>0.44247093803985899</v>
      </c>
      <c r="O4552">
        <v>3.39447029838488</v>
      </c>
      <c r="P4552">
        <v>69.915891066155794</v>
      </c>
    </row>
    <row r="4553" spans="1:17" hidden="1" x14ac:dyDescent="0.3">
      <c r="A4553" t="s">
        <v>9334</v>
      </c>
      <c r="B4553" t="s">
        <v>9335</v>
      </c>
      <c r="C4553" t="s">
        <v>10301</v>
      </c>
      <c r="D4553" t="s">
        <v>2161</v>
      </c>
      <c r="E4553">
        <v>6.7302</v>
      </c>
      <c r="F4553">
        <v>18</v>
      </c>
      <c r="G4553">
        <v>5.4155958091987699</v>
      </c>
      <c r="H4553">
        <v>-16.2072277098932</v>
      </c>
      <c r="I4553">
        <v>14.6400571101591</v>
      </c>
      <c r="J4553">
        <v>-2.76572611959616</v>
      </c>
      <c r="K4553">
        <v>20.513147245128401</v>
      </c>
      <c r="L4553">
        <v>18.838869393789601</v>
      </c>
      <c r="M4553">
        <v>26.543084890894601</v>
      </c>
      <c r="N4553">
        <v>0.67032967032966995</v>
      </c>
      <c r="O4553">
        <v>57.6666666666666</v>
      </c>
      <c r="P4553">
        <v>60</v>
      </c>
    </row>
    <row r="4554" spans="1:17" hidden="1" x14ac:dyDescent="0.3">
      <c r="A4554" t="s">
        <v>9336</v>
      </c>
      <c r="B4554" t="s">
        <v>9337</v>
      </c>
      <c r="C4554" t="s">
        <v>10301</v>
      </c>
      <c r="D4554" t="s">
        <v>359</v>
      </c>
      <c r="E4554">
        <v>6.7240799999999998</v>
      </c>
      <c r="F4554">
        <v>16.98</v>
      </c>
      <c r="G4554">
        <v>75.435555889039094</v>
      </c>
      <c r="H4554">
        <v>-0.93804848442941302</v>
      </c>
      <c r="I4554">
        <v>-22.3073113108934</v>
      </c>
      <c r="J4554">
        <v>4.69790449393955</v>
      </c>
      <c r="K4554">
        <v>16.072343517772801</v>
      </c>
      <c r="L4554">
        <v>15.219050016867699</v>
      </c>
      <c r="M4554">
        <v>58.757192552546798</v>
      </c>
      <c r="N4554">
        <v>0.52016560813300605</v>
      </c>
      <c r="O4554">
        <v>31.154299175500501</v>
      </c>
      <c r="P4554">
        <v>103.84153661464499</v>
      </c>
      <c r="Q4554">
        <v>8.1858334690946999E-2</v>
      </c>
    </row>
    <row r="4555" spans="1:17" hidden="1" x14ac:dyDescent="0.3">
      <c r="A4555" t="s">
        <v>9338</v>
      </c>
      <c r="B4555" t="s">
        <v>9339</v>
      </c>
      <c r="C4555" t="s">
        <v>10301</v>
      </c>
      <c r="E4555">
        <v>6.7003608000000003</v>
      </c>
      <c r="F4555">
        <v>22.89</v>
      </c>
      <c r="G4555">
        <v>-27.917737524134498</v>
      </c>
      <c r="H4555">
        <v>-1.23320787049787</v>
      </c>
      <c r="I4555">
        <v>-11.675732363525</v>
      </c>
      <c r="J4555">
        <v>-2.76572611959616</v>
      </c>
      <c r="K4555">
        <v>22.89</v>
      </c>
      <c r="M4555">
        <v>50</v>
      </c>
      <c r="O4555">
        <v>0</v>
      </c>
      <c r="P4555">
        <v>0</v>
      </c>
    </row>
    <row r="4556" spans="1:17" hidden="1" x14ac:dyDescent="0.3">
      <c r="A4556" t="s">
        <v>9340</v>
      </c>
      <c r="B4556" t="s">
        <v>9341</v>
      </c>
      <c r="C4556" t="s">
        <v>10301</v>
      </c>
      <c r="D4556" t="s">
        <v>139</v>
      </c>
      <c r="E4556">
        <v>6.7001340000000003</v>
      </c>
      <c r="F4556">
        <v>0.76</v>
      </c>
      <c r="G4556">
        <v>-17.441547047943999</v>
      </c>
      <c r="H4556">
        <v>9.0609097765609405</v>
      </c>
      <c r="I4556">
        <v>-29.955302255998099</v>
      </c>
      <c r="J4556">
        <v>-5.3631287169987596</v>
      </c>
      <c r="K4556">
        <v>0.72419929742786604</v>
      </c>
      <c r="L4556">
        <v>0.75821540325482295</v>
      </c>
      <c r="M4556">
        <v>55.5895390345283</v>
      </c>
      <c r="N4556">
        <v>0.33785000952916799</v>
      </c>
      <c r="O4556">
        <v>78.947368421052602</v>
      </c>
      <c r="P4556">
        <v>61.702127659574401</v>
      </c>
    </row>
    <row r="4557" spans="1:17" hidden="1" x14ac:dyDescent="0.3">
      <c r="A4557" t="s">
        <v>9342</v>
      </c>
      <c r="B4557" t="s">
        <v>9343</v>
      </c>
      <c r="C4557" t="s">
        <v>10301</v>
      </c>
      <c r="D4557" t="s">
        <v>80</v>
      </c>
      <c r="E4557">
        <v>6.6950000000000003</v>
      </c>
      <c r="F4557">
        <v>20</v>
      </c>
      <c r="G4557">
        <v>26.0468506205921</v>
      </c>
      <c r="H4557">
        <v>32.688360756953003</v>
      </c>
      <c r="I4557">
        <v>-0.44102713549392097</v>
      </c>
      <c r="J4557">
        <v>7.9910306371605699</v>
      </c>
      <c r="K4557">
        <v>18.0453726679584</v>
      </c>
      <c r="L4557">
        <v>16.470943793585899</v>
      </c>
      <c r="M4557">
        <v>58.7252316156872</v>
      </c>
      <c r="N4557">
        <v>0.84335616669685798</v>
      </c>
      <c r="O4557">
        <v>9.3999999999999808</v>
      </c>
      <c r="P4557">
        <v>84.672206832871595</v>
      </c>
      <c r="Q4557">
        <v>5.0493874283725003E-2</v>
      </c>
    </row>
    <row r="4558" spans="1:17" hidden="1" x14ac:dyDescent="0.3">
      <c r="A4558" t="s">
        <v>9344</v>
      </c>
      <c r="B4558" t="s">
        <v>9345</v>
      </c>
      <c r="C4558" t="s">
        <v>10301</v>
      </c>
      <c r="D4558" t="s">
        <v>54</v>
      </c>
      <c r="E4558">
        <v>6.6622313919999998</v>
      </c>
      <c r="F4558">
        <v>7.97</v>
      </c>
      <c r="G4558">
        <v>84.050347582248406</v>
      </c>
      <c r="H4558">
        <v>34.080883810316998</v>
      </c>
      <c r="I4558">
        <v>-12.422930370996999</v>
      </c>
      <c r="J4558">
        <v>-12.4029143282129</v>
      </c>
      <c r="K4558">
        <v>7.4056844007964404</v>
      </c>
      <c r="L4558">
        <v>6.4288048738630303</v>
      </c>
      <c r="M4558">
        <v>48.108809498146101</v>
      </c>
      <c r="N4558">
        <v>0.94547976161034197</v>
      </c>
      <c r="O4558">
        <v>16.185696361354999</v>
      </c>
      <c r="P4558">
        <v>111.96808510638201</v>
      </c>
    </row>
    <row r="4559" spans="1:17" hidden="1" x14ac:dyDescent="0.3">
      <c r="A4559" t="s">
        <v>9346</v>
      </c>
      <c r="B4559" t="s">
        <v>9347</v>
      </c>
      <c r="C4559" t="s">
        <v>10301</v>
      </c>
      <c r="D4559" t="s">
        <v>2624</v>
      </c>
      <c r="E4559">
        <v>6.656936</v>
      </c>
      <c r="F4559">
        <v>4.4000000000000004</v>
      </c>
      <c r="G4559">
        <v>-8.3525201328302092</v>
      </c>
      <c r="H4559">
        <v>1.5705304472591299</v>
      </c>
      <c r="I4559">
        <v>-10.526307076168701</v>
      </c>
      <c r="J4559">
        <v>5.8762491890458204</v>
      </c>
      <c r="K4559">
        <v>3.8521287152135999</v>
      </c>
      <c r="L4559">
        <v>3.9051684304504701</v>
      </c>
      <c r="M4559">
        <v>81.360934121249798</v>
      </c>
      <c r="N4559">
        <v>0.89725744139635499</v>
      </c>
      <c r="O4559">
        <v>25</v>
      </c>
      <c r="P4559">
        <v>54.385964912280699</v>
      </c>
      <c r="Q4559">
        <v>4.8164958402201002E-2</v>
      </c>
    </row>
    <row r="4560" spans="1:17" hidden="1" x14ac:dyDescent="0.3">
      <c r="A4560" t="s">
        <v>9348</v>
      </c>
      <c r="B4560" t="s">
        <v>9349</v>
      </c>
      <c r="C4560" t="s">
        <v>10301</v>
      </c>
      <c r="D4560" t="s">
        <v>1672</v>
      </c>
      <c r="E4560">
        <v>6.6550000000000002</v>
      </c>
      <c r="F4560">
        <v>11</v>
      </c>
      <c r="G4560">
        <v>13.470437283063299</v>
      </c>
      <c r="H4560">
        <v>5.3210992456069999</v>
      </c>
      <c r="I4560">
        <v>-31.148645979923302</v>
      </c>
      <c r="J4560">
        <v>-16.618867679020799</v>
      </c>
      <c r="K4560">
        <v>11.0076877895154</v>
      </c>
      <c r="L4560">
        <v>10.852906569439799</v>
      </c>
      <c r="M4560">
        <v>35.844408885866997</v>
      </c>
      <c r="N4560">
        <v>1.5825082508250801</v>
      </c>
      <c r="O4560">
        <v>42.363636363636303</v>
      </c>
      <c r="P4560">
        <v>59.883720930232499</v>
      </c>
      <c r="Q4560">
        <v>-0.116251994805268</v>
      </c>
    </row>
    <row r="4561" spans="1:17" hidden="1" x14ac:dyDescent="0.3">
      <c r="A4561" t="s">
        <v>9350</v>
      </c>
      <c r="B4561" t="s">
        <v>9351</v>
      </c>
      <c r="C4561" t="s">
        <v>10301</v>
      </c>
      <c r="D4561" t="s">
        <v>527</v>
      </c>
      <c r="E4561">
        <v>6.6433499999999999</v>
      </c>
      <c r="F4561">
        <v>9.99</v>
      </c>
      <c r="G4561">
        <v>10.06568789023</v>
      </c>
      <c r="H4561">
        <v>6.0629294685579103</v>
      </c>
      <c r="I4561">
        <v>-1.0445031276446499</v>
      </c>
      <c r="J4561">
        <v>-4.5338990076118799</v>
      </c>
      <c r="K4561">
        <v>9.4999638230381898</v>
      </c>
      <c r="L4561">
        <v>8.35062772916306</v>
      </c>
      <c r="M4561">
        <v>48.811683200954697</v>
      </c>
      <c r="N4561">
        <v>0.64712967131922505</v>
      </c>
      <c r="O4561">
        <v>5.5055055055055</v>
      </c>
      <c r="P4561">
        <v>67.336683417085396</v>
      </c>
      <c r="Q4561">
        <v>1.663382851007E-3</v>
      </c>
    </row>
    <row r="4562" spans="1:17" hidden="1" x14ac:dyDescent="0.3">
      <c r="A4562" t="s">
        <v>9352</v>
      </c>
      <c r="B4562" t="s">
        <v>9353</v>
      </c>
      <c r="C4562" t="s">
        <v>10301</v>
      </c>
      <c r="D4562" t="s">
        <v>1002</v>
      </c>
      <c r="E4562">
        <v>6.6419594000000002</v>
      </c>
      <c r="F4562">
        <v>5.14</v>
      </c>
      <c r="G4562">
        <v>-12.4121195466064</v>
      </c>
      <c r="H4562">
        <v>-1.23320787049787</v>
      </c>
      <c r="I4562">
        <v>-6.7777731798516001</v>
      </c>
      <c r="J4562">
        <v>-2.76572611959616</v>
      </c>
      <c r="K4562">
        <v>5.1143257989987498</v>
      </c>
      <c r="L4562">
        <v>4.8543883156711098</v>
      </c>
      <c r="M4562">
        <v>100</v>
      </c>
      <c r="N4562">
        <v>0</v>
      </c>
      <c r="O4562">
        <v>0</v>
      </c>
      <c r="P4562">
        <v>15.505617977528001</v>
      </c>
    </row>
    <row r="4563" spans="1:17" hidden="1" x14ac:dyDescent="0.3">
      <c r="A4563" t="s">
        <v>9354</v>
      </c>
      <c r="B4563" t="s">
        <v>9355</v>
      </c>
      <c r="C4563" t="s">
        <v>10301</v>
      </c>
      <c r="D4563" t="s">
        <v>263</v>
      </c>
      <c r="E4563">
        <v>6.620463</v>
      </c>
      <c r="F4563">
        <v>15.3</v>
      </c>
      <c r="G4563">
        <v>-21.888631495028498</v>
      </c>
      <c r="H4563">
        <v>-4.0332078704978702</v>
      </c>
      <c r="I4563">
        <v>-13.029697547277401</v>
      </c>
      <c r="J4563">
        <v>-5.5657261195961603</v>
      </c>
      <c r="K4563">
        <v>15.7229743667368</v>
      </c>
      <c r="L4563">
        <v>15.534123492757599</v>
      </c>
      <c r="M4563">
        <v>53.8883369456886</v>
      </c>
      <c r="N4563">
        <v>0.14905460170542401</v>
      </c>
      <c r="O4563">
        <v>61.830065359477103</v>
      </c>
      <c r="P4563">
        <v>26.446280991735499</v>
      </c>
      <c r="Q4563">
        <v>4.9457748724598002E-2</v>
      </c>
    </row>
    <row r="4564" spans="1:17" hidden="1" x14ac:dyDescent="0.3">
      <c r="A4564" t="s">
        <v>9356</v>
      </c>
      <c r="B4564" t="s">
        <v>9357</v>
      </c>
      <c r="C4564" t="s">
        <v>10301</v>
      </c>
      <c r="D4564" t="s">
        <v>4585</v>
      </c>
      <c r="E4564">
        <v>6.6029999999999998</v>
      </c>
      <c r="F4564">
        <v>3.1</v>
      </c>
      <c r="G4564">
        <v>-29.191622874453</v>
      </c>
      <c r="H4564">
        <v>-20.4147935482472</v>
      </c>
      <c r="I4564">
        <v>7.5550368672441603</v>
      </c>
      <c r="J4564">
        <v>-8.1549476764823794</v>
      </c>
      <c r="K4564">
        <v>3.6918083869148899</v>
      </c>
      <c r="L4564">
        <v>3.1656865461851602</v>
      </c>
      <c r="M4564">
        <v>9.6192711582376198</v>
      </c>
      <c r="N4564">
        <v>0.17893770721077901</v>
      </c>
      <c r="O4564">
        <v>75.483870967741893</v>
      </c>
      <c r="P4564">
        <v>85.62874251497</v>
      </c>
      <c r="Q4564">
        <v>5.1368803843224002E-2</v>
      </c>
    </row>
    <row r="4565" spans="1:17" hidden="1" x14ac:dyDescent="0.3">
      <c r="A4565" t="s">
        <v>9358</v>
      </c>
      <c r="B4565" t="s">
        <v>9359</v>
      </c>
      <c r="C4565" t="s">
        <v>10301</v>
      </c>
      <c r="D4565" t="s">
        <v>72</v>
      </c>
      <c r="E4565">
        <v>6.59112016</v>
      </c>
      <c r="F4565">
        <v>6.52</v>
      </c>
      <c r="G4565">
        <v>3.26938521228394</v>
      </c>
      <c r="H4565">
        <v>3.1076281423638701</v>
      </c>
      <c r="I4565">
        <v>-24.626333164593099</v>
      </c>
      <c r="J4565">
        <v>1.91169323524254</v>
      </c>
      <c r="K4565">
        <v>6.6503450885786304</v>
      </c>
      <c r="L4565">
        <v>6.6323572037509102</v>
      </c>
      <c r="M4565">
        <v>55.680839938676101</v>
      </c>
      <c r="N4565">
        <v>0.471659046718167</v>
      </c>
      <c r="O4565">
        <v>67.177914110429398</v>
      </c>
      <c r="P4565">
        <v>46.516853932584198</v>
      </c>
      <c r="Q4565">
        <v>1.0275272596993E-2</v>
      </c>
    </row>
    <row r="4566" spans="1:17" hidden="1" x14ac:dyDescent="0.3">
      <c r="A4566" t="s">
        <v>9360</v>
      </c>
      <c r="B4566" t="s">
        <v>9361</v>
      </c>
      <c r="C4566" t="s">
        <v>10301</v>
      </c>
      <c r="D4566" t="s">
        <v>1175</v>
      </c>
      <c r="E4566">
        <v>6.5700253999999996</v>
      </c>
      <c r="F4566">
        <v>5.8</v>
      </c>
      <c r="G4566">
        <v>165.01155540515799</v>
      </c>
      <c r="H4566">
        <v>-30.607409658492699</v>
      </c>
      <c r="I4566">
        <v>34.788914101121399</v>
      </c>
      <c r="J4566">
        <v>5.0315448355695302</v>
      </c>
      <c r="K4566">
        <v>6.4045880946811904</v>
      </c>
      <c r="M4566">
        <v>49.579756778004104</v>
      </c>
      <c r="N4566">
        <v>1.0434634807548</v>
      </c>
      <c r="O4566">
        <v>77.586206896551701</v>
      </c>
      <c r="P4566">
        <v>206.87830687830601</v>
      </c>
    </row>
    <row r="4567" spans="1:17" hidden="1" x14ac:dyDescent="0.3">
      <c r="A4567" t="s">
        <v>9362</v>
      </c>
      <c r="B4567" t="s">
        <v>9363</v>
      </c>
      <c r="C4567" t="s">
        <v>10301</v>
      </c>
      <c r="D4567" t="s">
        <v>530</v>
      </c>
      <c r="E4567">
        <v>6.5664999999999996</v>
      </c>
      <c r="F4567">
        <v>2.2999999999999998</v>
      </c>
      <c r="G4567">
        <v>-46.9318220311768</v>
      </c>
      <c r="H4567">
        <v>9.6042305531474508</v>
      </c>
      <c r="I4567">
        <v>-21.831982363525</v>
      </c>
      <c r="J4567">
        <v>-6.1992025144459504</v>
      </c>
      <c r="K4567">
        <v>2.23046450768422</v>
      </c>
      <c r="L4567">
        <v>2.4738142030822301</v>
      </c>
      <c r="M4567">
        <v>55.038408052205902</v>
      </c>
      <c r="N4567">
        <v>0.71980767379650501</v>
      </c>
      <c r="O4567">
        <v>48.260869565217398</v>
      </c>
      <c r="P4567">
        <v>21.052631578947299</v>
      </c>
      <c r="Q4567">
        <v>-3.6560979103653003E-2</v>
      </c>
    </row>
    <row r="4568" spans="1:17" hidden="1" x14ac:dyDescent="0.3">
      <c r="A4568" t="s">
        <v>9364</v>
      </c>
      <c r="B4568" t="s">
        <v>9365</v>
      </c>
      <c r="C4568" t="s">
        <v>10301</v>
      </c>
      <c r="D4568" t="s">
        <v>4186</v>
      </c>
      <c r="E4568">
        <v>6.5152502480000001</v>
      </c>
      <c r="F4568">
        <v>6.26</v>
      </c>
      <c r="G4568">
        <v>-23.7580037470962</v>
      </c>
      <c r="H4568">
        <v>3.87242593231902</v>
      </c>
      <c r="I4568">
        <v>-40.132875220667898</v>
      </c>
      <c r="J4568">
        <v>-1.23511387469821</v>
      </c>
      <c r="K4568">
        <v>5.7240559124631902</v>
      </c>
      <c r="L4568">
        <v>6.3058159287051199</v>
      </c>
      <c r="M4568">
        <v>73.426693349190799</v>
      </c>
      <c r="N4568">
        <v>1.6828189173304899</v>
      </c>
      <c r="O4568">
        <v>72.204472843450404</v>
      </c>
      <c r="P4568">
        <v>29.072164948453601</v>
      </c>
      <c r="Q4568">
        <v>6.6890997935990003E-3</v>
      </c>
    </row>
    <row r="4569" spans="1:17" hidden="1" x14ac:dyDescent="0.3">
      <c r="A4569" t="s">
        <v>9366</v>
      </c>
      <c r="B4569" t="s">
        <v>9367</v>
      </c>
      <c r="C4569" t="s">
        <v>10301</v>
      </c>
      <c r="D4569" t="s">
        <v>789</v>
      </c>
      <c r="E4569">
        <v>6.497064</v>
      </c>
      <c r="F4569">
        <v>168</v>
      </c>
      <c r="G4569">
        <v>-7.9177375241345596</v>
      </c>
      <c r="H4569">
        <v>-49.5409001781901</v>
      </c>
      <c r="I4569">
        <v>-71.184047620213406</v>
      </c>
      <c r="J4569">
        <v>-7.6624144864232298</v>
      </c>
      <c r="K4569">
        <v>272.31172068407301</v>
      </c>
      <c r="L4569">
        <v>285.42771437992701</v>
      </c>
      <c r="M4569">
        <v>26.111070113767699</v>
      </c>
      <c r="N4569">
        <v>0.58285714285714196</v>
      </c>
      <c r="O4569">
        <v>187.97619047619</v>
      </c>
      <c r="P4569">
        <v>32.075471698113198</v>
      </c>
    </row>
    <row r="4570" spans="1:17" hidden="1" x14ac:dyDescent="0.3">
      <c r="A4570" t="s">
        <v>9368</v>
      </c>
      <c r="B4570" t="s">
        <v>9369</v>
      </c>
      <c r="C4570" t="s">
        <v>10301</v>
      </c>
      <c r="D4570" t="s">
        <v>400</v>
      </c>
      <c r="E4570">
        <v>6.4889999999999999</v>
      </c>
      <c r="F4570">
        <v>6.18</v>
      </c>
      <c r="G4570">
        <v>204.340326991994</v>
      </c>
      <c r="H4570">
        <v>19.234628386811998</v>
      </c>
      <c r="I4570">
        <v>34.4235584166167</v>
      </c>
      <c r="J4570">
        <v>-7.68880304267309</v>
      </c>
      <c r="K4570">
        <v>5.0765179847391204</v>
      </c>
      <c r="L4570">
        <v>3.6511997776518101</v>
      </c>
      <c r="M4570">
        <v>52.0236585940116</v>
      </c>
      <c r="N4570">
        <v>0.109929078014184</v>
      </c>
      <c r="O4570">
        <v>5.1779935275080904</v>
      </c>
      <c r="P4570">
        <v>234.05405405405401</v>
      </c>
    </row>
    <row r="4571" spans="1:17" hidden="1" x14ac:dyDescent="0.3">
      <c r="A4571" t="s">
        <v>9370</v>
      </c>
      <c r="B4571" t="s">
        <v>9371</v>
      </c>
      <c r="C4571" t="s">
        <v>10301</v>
      </c>
      <c r="D4571" t="s">
        <v>1388</v>
      </c>
      <c r="E4571">
        <v>6.4752751999999996</v>
      </c>
      <c r="F4571">
        <v>11.68</v>
      </c>
      <c r="G4571">
        <v>51.774570168173099</v>
      </c>
      <c r="H4571">
        <v>-4.7829914202814203</v>
      </c>
      <c r="I4571">
        <v>36.735957598355398</v>
      </c>
      <c r="J4571">
        <v>1.7370881393156501</v>
      </c>
      <c r="K4571">
        <v>10.592839304212699</v>
      </c>
      <c r="L4571">
        <v>8.6974133505186497</v>
      </c>
      <c r="M4571">
        <v>55.724741405565098</v>
      </c>
      <c r="N4571">
        <v>0.70883897324677503</v>
      </c>
      <c r="O4571">
        <v>5.5650684931506804</v>
      </c>
      <c r="P4571">
        <v>133.13373253493</v>
      </c>
      <c r="Q4571">
        <v>9.1690837373889E-2</v>
      </c>
    </row>
    <row r="4572" spans="1:17" hidden="1" x14ac:dyDescent="0.3">
      <c r="A4572" t="s">
        <v>9372</v>
      </c>
      <c r="B4572" t="s">
        <v>9373</v>
      </c>
      <c r="C4572" t="s">
        <v>10301</v>
      </c>
      <c r="D4572" t="s">
        <v>3133</v>
      </c>
      <c r="E4572">
        <v>6.4729830000000002</v>
      </c>
      <c r="F4572">
        <v>14.6</v>
      </c>
      <c r="G4572">
        <v>-31.8651059451871</v>
      </c>
      <c r="H4572">
        <v>-29.488205169255298</v>
      </c>
      <c r="I4572">
        <v>5.4052620230025896</v>
      </c>
      <c r="J4572">
        <v>-11.7444786898497</v>
      </c>
      <c r="K4572">
        <v>15.754579131642499</v>
      </c>
      <c r="L4572">
        <v>15.5345795902318</v>
      </c>
      <c r="M4572">
        <v>45.389427204266603</v>
      </c>
      <c r="N4572">
        <v>2.1933962264150901</v>
      </c>
      <c r="O4572">
        <v>39.041095890410901</v>
      </c>
      <c r="P4572">
        <v>22.175732217573199</v>
      </c>
    </row>
    <row r="4573" spans="1:17" hidden="1" x14ac:dyDescent="0.3">
      <c r="A4573" t="s">
        <v>9374</v>
      </c>
      <c r="B4573" t="s">
        <v>9375</v>
      </c>
      <c r="C4573" t="s">
        <v>10301</v>
      </c>
      <c r="D4573" t="s">
        <v>224</v>
      </c>
      <c r="E4573">
        <v>6.4647920000000001</v>
      </c>
      <c r="F4573">
        <v>0.8</v>
      </c>
      <c r="G4573">
        <v>3.229803459472</v>
      </c>
      <c r="H4573">
        <v>-15.0629951045404</v>
      </c>
      <c r="I4573">
        <v>-21.788091914086799</v>
      </c>
      <c r="J4573">
        <v>-7.47160847253733</v>
      </c>
      <c r="K4573">
        <v>0.82895914135189297</v>
      </c>
      <c r="L4573">
        <v>0.73190841972549503</v>
      </c>
      <c r="M4573">
        <v>17.460013367964301</v>
      </c>
      <c r="N4573">
        <v>0.620015700270378</v>
      </c>
      <c r="O4573">
        <v>32.499999999999901</v>
      </c>
      <c r="P4573">
        <v>56.862745098039198</v>
      </c>
      <c r="Q4573">
        <v>7.5859144121487004E-2</v>
      </c>
    </row>
    <row r="4574" spans="1:17" hidden="1" x14ac:dyDescent="0.3">
      <c r="A4574" t="s">
        <v>9376</v>
      </c>
      <c r="B4574" t="s">
        <v>9377</v>
      </c>
      <c r="C4574" t="s">
        <v>10301</v>
      </c>
      <c r="D4574" t="s">
        <v>72</v>
      </c>
      <c r="E4574">
        <v>6.4416000000000002</v>
      </c>
      <c r="F4574">
        <v>3.52</v>
      </c>
      <c r="G4574">
        <v>68.730307168602806</v>
      </c>
      <c r="H4574">
        <v>32.875319261285</v>
      </c>
      <c r="I4574">
        <v>42.036058029487997</v>
      </c>
      <c r="J4574">
        <v>4.6876900294721402</v>
      </c>
      <c r="K4574">
        <v>2.60620231714638</v>
      </c>
      <c r="L4574">
        <v>2.0276469816937501</v>
      </c>
      <c r="M4574">
        <v>99.676533502087693</v>
      </c>
      <c r="N4574">
        <v>0.35381690458544102</v>
      </c>
      <c r="O4574">
        <v>0</v>
      </c>
      <c r="P4574">
        <v>96.6480446927374</v>
      </c>
      <c r="Q4574">
        <v>0.17320368524744301</v>
      </c>
    </row>
    <row r="4575" spans="1:17" hidden="1" x14ac:dyDescent="0.3">
      <c r="A4575" t="s">
        <v>9378</v>
      </c>
      <c r="B4575" t="s">
        <v>9379</v>
      </c>
      <c r="C4575" t="s">
        <v>10301</v>
      </c>
      <c r="D4575" t="s">
        <v>622</v>
      </c>
      <c r="E4575">
        <v>6.4298259</v>
      </c>
      <c r="F4575">
        <v>20.07</v>
      </c>
      <c r="G4575">
        <v>-74.454764695152093</v>
      </c>
      <c r="H4575">
        <v>5.7233138686325598</v>
      </c>
      <c r="I4575">
        <v>-41.939804635936397</v>
      </c>
      <c r="J4575">
        <v>3.2687566390245202</v>
      </c>
      <c r="K4575">
        <v>19.160160762338101</v>
      </c>
      <c r="L4575">
        <v>23.837658744910399</v>
      </c>
      <c r="M4575">
        <v>77.119899774467001</v>
      </c>
      <c r="N4575">
        <v>3.1191640559333602</v>
      </c>
      <c r="O4575">
        <v>118.684603886397</v>
      </c>
      <c r="P4575">
        <v>26.385390428211501</v>
      </c>
      <c r="Q4575">
        <v>4.6785099976436997E-2</v>
      </c>
    </row>
    <row r="4576" spans="1:17" hidden="1" x14ac:dyDescent="0.3">
      <c r="A4576" t="s">
        <v>9380</v>
      </c>
      <c r="B4576" t="s">
        <v>9381</v>
      </c>
      <c r="C4576" t="s">
        <v>10301</v>
      </c>
      <c r="D4576" t="s">
        <v>1672</v>
      </c>
      <c r="E4576">
        <v>6.4157999999999999</v>
      </c>
      <c r="F4576">
        <v>12.58</v>
      </c>
      <c r="G4576">
        <v>-27.917737524134498</v>
      </c>
      <c r="H4576">
        <v>-1.23320787049787</v>
      </c>
      <c r="I4576">
        <v>-11.675732363525</v>
      </c>
      <c r="J4576">
        <v>-2.76572611959616</v>
      </c>
      <c r="K4576">
        <v>12.58</v>
      </c>
      <c r="L4576">
        <v>12.579999999999901</v>
      </c>
      <c r="M4576">
        <v>50</v>
      </c>
      <c r="O4576">
        <v>0</v>
      </c>
      <c r="P4576">
        <v>0</v>
      </c>
    </row>
    <row r="4577" spans="1:17" hidden="1" x14ac:dyDescent="0.3">
      <c r="A4577" t="s">
        <v>9382</v>
      </c>
      <c r="B4577" t="s">
        <v>9383</v>
      </c>
      <c r="C4577" t="s">
        <v>10301</v>
      </c>
      <c r="D4577" t="s">
        <v>266</v>
      </c>
      <c r="E4577">
        <v>6.3879105740000002</v>
      </c>
      <c r="F4577">
        <v>8.5299999999999994</v>
      </c>
      <c r="G4577">
        <v>71.3813278964261</v>
      </c>
      <c r="H4577">
        <v>0.122724332891968</v>
      </c>
      <c r="I4577">
        <v>-40.055245377798698</v>
      </c>
      <c r="J4577">
        <v>-5.2657261195961498</v>
      </c>
      <c r="K4577">
        <v>9.1233956885668608</v>
      </c>
      <c r="L4577">
        <v>8.2752523602205397</v>
      </c>
      <c r="M4577">
        <v>28.362465464589199</v>
      </c>
      <c r="N4577">
        <v>0.98003215504798302</v>
      </c>
      <c r="O4577">
        <v>73.622508792497101</v>
      </c>
      <c r="P4577">
        <v>184.333333333333</v>
      </c>
      <c r="Q4577">
        <v>8.5926104174803994E-2</v>
      </c>
    </row>
    <row r="4578" spans="1:17" hidden="1" x14ac:dyDescent="0.3">
      <c r="A4578" t="s">
        <v>9384</v>
      </c>
      <c r="B4578" t="s">
        <v>9385</v>
      </c>
      <c r="C4578" t="s">
        <v>10301</v>
      </c>
      <c r="D4578" t="s">
        <v>689</v>
      </c>
      <c r="E4578">
        <v>6.3841278700000004</v>
      </c>
      <c r="F4578">
        <v>2127.0500000000002</v>
      </c>
      <c r="G4578">
        <v>74.292548624738899</v>
      </c>
      <c r="H4578">
        <v>13.598297386991501</v>
      </c>
      <c r="I4578">
        <v>10.2881437832639</v>
      </c>
      <c r="J4578">
        <v>15.0750044952604</v>
      </c>
      <c r="K4578">
        <v>1835.4773296354899</v>
      </c>
      <c r="L4578">
        <v>1714.94860020997</v>
      </c>
      <c r="M4578">
        <v>73.701708843456601</v>
      </c>
      <c r="N4578">
        <v>2.8832366589327099</v>
      </c>
      <c r="O4578">
        <v>0</v>
      </c>
      <c r="P4578">
        <v>145.61778290993001</v>
      </c>
      <c r="Q4578">
        <v>6.8448271832245999E-2</v>
      </c>
    </row>
    <row r="4579" spans="1:17" hidden="1" x14ac:dyDescent="0.3">
      <c r="A4579" t="s">
        <v>9386</v>
      </c>
      <c r="B4579" t="s">
        <v>9387</v>
      </c>
      <c r="C4579" t="s">
        <v>10301</v>
      </c>
      <c r="D4579" t="s">
        <v>4437</v>
      </c>
      <c r="E4579">
        <v>6.3787500000000001</v>
      </c>
      <c r="F4579">
        <v>12.5</v>
      </c>
      <c r="G4579">
        <v>62.051867339087302</v>
      </c>
      <c r="H4579">
        <v>25.750919113629099</v>
      </c>
      <c r="I4579">
        <v>28.773705838722101</v>
      </c>
      <c r="J4579">
        <v>19.683253472240501</v>
      </c>
      <c r="K4579">
        <v>9.3802439116885701</v>
      </c>
      <c r="L4579">
        <v>8.2009681078392997</v>
      </c>
      <c r="M4579">
        <v>82.387911573454502</v>
      </c>
      <c r="N4579">
        <v>1.86270891830458</v>
      </c>
      <c r="O4579">
        <v>0</v>
      </c>
      <c r="P4579">
        <v>119.298245614035</v>
      </c>
      <c r="Q4579">
        <v>5.2968181651142997E-2</v>
      </c>
    </row>
    <row r="4580" spans="1:17" hidden="1" x14ac:dyDescent="0.3">
      <c r="A4580" t="s">
        <v>9388</v>
      </c>
      <c r="B4580" t="s">
        <v>9389</v>
      </c>
      <c r="C4580" t="s">
        <v>10301</v>
      </c>
      <c r="D4580" t="s">
        <v>139</v>
      </c>
      <c r="E4580">
        <v>6.3702547999999997</v>
      </c>
      <c r="F4580">
        <v>12.74</v>
      </c>
      <c r="G4580">
        <v>0.76913116273412196</v>
      </c>
      <c r="H4580">
        <v>5.79194390747264</v>
      </c>
      <c r="I4580">
        <v>-26.4013013059614</v>
      </c>
      <c r="J4580">
        <v>-1.4520972197603701</v>
      </c>
      <c r="K4580">
        <v>12.192054793549699</v>
      </c>
      <c r="L4580">
        <v>12.4335817335544</v>
      </c>
      <c r="M4580">
        <v>64.250476387765502</v>
      </c>
      <c r="N4580">
        <v>1.4638027048528199</v>
      </c>
      <c r="O4580">
        <v>48.037676609105098</v>
      </c>
      <c r="P4580">
        <v>38.327904451682898</v>
      </c>
      <c r="Q4580">
        <v>1.7993381961209001E-2</v>
      </c>
    </row>
    <row r="4581" spans="1:17" hidden="1" x14ac:dyDescent="0.3">
      <c r="A4581" t="s">
        <v>9390</v>
      </c>
      <c r="B4581" t="s">
        <v>9391</v>
      </c>
      <c r="C4581" t="s">
        <v>10301</v>
      </c>
      <c r="D4581" t="s">
        <v>378</v>
      </c>
      <c r="E4581">
        <v>6.3436780019999999</v>
      </c>
      <c r="F4581">
        <v>10.93</v>
      </c>
      <c r="G4581">
        <v>54.248929142532099</v>
      </c>
      <c r="H4581">
        <v>-48.229134550742202</v>
      </c>
      <c r="I4581">
        <v>9.4994339335924494</v>
      </c>
      <c r="J4581">
        <v>-21.1186672960667</v>
      </c>
      <c r="K4581">
        <v>15.390121763779099</v>
      </c>
      <c r="L4581">
        <v>12.359494988802201</v>
      </c>
      <c r="M4581">
        <v>14.8831442426909</v>
      </c>
      <c r="N4581">
        <v>0.78115275038351895</v>
      </c>
      <c r="O4581">
        <v>119.487648673376</v>
      </c>
      <c r="P4581">
        <v>101.289134438305</v>
      </c>
      <c r="Q4581">
        <v>9.9962848845405003E-2</v>
      </c>
    </row>
    <row r="4582" spans="1:17" hidden="1" x14ac:dyDescent="0.3">
      <c r="A4582" t="s">
        <v>9392</v>
      </c>
      <c r="B4582" t="s">
        <v>9393</v>
      </c>
      <c r="C4582" t="s">
        <v>10301</v>
      </c>
      <c r="E4582">
        <v>6.3417199999999996</v>
      </c>
      <c r="F4582">
        <v>15.4</v>
      </c>
      <c r="G4582">
        <v>3.1460922630994799</v>
      </c>
      <c r="H4582">
        <v>4.7066942958193803</v>
      </c>
      <c r="I4582">
        <v>-9.8238805116732006</v>
      </c>
      <c r="J4582">
        <v>0.64491508094953298</v>
      </c>
      <c r="K4582">
        <v>14.169275367688</v>
      </c>
      <c r="L4582">
        <v>13.800507087170599</v>
      </c>
      <c r="M4582">
        <v>74.2261550902019</v>
      </c>
      <c r="N4582">
        <v>0.85538022106226497</v>
      </c>
      <c r="O4582">
        <v>5.4545454545454399</v>
      </c>
      <c r="P4582">
        <v>50.832517140058698</v>
      </c>
      <c r="Q4582">
        <v>-0.105130237067701</v>
      </c>
    </row>
    <row r="4583" spans="1:17" hidden="1" x14ac:dyDescent="0.3">
      <c r="A4583" t="s">
        <v>9394</v>
      </c>
      <c r="B4583" t="s">
        <v>9395</v>
      </c>
      <c r="C4583" t="s">
        <v>10301</v>
      </c>
      <c r="D4583" t="s">
        <v>733</v>
      </c>
      <c r="E4583">
        <v>6.3247861439999999</v>
      </c>
      <c r="F4583">
        <v>95.02</v>
      </c>
      <c r="G4583">
        <v>26.160420413274199</v>
      </c>
      <c r="H4583">
        <v>1.3912656147597</v>
      </c>
      <c r="I4583">
        <v>2.40759096460555</v>
      </c>
      <c r="J4583">
        <v>-0.56071375001458601</v>
      </c>
      <c r="K4583">
        <v>93.102141631908495</v>
      </c>
      <c r="L4583">
        <v>83.725920939593806</v>
      </c>
      <c r="M4583">
        <v>63.753004305415402</v>
      </c>
      <c r="N4583">
        <v>0.50913676174815303</v>
      </c>
      <c r="O4583">
        <v>5.3462428962323703</v>
      </c>
      <c r="P4583">
        <v>56.798679867986699</v>
      </c>
    </row>
    <row r="4584" spans="1:17" hidden="1" x14ac:dyDescent="0.3">
      <c r="A4584" t="s">
        <v>9396</v>
      </c>
      <c r="B4584" t="s">
        <v>9397</v>
      </c>
      <c r="C4584" t="s">
        <v>10301</v>
      </c>
      <c r="D4584" t="s">
        <v>224</v>
      </c>
      <c r="E4584">
        <v>6.3066559499999997</v>
      </c>
      <c r="F4584">
        <v>6.6</v>
      </c>
      <c r="G4584">
        <v>-59.167737524134502</v>
      </c>
      <c r="K4584">
        <v>7.8976443621726604</v>
      </c>
      <c r="M4584">
        <v>24.8553728216223</v>
      </c>
      <c r="N4584">
        <v>1</v>
      </c>
      <c r="O4584">
        <v>45.454545454545404</v>
      </c>
      <c r="P4584">
        <v>4.7619047619047601</v>
      </c>
    </row>
    <row r="4585" spans="1:17" hidden="1" x14ac:dyDescent="0.3">
      <c r="A4585" t="s">
        <v>9398</v>
      </c>
      <c r="B4585" t="s">
        <v>9399</v>
      </c>
      <c r="C4585" t="s">
        <v>10301</v>
      </c>
      <c r="D4585" t="s">
        <v>527</v>
      </c>
      <c r="E4585">
        <v>6.2888099999999998</v>
      </c>
      <c r="F4585">
        <v>19</v>
      </c>
      <c r="G4585">
        <v>215.66273263861399</v>
      </c>
      <c r="H4585">
        <v>23.800713432080101</v>
      </c>
      <c r="I4585">
        <v>56.913442436829797</v>
      </c>
      <c r="J4585">
        <v>-8.0099420578995009</v>
      </c>
      <c r="K4585">
        <v>16.095041641862998</v>
      </c>
      <c r="L4585">
        <v>13.868368030788099</v>
      </c>
      <c r="M4585">
        <v>63.054983373876098</v>
      </c>
      <c r="N4585">
        <v>1.78717209434229</v>
      </c>
      <c r="O4585">
        <v>9.5789473684210602</v>
      </c>
      <c r="P4585">
        <v>243.58047016274799</v>
      </c>
    </row>
    <row r="4586" spans="1:17" hidden="1" x14ac:dyDescent="0.3">
      <c r="A4586" t="s">
        <v>9400</v>
      </c>
      <c r="B4586" t="s">
        <v>9401</v>
      </c>
      <c r="C4586" t="s">
        <v>10301</v>
      </c>
      <c r="D4586" t="s">
        <v>9402</v>
      </c>
      <c r="E4586">
        <v>6.2788494999999998</v>
      </c>
      <c r="F4586">
        <v>3.85</v>
      </c>
      <c r="G4586">
        <v>12.5932113809749</v>
      </c>
      <c r="H4586">
        <v>6.5493428203420703E-2</v>
      </c>
      <c r="I4586">
        <v>-19.127655440448098</v>
      </c>
      <c r="J4586">
        <v>-3.5290848982221199</v>
      </c>
      <c r="K4586">
        <v>3.7141283052784302</v>
      </c>
      <c r="L4586">
        <v>3.6374419773310001</v>
      </c>
      <c r="M4586">
        <v>50.006922312267697</v>
      </c>
      <c r="N4586">
        <v>1.04034289523248</v>
      </c>
      <c r="O4586">
        <v>31.948051948051901</v>
      </c>
      <c r="P4586">
        <v>52.173913043478201</v>
      </c>
      <c r="Q4586">
        <v>8.5789076077114002E-2</v>
      </c>
    </row>
    <row r="4587" spans="1:17" hidden="1" x14ac:dyDescent="0.3">
      <c r="A4587" t="s">
        <v>9403</v>
      </c>
      <c r="B4587" t="s">
        <v>9404</v>
      </c>
      <c r="C4587" t="s">
        <v>10301</v>
      </c>
      <c r="D4587" t="s">
        <v>124</v>
      </c>
      <c r="E4587">
        <v>6.2676249999999998</v>
      </c>
      <c r="F4587">
        <v>1.33</v>
      </c>
      <c r="G4587">
        <v>62.082262475865399</v>
      </c>
      <c r="H4587">
        <v>-7.6617792990692903</v>
      </c>
      <c r="I4587">
        <v>25.437669698330598</v>
      </c>
      <c r="J4587">
        <v>-2.76572611959616</v>
      </c>
      <c r="K4587">
        <v>1.5189639079019901</v>
      </c>
      <c r="L4587">
        <v>1.31352917726112</v>
      </c>
      <c r="M4587">
        <v>41.148612925625301</v>
      </c>
      <c r="N4587">
        <v>0.59754513683295496</v>
      </c>
      <c r="O4587">
        <v>90.977443609022501</v>
      </c>
      <c r="P4587">
        <v>104.615384615384</v>
      </c>
      <c r="Q4587">
        <v>3.5509016701474001E-2</v>
      </c>
    </row>
    <row r="4588" spans="1:17" hidden="1" x14ac:dyDescent="0.3">
      <c r="A4588" t="s">
        <v>9405</v>
      </c>
      <c r="B4588" t="s">
        <v>9406</v>
      </c>
      <c r="C4588" t="s">
        <v>10301</v>
      </c>
      <c r="D4588" t="s">
        <v>1465</v>
      </c>
      <c r="E4588">
        <v>6.2375759999999998</v>
      </c>
      <c r="F4588">
        <v>12.3</v>
      </c>
      <c r="G4588">
        <v>-7.9177375241345498</v>
      </c>
      <c r="H4588">
        <v>5.81640048459351</v>
      </c>
      <c r="I4588">
        <v>7.6259165210530098</v>
      </c>
      <c r="J4588">
        <v>3.26875663902453</v>
      </c>
      <c r="K4588">
        <v>11.354143126384599</v>
      </c>
      <c r="L4588">
        <v>10.754348955001999</v>
      </c>
      <c r="M4588">
        <v>52.012972478656003</v>
      </c>
      <c r="N4588">
        <v>0.78017747921793701</v>
      </c>
      <c r="O4588">
        <v>13.739837398373901</v>
      </c>
      <c r="P4588">
        <v>44.705882352941103</v>
      </c>
      <c r="Q4588">
        <v>7.7967110393642999E-2</v>
      </c>
    </row>
    <row r="4589" spans="1:17" hidden="1" x14ac:dyDescent="0.3">
      <c r="A4589" t="s">
        <v>9407</v>
      </c>
      <c r="B4589" t="s">
        <v>9408</v>
      </c>
      <c r="C4589" t="s">
        <v>10301</v>
      </c>
      <c r="D4589" t="s">
        <v>733</v>
      </c>
      <c r="E4589">
        <v>6.1746908559999998</v>
      </c>
      <c r="F4589">
        <v>109.85</v>
      </c>
      <c r="G4589">
        <v>60.149374271790698</v>
      </c>
      <c r="H4589">
        <v>1.24389065259054</v>
      </c>
      <c r="I4589">
        <v>5.2481633256712996</v>
      </c>
      <c r="J4589">
        <v>2.4858099787141201</v>
      </c>
      <c r="K4589">
        <v>105.951951259419</v>
      </c>
      <c r="L4589">
        <v>92.7147623626296</v>
      </c>
      <c r="M4589">
        <v>67.7882302660921</v>
      </c>
      <c r="N4589">
        <v>0.89765128397846505</v>
      </c>
      <c r="O4589">
        <v>3.42284934000911</v>
      </c>
      <c r="P4589">
        <v>89.396551724137893</v>
      </c>
    </row>
    <row r="4590" spans="1:17" hidden="1" x14ac:dyDescent="0.3">
      <c r="A4590" t="s">
        <v>9409</v>
      </c>
      <c r="B4590" t="s">
        <v>9410</v>
      </c>
      <c r="C4590" t="s">
        <v>10301</v>
      </c>
      <c r="D4590" t="s">
        <v>736</v>
      </c>
      <c r="E4590">
        <v>6.1664000000000003</v>
      </c>
      <c r="F4590">
        <v>8</v>
      </c>
      <c r="G4590">
        <v>-41.431251037648003</v>
      </c>
      <c r="H4590">
        <v>12.0812397215701</v>
      </c>
      <c r="I4590">
        <v>-17.5580853047015</v>
      </c>
      <c r="J4590">
        <v>-8.6480790607726394</v>
      </c>
      <c r="K4590">
        <v>7.5447765220250398</v>
      </c>
      <c r="L4590">
        <v>7.9387131079861302</v>
      </c>
      <c r="M4590">
        <v>60.033916283611802</v>
      </c>
      <c r="N4590">
        <v>2.1428571428571401</v>
      </c>
      <c r="O4590">
        <v>76.499999999999901</v>
      </c>
      <c r="P4590">
        <v>23.076923076922998</v>
      </c>
      <c r="Q4590">
        <v>3.5102889485523002E-2</v>
      </c>
    </row>
    <row r="4591" spans="1:17" hidden="1" x14ac:dyDescent="0.3">
      <c r="A4591" t="s">
        <v>9411</v>
      </c>
      <c r="B4591" t="s">
        <v>9412</v>
      </c>
      <c r="C4591" t="s">
        <v>10301</v>
      </c>
      <c r="D4591" t="s">
        <v>733</v>
      </c>
      <c r="E4591">
        <v>6.1661835759999999</v>
      </c>
      <c r="F4591">
        <v>36.96</v>
      </c>
      <c r="G4591">
        <v>38.7188720340259</v>
      </c>
      <c r="H4591">
        <v>4.27321153035804</v>
      </c>
      <c r="I4591">
        <v>9.5841101561599693</v>
      </c>
      <c r="J4591">
        <v>1.35957258735368E-2</v>
      </c>
      <c r="K4591">
        <v>35.814627910373801</v>
      </c>
      <c r="L4591">
        <v>31.706058560535102</v>
      </c>
      <c r="M4591">
        <v>46.0553371054271</v>
      </c>
      <c r="N4591">
        <v>0.42152038885549498</v>
      </c>
      <c r="O4591">
        <v>3.1926406926406901</v>
      </c>
      <c r="P4591">
        <v>74.0932642487046</v>
      </c>
    </row>
    <row r="4592" spans="1:17" hidden="1" x14ac:dyDescent="0.3">
      <c r="A4592" t="s">
        <v>9413</v>
      </c>
      <c r="B4592" t="s">
        <v>9414</v>
      </c>
      <c r="C4592" t="s">
        <v>10301</v>
      </c>
      <c r="D4592" t="s">
        <v>622</v>
      </c>
      <c r="E4592">
        <v>6.1565580000000004</v>
      </c>
      <c r="F4592">
        <v>25.32</v>
      </c>
      <c r="G4592">
        <v>-9.7104546109693004</v>
      </c>
      <c r="H4592">
        <v>5.4655486477532298</v>
      </c>
      <c r="I4592">
        <v>-20.102495473832398</v>
      </c>
      <c r="J4592">
        <v>-2.76572611959616</v>
      </c>
      <c r="K4592">
        <v>24.773778622312101</v>
      </c>
      <c r="L4592">
        <v>25.667342197304201</v>
      </c>
      <c r="M4592">
        <v>24.793853677968301</v>
      </c>
      <c r="N4592">
        <v>1.90990022872466</v>
      </c>
      <c r="O4592">
        <v>72.867298578198998</v>
      </c>
      <c r="P4592">
        <v>68.463073852295395</v>
      </c>
      <c r="Q4592">
        <v>-0.102800156815892</v>
      </c>
    </row>
    <row r="4593" spans="1:17" hidden="1" x14ac:dyDescent="0.3">
      <c r="A4593" t="s">
        <v>9415</v>
      </c>
      <c r="B4593" t="s">
        <v>9416</v>
      </c>
      <c r="C4593" t="s">
        <v>10301</v>
      </c>
      <c r="D4593" t="s">
        <v>622</v>
      </c>
      <c r="E4593">
        <v>6.15</v>
      </c>
      <c r="F4593">
        <v>20.5</v>
      </c>
      <c r="G4593">
        <v>-89.362161071247598</v>
      </c>
      <c r="H4593">
        <v>-6.2378417907944304</v>
      </c>
      <c r="I4593">
        <v>-31.628875666922099</v>
      </c>
      <c r="J4593">
        <v>-2.76572611959616</v>
      </c>
      <c r="K4593">
        <v>22.353584191634798</v>
      </c>
      <c r="L4593">
        <v>25.771816806204701</v>
      </c>
      <c r="M4593">
        <v>39.498160631907702</v>
      </c>
      <c r="N4593">
        <v>0.47967479674796698</v>
      </c>
      <c r="O4593">
        <v>159.365853658536</v>
      </c>
      <c r="P4593">
        <v>53.673163418290798</v>
      </c>
    </row>
    <row r="4594" spans="1:17" hidden="1" x14ac:dyDescent="0.3">
      <c r="A4594" t="s">
        <v>9417</v>
      </c>
      <c r="B4594" t="s">
        <v>9418</v>
      </c>
      <c r="C4594" t="s">
        <v>10301</v>
      </c>
      <c r="D4594" t="s">
        <v>527</v>
      </c>
      <c r="E4594">
        <v>6.1272000000000002</v>
      </c>
      <c r="F4594">
        <v>13.32</v>
      </c>
      <c r="G4594">
        <v>135.323369195233</v>
      </c>
      <c r="H4594">
        <v>-37.941437296931703</v>
      </c>
      <c r="I4594">
        <v>23.965815497982</v>
      </c>
      <c r="J4594">
        <v>-12.6378852105052</v>
      </c>
      <c r="K4594">
        <v>16.156547812224801</v>
      </c>
      <c r="L4594">
        <v>13.1980077036359</v>
      </c>
      <c r="M4594">
        <v>32.477351096506801</v>
      </c>
      <c r="N4594">
        <v>1.14103368938717</v>
      </c>
      <c r="O4594">
        <v>87.6876876876876</v>
      </c>
      <c r="P4594">
        <v>164.28571428571399</v>
      </c>
      <c r="Q4594">
        <v>3.5846644360068E-2</v>
      </c>
    </row>
    <row r="4595" spans="1:17" hidden="1" x14ac:dyDescent="0.3">
      <c r="A4595" t="s">
        <v>9419</v>
      </c>
      <c r="B4595" t="s">
        <v>9420</v>
      </c>
      <c r="C4595" t="s">
        <v>10301</v>
      </c>
      <c r="D4595" t="s">
        <v>139</v>
      </c>
      <c r="E4595">
        <v>6.1011333571683997</v>
      </c>
      <c r="F4595">
        <v>8.1300000000000008</v>
      </c>
      <c r="G4595">
        <v>-88.547277475708398</v>
      </c>
      <c r="H4595">
        <v>13.1127836906835</v>
      </c>
      <c r="I4595">
        <v>-45.254163736073998</v>
      </c>
      <c r="J4595">
        <v>-2.76572611959616</v>
      </c>
      <c r="K4595">
        <v>8.1457020917415797</v>
      </c>
      <c r="L4595">
        <v>11.012905668061199</v>
      </c>
      <c r="M4595">
        <v>42.984386876221102</v>
      </c>
      <c r="N4595">
        <v>8.0971659919028299E-2</v>
      </c>
      <c r="O4595">
        <v>179.70479704797</v>
      </c>
      <c r="P4595">
        <v>28.639240506329099</v>
      </c>
    </row>
    <row r="4596" spans="1:17" hidden="1" x14ac:dyDescent="0.3">
      <c r="A4596" t="s">
        <v>9421</v>
      </c>
      <c r="B4596" t="s">
        <v>9422</v>
      </c>
      <c r="C4596" t="s">
        <v>10301</v>
      </c>
      <c r="D4596" t="s">
        <v>89</v>
      </c>
      <c r="E4596">
        <v>6.0766559999999998</v>
      </c>
      <c r="F4596">
        <v>11.4</v>
      </c>
      <c r="G4596">
        <v>24.285199725531601</v>
      </c>
      <c r="H4596">
        <v>15.5528719657355</v>
      </c>
      <c r="I4596">
        <v>10.904912797765199</v>
      </c>
      <c r="J4596">
        <v>-0.433887554573749</v>
      </c>
      <c r="K4596">
        <v>10.2025176983849</v>
      </c>
      <c r="L4596">
        <v>9.0093789378344606</v>
      </c>
      <c r="M4596">
        <v>61.6352339113159</v>
      </c>
      <c r="N4596">
        <v>1.1369628311134801</v>
      </c>
      <c r="O4596">
        <v>9.6491228070175303</v>
      </c>
      <c r="P4596">
        <v>76.744186046511601</v>
      </c>
      <c r="Q4596">
        <v>8.3934143897804001E-2</v>
      </c>
    </row>
    <row r="4597" spans="1:17" hidden="1" x14ac:dyDescent="0.3">
      <c r="A4597" t="s">
        <v>9423</v>
      </c>
      <c r="B4597" t="s">
        <v>9424</v>
      </c>
      <c r="C4597" t="s">
        <v>10301</v>
      </c>
      <c r="D4597" t="s">
        <v>408</v>
      </c>
      <c r="E4597">
        <v>6.0449999999999999</v>
      </c>
      <c r="F4597">
        <v>19.5</v>
      </c>
      <c r="G4597">
        <v>11.567241016637899</v>
      </c>
      <c r="H4597">
        <v>-1.33566688689131</v>
      </c>
      <c r="I4597">
        <v>-3.6424913662951499</v>
      </c>
      <c r="J4597">
        <v>0.40887705500701299</v>
      </c>
      <c r="K4597">
        <v>18.499809752388799</v>
      </c>
      <c r="L4597">
        <v>17.963903944290902</v>
      </c>
      <c r="M4597">
        <v>65.689141350313406</v>
      </c>
      <c r="N4597">
        <v>0.78303992065459904</v>
      </c>
      <c r="O4597">
        <v>40.871794871794798</v>
      </c>
      <c r="P4597">
        <v>57.258064516128997</v>
      </c>
      <c r="Q4597">
        <v>3.6288117086229997E-2</v>
      </c>
    </row>
    <row r="4598" spans="1:17" hidden="1" x14ac:dyDescent="0.3">
      <c r="A4598" t="s">
        <v>9425</v>
      </c>
      <c r="B4598" t="s">
        <v>9426</v>
      </c>
      <c r="C4598" t="s">
        <v>10301</v>
      </c>
      <c r="D4598" t="s">
        <v>530</v>
      </c>
      <c r="E4598">
        <v>6.02</v>
      </c>
      <c r="F4598">
        <v>6.02</v>
      </c>
      <c r="G4598">
        <v>63.193373586976499</v>
      </c>
      <c r="H4598">
        <v>3.6055018069214699</v>
      </c>
      <c r="I4598">
        <v>-3.7904277040268601</v>
      </c>
      <c r="J4598">
        <v>-5.5896463853768896</v>
      </c>
      <c r="K4598">
        <v>6.0333027994605404</v>
      </c>
      <c r="L4598">
        <v>5.8137247748268104</v>
      </c>
      <c r="M4598">
        <v>58.583499622120499</v>
      </c>
      <c r="N4598">
        <v>1.57304827636443</v>
      </c>
      <c r="O4598">
        <v>47.840531561461802</v>
      </c>
      <c r="P4598">
        <v>99.337748344370794</v>
      </c>
      <c r="Q4598">
        <v>0.113570031687588</v>
      </c>
    </row>
    <row r="4599" spans="1:17" hidden="1" x14ac:dyDescent="0.3">
      <c r="A4599" t="s">
        <v>9427</v>
      </c>
      <c r="B4599" t="s">
        <v>9428</v>
      </c>
      <c r="C4599" t="s">
        <v>10301</v>
      </c>
      <c r="D4599" t="s">
        <v>527</v>
      </c>
      <c r="E4599">
        <v>5.9939999999999998</v>
      </c>
      <c r="F4599">
        <v>19.98</v>
      </c>
      <c r="G4599">
        <v>42.2696560022708</v>
      </c>
      <c r="H4599">
        <v>-17.249729210562101</v>
      </c>
      <c r="I4599">
        <v>-22.875732363525</v>
      </c>
      <c r="J4599">
        <v>-4.1134350144748701</v>
      </c>
      <c r="K4599">
        <v>20.260367326758399</v>
      </c>
      <c r="L4599">
        <v>19.892495034096001</v>
      </c>
      <c r="M4599">
        <v>53.300567035031698</v>
      </c>
      <c r="N4599">
        <v>4.6646140809901402</v>
      </c>
      <c r="O4599">
        <v>52.652652652652598</v>
      </c>
      <c r="P4599">
        <v>70.187393526405401</v>
      </c>
    </row>
    <row r="4600" spans="1:17" hidden="1" x14ac:dyDescent="0.3">
      <c r="A4600" t="s">
        <v>9429</v>
      </c>
      <c r="B4600" t="s">
        <v>9430</v>
      </c>
      <c r="C4600" t="s">
        <v>10301</v>
      </c>
      <c r="D4600" t="s">
        <v>46</v>
      </c>
      <c r="E4600">
        <v>5.9916159999999996</v>
      </c>
      <c r="F4600">
        <v>13.6</v>
      </c>
      <c r="G4600">
        <v>97.995883738323897</v>
      </c>
      <c r="H4600">
        <v>-6.1283127656027698</v>
      </c>
      <c r="I4600">
        <v>-6.0036266914193801</v>
      </c>
      <c r="J4600">
        <v>-2.76572611959616</v>
      </c>
      <c r="K4600">
        <v>12.559689217683401</v>
      </c>
      <c r="L4600">
        <v>10.3133988138267</v>
      </c>
      <c r="M4600">
        <v>1.82265070363327</v>
      </c>
      <c r="N4600">
        <v>7.4555074555074496E-3</v>
      </c>
      <c r="O4600">
        <v>5.7352941176470598</v>
      </c>
      <c r="P4600">
        <v>140.28268551236701</v>
      </c>
    </row>
    <row r="4601" spans="1:17" hidden="1" x14ac:dyDescent="0.3">
      <c r="A4601" t="s">
        <v>9431</v>
      </c>
      <c r="B4601" t="s">
        <v>9432</v>
      </c>
      <c r="C4601" t="s">
        <v>10301</v>
      </c>
      <c r="D4601" t="s">
        <v>1672</v>
      </c>
      <c r="E4601">
        <v>5.9664219999999997</v>
      </c>
      <c r="F4601">
        <v>13.09</v>
      </c>
      <c r="G4601">
        <v>35.707262475865399</v>
      </c>
      <c r="H4601">
        <v>7.8501254628354502</v>
      </c>
      <c r="I4601">
        <v>-4.3806503963119399</v>
      </c>
      <c r="J4601">
        <v>2.20620651873582</v>
      </c>
      <c r="K4601">
        <v>12.0017475227001</v>
      </c>
      <c r="L4601">
        <v>11.265420877395</v>
      </c>
      <c r="M4601">
        <v>67.075696083782205</v>
      </c>
      <c r="N4601">
        <v>0.70656370656370604</v>
      </c>
      <c r="O4601">
        <v>22.230710466004499</v>
      </c>
      <c r="P4601">
        <v>67.820512820512803</v>
      </c>
    </row>
    <row r="4602" spans="1:17" hidden="1" x14ac:dyDescent="0.3">
      <c r="A4602" t="s">
        <v>9433</v>
      </c>
      <c r="B4602" t="s">
        <v>9434</v>
      </c>
      <c r="C4602" t="s">
        <v>10301</v>
      </c>
      <c r="D4602" t="s">
        <v>622</v>
      </c>
      <c r="E4602">
        <v>5.9296201999999996</v>
      </c>
      <c r="F4602">
        <v>14</v>
      </c>
      <c r="G4602">
        <v>36.788144828806601</v>
      </c>
      <c r="H4602">
        <v>-3.7262826627416299</v>
      </c>
      <c r="I4602">
        <v>-2.1295664793309999</v>
      </c>
      <c r="J4602">
        <v>5.5419661880961399</v>
      </c>
      <c r="K4602">
        <v>13.6881894485131</v>
      </c>
      <c r="L4602">
        <v>12.877210776175</v>
      </c>
      <c r="M4602">
        <v>64.392078973340702</v>
      </c>
      <c r="N4602">
        <v>4.5894111099269299</v>
      </c>
      <c r="O4602">
        <v>14.6428571428571</v>
      </c>
      <c r="P4602">
        <v>74.563591022443902</v>
      </c>
    </row>
    <row r="4603" spans="1:17" hidden="1" x14ac:dyDescent="0.3">
      <c r="A4603" t="s">
        <v>9435</v>
      </c>
      <c r="B4603" t="s">
        <v>9436</v>
      </c>
      <c r="C4603" t="s">
        <v>10301</v>
      </c>
      <c r="D4603" t="s">
        <v>3630</v>
      </c>
      <c r="E4603">
        <v>5.9120124000000001</v>
      </c>
      <c r="F4603">
        <v>9.06</v>
      </c>
      <c r="G4603">
        <v>309.76342189615502</v>
      </c>
      <c r="H4603">
        <v>49.7005782076006</v>
      </c>
      <c r="I4603">
        <v>252.179689323221</v>
      </c>
      <c r="J4603">
        <v>5.2537149496626396</v>
      </c>
      <c r="K4603">
        <v>5.8466894399425096</v>
      </c>
      <c r="L4603">
        <v>2.94489369851898</v>
      </c>
      <c r="M4603">
        <v>99.998831705725195</v>
      </c>
      <c r="N4603">
        <v>1.33191146565387</v>
      </c>
      <c r="O4603">
        <v>0</v>
      </c>
      <c r="P4603">
        <v>337.68115942028902</v>
      </c>
    </row>
    <row r="4604" spans="1:17" hidden="1" x14ac:dyDescent="0.3">
      <c r="A4604" t="s">
        <v>9437</v>
      </c>
      <c r="B4604" t="s">
        <v>9438</v>
      </c>
      <c r="C4604" t="s">
        <v>10301</v>
      </c>
      <c r="D4604" t="s">
        <v>21</v>
      </c>
      <c r="E4604">
        <v>5.8821053299999999</v>
      </c>
      <c r="F4604">
        <v>2.54</v>
      </c>
      <c r="G4604">
        <v>9.3795597731627307</v>
      </c>
      <c r="H4604">
        <v>14.2213375840475</v>
      </c>
      <c r="I4604">
        <v>3.2563943333075098</v>
      </c>
      <c r="J4604">
        <v>2.1929515663542398</v>
      </c>
      <c r="K4604">
        <v>2.21427813203664</v>
      </c>
      <c r="L4604">
        <v>1.96222675339796</v>
      </c>
      <c r="M4604">
        <v>99.999811928189899</v>
      </c>
      <c r="N4604">
        <v>0.44696969696969702</v>
      </c>
      <c r="O4604">
        <v>0</v>
      </c>
      <c r="P4604">
        <v>44.318181818181799</v>
      </c>
    </row>
    <row r="4605" spans="1:17" hidden="1" x14ac:dyDescent="0.3">
      <c r="A4605" t="s">
        <v>9439</v>
      </c>
      <c r="B4605" t="s">
        <v>9440</v>
      </c>
      <c r="C4605" t="s">
        <v>10301</v>
      </c>
      <c r="D4605" t="s">
        <v>622</v>
      </c>
      <c r="E4605">
        <v>5.8239999999999998</v>
      </c>
      <c r="F4605">
        <v>64</v>
      </c>
      <c r="G4605">
        <v>-43.696129417804698</v>
      </c>
      <c r="H4605">
        <v>-15.686854677871599</v>
      </c>
      <c r="I4605">
        <v>-28.569642245358501</v>
      </c>
      <c r="J4605">
        <v>1.31358478565331</v>
      </c>
      <c r="K4605">
        <v>67.744455152897899</v>
      </c>
      <c r="L4605">
        <v>71.617329924984702</v>
      </c>
      <c r="M4605">
        <v>45.8787294059129</v>
      </c>
      <c r="N4605">
        <v>1.74370667077491</v>
      </c>
      <c r="O4605">
        <v>50.625</v>
      </c>
      <c r="P4605">
        <v>15.7323688969258</v>
      </c>
      <c r="Q4605">
        <v>0.13732994620050601</v>
      </c>
    </row>
    <row r="4606" spans="1:17" hidden="1" x14ac:dyDescent="0.3">
      <c r="A4606" t="s">
        <v>9441</v>
      </c>
      <c r="B4606" t="s">
        <v>9442</v>
      </c>
      <c r="C4606" t="s">
        <v>10301</v>
      </c>
      <c r="D4606" t="s">
        <v>127</v>
      </c>
      <c r="E4606">
        <v>5.7989772000000004</v>
      </c>
      <c r="F4606">
        <v>10.98</v>
      </c>
      <c r="G4606">
        <v>22.493221379975001</v>
      </c>
      <c r="H4606">
        <v>-9.3982649381010308</v>
      </c>
      <c r="I4606">
        <v>-18.6248849058979</v>
      </c>
      <c r="J4606">
        <v>-2.5741552383700999</v>
      </c>
      <c r="K4606">
        <v>11.0952336456293</v>
      </c>
      <c r="L4606">
        <v>10.551583150598701</v>
      </c>
      <c r="M4606">
        <v>53.375814885976197</v>
      </c>
      <c r="N4606">
        <v>0.537092742408254</v>
      </c>
      <c r="O4606">
        <v>34.335154826958103</v>
      </c>
      <c r="P4606">
        <v>69.706336939721794</v>
      </c>
      <c r="Q4606">
        <v>6.4643343285520002E-2</v>
      </c>
    </row>
    <row r="4607" spans="1:17" hidden="1" x14ac:dyDescent="0.3">
      <c r="A4607" t="s">
        <v>9443</v>
      </c>
      <c r="B4607" t="s">
        <v>9444</v>
      </c>
      <c r="C4607" t="s">
        <v>10301</v>
      </c>
      <c r="D4607" t="s">
        <v>54</v>
      </c>
      <c r="E4607">
        <v>5.7923999999999998</v>
      </c>
      <c r="F4607">
        <v>64.36</v>
      </c>
      <c r="G4607">
        <v>18.755006322720401</v>
      </c>
      <c r="H4607">
        <v>13.580351451536</v>
      </c>
      <c r="I4607">
        <v>-0.72934380982742297</v>
      </c>
      <c r="J4607">
        <v>-17.0188906765582</v>
      </c>
      <c r="K4607">
        <v>66.579659260428301</v>
      </c>
      <c r="L4607">
        <v>60.315102831791201</v>
      </c>
      <c r="M4607">
        <v>29.534219344606399</v>
      </c>
      <c r="N4607">
        <v>2.6278693349028801</v>
      </c>
      <c r="O4607">
        <v>35.177128651336197</v>
      </c>
      <c r="P4607">
        <v>54.377548572799199</v>
      </c>
      <c r="Q4607">
        <v>3.1410401220992E-2</v>
      </c>
    </row>
    <row r="4608" spans="1:17" hidden="1" x14ac:dyDescent="0.3">
      <c r="A4608" t="s">
        <v>9445</v>
      </c>
      <c r="B4608" t="s">
        <v>9446</v>
      </c>
      <c r="C4608" t="s">
        <v>10301</v>
      </c>
      <c r="D4608" t="s">
        <v>127</v>
      </c>
      <c r="E4608">
        <v>5.7726499999999996</v>
      </c>
      <c r="F4608">
        <v>10.79</v>
      </c>
      <c r="G4608">
        <v>-6.2717397789259897</v>
      </c>
      <c r="H4608">
        <v>4.3936430673105997</v>
      </c>
      <c r="I4608">
        <v>-17.767986497554599</v>
      </c>
      <c r="J4608">
        <v>-4.5104460461342804</v>
      </c>
      <c r="K4608">
        <v>10.596787018304701</v>
      </c>
      <c r="L4608">
        <v>10.2727082328514</v>
      </c>
      <c r="M4608">
        <v>51.4071705942455</v>
      </c>
      <c r="N4608">
        <v>0.77495634733573004</v>
      </c>
      <c r="O4608">
        <v>20.481927710843301</v>
      </c>
      <c r="P4608">
        <v>34.706616729088601</v>
      </c>
      <c r="Q4608">
        <v>1.5165018580789001E-2</v>
      </c>
    </row>
    <row r="4609" spans="1:17" hidden="1" x14ac:dyDescent="0.3">
      <c r="A4609" t="s">
        <v>9447</v>
      </c>
      <c r="B4609" t="s">
        <v>9448</v>
      </c>
      <c r="C4609" t="s">
        <v>10301</v>
      </c>
      <c r="D4609" t="s">
        <v>5863</v>
      </c>
      <c r="E4609">
        <v>5.7471911000000002</v>
      </c>
      <c r="F4609">
        <v>9.59</v>
      </c>
      <c r="G4609">
        <v>-89.326188228359896</v>
      </c>
      <c r="H4609">
        <v>-6.33320787049787</v>
      </c>
      <c r="I4609">
        <v>-58.3979545857472</v>
      </c>
      <c r="J4609">
        <v>-16.492998846868801</v>
      </c>
      <c r="K4609">
        <v>11.257830219126101</v>
      </c>
      <c r="L4609">
        <v>15.576032232606901</v>
      </c>
      <c r="M4609">
        <v>28.152372686048899</v>
      </c>
      <c r="N4609">
        <v>1.0449438202247101</v>
      </c>
      <c r="O4609">
        <v>167.883211678832</v>
      </c>
      <c r="P4609">
        <v>25.359477124183002</v>
      </c>
      <c r="Q4609">
        <v>-4.2570247315344999E-2</v>
      </c>
    </row>
    <row r="4610" spans="1:17" hidden="1" x14ac:dyDescent="0.3">
      <c r="A4610" t="s">
        <v>9449</v>
      </c>
      <c r="B4610" t="s">
        <v>9450</v>
      </c>
      <c r="C4610" t="s">
        <v>10301</v>
      </c>
      <c r="D4610" t="s">
        <v>527</v>
      </c>
      <c r="E4610">
        <v>5.7459119999999997</v>
      </c>
      <c r="F4610">
        <v>6.2</v>
      </c>
      <c r="G4610">
        <v>82.2517540012891</v>
      </c>
      <c r="H4610">
        <v>8.5943783363986803</v>
      </c>
      <c r="I4610">
        <v>-19.823880511673199</v>
      </c>
      <c r="J4610">
        <v>11.596930971965699</v>
      </c>
      <c r="K4610">
        <v>5.9857583896879101</v>
      </c>
      <c r="L4610">
        <v>6.0555978642993002</v>
      </c>
      <c r="M4610">
        <v>64.401219360201296</v>
      </c>
      <c r="N4610">
        <v>1.1570655019518601</v>
      </c>
      <c r="O4610">
        <v>42.096774193548299</v>
      </c>
      <c r="P4610">
        <v>110.169491525423</v>
      </c>
      <c r="Q4610">
        <v>6.3020024487497994E-2</v>
      </c>
    </row>
    <row r="4611" spans="1:17" hidden="1" x14ac:dyDescent="0.3">
      <c r="A4611" t="s">
        <v>9451</v>
      </c>
      <c r="B4611" t="s">
        <v>9452</v>
      </c>
      <c r="C4611" t="s">
        <v>10301</v>
      </c>
      <c r="D4611" t="s">
        <v>733</v>
      </c>
      <c r="E4611">
        <v>5.722810688</v>
      </c>
      <c r="F4611">
        <v>216.6</v>
      </c>
      <c r="G4611">
        <v>33.1830434353299</v>
      </c>
      <c r="H4611">
        <v>6.4033315205122596</v>
      </c>
      <c r="I4611">
        <v>12.5286371530756</v>
      </c>
      <c r="J4611">
        <v>3.2818929280228701</v>
      </c>
      <c r="K4611">
        <v>206.913173982198</v>
      </c>
      <c r="L4611">
        <v>181.70203581794601</v>
      </c>
      <c r="M4611">
        <v>41.480968958534298</v>
      </c>
      <c r="N4611">
        <v>0.39978222445846301</v>
      </c>
      <c r="O4611">
        <v>2.8162511542012898</v>
      </c>
      <c r="P4611">
        <v>66.615384615384599</v>
      </c>
    </row>
    <row r="4612" spans="1:17" hidden="1" x14ac:dyDescent="0.3">
      <c r="A4612" t="s">
        <v>9453</v>
      </c>
      <c r="B4612" t="s">
        <v>9454</v>
      </c>
      <c r="C4612" t="s">
        <v>10301</v>
      </c>
      <c r="D4612" t="s">
        <v>21</v>
      </c>
      <c r="E4612">
        <v>5.72</v>
      </c>
      <c r="F4612">
        <v>26</v>
      </c>
      <c r="G4612">
        <v>87.1360259167256</v>
      </c>
      <c r="H4612">
        <v>-9.6597812970712997</v>
      </c>
      <c r="I4612">
        <v>35.716557885908003</v>
      </c>
      <c r="J4612">
        <v>-0.66046296170142105</v>
      </c>
      <c r="K4612">
        <v>26.6020459528477</v>
      </c>
      <c r="L4612">
        <v>23.875283782303001</v>
      </c>
      <c r="M4612">
        <v>52.151131175259998</v>
      </c>
      <c r="N4612">
        <v>0.76296147095214795</v>
      </c>
      <c r="O4612">
        <v>47.384615384615302</v>
      </c>
      <c r="P4612">
        <v>160</v>
      </c>
      <c r="Q4612">
        <v>0.136587717093134</v>
      </c>
    </row>
    <row r="4613" spans="1:17" hidden="1" x14ac:dyDescent="0.3">
      <c r="A4613" t="s">
        <v>9455</v>
      </c>
      <c r="B4613" t="s">
        <v>9456</v>
      </c>
      <c r="C4613" t="s">
        <v>10301</v>
      </c>
      <c r="D4613" t="s">
        <v>733</v>
      </c>
      <c r="E4613">
        <v>5.7107817000000001</v>
      </c>
      <c r="F4613">
        <v>42.49</v>
      </c>
      <c r="G4613">
        <v>22.011690845660699</v>
      </c>
      <c r="H4613">
        <v>9.3650386483262604</v>
      </c>
      <c r="I4613">
        <v>5.6027661183959996</v>
      </c>
      <c r="J4613">
        <v>0.16203965914152901</v>
      </c>
      <c r="K4613">
        <v>39.541197126309697</v>
      </c>
      <c r="L4613">
        <v>35.278031530620403</v>
      </c>
      <c r="M4613">
        <v>46.348393818943599</v>
      </c>
      <c r="N4613">
        <v>0.90760227621152201</v>
      </c>
      <c r="O4613">
        <v>2.3534949399858802</v>
      </c>
      <c r="P4613">
        <v>57.662337662337599</v>
      </c>
    </row>
    <row r="4614" spans="1:17" hidden="1" x14ac:dyDescent="0.3">
      <c r="A4614" t="s">
        <v>9457</v>
      </c>
      <c r="B4614" t="s">
        <v>9458</v>
      </c>
      <c r="C4614" t="s">
        <v>10301</v>
      </c>
      <c r="D4614" t="s">
        <v>21</v>
      </c>
      <c r="E4614">
        <v>5.7102839999999997</v>
      </c>
      <c r="F4614">
        <v>14.29</v>
      </c>
      <c r="G4614">
        <v>36.9034850825551</v>
      </c>
      <c r="H4614">
        <v>33.385981051361597</v>
      </c>
      <c r="I4614">
        <v>6.4234411901939401</v>
      </c>
      <c r="J4614">
        <v>18.535521652239801</v>
      </c>
      <c r="K4614">
        <v>11.2469229505096</v>
      </c>
      <c r="L4614">
        <v>10.5781225107505</v>
      </c>
      <c r="M4614">
        <v>98.045479445414301</v>
      </c>
      <c r="N4614">
        <v>0.53558647180063701</v>
      </c>
      <c r="O4614">
        <v>9.3072078376487095</v>
      </c>
      <c r="P4614">
        <v>104.142857142857</v>
      </c>
      <c r="Q4614">
        <v>0.172996073484494</v>
      </c>
    </row>
    <row r="4615" spans="1:17" hidden="1" x14ac:dyDescent="0.3">
      <c r="A4615" t="s">
        <v>9459</v>
      </c>
      <c r="B4615" t="s">
        <v>9460</v>
      </c>
      <c r="C4615" t="s">
        <v>10301</v>
      </c>
      <c r="D4615" t="s">
        <v>568</v>
      </c>
      <c r="E4615">
        <v>5.7</v>
      </c>
      <c r="F4615">
        <v>19</v>
      </c>
      <c r="G4615">
        <v>-2.99992029862503</v>
      </c>
      <c r="H4615">
        <v>11.4595560678176</v>
      </c>
      <c r="I4615">
        <v>-29.317691617967998</v>
      </c>
      <c r="J4615">
        <v>-2.76572611959616</v>
      </c>
      <c r="K4615">
        <v>17.256509630907299</v>
      </c>
      <c r="L4615">
        <v>18.882737928087199</v>
      </c>
      <c r="M4615">
        <v>99.966183638035901</v>
      </c>
      <c r="N4615">
        <v>5.7754010695187104</v>
      </c>
      <c r="O4615">
        <v>21.421052631578899</v>
      </c>
      <c r="P4615">
        <v>24.917817225509499</v>
      </c>
    </row>
    <row r="4616" spans="1:17" hidden="1" x14ac:dyDescent="0.3">
      <c r="A4616" t="s">
        <v>9461</v>
      </c>
      <c r="B4616" t="s">
        <v>9462</v>
      </c>
      <c r="C4616" t="s">
        <v>10301</v>
      </c>
      <c r="D4616" t="s">
        <v>72</v>
      </c>
      <c r="E4616">
        <v>5.6866941000000004</v>
      </c>
      <c r="F4616">
        <v>5.63</v>
      </c>
      <c r="G4616">
        <v>-35.622655556921401</v>
      </c>
      <c r="H4616">
        <v>6.1741995369095202</v>
      </c>
      <c r="I4616">
        <v>-27.6458816172564</v>
      </c>
      <c r="J4616">
        <v>1.9274146746276499</v>
      </c>
      <c r="K4616">
        <v>5.59460789132764</v>
      </c>
      <c r="L4616">
        <v>5.8825629424534398</v>
      </c>
      <c r="M4616">
        <v>48.035033361273598</v>
      </c>
      <c r="N4616">
        <v>1.2739043329966699</v>
      </c>
      <c r="O4616">
        <v>28.9520426287744</v>
      </c>
      <c r="P4616">
        <v>14.8979591836734</v>
      </c>
      <c r="Q4616">
        <v>-3.4018243285114998E-2</v>
      </c>
    </row>
    <row r="4617" spans="1:17" hidden="1" x14ac:dyDescent="0.3">
      <c r="A4617" t="s">
        <v>9463</v>
      </c>
      <c r="B4617" t="s">
        <v>9464</v>
      </c>
      <c r="C4617" t="s">
        <v>10301</v>
      </c>
      <c r="D4617" t="s">
        <v>408</v>
      </c>
      <c r="E4617">
        <v>5.6861370000000004</v>
      </c>
      <c r="F4617">
        <v>18.95</v>
      </c>
      <c r="G4617">
        <v>-27.917737524134498</v>
      </c>
      <c r="H4617">
        <v>-1.23320787049787</v>
      </c>
      <c r="I4617">
        <v>-11.675732363525</v>
      </c>
      <c r="J4617">
        <v>-2.76572611959616</v>
      </c>
      <c r="K4617">
        <v>18.949999982765998</v>
      </c>
      <c r="L4617">
        <v>18.949395345021699</v>
      </c>
      <c r="M4617">
        <v>100</v>
      </c>
      <c r="O4617">
        <v>0</v>
      </c>
      <c r="P4617">
        <v>0</v>
      </c>
    </row>
    <row r="4618" spans="1:17" hidden="1" x14ac:dyDescent="0.3">
      <c r="A4618" t="s">
        <v>9465</v>
      </c>
      <c r="B4618" t="s">
        <v>9466</v>
      </c>
      <c r="C4618" t="s">
        <v>10301</v>
      </c>
      <c r="D4618" t="s">
        <v>571</v>
      </c>
      <c r="E4618">
        <v>5.6850480000000001</v>
      </c>
      <c r="F4618">
        <v>16.559999999999999</v>
      </c>
      <c r="G4618">
        <v>333.36359952321902</v>
      </c>
      <c r="H4618">
        <v>-1.60961941378519</v>
      </c>
      <c r="I4618">
        <v>91.514451685554604</v>
      </c>
      <c r="J4618">
        <v>-4.1321857469253596</v>
      </c>
      <c r="K4618">
        <v>14.3847990713877</v>
      </c>
      <c r="L4618">
        <v>10.5373128207344</v>
      </c>
      <c r="M4618">
        <v>67.018832908669907</v>
      </c>
      <c r="N4618">
        <v>1.7602852850458199</v>
      </c>
      <c r="O4618">
        <v>2.5362318840579801</v>
      </c>
      <c r="P4618">
        <v>361.28133704735302</v>
      </c>
    </row>
    <row r="4619" spans="1:17" hidden="1" x14ac:dyDescent="0.3">
      <c r="A4619" t="s">
        <v>9467</v>
      </c>
      <c r="B4619" t="s">
        <v>9468</v>
      </c>
      <c r="C4619" t="s">
        <v>10301</v>
      </c>
      <c r="D4619" t="s">
        <v>290</v>
      </c>
      <c r="E4619">
        <v>5.6821904700000001</v>
      </c>
      <c r="F4619">
        <v>3.3</v>
      </c>
      <c r="G4619">
        <v>-42.203451809848801</v>
      </c>
      <c r="H4619">
        <v>-19.550039553666199</v>
      </c>
      <c r="I4619">
        <v>-61.901976707416402</v>
      </c>
      <c r="J4619">
        <v>-2.76572611959616</v>
      </c>
      <c r="K4619">
        <v>3.6409145285278099</v>
      </c>
      <c r="L4619">
        <v>3.7560939295480802</v>
      </c>
      <c r="M4619">
        <v>35.861358764350598</v>
      </c>
      <c r="N4619">
        <v>0.40628679191001599</v>
      </c>
      <c r="O4619">
        <v>105.757575757575</v>
      </c>
      <c r="P4619">
        <v>24.999999999999901</v>
      </c>
      <c r="Q4619">
        <v>6.1241146084646002E-2</v>
      </c>
    </row>
    <row r="4620" spans="1:17" hidden="1" x14ac:dyDescent="0.3">
      <c r="A4620" t="s">
        <v>9469</v>
      </c>
      <c r="B4620" t="s">
        <v>9470</v>
      </c>
      <c r="C4620" t="s">
        <v>10301</v>
      </c>
      <c r="D4620" t="s">
        <v>789</v>
      </c>
      <c r="E4620">
        <v>5.6595000000000004</v>
      </c>
      <c r="F4620">
        <v>5.39</v>
      </c>
      <c r="G4620">
        <v>-13.236886460304699</v>
      </c>
      <c r="H4620">
        <v>-4.9174183968136598</v>
      </c>
      <c r="I4620">
        <v>-20.628435066227699</v>
      </c>
      <c r="J4620">
        <v>3.2188298649598202</v>
      </c>
      <c r="K4620">
        <v>5.6252948303575998</v>
      </c>
      <c r="L4620">
        <v>5.7980539195509602</v>
      </c>
      <c r="M4620">
        <v>50.308112339087899</v>
      </c>
      <c r="N4620">
        <v>0.56934282612237297</v>
      </c>
      <c r="O4620">
        <v>57.3283858998144</v>
      </c>
      <c r="P4620">
        <v>28.3333333333333</v>
      </c>
      <c r="Q4620">
        <v>-5.3352280463308997E-2</v>
      </c>
    </row>
    <row r="4621" spans="1:17" hidden="1" x14ac:dyDescent="0.3">
      <c r="A4621" t="s">
        <v>9471</v>
      </c>
      <c r="B4621" t="s">
        <v>9472</v>
      </c>
      <c r="C4621" t="s">
        <v>10301</v>
      </c>
      <c r="D4621" t="s">
        <v>527</v>
      </c>
      <c r="E4621">
        <v>5.6520000000000001</v>
      </c>
      <c r="F4621">
        <v>9.42</v>
      </c>
      <c r="G4621">
        <v>32.014350761094597</v>
      </c>
      <c r="H4621">
        <v>7.0426541984676501</v>
      </c>
      <c r="I4621">
        <v>41.994740719672301</v>
      </c>
      <c r="J4621">
        <v>6.7691576013340597</v>
      </c>
      <c r="K4621">
        <v>7.5637861373612703</v>
      </c>
      <c r="L4621">
        <v>6.3678253778962803</v>
      </c>
      <c r="M4621">
        <v>79.032034203219595</v>
      </c>
      <c r="N4621">
        <v>1.0001196810661299</v>
      </c>
      <c r="O4621">
        <v>6.5817409766454302</v>
      </c>
      <c r="P4621">
        <v>106.578947368421</v>
      </c>
      <c r="Q4621">
        <v>5.4742001139241998E-2</v>
      </c>
    </row>
    <row r="4622" spans="1:17" hidden="1" x14ac:dyDescent="0.3">
      <c r="A4622" t="s">
        <v>9473</v>
      </c>
      <c r="B4622" t="s">
        <v>9474</v>
      </c>
      <c r="C4622" t="s">
        <v>10301</v>
      </c>
      <c r="D4622" t="s">
        <v>733</v>
      </c>
      <c r="E4622">
        <v>5.6472677519999896</v>
      </c>
      <c r="F4622">
        <v>20.64</v>
      </c>
      <c r="G4622">
        <v>9.9994202023961893</v>
      </c>
      <c r="H4622">
        <v>1.2818826727616801</v>
      </c>
      <c r="I4622">
        <v>1.6063752105693401</v>
      </c>
      <c r="J4622">
        <v>-2.42106831555874</v>
      </c>
      <c r="K4622">
        <v>19.7476566824859</v>
      </c>
      <c r="L4622">
        <v>18.088300165667</v>
      </c>
      <c r="M4622">
        <v>60.5497023931554</v>
      </c>
      <c r="N4622">
        <v>0.64170767495630099</v>
      </c>
      <c r="O4622">
        <v>4.0213178294573604</v>
      </c>
      <c r="P4622">
        <v>58.769230769230703</v>
      </c>
    </row>
    <row r="4623" spans="1:17" hidden="1" x14ac:dyDescent="0.3">
      <c r="A4623" t="s">
        <v>9475</v>
      </c>
      <c r="B4623" t="s">
        <v>9476</v>
      </c>
      <c r="C4623" t="s">
        <v>10301</v>
      </c>
      <c r="D4623" t="s">
        <v>5319</v>
      </c>
      <c r="E4623">
        <v>5.6435643000000004</v>
      </c>
      <c r="F4623">
        <v>18.809999999999999</v>
      </c>
      <c r="G4623">
        <v>-40.307118055107999</v>
      </c>
      <c r="H4623">
        <v>-28.6077252450152</v>
      </c>
      <c r="I4623">
        <v>-12.675732363525</v>
      </c>
      <c r="J4623">
        <v>1.73427388040382</v>
      </c>
      <c r="K4623">
        <v>21.509963526280998</v>
      </c>
      <c r="L4623">
        <v>20.870771838785299</v>
      </c>
      <c r="M4623">
        <v>41.880440269863001</v>
      </c>
      <c r="N4623">
        <v>1.00732133933033</v>
      </c>
      <c r="O4623">
        <v>47.900053163210998</v>
      </c>
      <c r="P4623">
        <v>28.571428571428498</v>
      </c>
      <c r="Q4623">
        <v>1.4192408796322E-2</v>
      </c>
    </row>
    <row r="4624" spans="1:17" hidden="1" x14ac:dyDescent="0.3">
      <c r="A4624" t="s">
        <v>9477</v>
      </c>
      <c r="B4624" t="s">
        <v>9478</v>
      </c>
      <c r="C4624" t="s">
        <v>10301</v>
      </c>
      <c r="D4624" t="s">
        <v>139</v>
      </c>
      <c r="E4624">
        <v>5.6340000000000003</v>
      </c>
      <c r="F4624">
        <v>18.78</v>
      </c>
      <c r="G4624">
        <v>149.48255789684001</v>
      </c>
      <c r="H4624">
        <v>21.077549101613599</v>
      </c>
      <c r="I4624">
        <v>-41.338653711839598</v>
      </c>
      <c r="J4624">
        <v>-8.5939469784918501</v>
      </c>
      <c r="K4624">
        <v>17.554154661913401</v>
      </c>
      <c r="L4624">
        <v>15.7492895805006</v>
      </c>
      <c r="M4624">
        <v>47.475484136198702</v>
      </c>
      <c r="N4624">
        <v>0.80214742927937199</v>
      </c>
      <c r="O4624">
        <v>79.925452609158597</v>
      </c>
      <c r="P4624">
        <v>192.52336448598101</v>
      </c>
    </row>
    <row r="4625" spans="1:17" hidden="1" x14ac:dyDescent="0.3">
      <c r="A4625" t="s">
        <v>9479</v>
      </c>
      <c r="B4625" t="s">
        <v>9480</v>
      </c>
      <c r="C4625" t="s">
        <v>10301</v>
      </c>
      <c r="D4625" t="s">
        <v>263</v>
      </c>
      <c r="E4625">
        <v>5.6240168380000002</v>
      </c>
      <c r="F4625">
        <v>5.14</v>
      </c>
      <c r="G4625">
        <v>-19.707211208345001</v>
      </c>
      <c r="H4625">
        <v>-11.8419035226717</v>
      </c>
      <c r="I4625">
        <v>-15.6009660083848</v>
      </c>
      <c r="J4625">
        <v>-7.7564839754187203</v>
      </c>
      <c r="K4625">
        <v>4.9616013679842697</v>
      </c>
      <c r="L4625">
        <v>4.9787898201589398</v>
      </c>
      <c r="M4625">
        <v>7.8383135176174497</v>
      </c>
      <c r="N4625">
        <v>0.61595523444032296</v>
      </c>
      <c r="O4625">
        <v>34.241245136186699</v>
      </c>
      <c r="P4625">
        <v>38.918918918918898</v>
      </c>
      <c r="Q4625">
        <v>3.2847783971359998E-2</v>
      </c>
    </row>
    <row r="4626" spans="1:17" hidden="1" x14ac:dyDescent="0.3">
      <c r="A4626" t="s">
        <v>9481</v>
      </c>
      <c r="B4626" t="s">
        <v>9482</v>
      </c>
      <c r="C4626" t="s">
        <v>10301</v>
      </c>
      <c r="E4626">
        <v>5.6220967599999998</v>
      </c>
      <c r="F4626">
        <v>8.68</v>
      </c>
      <c r="G4626">
        <v>106.04452662680799</v>
      </c>
      <c r="H4626">
        <v>-43.602545849591898</v>
      </c>
      <c r="I4626">
        <v>-12.0201640512403</v>
      </c>
      <c r="J4626">
        <v>-21.127029179813299</v>
      </c>
      <c r="K4626">
        <v>12.9824917251023</v>
      </c>
      <c r="L4626">
        <v>11.2334807124685</v>
      </c>
      <c r="M4626">
        <v>20.032534207363199</v>
      </c>
      <c r="N4626">
        <v>0.42632246674351598</v>
      </c>
      <c r="O4626">
        <v>132.027649769585</v>
      </c>
      <c r="P4626">
        <v>144.50704225352101</v>
      </c>
      <c r="Q4626">
        <v>3.6370099330702003E-2</v>
      </c>
    </row>
    <row r="4627" spans="1:17" hidden="1" x14ac:dyDescent="0.3">
      <c r="A4627" t="s">
        <v>9483</v>
      </c>
      <c r="B4627" t="s">
        <v>9484</v>
      </c>
      <c r="C4627" t="s">
        <v>10301</v>
      </c>
      <c r="D4627" t="s">
        <v>408</v>
      </c>
      <c r="E4627">
        <v>5.58</v>
      </c>
      <c r="F4627">
        <v>15.5</v>
      </c>
      <c r="G4627">
        <v>-31.464719478086</v>
      </c>
      <c r="H4627">
        <v>5.2960017514952398</v>
      </c>
      <c r="I4627">
        <v>-28.565812792479399</v>
      </c>
      <c r="J4627">
        <v>-1.12638185730108</v>
      </c>
      <c r="K4627">
        <v>15.661547864896599</v>
      </c>
      <c r="L4627">
        <v>16.7488366470938</v>
      </c>
      <c r="M4627">
        <v>50.644242131557903</v>
      </c>
      <c r="N4627">
        <v>0.71710788091695998</v>
      </c>
      <c r="O4627">
        <v>33.225806451612897</v>
      </c>
      <c r="P4627">
        <v>9.8511693834160106</v>
      </c>
      <c r="Q4627">
        <v>4.0251108217159999E-2</v>
      </c>
    </row>
    <row r="4628" spans="1:17" hidden="1" x14ac:dyDescent="0.3">
      <c r="A4628" t="s">
        <v>9485</v>
      </c>
      <c r="B4628" t="s">
        <v>9486</v>
      </c>
      <c r="C4628" t="s">
        <v>10301</v>
      </c>
      <c r="D4628" t="s">
        <v>290</v>
      </c>
      <c r="E4628">
        <v>5.5733699999999997</v>
      </c>
      <c r="F4628">
        <v>3.3</v>
      </c>
      <c r="G4628">
        <v>31.502552330937899</v>
      </c>
      <c r="H4628">
        <v>-15.7450812214213</v>
      </c>
      <c r="I4628">
        <v>-22.001819320046799</v>
      </c>
      <c r="J4628">
        <v>-4.5839079377779699</v>
      </c>
      <c r="K4628">
        <v>3.2711253167760601</v>
      </c>
      <c r="L4628">
        <v>3.4057384013251202</v>
      </c>
      <c r="M4628">
        <v>54.278479478268899</v>
      </c>
      <c r="N4628">
        <v>0.80875669684093798</v>
      </c>
      <c r="O4628">
        <v>62.727272727272698</v>
      </c>
      <c r="P4628">
        <v>73.684210526315795</v>
      </c>
      <c r="Q4628">
        <v>7.5267564678359999E-3</v>
      </c>
    </row>
    <row r="4629" spans="1:17" hidden="1" x14ac:dyDescent="0.3">
      <c r="A4629" t="s">
        <v>9487</v>
      </c>
      <c r="B4629" t="s">
        <v>9488</v>
      </c>
      <c r="C4629" t="s">
        <v>10301</v>
      </c>
      <c r="D4629" t="s">
        <v>622</v>
      </c>
      <c r="E4629">
        <v>5.5706210450000002</v>
      </c>
      <c r="F4629">
        <v>1.05</v>
      </c>
      <c r="G4629">
        <v>-5.5931859894901201</v>
      </c>
      <c r="H4629">
        <v>-1.87035303188851</v>
      </c>
      <c r="I4629">
        <v>-12.2495918825592</v>
      </c>
      <c r="J4629">
        <v>1.0670674632677399</v>
      </c>
      <c r="K4629">
        <v>0.87095729667658806</v>
      </c>
      <c r="L4629">
        <v>0.71054764949087601</v>
      </c>
      <c r="M4629">
        <v>93.6507375906683</v>
      </c>
      <c r="N4629">
        <v>1</v>
      </c>
      <c r="Q4629">
        <v>2.6574399778243E-2</v>
      </c>
    </row>
    <row r="4630" spans="1:17" hidden="1" x14ac:dyDescent="0.3">
      <c r="A4630" t="s">
        <v>9489</v>
      </c>
      <c r="B4630" t="s">
        <v>9490</v>
      </c>
      <c r="C4630" t="s">
        <v>10301</v>
      </c>
      <c r="D4630" t="s">
        <v>54</v>
      </c>
      <c r="E4630">
        <v>5.57</v>
      </c>
      <c r="F4630">
        <v>5.57</v>
      </c>
      <c r="G4630">
        <v>28.983670926569602</v>
      </c>
      <c r="H4630">
        <v>-14.7425246406842</v>
      </c>
      <c r="I4630">
        <v>-13.956434117911</v>
      </c>
      <c r="J4630">
        <v>-4.1816553231359901</v>
      </c>
      <c r="K4630">
        <v>5.9074444851054402</v>
      </c>
      <c r="L4630">
        <v>5.4076147452673204</v>
      </c>
      <c r="M4630">
        <v>33.628221839071003</v>
      </c>
      <c r="N4630">
        <v>0.80718318624024399</v>
      </c>
      <c r="O4630">
        <v>41.292639138240503</v>
      </c>
      <c r="P4630">
        <v>63.823529411764703</v>
      </c>
      <c r="Q4630">
        <v>4.1038436683102003E-2</v>
      </c>
    </row>
    <row r="4631" spans="1:17" hidden="1" x14ac:dyDescent="0.3">
      <c r="A4631" t="s">
        <v>9491</v>
      </c>
      <c r="B4631" t="s">
        <v>9492</v>
      </c>
      <c r="C4631" t="s">
        <v>10301</v>
      </c>
      <c r="D4631" t="s">
        <v>1175</v>
      </c>
      <c r="E4631">
        <v>5.5459199999999997</v>
      </c>
      <c r="F4631">
        <v>1.59</v>
      </c>
      <c r="G4631">
        <v>2.4101313283244599</v>
      </c>
      <c r="H4631">
        <v>-0.58804658017529199</v>
      </c>
      <c r="I4631">
        <v>-29.716969476927101</v>
      </c>
      <c r="J4631">
        <v>-3.4026687947554</v>
      </c>
      <c r="K4631">
        <v>1.65607171126702</v>
      </c>
      <c r="L4631">
        <v>1.6830785522976901</v>
      </c>
      <c r="M4631">
        <v>46.113546371638897</v>
      </c>
      <c r="N4631">
        <v>0.400641204845263</v>
      </c>
      <c r="O4631">
        <v>42.138364779874102</v>
      </c>
      <c r="P4631">
        <v>37.068965517241303</v>
      </c>
      <c r="Q4631">
        <v>-1.4578034552466E-2</v>
      </c>
    </row>
    <row r="4632" spans="1:17" hidden="1" x14ac:dyDescent="0.3">
      <c r="A4632" t="s">
        <v>9493</v>
      </c>
      <c r="B4632" t="s">
        <v>9494</v>
      </c>
      <c r="C4632" t="s">
        <v>10301</v>
      </c>
      <c r="D4632" t="s">
        <v>72</v>
      </c>
      <c r="E4632">
        <v>5.5385099999999996</v>
      </c>
      <c r="F4632">
        <v>18.25</v>
      </c>
      <c r="G4632">
        <v>-37.347017921156798</v>
      </c>
      <c r="H4632">
        <v>-6.3787380160280103</v>
      </c>
      <c r="I4632">
        <v>-29.282955839823</v>
      </c>
      <c r="J4632">
        <v>-3.4189650961884399</v>
      </c>
      <c r="K4632">
        <v>19.758159973754399</v>
      </c>
      <c r="L4632">
        <v>19.192135054649601</v>
      </c>
      <c r="M4632">
        <v>33.7127539398005</v>
      </c>
      <c r="N4632">
        <v>0.30040202579230402</v>
      </c>
      <c r="O4632">
        <v>42.410958904109499</v>
      </c>
      <c r="P4632">
        <v>40.384615384615302</v>
      </c>
      <c r="Q4632">
        <v>6.2237755717142997E-2</v>
      </c>
    </row>
    <row r="4633" spans="1:17" hidden="1" x14ac:dyDescent="0.3">
      <c r="A4633" t="s">
        <v>9495</v>
      </c>
      <c r="B4633" t="s">
        <v>9496</v>
      </c>
      <c r="C4633" t="s">
        <v>10301</v>
      </c>
      <c r="D4633" t="s">
        <v>89</v>
      </c>
      <c r="E4633">
        <v>5.5353750000000002</v>
      </c>
      <c r="F4633">
        <v>4.3499999999999996</v>
      </c>
      <c r="G4633">
        <v>-108.75474192942001</v>
      </c>
      <c r="I4633">
        <v>-24.675732363525</v>
      </c>
      <c r="K4633">
        <v>17.265326357059401</v>
      </c>
      <c r="L4633">
        <v>64.568764294626902</v>
      </c>
      <c r="M4633">
        <v>49.458628392849597</v>
      </c>
      <c r="N4633">
        <v>1</v>
      </c>
      <c r="O4633">
        <v>421.83908045977</v>
      </c>
      <c r="P4633">
        <v>10.126582278480999</v>
      </c>
    </row>
    <row r="4634" spans="1:17" hidden="1" x14ac:dyDescent="0.3">
      <c r="A4634" t="s">
        <v>9497</v>
      </c>
      <c r="B4634" t="s">
        <v>9498</v>
      </c>
      <c r="C4634" t="s">
        <v>10301</v>
      </c>
      <c r="D4634" t="s">
        <v>689</v>
      </c>
      <c r="E4634">
        <v>5.5074430000000003</v>
      </c>
      <c r="F4634">
        <v>10.9</v>
      </c>
      <c r="G4634">
        <v>-16.351719100388301</v>
      </c>
      <c r="H4634">
        <v>-6.7184399380084203</v>
      </c>
      <c r="I4634">
        <v>6.4174420676775297</v>
      </c>
      <c r="J4634">
        <v>18.9734043151864</v>
      </c>
      <c r="K4634">
        <v>10.7236146755005</v>
      </c>
      <c r="L4634">
        <v>10.958479360540601</v>
      </c>
      <c r="M4634">
        <v>64.692618552129801</v>
      </c>
      <c r="N4634">
        <v>1.77144109512793</v>
      </c>
      <c r="O4634">
        <v>32.844036697247702</v>
      </c>
      <c r="P4634">
        <v>34.734239802224899</v>
      </c>
      <c r="Q4634">
        <v>0.104188156110005</v>
      </c>
    </row>
    <row r="4635" spans="1:17" hidden="1" x14ac:dyDescent="0.3">
      <c r="A4635" t="s">
        <v>9499</v>
      </c>
      <c r="B4635" t="s">
        <v>9500</v>
      </c>
      <c r="C4635" t="s">
        <v>10301</v>
      </c>
      <c r="D4635" t="s">
        <v>1672</v>
      </c>
      <c r="E4635">
        <v>5.5071636000000002</v>
      </c>
      <c r="F4635">
        <v>9.98</v>
      </c>
      <c r="G4635">
        <v>5.5047223689135603</v>
      </c>
      <c r="H4635">
        <v>1.7219875537156599</v>
      </c>
      <c r="I4635">
        <v>9.1475121885330495</v>
      </c>
      <c r="J4635">
        <v>5.2342738804038298</v>
      </c>
      <c r="K4635">
        <v>10.2356816353578</v>
      </c>
      <c r="L4635">
        <v>9.5407059772029399</v>
      </c>
      <c r="M4635">
        <v>48.594012669699303</v>
      </c>
      <c r="N4635">
        <v>0.737205698953176</v>
      </c>
      <c r="O4635">
        <v>29.7595190380761</v>
      </c>
      <c r="P4635">
        <v>58.161648177495998</v>
      </c>
      <c r="Q4635">
        <v>4.4719269833046998E-2</v>
      </c>
    </row>
    <row r="4636" spans="1:17" hidden="1" x14ac:dyDescent="0.3">
      <c r="A4636" t="s">
        <v>9501</v>
      </c>
      <c r="B4636" t="s">
        <v>9502</v>
      </c>
      <c r="C4636" t="s">
        <v>10301</v>
      </c>
      <c r="D4636" t="s">
        <v>527</v>
      </c>
      <c r="E4636">
        <v>5.4878999999999998</v>
      </c>
      <c r="F4636">
        <v>16.63</v>
      </c>
      <c r="G4636">
        <v>-37.635435678314799</v>
      </c>
      <c r="H4636">
        <v>-1.23320787049787</v>
      </c>
      <c r="I4636">
        <v>-11.675732363525</v>
      </c>
      <c r="J4636">
        <v>-2.76572611959616</v>
      </c>
      <c r="K4636">
        <v>16.6325505945175</v>
      </c>
      <c r="L4636">
        <v>16.717317885471299</v>
      </c>
      <c r="M4636">
        <v>2.3131596830000001E-6</v>
      </c>
      <c r="O4636">
        <v>16.295850871918201</v>
      </c>
      <c r="P4636">
        <v>0</v>
      </c>
    </row>
    <row r="4637" spans="1:17" hidden="1" x14ac:dyDescent="0.3">
      <c r="A4637" t="s">
        <v>9503</v>
      </c>
      <c r="B4637" t="s">
        <v>9504</v>
      </c>
      <c r="C4637" t="s">
        <v>10301</v>
      </c>
      <c r="D4637" t="s">
        <v>46</v>
      </c>
      <c r="E4637">
        <v>5.4826199999999998</v>
      </c>
      <c r="F4637">
        <v>2.34</v>
      </c>
      <c r="G4637">
        <v>39.225119618722502</v>
      </c>
      <c r="H4637">
        <v>10.7070906369648</v>
      </c>
      <c r="I4637">
        <v>8.3242676364749304</v>
      </c>
      <c r="J4637">
        <v>-1.86886513304908</v>
      </c>
      <c r="K4637">
        <v>1.81386153485416</v>
      </c>
      <c r="L4637">
        <v>1.6592620933314399</v>
      </c>
      <c r="M4637">
        <v>73.458595993716699</v>
      </c>
      <c r="N4637">
        <v>1.8021755641746</v>
      </c>
      <c r="O4637">
        <v>4.7008547008547001</v>
      </c>
      <c r="P4637">
        <v>105.263157894736</v>
      </c>
      <c r="Q4637">
        <v>6.7629268994920999E-2</v>
      </c>
    </row>
    <row r="4638" spans="1:17" hidden="1" x14ac:dyDescent="0.3">
      <c r="A4638" t="s">
        <v>9505</v>
      </c>
      <c r="B4638" t="s">
        <v>9506</v>
      </c>
      <c r="C4638" t="s">
        <v>10301</v>
      </c>
      <c r="D4638" t="s">
        <v>51</v>
      </c>
      <c r="E4638">
        <v>5.4767999999999999</v>
      </c>
      <c r="F4638">
        <v>26.08</v>
      </c>
      <c r="G4638">
        <v>-31.325144931541899</v>
      </c>
      <c r="H4638">
        <v>-8.9799358506888893</v>
      </c>
      <c r="I4638">
        <v>-45.7672158105809</v>
      </c>
      <c r="J4638">
        <v>2.2262223506131602</v>
      </c>
      <c r="K4638">
        <v>27.996399074727101</v>
      </c>
      <c r="L4638">
        <v>29.011412233506299</v>
      </c>
      <c r="M4638">
        <v>41.5105210993245</v>
      </c>
      <c r="N4638">
        <v>1.7535353535353499</v>
      </c>
      <c r="O4638">
        <v>68.098159509202404</v>
      </c>
      <c r="P4638">
        <v>4.9919484702093397</v>
      </c>
    </row>
    <row r="4639" spans="1:17" hidden="1" x14ac:dyDescent="0.3">
      <c r="A4639" t="s">
        <v>9507</v>
      </c>
      <c r="B4639" t="s">
        <v>9508</v>
      </c>
      <c r="C4639" t="s">
        <v>10301</v>
      </c>
      <c r="D4639" t="s">
        <v>622</v>
      </c>
      <c r="E4639">
        <v>5.4413648500000003</v>
      </c>
      <c r="F4639">
        <v>15.55</v>
      </c>
      <c r="G4639">
        <v>-2.41329846037346</v>
      </c>
      <c r="H4639">
        <v>3.5777886930760001</v>
      </c>
      <c r="I4639">
        <v>-39.618271751847502</v>
      </c>
      <c r="J4639">
        <v>-10.4533774513152</v>
      </c>
      <c r="K4639">
        <v>16.5181715637273</v>
      </c>
      <c r="L4639">
        <v>16.091115296138099</v>
      </c>
      <c r="M4639">
        <v>29.122649677109401</v>
      </c>
      <c r="N4639">
        <v>0.34880194560224997</v>
      </c>
      <c r="O4639">
        <v>108.74598070739501</v>
      </c>
      <c r="P4639">
        <v>67.564655172413794</v>
      </c>
      <c r="Q4639">
        <v>0.12509448947794499</v>
      </c>
    </row>
    <row r="4640" spans="1:17" hidden="1" x14ac:dyDescent="0.3">
      <c r="A4640" t="s">
        <v>9509</v>
      </c>
      <c r="B4640" t="s">
        <v>9510</v>
      </c>
      <c r="C4640" t="s">
        <v>10301</v>
      </c>
      <c r="E4640">
        <v>5.4386640000000002</v>
      </c>
      <c r="F4640">
        <v>8.4</v>
      </c>
      <c r="G4640">
        <v>112.08226247586499</v>
      </c>
      <c r="H4640">
        <v>3.5466663433385999</v>
      </c>
      <c r="I4640">
        <v>53.030149989416103</v>
      </c>
      <c r="J4640">
        <v>-9.7969761195961702</v>
      </c>
      <c r="K4640">
        <v>7.9231567588010599</v>
      </c>
      <c r="L4640">
        <v>6.10034781655279</v>
      </c>
      <c r="M4640">
        <v>48.194722408036398</v>
      </c>
      <c r="N4640">
        <v>9.6698261383554404E-2</v>
      </c>
      <c r="O4640">
        <v>9.4047619047618891</v>
      </c>
      <c r="P4640">
        <v>180</v>
      </c>
      <c r="Q4640">
        <v>8.6557341797963996E-2</v>
      </c>
    </row>
    <row r="4641" spans="1:17" hidden="1" x14ac:dyDescent="0.3">
      <c r="A4641" t="s">
        <v>9511</v>
      </c>
      <c r="B4641" t="s">
        <v>9512</v>
      </c>
      <c r="C4641" t="s">
        <v>10301</v>
      </c>
      <c r="D4641" t="s">
        <v>408</v>
      </c>
      <c r="E4641">
        <v>5.4377129789999996</v>
      </c>
      <c r="F4641">
        <v>35.130000000000003</v>
      </c>
      <c r="G4641">
        <v>273.10965973613901</v>
      </c>
      <c r="H4641">
        <v>11.274956727803801</v>
      </c>
      <c r="I4641">
        <v>289.35166489674799</v>
      </c>
      <c r="J4641">
        <v>1.24997436349563</v>
      </c>
      <c r="K4641">
        <v>28.456514341431902</v>
      </c>
      <c r="M4641">
        <v>100</v>
      </c>
      <c r="N4641">
        <v>6.9584736251402907E-2</v>
      </c>
      <c r="O4641">
        <v>0</v>
      </c>
      <c r="P4641">
        <v>301.02739726027397</v>
      </c>
    </row>
    <row r="4642" spans="1:17" hidden="1" x14ac:dyDescent="0.3">
      <c r="A4642" t="s">
        <v>9513</v>
      </c>
      <c r="B4642" t="s">
        <v>9514</v>
      </c>
      <c r="C4642" t="s">
        <v>10301</v>
      </c>
      <c r="D4642" t="s">
        <v>733</v>
      </c>
      <c r="E4642">
        <v>5.4082145400000003</v>
      </c>
      <c r="F4642">
        <v>31.51</v>
      </c>
      <c r="G4642">
        <v>15.1794468537037</v>
      </c>
      <c r="H4642">
        <v>-0.174497572134067</v>
      </c>
      <c r="I4642">
        <v>12.281781405161</v>
      </c>
      <c r="J4642">
        <v>-1.41437476824481</v>
      </c>
      <c r="K4642">
        <v>30.727805682647499</v>
      </c>
      <c r="L4642">
        <v>27.515970330733801</v>
      </c>
      <c r="M4642">
        <v>52.608347411978002</v>
      </c>
      <c r="N4642">
        <v>0.44747504147115602</v>
      </c>
      <c r="O4642">
        <v>3.9669946048873101</v>
      </c>
      <c r="P4642">
        <v>47.036864209052702</v>
      </c>
    </row>
    <row r="4643" spans="1:17" hidden="1" x14ac:dyDescent="0.3">
      <c r="A4643" t="s">
        <v>9515</v>
      </c>
      <c r="B4643" t="s">
        <v>9516</v>
      </c>
      <c r="C4643" t="s">
        <v>10301</v>
      </c>
      <c r="D4643" t="s">
        <v>72</v>
      </c>
      <c r="E4643">
        <v>5.3901250000000003</v>
      </c>
      <c r="F4643">
        <v>5.35</v>
      </c>
      <c r="G4643">
        <v>-32.039601323417699</v>
      </c>
      <c r="H4643">
        <v>0.71610986829356005</v>
      </c>
      <c r="I4643">
        <v>-16.140018077810701</v>
      </c>
      <c r="J4643">
        <v>-1.2123280613437399</v>
      </c>
      <c r="K4643">
        <v>5.4157206047630604</v>
      </c>
      <c r="L4643">
        <v>5.7649734403890998</v>
      </c>
      <c r="M4643">
        <v>55.485167108941198</v>
      </c>
      <c r="N4643">
        <v>0.218149714351517</v>
      </c>
      <c r="O4643">
        <v>45.607476635513997</v>
      </c>
      <c r="P4643">
        <v>18.8888888888888</v>
      </c>
      <c r="Q4643">
        <v>2.2693949848487001E-2</v>
      </c>
    </row>
    <row r="4644" spans="1:17" hidden="1" x14ac:dyDescent="0.3">
      <c r="A4644" t="s">
        <v>9517</v>
      </c>
      <c r="B4644" t="s">
        <v>9518</v>
      </c>
      <c r="C4644" t="s">
        <v>10301</v>
      </c>
      <c r="D4644" t="s">
        <v>733</v>
      </c>
      <c r="E4644">
        <v>5.3691015169999998</v>
      </c>
      <c r="F4644">
        <v>121.03</v>
      </c>
      <c r="G4644">
        <v>16.182750629217001</v>
      </c>
      <c r="H4644">
        <v>3.7615711061815502</v>
      </c>
      <c r="I4644">
        <v>9.0524471875971297</v>
      </c>
      <c r="J4644">
        <v>-1.79501482252504</v>
      </c>
      <c r="K4644">
        <v>115.89019197189</v>
      </c>
      <c r="L4644">
        <v>104.43428253143399</v>
      </c>
      <c r="M4644">
        <v>48.897049978633802</v>
      </c>
      <c r="N4644">
        <v>0.93297570798818796</v>
      </c>
      <c r="O4644">
        <v>18.648269024208801</v>
      </c>
      <c r="P4644">
        <v>46.171497584541001</v>
      </c>
    </row>
    <row r="4645" spans="1:17" hidden="1" x14ac:dyDescent="0.3">
      <c r="A4645" t="s">
        <v>9519</v>
      </c>
      <c r="B4645" t="s">
        <v>9520</v>
      </c>
      <c r="C4645" t="s">
        <v>10301</v>
      </c>
      <c r="E4645">
        <v>5.3247495869999897</v>
      </c>
      <c r="F4645">
        <v>5.31</v>
      </c>
      <c r="G4645">
        <v>10.004340397943301</v>
      </c>
      <c r="H4645">
        <v>2.5403770351624999</v>
      </c>
      <c r="I4645">
        <v>-18.354115491820298</v>
      </c>
      <c r="J4645">
        <v>3.8012198160847402E-2</v>
      </c>
      <c r="K4645">
        <v>5.2086184076282898</v>
      </c>
      <c r="L4645">
        <v>4.97288818508751</v>
      </c>
      <c r="M4645">
        <v>49.182975221677196</v>
      </c>
      <c r="N4645">
        <v>0.77417279075719303</v>
      </c>
      <c r="O4645">
        <v>18.832391713747601</v>
      </c>
      <c r="P4645">
        <v>47.499999999999901</v>
      </c>
      <c r="Q4645">
        <v>-3.9813724450142002E-2</v>
      </c>
    </row>
    <row r="4646" spans="1:17" hidden="1" x14ac:dyDescent="0.3">
      <c r="A4646" t="s">
        <v>9521</v>
      </c>
      <c r="B4646" t="s">
        <v>9522</v>
      </c>
      <c r="C4646" t="s">
        <v>10301</v>
      </c>
      <c r="D4646" t="s">
        <v>733</v>
      </c>
      <c r="E4646">
        <v>5.3081630099999897</v>
      </c>
      <c r="F4646">
        <v>23.09</v>
      </c>
      <c r="G4646">
        <v>14.965925842201999</v>
      </c>
      <c r="H4646">
        <v>2.8012436254223401</v>
      </c>
      <c r="I4646">
        <v>9.0247381017127797</v>
      </c>
      <c r="J4646">
        <v>-0.76572611959617198</v>
      </c>
      <c r="K4646">
        <v>21.835471772847399</v>
      </c>
      <c r="L4646">
        <v>19.7022516265009</v>
      </c>
      <c r="M4646">
        <v>49.829539143146199</v>
      </c>
      <c r="N4646">
        <v>0.77035205958540198</v>
      </c>
      <c r="O4646">
        <v>3.0749242096145402</v>
      </c>
      <c r="P4646">
        <v>46.510152284263903</v>
      </c>
    </row>
    <row r="4647" spans="1:17" hidden="1" x14ac:dyDescent="0.3">
      <c r="A4647" t="s">
        <v>9523</v>
      </c>
      <c r="B4647" t="s">
        <v>9524</v>
      </c>
      <c r="C4647" t="s">
        <v>10301</v>
      </c>
      <c r="D4647" t="s">
        <v>359</v>
      </c>
      <c r="E4647">
        <v>5.2624240000000002</v>
      </c>
      <c r="F4647">
        <v>14.6</v>
      </c>
      <c r="G4647">
        <v>24.8019277478319</v>
      </c>
      <c r="H4647">
        <v>-12.317251719462501</v>
      </c>
      <c r="I4647">
        <v>-23.8297636511303</v>
      </c>
      <c r="J4647">
        <v>-8.8750508784386195</v>
      </c>
      <c r="K4647">
        <v>15.0678042499787</v>
      </c>
      <c r="L4647">
        <v>12.1546100074523</v>
      </c>
      <c r="M4647">
        <v>19.6701067295886</v>
      </c>
      <c r="N4647">
        <v>1.00410318911233</v>
      </c>
      <c r="O4647">
        <v>30.684931506849299</v>
      </c>
      <c r="P4647">
        <v>92.105263157894697</v>
      </c>
    </row>
    <row r="4648" spans="1:17" hidden="1" x14ac:dyDescent="0.3">
      <c r="A4648" t="s">
        <v>9525</v>
      </c>
      <c r="B4648" t="s">
        <v>9526</v>
      </c>
      <c r="C4648" t="s">
        <v>10301</v>
      </c>
      <c r="D4648" t="s">
        <v>354</v>
      </c>
      <c r="E4648">
        <v>5.2413239999999996</v>
      </c>
      <c r="F4648">
        <v>6.6</v>
      </c>
      <c r="G4648">
        <v>-7.6991582891618897</v>
      </c>
      <c r="H4648">
        <v>14.7363738785515</v>
      </c>
      <c r="I4648">
        <v>0.18867441613593999</v>
      </c>
      <c r="J4648">
        <v>-5.1657261195961697</v>
      </c>
      <c r="K4648">
        <v>5.8063783238890903</v>
      </c>
      <c r="L4648">
        <v>5.74287137495529</v>
      </c>
      <c r="M4648">
        <v>63.447674868294698</v>
      </c>
      <c r="N4648">
        <v>1.2426783553958001</v>
      </c>
      <c r="O4648">
        <v>11.363636363636299</v>
      </c>
      <c r="P4648">
        <v>43.167028199566097</v>
      </c>
      <c r="Q4648">
        <v>7.8907088759691005E-2</v>
      </c>
    </row>
    <row r="4649" spans="1:17" hidden="1" x14ac:dyDescent="0.3">
      <c r="A4649" t="s">
        <v>9527</v>
      </c>
      <c r="B4649" t="s">
        <v>9528</v>
      </c>
      <c r="C4649" t="s">
        <v>10301</v>
      </c>
      <c r="D4649" t="s">
        <v>139</v>
      </c>
      <c r="E4649">
        <v>5.2393184000000002</v>
      </c>
      <c r="F4649">
        <v>7.03</v>
      </c>
      <c r="G4649">
        <v>-3.4929587630726102</v>
      </c>
      <c r="H4649">
        <v>0.136655143200764</v>
      </c>
      <c r="I4649">
        <v>-41.375732363525003</v>
      </c>
      <c r="J4649">
        <v>5.2634709606958099</v>
      </c>
      <c r="K4649">
        <v>7.3156256605445504</v>
      </c>
      <c r="L4649">
        <v>7.2447825966717598</v>
      </c>
      <c r="M4649">
        <v>48.012058509001001</v>
      </c>
      <c r="N4649">
        <v>1.09650950488669</v>
      </c>
      <c r="O4649">
        <v>59.459459459459403</v>
      </c>
      <c r="P4649">
        <v>80.256410256410206</v>
      </c>
      <c r="Q4649">
        <v>8.0838318872779993E-2</v>
      </c>
    </row>
    <row r="4650" spans="1:17" hidden="1" x14ac:dyDescent="0.3">
      <c r="A4650" t="s">
        <v>9529</v>
      </c>
      <c r="B4650" t="s">
        <v>9530</v>
      </c>
      <c r="C4650" t="s">
        <v>10301</v>
      </c>
      <c r="D4650" t="s">
        <v>858</v>
      </c>
      <c r="E4650">
        <v>5.2244022599999997</v>
      </c>
      <c r="F4650">
        <v>106.59</v>
      </c>
      <c r="G4650">
        <v>-27.917737524134498</v>
      </c>
      <c r="H4650">
        <v>26.3525656622406</v>
      </c>
      <c r="I4650">
        <v>194.705411643373</v>
      </c>
      <c r="J4650">
        <v>18.756897773149799</v>
      </c>
      <c r="K4650">
        <v>81.357875877738806</v>
      </c>
      <c r="M4650">
        <v>100</v>
      </c>
      <c r="N4650">
        <v>5.4464285714285703</v>
      </c>
      <c r="O4650">
        <v>0</v>
      </c>
    </row>
    <row r="4651" spans="1:17" hidden="1" x14ac:dyDescent="0.3">
      <c r="A4651" t="s">
        <v>9531</v>
      </c>
      <c r="B4651" t="s">
        <v>9532</v>
      </c>
      <c r="C4651" t="s">
        <v>10301</v>
      </c>
      <c r="D4651" t="s">
        <v>124</v>
      </c>
      <c r="E4651">
        <v>5.1925499999999998</v>
      </c>
      <c r="F4651">
        <v>10.49</v>
      </c>
      <c r="G4651">
        <v>-8.16887907664597</v>
      </c>
      <c r="H4651">
        <v>6.5667921295021197</v>
      </c>
      <c r="I4651">
        <v>-5.17827043459104</v>
      </c>
      <c r="J4651">
        <v>4.71184117850951</v>
      </c>
      <c r="K4651">
        <v>9.82693990863274</v>
      </c>
      <c r="L4651">
        <v>9.7003753656611806</v>
      </c>
      <c r="M4651">
        <v>55.7790463219565</v>
      </c>
      <c r="N4651">
        <v>2.0408494835789699</v>
      </c>
      <c r="O4651">
        <v>52.430886558627201</v>
      </c>
      <c r="P4651">
        <v>49.430199430199401</v>
      </c>
      <c r="Q4651">
        <v>2.3399192407476999E-2</v>
      </c>
    </row>
    <row r="4652" spans="1:17" hidden="1" x14ac:dyDescent="0.3">
      <c r="A4652" t="s">
        <v>9533</v>
      </c>
      <c r="B4652" t="s">
        <v>9534</v>
      </c>
      <c r="C4652" t="s">
        <v>10301</v>
      </c>
      <c r="D4652" t="s">
        <v>408</v>
      </c>
      <c r="E4652">
        <v>5.1251199999999999</v>
      </c>
      <c r="F4652">
        <v>12.32</v>
      </c>
      <c r="G4652">
        <v>2.7291341619736098</v>
      </c>
      <c r="H4652">
        <v>7.8577012204112</v>
      </c>
      <c r="I4652">
        <v>-34.675732363525</v>
      </c>
      <c r="J4652">
        <v>-10.1186672960667</v>
      </c>
      <c r="K4652">
        <v>12.6866676249906</v>
      </c>
      <c r="L4652">
        <v>13.6194874680157</v>
      </c>
      <c r="M4652">
        <v>41.308148573189001</v>
      </c>
      <c r="N4652">
        <v>1.96129032258064</v>
      </c>
      <c r="O4652">
        <v>89.691558441558399</v>
      </c>
      <c r="P4652">
        <v>37.961926091825298</v>
      </c>
      <c r="Q4652">
        <v>6.9402941510174995E-2</v>
      </c>
    </row>
    <row r="4653" spans="1:17" hidden="1" x14ac:dyDescent="0.3">
      <c r="A4653" t="s">
        <v>9535</v>
      </c>
      <c r="B4653" t="s">
        <v>9536</v>
      </c>
      <c r="C4653" t="s">
        <v>10301</v>
      </c>
      <c r="D4653" t="s">
        <v>527</v>
      </c>
      <c r="E4653">
        <v>5.1172599999999999</v>
      </c>
      <c r="F4653">
        <v>16.55</v>
      </c>
      <c r="G4653">
        <v>-27.917737524134498</v>
      </c>
      <c r="H4653">
        <v>-1.23320787049787</v>
      </c>
      <c r="I4653">
        <v>-11.675732363525</v>
      </c>
      <c r="J4653">
        <v>-2.76572611959616</v>
      </c>
      <c r="K4653">
        <v>16.549999999999901</v>
      </c>
      <c r="L4653">
        <v>16.55</v>
      </c>
      <c r="M4653">
        <v>100</v>
      </c>
      <c r="O4653">
        <v>0</v>
      </c>
      <c r="P4653">
        <v>0</v>
      </c>
    </row>
    <row r="4654" spans="1:17" hidden="1" x14ac:dyDescent="0.3">
      <c r="A4654" t="s">
        <v>9537</v>
      </c>
      <c r="B4654" t="s">
        <v>9538</v>
      </c>
      <c r="C4654" t="s">
        <v>10301</v>
      </c>
      <c r="D4654" t="s">
        <v>290</v>
      </c>
      <c r="E4654">
        <v>5.1064352749999999</v>
      </c>
      <c r="F4654">
        <v>175.05</v>
      </c>
      <c r="G4654">
        <v>19.617028594702301</v>
      </c>
      <c r="H4654">
        <v>-1.23320787049787</v>
      </c>
      <c r="I4654">
        <v>35.859033755311799</v>
      </c>
      <c r="J4654">
        <v>-2.76572611959616</v>
      </c>
      <c r="K4654">
        <v>170.267333745461</v>
      </c>
      <c r="L4654">
        <v>145.357284724099</v>
      </c>
      <c r="M4654">
        <v>99.999999999866205</v>
      </c>
      <c r="N4654">
        <v>0</v>
      </c>
      <c r="O4654">
        <v>0</v>
      </c>
      <c r="P4654">
        <v>47.534766118836899</v>
      </c>
    </row>
    <row r="4655" spans="1:17" hidden="1" x14ac:dyDescent="0.3">
      <c r="A4655" t="s">
        <v>9539</v>
      </c>
      <c r="B4655" t="s">
        <v>9540</v>
      </c>
      <c r="C4655" t="s">
        <v>10301</v>
      </c>
      <c r="D4655" t="s">
        <v>21</v>
      </c>
      <c r="E4655">
        <v>5.1014814199999998</v>
      </c>
      <c r="F4655">
        <v>3.22</v>
      </c>
      <c r="G4655">
        <v>25.415595809198699</v>
      </c>
      <c r="H4655">
        <v>-5.1138048854232396</v>
      </c>
      <c r="I4655">
        <v>-35.911026481172101</v>
      </c>
      <c r="J4655">
        <v>-11.0278343817044</v>
      </c>
      <c r="K4655">
        <v>3.2314191758970399</v>
      </c>
      <c r="M4655">
        <v>28.8997346451659</v>
      </c>
      <c r="N4655">
        <v>0.693674277411374</v>
      </c>
      <c r="O4655">
        <v>45.962732919254599</v>
      </c>
      <c r="P4655">
        <v>61</v>
      </c>
      <c r="Q4655">
        <v>2.9896453236524002E-2</v>
      </c>
    </row>
    <row r="4656" spans="1:17" hidden="1" x14ac:dyDescent="0.3">
      <c r="A4656" t="s">
        <v>9541</v>
      </c>
      <c r="B4656" t="s">
        <v>9542</v>
      </c>
      <c r="C4656" t="s">
        <v>10301</v>
      </c>
      <c r="D4656" t="s">
        <v>527</v>
      </c>
      <c r="E4656">
        <v>5.0999999999999996</v>
      </c>
      <c r="F4656">
        <v>17</v>
      </c>
      <c r="G4656">
        <v>22.524740351971602</v>
      </c>
      <c r="H4656">
        <v>4.6857952447669096</v>
      </c>
      <c r="I4656">
        <v>6.2160845574180703</v>
      </c>
      <c r="J4656">
        <v>-5.6228689767390199</v>
      </c>
      <c r="K4656">
        <v>16.851189017533301</v>
      </c>
      <c r="L4656">
        <v>15.303857731814301</v>
      </c>
      <c r="M4656">
        <v>46.4667929469189</v>
      </c>
      <c r="N4656">
        <v>0.73428922818489895</v>
      </c>
      <c r="O4656">
        <v>16.176470588235301</v>
      </c>
      <c r="P4656">
        <v>66.340508806262207</v>
      </c>
      <c r="Q4656">
        <v>1.7908707466445E-2</v>
      </c>
    </row>
    <row r="4657" spans="1:17" hidden="1" x14ac:dyDescent="0.3">
      <c r="A4657" t="s">
        <v>9543</v>
      </c>
      <c r="B4657" t="s">
        <v>9544</v>
      </c>
      <c r="C4657" t="s">
        <v>10301</v>
      </c>
      <c r="D4657" t="s">
        <v>124</v>
      </c>
      <c r="E4657">
        <v>5.085</v>
      </c>
      <c r="F4657">
        <v>10.17</v>
      </c>
      <c r="G4657">
        <v>119.52751795031701</v>
      </c>
      <c r="H4657">
        <v>-13.381893273943</v>
      </c>
      <c r="I4657">
        <v>-20.791013864865501</v>
      </c>
      <c r="J4657">
        <v>1.09279478072536</v>
      </c>
      <c r="K4657">
        <v>10.127044256668601</v>
      </c>
      <c r="L4657">
        <v>9.2265127711639607</v>
      </c>
      <c r="M4657">
        <v>61.639262536544699</v>
      </c>
      <c r="N4657">
        <v>0.18618241756183401</v>
      </c>
      <c r="O4657">
        <v>47.000983284169102</v>
      </c>
      <c r="P4657">
        <v>147.44525547445201</v>
      </c>
      <c r="Q4657">
        <v>5.1551329013884997E-2</v>
      </c>
    </row>
    <row r="4658" spans="1:17" hidden="1" x14ac:dyDescent="0.3">
      <c r="A4658" t="s">
        <v>9545</v>
      </c>
      <c r="B4658" t="s">
        <v>9546</v>
      </c>
      <c r="C4658" t="s">
        <v>10301</v>
      </c>
      <c r="D4658" t="s">
        <v>527</v>
      </c>
      <c r="E4658">
        <v>5.0680500000000004</v>
      </c>
      <c r="F4658">
        <v>25.99</v>
      </c>
      <c r="G4658">
        <v>12.568748962351901</v>
      </c>
      <c r="H4658">
        <v>10.5036794897772</v>
      </c>
      <c r="I4658">
        <v>-8.9484596362523394</v>
      </c>
      <c r="J4658">
        <v>5.5259405470704897</v>
      </c>
      <c r="K4658">
        <v>23.106646279376399</v>
      </c>
      <c r="L4658">
        <v>21.570338779125301</v>
      </c>
      <c r="M4658">
        <v>73.994930027188502</v>
      </c>
      <c r="N4658">
        <v>0.206651253779121</v>
      </c>
      <c r="O4658">
        <v>7.0411696806463997</v>
      </c>
      <c r="P4658">
        <v>69.315960912052105</v>
      </c>
      <c r="Q4658">
        <v>0.13405654346750001</v>
      </c>
    </row>
    <row r="4659" spans="1:17" hidden="1" x14ac:dyDescent="0.3">
      <c r="A4659" t="s">
        <v>9547</v>
      </c>
      <c r="B4659" t="s">
        <v>9548</v>
      </c>
      <c r="C4659" t="s">
        <v>10301</v>
      </c>
      <c r="D4659" t="s">
        <v>127</v>
      </c>
      <c r="E4659">
        <v>5.0652321599999999</v>
      </c>
      <c r="F4659">
        <v>0.3</v>
      </c>
      <c r="G4659">
        <v>-5.5931859894901201</v>
      </c>
      <c r="H4659">
        <v>-1.87035303188851</v>
      </c>
      <c r="I4659">
        <v>-12.2495918825592</v>
      </c>
      <c r="J4659">
        <v>1.0670674632677399</v>
      </c>
      <c r="K4659">
        <v>0.38104149371468099</v>
      </c>
      <c r="L4659">
        <v>0.316837459592406</v>
      </c>
      <c r="M4659">
        <v>38.332852816306797</v>
      </c>
      <c r="N4659">
        <v>1</v>
      </c>
      <c r="Q4659">
        <v>5.2048647419290002E-2</v>
      </c>
    </row>
    <row r="4660" spans="1:17" hidden="1" x14ac:dyDescent="0.3">
      <c r="A4660" t="s">
        <v>9549</v>
      </c>
      <c r="B4660" t="s">
        <v>9550</v>
      </c>
      <c r="C4660" t="s">
        <v>10301</v>
      </c>
      <c r="D4660" t="s">
        <v>139</v>
      </c>
      <c r="E4660">
        <v>5.055555</v>
      </c>
      <c r="F4660">
        <v>4.8499999999999996</v>
      </c>
      <c r="G4660">
        <v>-5.5931859894901201</v>
      </c>
      <c r="H4660">
        <v>-1.87035303188851</v>
      </c>
      <c r="I4660">
        <v>-12.2495918825592</v>
      </c>
      <c r="J4660">
        <v>1.0670674632677399</v>
      </c>
      <c r="K4660">
        <v>5.1230840222052203</v>
      </c>
      <c r="M4660">
        <v>99.999956885964906</v>
      </c>
      <c r="N4660">
        <v>1</v>
      </c>
    </row>
    <row r="4661" spans="1:17" hidden="1" x14ac:dyDescent="0.3">
      <c r="A4661" t="s">
        <v>9551</v>
      </c>
      <c r="B4661" t="s">
        <v>9552</v>
      </c>
      <c r="C4661" t="s">
        <v>10301</v>
      </c>
      <c r="E4661">
        <v>5.0401680000000004</v>
      </c>
      <c r="F4661">
        <v>0.56000000000000005</v>
      </c>
      <c r="G4661">
        <v>-29.6721234890468</v>
      </c>
      <c r="H4661">
        <v>0.58497394768394595</v>
      </c>
      <c r="I4661">
        <v>-37.991521837209199</v>
      </c>
      <c r="J4661">
        <v>7.0381954490312904</v>
      </c>
      <c r="K4661">
        <v>0.585804291476126</v>
      </c>
      <c r="L4661">
        <v>0.66078721227910397</v>
      </c>
      <c r="M4661">
        <v>48.469763614675898</v>
      </c>
      <c r="N4661">
        <v>0.60513955108432904</v>
      </c>
      <c r="O4661">
        <v>71.428571428571402</v>
      </c>
      <c r="P4661">
        <v>9.8039215686274606</v>
      </c>
      <c r="Q4661">
        <v>-1.0035857392168E-2</v>
      </c>
    </row>
    <row r="4662" spans="1:17" hidden="1" x14ac:dyDescent="0.3">
      <c r="A4662" t="s">
        <v>9553</v>
      </c>
      <c r="B4662" t="s">
        <v>9554</v>
      </c>
      <c r="C4662" t="s">
        <v>10301</v>
      </c>
      <c r="D4662" t="s">
        <v>359</v>
      </c>
      <c r="E4662">
        <v>5.0038064999999996</v>
      </c>
      <c r="F4662">
        <v>11.55</v>
      </c>
      <c r="G4662">
        <v>38.748929142532099</v>
      </c>
      <c r="H4662">
        <v>6.0838653002338301</v>
      </c>
      <c r="I4662">
        <v>12.384418012414701</v>
      </c>
      <c r="J4662">
        <v>-0.53524284822070201</v>
      </c>
      <c r="K4662">
        <v>10.1051173184325</v>
      </c>
      <c r="L4662">
        <v>9.19748421062741</v>
      </c>
      <c r="M4662">
        <v>80.393963535615796</v>
      </c>
      <c r="N4662">
        <v>4.3991433330689302</v>
      </c>
      <c r="O4662">
        <v>0</v>
      </c>
      <c r="P4662">
        <v>66.6666666666666</v>
      </c>
    </row>
    <row r="4663" spans="1:17" hidden="1" x14ac:dyDescent="0.3">
      <c r="A4663" t="s">
        <v>9555</v>
      </c>
      <c r="B4663" t="s">
        <v>9556</v>
      </c>
      <c r="C4663" t="s">
        <v>10301</v>
      </c>
      <c r="D4663" t="s">
        <v>21</v>
      </c>
      <c r="E4663">
        <v>4.9966629999999999</v>
      </c>
      <c r="F4663">
        <v>9.07</v>
      </c>
      <c r="G4663">
        <v>-8.2607454397018394</v>
      </c>
      <c r="H4663">
        <v>6.8488186674997298</v>
      </c>
      <c r="I4663">
        <v>-31.7638380903973</v>
      </c>
      <c r="J4663">
        <v>1.78503234014712</v>
      </c>
      <c r="K4663">
        <v>8.4581890669762707</v>
      </c>
      <c r="L4663">
        <v>8.3609397086623591</v>
      </c>
      <c r="M4663">
        <v>67.028470673479205</v>
      </c>
      <c r="N4663">
        <v>0.49619552211537699</v>
      </c>
      <c r="O4663">
        <v>37.816979051819096</v>
      </c>
      <c r="P4663">
        <v>47.960848287112498</v>
      </c>
      <c r="Q4663">
        <v>0.115987449856485</v>
      </c>
    </row>
    <row r="4664" spans="1:17" hidden="1" x14ac:dyDescent="0.3">
      <c r="A4664" t="s">
        <v>9557</v>
      </c>
      <c r="B4664" t="s">
        <v>9558</v>
      </c>
      <c r="C4664" t="s">
        <v>10301</v>
      </c>
      <c r="E4664">
        <v>4.9960785000000003</v>
      </c>
      <c r="F4664">
        <v>15.85</v>
      </c>
      <c r="G4664">
        <v>78.194096025930406</v>
      </c>
      <c r="H4664">
        <v>4.75219358935614</v>
      </c>
      <c r="I4664">
        <v>21.294066294193001</v>
      </c>
      <c r="J4664">
        <v>4.5513470511355401</v>
      </c>
      <c r="K4664">
        <v>14.269726885872799</v>
      </c>
      <c r="L4664">
        <v>12.6564237706651</v>
      </c>
      <c r="M4664">
        <v>67.1193704550533</v>
      </c>
      <c r="N4664">
        <v>1.4224450995408</v>
      </c>
      <c r="O4664">
        <v>18.107255520504701</v>
      </c>
      <c r="P4664">
        <v>149.606299212598</v>
      </c>
      <c r="Q4664">
        <v>-8.1113916807700002E-4</v>
      </c>
    </row>
    <row r="4665" spans="1:17" hidden="1" x14ac:dyDescent="0.3">
      <c r="A4665" t="s">
        <v>9559</v>
      </c>
      <c r="B4665" t="s">
        <v>9560</v>
      </c>
      <c r="C4665" t="s">
        <v>10301</v>
      </c>
      <c r="D4665" t="s">
        <v>7245</v>
      </c>
      <c r="E4665">
        <v>4.9836875139999997</v>
      </c>
      <c r="F4665">
        <v>5.33</v>
      </c>
      <c r="G4665">
        <v>-63.700870054254999</v>
      </c>
      <c r="H4665">
        <v>13.637481784674501</v>
      </c>
      <c r="I4665">
        <v>-30.672692849847198</v>
      </c>
      <c r="J4665">
        <v>-2.76572611959616</v>
      </c>
      <c r="K4665">
        <v>5.16058497843885</v>
      </c>
      <c r="L4665">
        <v>6.0465109178677601</v>
      </c>
      <c r="M4665">
        <v>44.131208809614698</v>
      </c>
      <c r="N4665">
        <v>0.504201680672268</v>
      </c>
      <c r="O4665">
        <v>55.722326454033698</v>
      </c>
      <c r="P4665">
        <v>40.2631578947368</v>
      </c>
    </row>
    <row r="4666" spans="1:17" hidden="1" x14ac:dyDescent="0.3">
      <c r="A4666" t="s">
        <v>9561</v>
      </c>
      <c r="B4666" t="s">
        <v>9562</v>
      </c>
      <c r="C4666" t="s">
        <v>10301</v>
      </c>
      <c r="D4666" t="s">
        <v>51</v>
      </c>
      <c r="E4666">
        <v>4.9778556380000003</v>
      </c>
      <c r="F4666">
        <v>9.17</v>
      </c>
      <c r="G4666">
        <v>93.579847016928198</v>
      </c>
      <c r="H4666">
        <v>-19.8551817997343</v>
      </c>
      <c r="I4666">
        <v>-26.531814071974399</v>
      </c>
      <c r="J4666">
        <v>7.0332688552781999</v>
      </c>
      <c r="K4666">
        <v>9.8861573604583608</v>
      </c>
      <c r="L4666">
        <v>9.3918526952286303</v>
      </c>
      <c r="M4666">
        <v>65.112314098597494</v>
      </c>
      <c r="N4666">
        <v>1.4751523397357</v>
      </c>
      <c r="O4666">
        <v>59.432933478734903</v>
      </c>
      <c r="P4666">
        <v>144.53333333333299</v>
      </c>
      <c r="Q4666">
        <v>7.7218952103922003E-2</v>
      </c>
    </row>
    <row r="4667" spans="1:17" hidden="1" x14ac:dyDescent="0.3">
      <c r="A4667" t="s">
        <v>9563</v>
      </c>
      <c r="B4667" t="s">
        <v>9564</v>
      </c>
      <c r="C4667" t="s">
        <v>10301</v>
      </c>
      <c r="D4667" t="s">
        <v>359</v>
      </c>
      <c r="E4667">
        <v>4.9749999999999996</v>
      </c>
      <c r="F4667">
        <v>9.9499999999999993</v>
      </c>
      <c r="G4667">
        <v>-22.959931616961502</v>
      </c>
      <c r="H4667">
        <v>-1.23320787049787</v>
      </c>
      <c r="I4667">
        <v>-6.71792645635208</v>
      </c>
      <c r="J4667">
        <v>-2.76572611959616</v>
      </c>
      <c r="K4667">
        <v>9.8244701511635792</v>
      </c>
      <c r="L4667">
        <v>9.7455954633756292</v>
      </c>
      <c r="M4667">
        <v>100</v>
      </c>
      <c r="N4667">
        <v>0</v>
      </c>
      <c r="O4667">
        <v>0</v>
      </c>
      <c r="P4667">
        <v>10.432852386237499</v>
      </c>
    </row>
    <row r="4668" spans="1:17" hidden="1" x14ac:dyDescent="0.3">
      <c r="A4668" t="s">
        <v>9565</v>
      </c>
      <c r="B4668" t="s">
        <v>9566</v>
      </c>
      <c r="C4668" t="s">
        <v>10301</v>
      </c>
      <c r="D4668" t="s">
        <v>527</v>
      </c>
      <c r="E4668">
        <v>4.8903749999999997</v>
      </c>
      <c r="F4668">
        <v>120.75</v>
      </c>
      <c r="G4668">
        <v>230.390867817111</v>
      </c>
      <c r="H4668">
        <v>-27.844567155756302</v>
      </c>
      <c r="I4668">
        <v>54.098567471730199</v>
      </c>
      <c r="J4668">
        <v>-1.6223664010385599</v>
      </c>
      <c r="K4668">
        <v>138.04530250010899</v>
      </c>
      <c r="L4668">
        <v>111.986573354576</v>
      </c>
      <c r="M4668">
        <v>47.971230262472801</v>
      </c>
      <c r="N4668">
        <v>0.57507246376811505</v>
      </c>
      <c r="O4668">
        <v>65.258799171842597</v>
      </c>
      <c r="P4668">
        <v>276.168224299065</v>
      </c>
      <c r="Q4668">
        <v>0.15127146607188099</v>
      </c>
    </row>
    <row r="4669" spans="1:17" hidden="1" x14ac:dyDescent="0.3">
      <c r="A4669" t="s">
        <v>9567</v>
      </c>
      <c r="B4669" t="s">
        <v>9568</v>
      </c>
      <c r="C4669" t="s">
        <v>10301</v>
      </c>
      <c r="D4669" t="s">
        <v>622</v>
      </c>
      <c r="E4669">
        <v>4.8839282500000003</v>
      </c>
      <c r="F4669">
        <v>8.15</v>
      </c>
      <c r="G4669">
        <v>-7.1769967833938102</v>
      </c>
      <c r="H4669">
        <v>19.978913341623301</v>
      </c>
      <c r="I4669">
        <v>15.6680176364749</v>
      </c>
      <c r="J4669">
        <v>15.752792398922301</v>
      </c>
      <c r="K4669">
        <v>6.3699166867377102</v>
      </c>
      <c r="L4669">
        <v>7.1470371593977902</v>
      </c>
      <c r="M4669">
        <v>92.426060337904403</v>
      </c>
      <c r="N4669">
        <v>1.136400322841</v>
      </c>
      <c r="O4669">
        <v>0</v>
      </c>
      <c r="P4669">
        <v>98.780487804878007</v>
      </c>
    </row>
    <row r="4670" spans="1:17" hidden="1" x14ac:dyDescent="0.3">
      <c r="A4670" t="s">
        <v>9569</v>
      </c>
      <c r="B4670" t="s">
        <v>9570</v>
      </c>
      <c r="C4670" t="s">
        <v>10301</v>
      </c>
      <c r="D4670" t="s">
        <v>397</v>
      </c>
      <c r="E4670">
        <v>4.8699687000000003</v>
      </c>
      <c r="F4670">
        <v>3.35</v>
      </c>
      <c r="G4670">
        <v>-74.3177375241345</v>
      </c>
      <c r="H4670">
        <v>-11.0923628000753</v>
      </c>
      <c r="I4670">
        <v>-63.125007725843901</v>
      </c>
      <c r="J4670">
        <v>-8.6480790607726306</v>
      </c>
      <c r="K4670">
        <v>3.55241521577278</v>
      </c>
      <c r="L4670">
        <v>4.7338929140518804</v>
      </c>
      <c r="M4670">
        <v>53.266714040276597</v>
      </c>
      <c r="N4670">
        <v>1.0482758620689601</v>
      </c>
      <c r="O4670">
        <v>114.925373134328</v>
      </c>
      <c r="P4670">
        <v>15.517241379310301</v>
      </c>
      <c r="Q4670">
        <v>-6.0940063162104999E-2</v>
      </c>
    </row>
    <row r="4671" spans="1:17" hidden="1" x14ac:dyDescent="0.3">
      <c r="A4671" t="s">
        <v>9571</v>
      </c>
      <c r="B4671" t="s">
        <v>9572</v>
      </c>
      <c r="C4671" t="s">
        <v>10301</v>
      </c>
      <c r="D4671" t="s">
        <v>163</v>
      </c>
      <c r="E4671">
        <v>4.8364752799999904</v>
      </c>
      <c r="F4671">
        <v>5.6</v>
      </c>
      <c r="G4671">
        <v>-19.179873446464601</v>
      </c>
      <c r="K4671">
        <v>5.4856592989664099</v>
      </c>
      <c r="L4671">
        <v>5.3129273959650396</v>
      </c>
      <c r="M4671">
        <v>11.3707014279082</v>
      </c>
      <c r="N4671">
        <v>1</v>
      </c>
      <c r="O4671">
        <v>29.464285714285701</v>
      </c>
      <c r="P4671">
        <v>31.764705882352899</v>
      </c>
      <c r="Q4671">
        <v>-8.5879446318412003E-2</v>
      </c>
    </row>
    <row r="4672" spans="1:17" hidden="1" x14ac:dyDescent="0.3">
      <c r="A4672" t="s">
        <v>9573</v>
      </c>
      <c r="B4672" t="s">
        <v>9574</v>
      </c>
      <c r="C4672" t="s">
        <v>10301</v>
      </c>
      <c r="D4672" t="s">
        <v>397</v>
      </c>
      <c r="E4672">
        <v>4.8247159999999996</v>
      </c>
      <c r="F4672">
        <v>9.49</v>
      </c>
      <c r="G4672">
        <v>30.248929142532099</v>
      </c>
      <c r="H4672">
        <v>-45.736131847106002</v>
      </c>
      <c r="I4672">
        <v>-56.178656340133202</v>
      </c>
      <c r="J4672">
        <v>-14.4866563521543</v>
      </c>
      <c r="K4672">
        <v>13.9031809665713</v>
      </c>
      <c r="L4672">
        <v>13.8341047779971</v>
      </c>
      <c r="M4672">
        <v>10.839109948668201</v>
      </c>
      <c r="N4672">
        <v>2.0865384615384599</v>
      </c>
      <c r="O4672">
        <v>112.01264488935701</v>
      </c>
      <c r="P4672">
        <v>84.271844660194105</v>
      </c>
    </row>
    <row r="4673" spans="1:17" hidden="1" x14ac:dyDescent="0.3">
      <c r="A4673" t="s">
        <v>9575</v>
      </c>
      <c r="B4673" t="s">
        <v>9576</v>
      </c>
      <c r="C4673" t="s">
        <v>10301</v>
      </c>
      <c r="D4673" t="s">
        <v>46</v>
      </c>
      <c r="E4673">
        <v>4.8197173500000003</v>
      </c>
      <c r="F4673">
        <v>13.5</v>
      </c>
      <c r="G4673">
        <v>66.326866792412105</v>
      </c>
      <c r="H4673">
        <v>4.35012546283546</v>
      </c>
      <c r="I4673">
        <v>-0.564621252413955</v>
      </c>
      <c r="J4673">
        <v>-3.7813511195961702</v>
      </c>
      <c r="K4673">
        <v>11.7279227494358</v>
      </c>
      <c r="L4673">
        <v>11.2162010286611</v>
      </c>
      <c r="M4673">
        <v>68.646372977882606</v>
      </c>
      <c r="N4673">
        <v>0.63700689455667503</v>
      </c>
      <c r="O4673">
        <v>10.592592592592499</v>
      </c>
      <c r="P4673">
        <v>97.947214076246297</v>
      </c>
      <c r="Q4673">
        <v>3.1486307808635997E-2</v>
      </c>
    </row>
    <row r="4674" spans="1:17" hidden="1" x14ac:dyDescent="0.3">
      <c r="A4674" t="s">
        <v>9577</v>
      </c>
      <c r="B4674" t="s">
        <v>9578</v>
      </c>
      <c r="C4674" t="s">
        <v>10301</v>
      </c>
      <c r="D4674" t="s">
        <v>408</v>
      </c>
      <c r="E4674">
        <v>4.81325</v>
      </c>
      <c r="F4674">
        <v>14.81</v>
      </c>
      <c r="G4674">
        <v>194.74021454558201</v>
      </c>
      <c r="H4674">
        <v>-38.906112671148797</v>
      </c>
      <c r="I4674">
        <v>10.7209618513509</v>
      </c>
      <c r="J4674">
        <v>-18.6361269982342</v>
      </c>
      <c r="K4674">
        <v>19.286039971992</v>
      </c>
      <c r="L4674">
        <v>14.5167308661081</v>
      </c>
      <c r="M4674">
        <v>2.8047132219963902</v>
      </c>
      <c r="N4674">
        <v>0.228348586976686</v>
      </c>
      <c r="O4674">
        <v>101.6880486158</v>
      </c>
      <c r="P4674">
        <v>238.901601830663</v>
      </c>
      <c r="Q4674">
        <v>8.646881154022E-2</v>
      </c>
    </row>
    <row r="4675" spans="1:17" hidden="1" x14ac:dyDescent="0.3">
      <c r="A4675" t="s">
        <v>9579</v>
      </c>
      <c r="B4675" t="s">
        <v>9580</v>
      </c>
      <c r="C4675" t="s">
        <v>10301</v>
      </c>
      <c r="D4675" t="s">
        <v>72</v>
      </c>
      <c r="E4675">
        <v>4.76</v>
      </c>
      <c r="F4675">
        <v>2.8</v>
      </c>
      <c r="G4675">
        <v>-19.3906057411888</v>
      </c>
      <c r="H4675">
        <v>4.1103035798837899</v>
      </c>
      <c r="I4675">
        <v>2.6099819221892</v>
      </c>
      <c r="J4675">
        <v>-0.92070766941167304</v>
      </c>
      <c r="K4675">
        <v>2.6820110373445898</v>
      </c>
      <c r="L4675">
        <v>2.5473685048032402</v>
      </c>
      <c r="M4675">
        <v>53.989481723323401</v>
      </c>
      <c r="N4675">
        <v>1.16274041799809</v>
      </c>
      <c r="O4675">
        <v>12.857142857142801</v>
      </c>
      <c r="P4675">
        <v>39.999999999999901</v>
      </c>
      <c r="Q4675">
        <v>4.6896232829262002E-2</v>
      </c>
    </row>
    <row r="4676" spans="1:17" hidden="1" x14ac:dyDescent="0.3">
      <c r="A4676" t="s">
        <v>9581</v>
      </c>
      <c r="B4676" t="s">
        <v>9582</v>
      </c>
      <c r="C4676" t="s">
        <v>10301</v>
      </c>
      <c r="D4676" t="s">
        <v>3832</v>
      </c>
      <c r="E4676">
        <v>4.7569679999999996</v>
      </c>
      <c r="F4676">
        <v>0.72</v>
      </c>
      <c r="G4676">
        <v>-18.826828433225401</v>
      </c>
      <c r="H4676">
        <v>-1.23320787049787</v>
      </c>
      <c r="I4676">
        <v>-18.169238857031502</v>
      </c>
      <c r="J4676">
        <v>3.2948799410098801</v>
      </c>
      <c r="K4676">
        <v>0.68146491933734699</v>
      </c>
      <c r="L4676">
        <v>0.68619943363013403</v>
      </c>
      <c r="M4676">
        <v>66.035633051277102</v>
      </c>
      <c r="N4676">
        <v>0.92718806733758896</v>
      </c>
      <c r="O4676">
        <v>29.1666666666666</v>
      </c>
      <c r="P4676">
        <v>33.3333333333333</v>
      </c>
      <c r="Q4676">
        <v>-4.8598011823659998E-2</v>
      </c>
    </row>
    <row r="4677" spans="1:17" hidden="1" x14ac:dyDescent="0.3">
      <c r="A4677" t="s">
        <v>9583</v>
      </c>
      <c r="B4677" t="s">
        <v>9584</v>
      </c>
      <c r="C4677" t="s">
        <v>10301</v>
      </c>
      <c r="D4677" t="s">
        <v>72</v>
      </c>
      <c r="E4677">
        <v>4.7452120000000004</v>
      </c>
      <c r="F4677">
        <v>11.6</v>
      </c>
      <c r="G4677">
        <v>-41.543947501796502</v>
      </c>
      <c r="H4677">
        <v>4.0725475251855903</v>
      </c>
      <c r="I4677">
        <v>-9.0208651068879</v>
      </c>
      <c r="J4677">
        <v>-0.85101767747257695</v>
      </c>
      <c r="K4677">
        <v>11.783247962427099</v>
      </c>
      <c r="L4677">
        <v>12.0390993896079</v>
      </c>
      <c r="M4677">
        <v>44.570061116277003</v>
      </c>
      <c r="N4677">
        <v>0.60994120791020801</v>
      </c>
      <c r="O4677">
        <v>20.689655172413701</v>
      </c>
      <c r="P4677">
        <v>22.7513227513227</v>
      </c>
      <c r="Q4677">
        <v>-7.4182799229213003E-2</v>
      </c>
    </row>
    <row r="4678" spans="1:17" hidden="1" x14ac:dyDescent="0.3">
      <c r="A4678" t="s">
        <v>9585</v>
      </c>
      <c r="B4678" t="s">
        <v>9586</v>
      </c>
      <c r="C4678" t="s">
        <v>10301</v>
      </c>
      <c r="D4678" t="s">
        <v>4186</v>
      </c>
      <c r="E4678">
        <v>4.7286225000000002</v>
      </c>
      <c r="F4678">
        <v>15.75</v>
      </c>
      <c r="G4678">
        <v>8.5640649022085995</v>
      </c>
      <c r="H4678">
        <v>16.877028349974498</v>
      </c>
      <c r="I4678">
        <v>-21.002157233991301</v>
      </c>
      <c r="J4678">
        <v>-2.36411969389335</v>
      </c>
      <c r="K4678">
        <v>14.853133005823601</v>
      </c>
      <c r="L4678">
        <v>14.727543405825999</v>
      </c>
      <c r="M4678">
        <v>57.750370200654203</v>
      </c>
      <c r="N4678">
        <v>0.45257345231715501</v>
      </c>
      <c r="O4678">
        <v>32.380952380952401</v>
      </c>
      <c r="P4678">
        <v>55.172413793103402</v>
      </c>
      <c r="Q4678">
        <v>8.0148574472882997E-2</v>
      </c>
    </row>
    <row r="4679" spans="1:17" hidden="1" x14ac:dyDescent="0.3">
      <c r="A4679" t="s">
        <v>9587</v>
      </c>
      <c r="B4679" t="s">
        <v>9588</v>
      </c>
      <c r="C4679" t="s">
        <v>10301</v>
      </c>
      <c r="D4679" t="s">
        <v>1175</v>
      </c>
      <c r="E4679">
        <v>4.726</v>
      </c>
      <c r="F4679">
        <v>2.78</v>
      </c>
      <c r="G4679">
        <v>5.0966165428510797</v>
      </c>
      <c r="H4679">
        <v>-3.6222863687913902</v>
      </c>
      <c r="I4679">
        <v>-29.669832658510298</v>
      </c>
      <c r="J4679">
        <v>-0.62286897673902297</v>
      </c>
      <c r="K4679">
        <v>2.9183157972371498</v>
      </c>
      <c r="L4679">
        <v>2.9738286378165402</v>
      </c>
      <c r="M4679">
        <v>39.711438605515397</v>
      </c>
      <c r="N4679">
        <v>1.1595909245325999</v>
      </c>
      <c r="O4679">
        <v>60.071942446043103</v>
      </c>
      <c r="P4679">
        <v>49.462365591397798</v>
      </c>
      <c r="Q4679">
        <v>9.4694631510690002E-3</v>
      </c>
    </row>
    <row r="4680" spans="1:17" hidden="1" x14ac:dyDescent="0.3">
      <c r="A4680" t="s">
        <v>9589</v>
      </c>
      <c r="B4680" t="s">
        <v>9590</v>
      </c>
      <c r="C4680" t="s">
        <v>10301</v>
      </c>
      <c r="D4680" t="s">
        <v>21</v>
      </c>
      <c r="E4680">
        <v>4.6497527999999999</v>
      </c>
      <c r="F4680">
        <v>4.62</v>
      </c>
      <c r="G4680">
        <v>-28.3487720068931</v>
      </c>
      <c r="H4680">
        <v>-12.3443189816089</v>
      </c>
      <c r="I4680">
        <v>11.524267636474899</v>
      </c>
      <c r="J4680">
        <v>0.46008033201672199</v>
      </c>
      <c r="K4680">
        <v>5.57112341328473</v>
      </c>
      <c r="L4680">
        <v>5.2052328847765903</v>
      </c>
      <c r="M4680">
        <v>39.334493878126402</v>
      </c>
      <c r="N4680">
        <v>4.5942998760842597</v>
      </c>
      <c r="O4680">
        <v>73.160173160173102</v>
      </c>
      <c r="P4680">
        <v>132.16080402009999</v>
      </c>
    </row>
    <row r="4681" spans="1:17" hidden="1" x14ac:dyDescent="0.3">
      <c r="A4681" t="s">
        <v>9591</v>
      </c>
      <c r="B4681" t="s">
        <v>9592</v>
      </c>
      <c r="C4681" t="s">
        <v>10301</v>
      </c>
      <c r="D4681" t="s">
        <v>408</v>
      </c>
      <c r="E4681">
        <v>4.6441547999999999</v>
      </c>
      <c r="F4681">
        <v>15.48</v>
      </c>
      <c r="G4681">
        <v>89.497992812944005</v>
      </c>
      <c r="H4681">
        <v>-8.4274524748144106</v>
      </c>
      <c r="I4681">
        <v>-0.86685620031819399</v>
      </c>
      <c r="J4681">
        <v>-2.8302838988085601</v>
      </c>
      <c r="K4681">
        <v>16.479122186039302</v>
      </c>
      <c r="L4681">
        <v>15.4424819399462</v>
      </c>
      <c r="M4681">
        <v>29.019942663400101</v>
      </c>
      <c r="N4681">
        <v>8.2489725799869004E-2</v>
      </c>
      <c r="O4681">
        <v>86.369509043927593</v>
      </c>
      <c r="P4681">
        <v>117.415730337078</v>
      </c>
    </row>
    <row r="4682" spans="1:17" hidden="1" x14ac:dyDescent="0.3">
      <c r="A4682" t="s">
        <v>9593</v>
      </c>
      <c r="B4682" t="s">
        <v>9594</v>
      </c>
      <c r="C4682" t="s">
        <v>10301</v>
      </c>
      <c r="D4682" t="s">
        <v>139</v>
      </c>
      <c r="E4682">
        <v>4.6366319999999996</v>
      </c>
      <c r="F4682">
        <v>1.04</v>
      </c>
      <c r="G4682">
        <v>-4.1082137146107396</v>
      </c>
      <c r="H4682">
        <v>-17.106223743513699</v>
      </c>
      <c r="I4682">
        <v>12.1337914459987</v>
      </c>
      <c r="J4682">
        <v>-8.1228689767390296</v>
      </c>
      <c r="K4682">
        <v>1.1230085679009401</v>
      </c>
      <c r="L4682">
        <v>1.04419854522866</v>
      </c>
      <c r="M4682">
        <v>15.209122719710701</v>
      </c>
      <c r="N4682">
        <v>0.10730517788720501</v>
      </c>
      <c r="O4682">
        <v>64.423076923076906</v>
      </c>
      <c r="P4682">
        <v>42.4657534246575</v>
      </c>
      <c r="Q4682">
        <v>1.6030477179882999E-2</v>
      </c>
    </row>
    <row r="4683" spans="1:17" hidden="1" x14ac:dyDescent="0.3">
      <c r="A4683" t="s">
        <v>9595</v>
      </c>
      <c r="B4683" t="s">
        <v>9596</v>
      </c>
      <c r="C4683" t="s">
        <v>10301</v>
      </c>
      <c r="D4683" t="s">
        <v>444</v>
      </c>
      <c r="E4683">
        <v>4.6282500000000004</v>
      </c>
      <c r="F4683">
        <v>9.35</v>
      </c>
      <c r="G4683">
        <v>63.288806443145603</v>
      </c>
      <c r="H4683">
        <v>-16.552756742678302</v>
      </c>
      <c r="I4683">
        <v>-27.365543003741401</v>
      </c>
      <c r="J4683">
        <v>-3.0975845266758002</v>
      </c>
      <c r="K4683">
        <v>10.538530750579699</v>
      </c>
      <c r="L4683">
        <v>10.467853353770201</v>
      </c>
      <c r="M4683">
        <v>41.950851414355</v>
      </c>
      <c r="N4683">
        <v>0.65792289823297501</v>
      </c>
      <c r="O4683">
        <v>124.49197860962499</v>
      </c>
      <c r="P4683">
        <v>91.206543967280098</v>
      </c>
      <c r="Q4683">
        <v>2.3959273633012E-2</v>
      </c>
    </row>
    <row r="4684" spans="1:17" hidden="1" x14ac:dyDescent="0.3">
      <c r="A4684" t="s">
        <v>9597</v>
      </c>
      <c r="B4684" t="s">
        <v>9598</v>
      </c>
      <c r="C4684" t="s">
        <v>10301</v>
      </c>
      <c r="D4684" t="s">
        <v>139</v>
      </c>
      <c r="E4684">
        <v>4.6149782299999904</v>
      </c>
      <c r="F4684">
        <v>8.39</v>
      </c>
      <c r="G4684">
        <v>6.3222624758654398</v>
      </c>
      <c r="H4684">
        <v>-23.828088717805901</v>
      </c>
      <c r="I4684">
        <v>-24.2798990301917</v>
      </c>
      <c r="J4684">
        <v>-11.978976637194499</v>
      </c>
      <c r="K4684">
        <v>10.173369664791499</v>
      </c>
      <c r="L4684">
        <v>9.9482093953725297</v>
      </c>
      <c r="M4684">
        <v>27.287911049618099</v>
      </c>
      <c r="N4684">
        <v>0.627063210742004</v>
      </c>
      <c r="O4684">
        <v>71.632896305125101</v>
      </c>
      <c r="P4684">
        <v>80.042918454935602</v>
      </c>
      <c r="Q4684">
        <v>3.3138139784414003E-2</v>
      </c>
    </row>
    <row r="4685" spans="1:17" hidden="1" x14ac:dyDescent="0.3">
      <c r="A4685" t="s">
        <v>9599</v>
      </c>
      <c r="B4685" t="s">
        <v>9600</v>
      </c>
      <c r="C4685" t="s">
        <v>10301</v>
      </c>
      <c r="D4685" t="s">
        <v>290</v>
      </c>
      <c r="E4685">
        <v>4.6119787600000004</v>
      </c>
      <c r="F4685">
        <v>1.72</v>
      </c>
      <c r="G4685">
        <v>28.445898839501702</v>
      </c>
      <c r="H4685">
        <v>-16.504143831088999</v>
      </c>
      <c r="I4685">
        <v>-13.3900180778107</v>
      </c>
      <c r="J4685">
        <v>-2.76572611959616</v>
      </c>
      <c r="K4685">
        <v>1.88548288047874</v>
      </c>
      <c r="L4685">
        <v>1.3332806907621</v>
      </c>
      <c r="M4685">
        <v>0.25901411571074101</v>
      </c>
      <c r="N4685">
        <v>4.99125013698362</v>
      </c>
      <c r="O4685">
        <v>61.6279069767441</v>
      </c>
      <c r="P4685">
        <v>72</v>
      </c>
      <c r="Q4685">
        <v>2.7809356149603E-2</v>
      </c>
    </row>
    <row r="4686" spans="1:17" hidden="1" x14ac:dyDescent="0.3">
      <c r="A4686" t="s">
        <v>9601</v>
      </c>
      <c r="B4686" t="s">
        <v>9602</v>
      </c>
      <c r="C4686" t="s">
        <v>10301</v>
      </c>
      <c r="D4686" t="s">
        <v>354</v>
      </c>
      <c r="E4686">
        <v>4.6071299999999997</v>
      </c>
      <c r="F4686">
        <v>30.35</v>
      </c>
      <c r="G4686">
        <v>67.888714088768594</v>
      </c>
      <c r="H4686">
        <v>19.924476760240601</v>
      </c>
      <c r="I4686">
        <v>84.130719249378103</v>
      </c>
      <c r="K4686">
        <v>19.253941353197401</v>
      </c>
      <c r="M4686">
        <v>99.995747070159794</v>
      </c>
      <c r="N4686">
        <v>0.106741573033707</v>
      </c>
      <c r="O4686">
        <v>0</v>
      </c>
      <c r="P4686">
        <v>100.993377483443</v>
      </c>
    </row>
    <row r="4687" spans="1:17" hidden="1" x14ac:dyDescent="0.3">
      <c r="A4687" t="s">
        <v>9603</v>
      </c>
      <c r="B4687" t="s">
        <v>9604</v>
      </c>
      <c r="C4687" t="s">
        <v>10301</v>
      </c>
      <c r="D4687" t="s">
        <v>21</v>
      </c>
      <c r="E4687">
        <v>4.6030204079999999</v>
      </c>
      <c r="F4687">
        <v>1.33</v>
      </c>
      <c r="G4687">
        <v>-34.910744517141502</v>
      </c>
      <c r="H4687">
        <v>-26.372872674967098</v>
      </c>
      <c r="I4687">
        <v>-48.642557008074803</v>
      </c>
      <c r="J4687">
        <v>-17.9555995373176</v>
      </c>
      <c r="K4687">
        <v>1.7766199135951399</v>
      </c>
      <c r="L4687">
        <v>1.7546676519348099</v>
      </c>
      <c r="M4687">
        <v>14.5416413011838</v>
      </c>
      <c r="N4687">
        <v>0.36433299472236103</v>
      </c>
      <c r="O4687">
        <v>92.481203007518701</v>
      </c>
      <c r="P4687">
        <v>56.470588235294102</v>
      </c>
      <c r="Q4687">
        <v>3.2665256155914001E-2</v>
      </c>
    </row>
    <row r="4688" spans="1:17" hidden="1" x14ac:dyDescent="0.3">
      <c r="A4688" t="s">
        <v>9605</v>
      </c>
      <c r="B4688" t="s">
        <v>9606</v>
      </c>
      <c r="C4688" t="s">
        <v>10301</v>
      </c>
      <c r="D4688" t="s">
        <v>204</v>
      </c>
      <c r="E4688">
        <v>4.5678717000000004</v>
      </c>
      <c r="F4688">
        <v>11.97</v>
      </c>
      <c r="G4688">
        <v>48.111674240571297</v>
      </c>
      <c r="H4688">
        <v>-5.5153237395154999</v>
      </c>
      <c r="I4688">
        <v>-17.3494912287732</v>
      </c>
      <c r="J4688">
        <v>-11.5657261195961</v>
      </c>
      <c r="K4688">
        <v>11.7772107920545</v>
      </c>
      <c r="L4688">
        <v>10.995641708542299</v>
      </c>
      <c r="M4688">
        <v>49.882967890588397</v>
      </c>
      <c r="N4688">
        <v>0.35727844299387201</v>
      </c>
      <c r="O4688">
        <v>63.408521303258098</v>
      </c>
      <c r="P4688">
        <v>79.729729729729698</v>
      </c>
      <c r="Q4688">
        <v>2.980065132737E-2</v>
      </c>
    </row>
    <row r="4689" spans="1:17" hidden="1" x14ac:dyDescent="0.3">
      <c r="A4689" t="s">
        <v>9607</v>
      </c>
      <c r="B4689" t="s">
        <v>9608</v>
      </c>
      <c r="C4689" t="s">
        <v>10301</v>
      </c>
      <c r="D4689" t="s">
        <v>471</v>
      </c>
      <c r="E4689">
        <v>4.5334341259999897</v>
      </c>
      <c r="F4689">
        <v>1.39</v>
      </c>
      <c r="G4689">
        <v>26.526706920309799</v>
      </c>
      <c r="H4689">
        <v>4.0698224325324102</v>
      </c>
      <c r="I4689">
        <v>4.1576009698082599</v>
      </c>
      <c r="J4689">
        <v>-2.04108843843674</v>
      </c>
      <c r="K4689">
        <v>1.2068282643031301</v>
      </c>
      <c r="L4689">
        <v>1.0350881568642301</v>
      </c>
      <c r="M4689">
        <v>38.924015980321201</v>
      </c>
      <c r="N4689">
        <v>1.2585998373454099</v>
      </c>
      <c r="O4689">
        <v>7.1942446043165402</v>
      </c>
      <c r="P4689">
        <v>85.3333333333333</v>
      </c>
      <c r="Q4689">
        <v>9.1254770289809998E-3</v>
      </c>
    </row>
    <row r="4690" spans="1:17" hidden="1" x14ac:dyDescent="0.3">
      <c r="A4690" t="s">
        <v>9609</v>
      </c>
      <c r="B4690" t="s">
        <v>9610</v>
      </c>
      <c r="C4690" t="s">
        <v>10301</v>
      </c>
      <c r="D4690" t="s">
        <v>51</v>
      </c>
      <c r="E4690">
        <v>4.52709048</v>
      </c>
      <c r="F4690">
        <v>10.199999999999999</v>
      </c>
      <c r="G4690">
        <v>41.799400579026802</v>
      </c>
      <c r="H4690">
        <v>-1.23320787049787</v>
      </c>
      <c r="I4690">
        <v>35.086857564532401</v>
      </c>
      <c r="J4690">
        <v>-2.76572611959616</v>
      </c>
      <c r="K4690">
        <v>9.3776381135473095</v>
      </c>
      <c r="L4690">
        <v>7.7098949350724304</v>
      </c>
      <c r="M4690">
        <v>100</v>
      </c>
      <c r="N4690">
        <v>0</v>
      </c>
      <c r="O4690">
        <v>0</v>
      </c>
      <c r="P4690">
        <v>69.717138103161403</v>
      </c>
    </row>
    <row r="4691" spans="1:17" hidden="1" x14ac:dyDescent="0.3">
      <c r="A4691" t="s">
        <v>9611</v>
      </c>
      <c r="B4691" t="s">
        <v>9612</v>
      </c>
      <c r="C4691" t="s">
        <v>10301</v>
      </c>
      <c r="D4691" t="s">
        <v>527</v>
      </c>
      <c r="E4691">
        <v>4.5230430000000004</v>
      </c>
      <c r="F4691">
        <v>6.09</v>
      </c>
      <c r="G4691">
        <v>-3.6320232384202802</v>
      </c>
      <c r="H4691">
        <v>-3.79320787049787</v>
      </c>
      <c r="I4691">
        <v>-44.457189317167398</v>
      </c>
      <c r="J4691">
        <v>-12.4096430335427</v>
      </c>
      <c r="K4691">
        <v>6.2205052531643998</v>
      </c>
      <c r="L4691">
        <v>5.9130818147575503</v>
      </c>
      <c r="M4691">
        <v>41.611521634531002</v>
      </c>
      <c r="N4691">
        <v>0.81899999999999995</v>
      </c>
      <c r="O4691">
        <v>62.2331691297208</v>
      </c>
      <c r="P4691">
        <v>87.384615384615302</v>
      </c>
    </row>
    <row r="4692" spans="1:17" hidden="1" x14ac:dyDescent="0.3">
      <c r="A4692" t="s">
        <v>9613</v>
      </c>
      <c r="B4692" t="s">
        <v>9614</v>
      </c>
      <c r="C4692" t="s">
        <v>10301</v>
      </c>
      <c r="D4692" t="s">
        <v>622</v>
      </c>
      <c r="E4692">
        <v>4.4980230600000004</v>
      </c>
      <c r="F4692">
        <v>13.8</v>
      </c>
      <c r="G4692">
        <v>-48.834642968260603</v>
      </c>
      <c r="K4692">
        <v>17.182926074637699</v>
      </c>
      <c r="L4692">
        <v>23.662368761796301</v>
      </c>
      <c r="M4692">
        <v>89.584477983611194</v>
      </c>
      <c r="N4692">
        <v>1</v>
      </c>
      <c r="O4692">
        <v>26.449275362318801</v>
      </c>
      <c r="P4692">
        <v>15</v>
      </c>
    </row>
    <row r="4693" spans="1:17" hidden="1" x14ac:dyDescent="0.3">
      <c r="A4693" t="s">
        <v>9615</v>
      </c>
      <c r="B4693" t="s">
        <v>9616</v>
      </c>
      <c r="C4693" t="s">
        <v>10301</v>
      </c>
      <c r="D4693" t="s">
        <v>54</v>
      </c>
      <c r="E4693">
        <v>4.4838141350000003</v>
      </c>
      <c r="F4693">
        <v>5.35</v>
      </c>
      <c r="G4693">
        <v>-47.345448367507998</v>
      </c>
      <c r="H4693">
        <v>0.284818694967023</v>
      </c>
      <c r="I4693">
        <v>-12.9672452786542</v>
      </c>
      <c r="J4693">
        <v>-2.76572611959616</v>
      </c>
      <c r="K4693">
        <v>5.3647785427530899</v>
      </c>
      <c r="L4693">
        <v>5.7432641772490998</v>
      </c>
      <c r="M4693">
        <v>77.780241719598806</v>
      </c>
      <c r="N4693">
        <v>0.48979591836734598</v>
      </c>
      <c r="O4693">
        <v>24.112149532710198</v>
      </c>
      <c r="P4693">
        <v>6.9999999999999796</v>
      </c>
    </row>
    <row r="4694" spans="1:17" hidden="1" x14ac:dyDescent="0.3">
      <c r="A4694" t="s">
        <v>9617</v>
      </c>
      <c r="B4694" t="s">
        <v>9618</v>
      </c>
      <c r="C4694" t="s">
        <v>10301</v>
      </c>
      <c r="D4694" t="s">
        <v>858</v>
      </c>
      <c r="E4694">
        <v>4.4664679999999999</v>
      </c>
      <c r="F4694">
        <v>5.68</v>
      </c>
      <c r="G4694">
        <v>21.5559466863917</v>
      </c>
      <c r="H4694">
        <v>-14.515650618589399</v>
      </c>
      <c r="I4694">
        <v>-40.497787501369601</v>
      </c>
      <c r="J4694">
        <v>-7.6233475601321796</v>
      </c>
      <c r="K4694">
        <v>6.94804775209494</v>
      </c>
      <c r="L4694">
        <v>6.9357806805053803</v>
      </c>
      <c r="M4694">
        <v>19.7465427260226</v>
      </c>
      <c r="N4694">
        <v>0.59654631083202503</v>
      </c>
      <c r="O4694">
        <v>89.084507042253506</v>
      </c>
      <c r="P4694">
        <v>86.842105263157805</v>
      </c>
    </row>
    <row r="4695" spans="1:17" hidden="1" x14ac:dyDescent="0.3">
      <c r="A4695" t="s">
        <v>9619</v>
      </c>
      <c r="B4695" t="s">
        <v>9620</v>
      </c>
      <c r="C4695" t="s">
        <v>10301</v>
      </c>
      <c r="D4695" t="s">
        <v>303</v>
      </c>
      <c r="E4695">
        <v>4.4065224000000001</v>
      </c>
      <c r="F4695">
        <v>6.12</v>
      </c>
      <c r="G4695">
        <v>-63.496684892555599</v>
      </c>
      <c r="H4695">
        <v>-19.415026052316001</v>
      </c>
      <c r="I4695">
        <v>-23.491294323179201</v>
      </c>
      <c r="J4695">
        <v>-2.76572611959616</v>
      </c>
      <c r="K4695">
        <v>7.1664968551003998</v>
      </c>
      <c r="L4695">
        <v>7.7787494593012703</v>
      </c>
      <c r="M4695">
        <v>0.28287232341079999</v>
      </c>
      <c r="N4695">
        <v>0.32258064516128998</v>
      </c>
      <c r="O4695">
        <v>56.862745098039198</v>
      </c>
      <c r="P4695">
        <v>0</v>
      </c>
    </row>
    <row r="4696" spans="1:17" hidden="1" x14ac:dyDescent="0.3">
      <c r="A4696" t="s">
        <v>9621</v>
      </c>
      <c r="B4696" t="s">
        <v>9622</v>
      </c>
      <c r="C4696" t="s">
        <v>10301</v>
      </c>
      <c r="D4696" t="s">
        <v>18</v>
      </c>
      <c r="E4696">
        <v>4.3952548</v>
      </c>
      <c r="F4696">
        <v>12.92</v>
      </c>
      <c r="G4696">
        <v>80.469359250058901</v>
      </c>
      <c r="H4696">
        <v>-4.16333559401403</v>
      </c>
      <c r="I4696">
        <v>159.752839065046</v>
      </c>
      <c r="J4696">
        <v>-2.76572611959616</v>
      </c>
      <c r="K4696">
        <v>12.384041241793801</v>
      </c>
      <c r="L4696">
        <v>9.15570954537929</v>
      </c>
      <c r="M4696">
        <v>31.895071169197699</v>
      </c>
      <c r="N4696">
        <v>4.9751243781094502E-2</v>
      </c>
      <c r="O4696">
        <v>3.0185758513932002</v>
      </c>
      <c r="P4696">
        <v>184.58149779735601</v>
      </c>
    </row>
    <row r="4697" spans="1:17" hidden="1" x14ac:dyDescent="0.3">
      <c r="A4697" t="s">
        <v>9623</v>
      </c>
      <c r="B4697" t="s">
        <v>9624</v>
      </c>
      <c r="C4697" t="s">
        <v>10301</v>
      </c>
      <c r="D4697" t="s">
        <v>127</v>
      </c>
      <c r="E4697">
        <v>4.3573556880000002</v>
      </c>
      <c r="F4697">
        <v>9.84</v>
      </c>
      <c r="G4697">
        <v>-17.850623430174799</v>
      </c>
      <c r="H4697">
        <v>-1.23320787049787</v>
      </c>
      <c r="I4697">
        <v>-1.6086182695653199</v>
      </c>
      <c r="J4697">
        <v>-2.76572611959616</v>
      </c>
      <c r="K4697">
        <v>9.4661252601955592</v>
      </c>
      <c r="L4697">
        <v>9.14636127275568</v>
      </c>
      <c r="M4697">
        <v>100</v>
      </c>
      <c r="N4697">
        <v>0</v>
      </c>
      <c r="O4697">
        <v>0</v>
      </c>
      <c r="P4697">
        <v>10.067114093959701</v>
      </c>
    </row>
    <row r="4698" spans="1:17" hidden="1" x14ac:dyDescent="0.3">
      <c r="A4698" t="s">
        <v>9625</v>
      </c>
      <c r="B4698" t="s">
        <v>9626</v>
      </c>
      <c r="C4698" t="s">
        <v>10301</v>
      </c>
      <c r="D4698" t="s">
        <v>139</v>
      </c>
      <c r="E4698">
        <v>4.3448399999999996</v>
      </c>
      <c r="F4698">
        <v>7.29</v>
      </c>
      <c r="G4698">
        <v>-27.917737524134498</v>
      </c>
      <c r="H4698">
        <v>-1.23320787049787</v>
      </c>
      <c r="I4698">
        <v>-11.675732363525</v>
      </c>
      <c r="J4698">
        <v>-2.76572611959616</v>
      </c>
      <c r="K4698">
        <v>7.2899998340802901</v>
      </c>
      <c r="L4698">
        <v>7.2825993685802501</v>
      </c>
      <c r="M4698">
        <v>98.182515309086796</v>
      </c>
      <c r="O4698">
        <v>0</v>
      </c>
      <c r="P4698">
        <v>0</v>
      </c>
    </row>
    <row r="4699" spans="1:17" hidden="1" x14ac:dyDescent="0.3">
      <c r="A4699" t="s">
        <v>9627</v>
      </c>
      <c r="B4699" t="s">
        <v>9628</v>
      </c>
      <c r="C4699" t="s">
        <v>10301</v>
      </c>
      <c r="D4699" t="s">
        <v>527</v>
      </c>
      <c r="E4699">
        <v>4.34</v>
      </c>
      <c r="F4699">
        <v>43.4</v>
      </c>
      <c r="G4699">
        <v>-8.9158181383380093</v>
      </c>
      <c r="H4699">
        <v>-9.3443189816089802</v>
      </c>
      <c r="I4699">
        <v>31.0874255312117</v>
      </c>
      <c r="J4699">
        <v>-4.2429717712521002</v>
      </c>
      <c r="K4699">
        <v>41.526070680867399</v>
      </c>
      <c r="L4699">
        <v>38.308028129003702</v>
      </c>
      <c r="M4699">
        <v>56.811737000969899</v>
      </c>
      <c r="N4699">
        <v>2.1698268409608801</v>
      </c>
      <c r="O4699">
        <v>16.589861751152</v>
      </c>
      <c r="P4699">
        <v>82.046979865771803</v>
      </c>
    </row>
    <row r="4700" spans="1:17" hidden="1" x14ac:dyDescent="0.3">
      <c r="A4700" t="s">
        <v>9629</v>
      </c>
      <c r="B4700" t="s">
        <v>9630</v>
      </c>
      <c r="C4700" t="s">
        <v>10301</v>
      </c>
      <c r="E4700">
        <v>4.3214399999999999</v>
      </c>
      <c r="F4700">
        <v>1.44</v>
      </c>
      <c r="G4700">
        <v>-25.060594666991701</v>
      </c>
      <c r="H4700">
        <v>-12.4174183968136</v>
      </c>
      <c r="I4700">
        <v>-35.485256173048803</v>
      </c>
      <c r="J4700">
        <v>-9.6622778437340902</v>
      </c>
      <c r="K4700">
        <v>1.5134139791685799</v>
      </c>
      <c r="L4700">
        <v>1.6099533362844001</v>
      </c>
      <c r="M4700">
        <v>47.470320900710199</v>
      </c>
      <c r="N4700">
        <v>0.83543085297642095</v>
      </c>
      <c r="O4700">
        <v>59.7222222222222</v>
      </c>
      <c r="P4700">
        <v>28.571428571428498</v>
      </c>
      <c r="Q4700">
        <v>-0.13758744796650499</v>
      </c>
    </row>
    <row r="4701" spans="1:17" hidden="1" x14ac:dyDescent="0.3">
      <c r="A4701" t="s">
        <v>9631</v>
      </c>
      <c r="B4701" t="s">
        <v>9632</v>
      </c>
      <c r="C4701" t="s">
        <v>10301</v>
      </c>
      <c r="D4701" t="s">
        <v>527</v>
      </c>
      <c r="E4701">
        <v>4.3006500000000001</v>
      </c>
      <c r="F4701">
        <v>8.5500000000000007</v>
      </c>
      <c r="G4701">
        <v>80.618847841719102</v>
      </c>
      <c r="H4701">
        <v>-6.8935852289884298</v>
      </c>
      <c r="I4701">
        <v>-36.012015549365699</v>
      </c>
      <c r="J4701">
        <v>0.92090982510429498</v>
      </c>
      <c r="K4701">
        <v>9.32928871775629</v>
      </c>
      <c r="L4701">
        <v>8.3210002897858502</v>
      </c>
      <c r="M4701">
        <v>42.581729237922602</v>
      </c>
      <c r="N4701">
        <v>1.6564487578587499</v>
      </c>
      <c r="O4701">
        <v>37.426900584795298</v>
      </c>
      <c r="P4701">
        <v>131.08108108108101</v>
      </c>
      <c r="Q4701">
        <v>0.106593773053181</v>
      </c>
    </row>
    <row r="4702" spans="1:17" hidden="1" x14ac:dyDescent="0.3">
      <c r="A4702" t="s">
        <v>9633</v>
      </c>
      <c r="B4702" t="s">
        <v>9634</v>
      </c>
      <c r="C4702" t="s">
        <v>10301</v>
      </c>
      <c r="D4702" t="s">
        <v>408</v>
      </c>
      <c r="E4702">
        <v>4.2851952000000004</v>
      </c>
      <c r="F4702">
        <v>8.58</v>
      </c>
      <c r="G4702">
        <v>39.988329012068903</v>
      </c>
      <c r="H4702">
        <v>12.409176235462301</v>
      </c>
      <c r="I4702">
        <v>25.8242676364749</v>
      </c>
      <c r="J4702">
        <v>17.0666761150407</v>
      </c>
      <c r="K4702">
        <v>7.4909809078695497</v>
      </c>
      <c r="L4702">
        <v>6.75212896516698</v>
      </c>
      <c r="M4702">
        <v>65.985423891512895</v>
      </c>
      <c r="N4702">
        <v>0.97541275685948403</v>
      </c>
      <c r="O4702">
        <v>1.16550116550115</v>
      </c>
      <c r="P4702">
        <v>86.928104575163403</v>
      </c>
      <c r="Q4702">
        <v>5.5503690113004003E-2</v>
      </c>
    </row>
    <row r="4703" spans="1:17" hidden="1" x14ac:dyDescent="0.3">
      <c r="A4703" t="s">
        <v>9635</v>
      </c>
      <c r="B4703" t="s">
        <v>9636</v>
      </c>
      <c r="C4703" t="s">
        <v>10301</v>
      </c>
      <c r="D4703" t="s">
        <v>689</v>
      </c>
      <c r="E4703">
        <v>4.2680809999999996</v>
      </c>
      <c r="F4703">
        <v>8.66</v>
      </c>
      <c r="G4703">
        <v>-17.739620475788499</v>
      </c>
      <c r="H4703">
        <v>8.9449091778481797</v>
      </c>
      <c r="I4703">
        <v>-1.4976153151789999</v>
      </c>
      <c r="J4703">
        <v>2.2039708501008</v>
      </c>
      <c r="M4703">
        <v>100</v>
      </c>
      <c r="O4703">
        <v>0</v>
      </c>
      <c r="P4703">
        <v>10.178117048346</v>
      </c>
    </row>
    <row r="4704" spans="1:17" hidden="1" x14ac:dyDescent="0.3">
      <c r="A4704" t="s">
        <v>9637</v>
      </c>
      <c r="B4704" t="s">
        <v>9638</v>
      </c>
      <c r="C4704" t="s">
        <v>10301</v>
      </c>
      <c r="D4704" t="s">
        <v>1763</v>
      </c>
      <c r="E4704">
        <v>4.2481639710000003</v>
      </c>
      <c r="F4704">
        <v>9.07</v>
      </c>
      <c r="G4704">
        <v>-15.246930070718401</v>
      </c>
      <c r="H4704">
        <v>-8.0421509599287599</v>
      </c>
      <c r="I4704">
        <v>-26.190341223091501</v>
      </c>
      <c r="J4704">
        <v>-2.76572611959616</v>
      </c>
      <c r="K4704">
        <v>9.3068266155406096</v>
      </c>
      <c r="L4704">
        <v>9.8798962728011404</v>
      </c>
      <c r="M4704">
        <v>46.191547231985098</v>
      </c>
      <c r="N4704">
        <v>0.90312564949476104</v>
      </c>
      <c r="O4704">
        <v>77.508269018743107</v>
      </c>
      <c r="P4704">
        <v>24.2465753424657</v>
      </c>
      <c r="Q4704">
        <v>-5.9910412598028998E-2</v>
      </c>
    </row>
    <row r="4705" spans="1:17" hidden="1" x14ac:dyDescent="0.3">
      <c r="A4705" t="s">
        <v>9639</v>
      </c>
      <c r="B4705" t="s">
        <v>9640</v>
      </c>
      <c r="C4705" t="s">
        <v>10301</v>
      </c>
      <c r="D4705" t="s">
        <v>571</v>
      </c>
      <c r="E4705">
        <v>4.1656705000000001</v>
      </c>
      <c r="F4705">
        <v>5.35</v>
      </c>
      <c r="G4705">
        <v>11.043301436904301</v>
      </c>
      <c r="H4705">
        <v>15.9710932047709</v>
      </c>
      <c r="I4705">
        <v>4.3763283740020302</v>
      </c>
      <c r="J4705">
        <v>-10.236014744383899</v>
      </c>
      <c r="K4705">
        <v>4.5533918287327397</v>
      </c>
      <c r="L4705">
        <v>4.1881762106924398</v>
      </c>
      <c r="M4705">
        <v>54.946425954343901</v>
      </c>
      <c r="N4705">
        <v>2.2903765048692502</v>
      </c>
      <c r="O4705">
        <v>10.2803738317757</v>
      </c>
      <c r="P4705">
        <v>133.62445414847099</v>
      </c>
      <c r="Q4705">
        <v>6.4181618310525004E-2</v>
      </c>
    </row>
    <row r="4706" spans="1:17" hidden="1" x14ac:dyDescent="0.3">
      <c r="A4706" t="s">
        <v>9641</v>
      </c>
      <c r="B4706" t="s">
        <v>9642</v>
      </c>
      <c r="C4706" t="s">
        <v>10301</v>
      </c>
      <c r="D4706" t="s">
        <v>408</v>
      </c>
      <c r="E4706">
        <v>4.1102740000000004</v>
      </c>
      <c r="F4706">
        <v>13.7</v>
      </c>
      <c r="G4706">
        <v>-21.798450150005898</v>
      </c>
      <c r="H4706">
        <v>-37.756909902100503</v>
      </c>
      <c r="I4706">
        <v>-55.435995089305003</v>
      </c>
      <c r="J4706">
        <v>-13.609099613572001</v>
      </c>
      <c r="K4706">
        <v>17.4595497750799</v>
      </c>
      <c r="L4706">
        <v>16.699506628332099</v>
      </c>
      <c r="M4706">
        <v>14.014415293856</v>
      </c>
      <c r="N4706">
        <v>1.3825952813067099</v>
      </c>
      <c r="O4706">
        <v>95.620437956204299</v>
      </c>
      <c r="P4706">
        <v>30.6005719733079</v>
      </c>
      <c r="Q4706">
        <v>9.0131305766116998E-2</v>
      </c>
    </row>
    <row r="4707" spans="1:17" hidden="1" x14ac:dyDescent="0.3">
      <c r="A4707" t="s">
        <v>9643</v>
      </c>
      <c r="B4707" t="s">
        <v>9644</v>
      </c>
      <c r="C4707" t="s">
        <v>10301</v>
      </c>
      <c r="D4707" t="s">
        <v>408</v>
      </c>
      <c r="E4707">
        <v>4.0754999999999999</v>
      </c>
      <c r="F4707">
        <v>12.35</v>
      </c>
      <c r="G4707">
        <v>-14.8224994288964</v>
      </c>
      <c r="H4707">
        <v>-17.219602428321</v>
      </c>
      <c r="I4707">
        <v>-48.665528281892399</v>
      </c>
      <c r="J4707">
        <v>-17.001837230707199</v>
      </c>
      <c r="K4707">
        <v>15.395902480861</v>
      </c>
      <c r="L4707">
        <v>17.057224645713202</v>
      </c>
      <c r="M4707">
        <v>25.8360964472568</v>
      </c>
      <c r="N4707">
        <v>0.24415721844293201</v>
      </c>
      <c r="O4707">
        <v>104.04858299595099</v>
      </c>
      <c r="P4707">
        <v>25.380710659898401</v>
      </c>
      <c r="Q4707">
        <v>7.3386498262156999E-2</v>
      </c>
    </row>
    <row r="4708" spans="1:17" hidden="1" x14ac:dyDescent="0.3">
      <c r="A4708" t="s">
        <v>9645</v>
      </c>
      <c r="B4708" t="s">
        <v>9646</v>
      </c>
      <c r="C4708" t="s">
        <v>10301</v>
      </c>
      <c r="E4708">
        <v>3.9870673000000001</v>
      </c>
      <c r="F4708">
        <v>4.91</v>
      </c>
      <c r="G4708">
        <v>-43.116355831561101</v>
      </c>
      <c r="H4708">
        <v>2.9773184452915999</v>
      </c>
      <c r="I4708">
        <v>-22.726457001206199</v>
      </c>
      <c r="J4708">
        <v>-2.5632969697985999</v>
      </c>
      <c r="K4708">
        <v>4.8596242112741397</v>
      </c>
      <c r="L4708">
        <v>5.2778278486777701</v>
      </c>
      <c r="M4708">
        <v>56.814682538251397</v>
      </c>
      <c r="N4708">
        <v>0.50656692005523596</v>
      </c>
      <c r="O4708">
        <v>61.9144602851323</v>
      </c>
      <c r="P4708">
        <v>15.529411764705801</v>
      </c>
      <c r="Q4708">
        <v>-1.5663760465269998E-2</v>
      </c>
    </row>
    <row r="4709" spans="1:17" hidden="1" x14ac:dyDescent="0.3">
      <c r="A4709" t="s">
        <v>9647</v>
      </c>
      <c r="B4709" t="s">
        <v>9648</v>
      </c>
      <c r="C4709" t="s">
        <v>10301</v>
      </c>
      <c r="D4709" t="s">
        <v>72</v>
      </c>
      <c r="E4709">
        <v>3.9803980000000001</v>
      </c>
      <c r="F4709">
        <v>1.99</v>
      </c>
      <c r="G4709">
        <v>45.125740736734997</v>
      </c>
      <c r="H4709">
        <v>-4.2944323602937899</v>
      </c>
      <c r="I4709">
        <v>-5.8246685337378201</v>
      </c>
      <c r="J4709">
        <v>-7.7657261195961702</v>
      </c>
      <c r="K4709">
        <v>1.9982781574989701</v>
      </c>
      <c r="L4709">
        <v>1.79175095909759</v>
      </c>
      <c r="M4709">
        <v>51.749749982875301</v>
      </c>
      <c r="N4709">
        <v>1.19235464800142</v>
      </c>
      <c r="O4709">
        <v>20.100502512562802</v>
      </c>
      <c r="P4709">
        <v>121.111111111111</v>
      </c>
      <c r="Q4709">
        <v>7.7051562925656E-2</v>
      </c>
    </row>
    <row r="4710" spans="1:17" hidden="1" x14ac:dyDescent="0.3">
      <c r="A4710" t="s">
        <v>9649</v>
      </c>
      <c r="B4710" t="s">
        <v>9650</v>
      </c>
      <c r="C4710" t="s">
        <v>10301</v>
      </c>
      <c r="E4710">
        <v>3.9706039999999998</v>
      </c>
      <c r="F4710">
        <v>45.1</v>
      </c>
      <c r="G4710">
        <v>4.7293212993948499</v>
      </c>
      <c r="H4710">
        <v>-1.23320787049787</v>
      </c>
      <c r="I4710">
        <v>46.569881671562598</v>
      </c>
      <c r="J4710">
        <v>-2.76572611959616</v>
      </c>
      <c r="K4710">
        <v>44.4103746761892</v>
      </c>
      <c r="L4710">
        <v>38.647446722447299</v>
      </c>
      <c r="M4710">
        <v>50.127975425573403</v>
      </c>
      <c r="N4710">
        <v>0</v>
      </c>
      <c r="O4710">
        <v>0.86474501108646495</v>
      </c>
      <c r="P4710">
        <v>58.245614035087698</v>
      </c>
    </row>
    <row r="4711" spans="1:17" hidden="1" x14ac:dyDescent="0.3">
      <c r="A4711" t="s">
        <v>9651</v>
      </c>
      <c r="B4711" t="s">
        <v>9652</v>
      </c>
      <c r="C4711" t="s">
        <v>10301</v>
      </c>
      <c r="D4711" t="s">
        <v>1175</v>
      </c>
      <c r="E4711">
        <v>3.9339140750000001</v>
      </c>
      <c r="F4711">
        <v>4.55</v>
      </c>
      <c r="G4711">
        <v>44.4307473243502</v>
      </c>
      <c r="H4711">
        <v>-10.794960858545601</v>
      </c>
      <c r="I4711">
        <v>-34.817624255416902</v>
      </c>
      <c r="J4711">
        <v>-11.601067485058</v>
      </c>
      <c r="K4711">
        <v>4.9213766521178597</v>
      </c>
      <c r="L4711">
        <v>5.10157307199652</v>
      </c>
      <c r="M4711">
        <v>34.936244160129</v>
      </c>
      <c r="N4711">
        <v>0.93426851513247</v>
      </c>
      <c r="O4711">
        <v>64.835164835164804</v>
      </c>
      <c r="P4711">
        <v>108.71559633027501</v>
      </c>
      <c r="Q4711">
        <v>-9.0371386916756002E-2</v>
      </c>
    </row>
    <row r="4712" spans="1:17" hidden="1" x14ac:dyDescent="0.3">
      <c r="A4712" t="s">
        <v>9653</v>
      </c>
      <c r="B4712" t="s">
        <v>9654</v>
      </c>
      <c r="C4712" t="s">
        <v>10301</v>
      </c>
      <c r="D4712" t="s">
        <v>622</v>
      </c>
      <c r="E4712">
        <v>3.9158482499999998</v>
      </c>
      <c r="F4712">
        <v>4.3499999999999996</v>
      </c>
      <c r="G4712">
        <v>-11.9177375241345</v>
      </c>
      <c r="H4712">
        <v>-4.3374207308082804</v>
      </c>
      <c r="I4712">
        <v>-23.7969444847371</v>
      </c>
      <c r="J4712">
        <v>-3.4475443014143501</v>
      </c>
      <c r="K4712">
        <v>4.4437850340593297</v>
      </c>
      <c r="L4712">
        <v>4.4755673575385604</v>
      </c>
      <c r="M4712">
        <v>51.950285082168698</v>
      </c>
      <c r="N4712">
        <v>0.91797037401348403</v>
      </c>
      <c r="O4712">
        <v>37.931034482758598</v>
      </c>
      <c r="P4712">
        <v>22.881355932203299</v>
      </c>
      <c r="Q4712">
        <v>3.1764275431120002E-2</v>
      </c>
    </row>
    <row r="4713" spans="1:17" hidden="1" x14ac:dyDescent="0.3">
      <c r="A4713" t="s">
        <v>9655</v>
      </c>
      <c r="B4713" t="s">
        <v>9656</v>
      </c>
      <c r="C4713" t="s">
        <v>10301</v>
      </c>
      <c r="D4713" t="s">
        <v>308</v>
      </c>
      <c r="E4713">
        <v>3.901932</v>
      </c>
      <c r="F4713">
        <v>3</v>
      </c>
      <c r="K4713">
        <v>3.13914626791387</v>
      </c>
      <c r="L4713">
        <v>4.4077132628643598</v>
      </c>
      <c r="M4713">
        <v>99.841790054050605</v>
      </c>
      <c r="N4713">
        <v>1</v>
      </c>
    </row>
    <row r="4714" spans="1:17" hidden="1" x14ac:dyDescent="0.3">
      <c r="A4714" t="s">
        <v>9657</v>
      </c>
      <c r="B4714" t="s">
        <v>9658</v>
      </c>
      <c r="C4714" t="s">
        <v>10301</v>
      </c>
      <c r="D4714" t="s">
        <v>733</v>
      </c>
      <c r="E4714">
        <v>3.8994098080000001</v>
      </c>
      <c r="F4714">
        <v>587.41</v>
      </c>
      <c r="G4714">
        <v>8.6924162003706407</v>
      </c>
      <c r="H4714">
        <v>3.61328414136816</v>
      </c>
      <c r="I4714">
        <v>1.88611274338441</v>
      </c>
      <c r="J4714">
        <v>0.28703858215328498</v>
      </c>
      <c r="K4714">
        <v>551.26903603234905</v>
      </c>
      <c r="L4714">
        <v>504.62891317302501</v>
      </c>
      <c r="M4714">
        <v>60.046073572563003</v>
      </c>
      <c r="N4714">
        <v>0.98360608717475695</v>
      </c>
      <c r="O4714">
        <v>0.77458674520354198</v>
      </c>
      <c r="P4714">
        <v>39.507433619911602</v>
      </c>
      <c r="Q4714">
        <v>2.4635765917062999E-2</v>
      </c>
    </row>
    <row r="4715" spans="1:17" hidden="1" x14ac:dyDescent="0.3">
      <c r="A4715" t="s">
        <v>9659</v>
      </c>
      <c r="B4715" t="s">
        <v>9660</v>
      </c>
      <c r="C4715" t="s">
        <v>10301</v>
      </c>
      <c r="D4715" t="s">
        <v>408</v>
      </c>
      <c r="E4715">
        <v>3.875</v>
      </c>
      <c r="F4715">
        <v>7.75</v>
      </c>
      <c r="G4715">
        <v>10.722691813969099</v>
      </c>
      <c r="H4715">
        <v>4.4005949464035403</v>
      </c>
      <c r="I4715">
        <v>21.944957291647299</v>
      </c>
      <c r="J4715">
        <v>0.11493231661782199</v>
      </c>
      <c r="K4715">
        <v>7.1707221683459599</v>
      </c>
      <c r="L4715">
        <v>7.1499748340723297</v>
      </c>
      <c r="M4715">
        <v>54.861719557938798</v>
      </c>
      <c r="N4715">
        <v>0.49179423342192902</v>
      </c>
      <c r="O4715">
        <v>65.419354838709694</v>
      </c>
      <c r="P4715">
        <v>52.859960552268198</v>
      </c>
      <c r="Q4715">
        <v>6.8270677613055997E-2</v>
      </c>
    </row>
    <row r="4716" spans="1:17" hidden="1" x14ac:dyDescent="0.3">
      <c r="A4716" t="s">
        <v>9661</v>
      </c>
      <c r="B4716" t="s">
        <v>9662</v>
      </c>
      <c r="C4716" t="s">
        <v>10301</v>
      </c>
      <c r="D4716" t="s">
        <v>219</v>
      </c>
      <c r="E4716">
        <v>3.8739599999999998</v>
      </c>
      <c r="F4716">
        <v>6.12</v>
      </c>
      <c r="G4716">
        <v>-44.082121085778397</v>
      </c>
      <c r="H4716">
        <v>38.240476340028401</v>
      </c>
      <c r="I4716">
        <v>58.3242676364749</v>
      </c>
      <c r="J4716">
        <v>7.2342738804038298</v>
      </c>
      <c r="K4716">
        <v>4.44781730934249</v>
      </c>
      <c r="L4716">
        <v>4.4797269655485801</v>
      </c>
      <c r="M4716">
        <v>99.554598331375701</v>
      </c>
      <c r="N4716">
        <v>2.8758169934640501</v>
      </c>
      <c r="O4716">
        <v>19.281045751633901</v>
      </c>
      <c r="P4716">
        <v>83.233532934131702</v>
      </c>
    </row>
    <row r="4717" spans="1:17" hidden="1" x14ac:dyDescent="0.3">
      <c r="A4717" t="s">
        <v>9663</v>
      </c>
      <c r="B4717" t="s">
        <v>9664</v>
      </c>
      <c r="C4717" t="s">
        <v>10301</v>
      </c>
      <c r="D4717" t="s">
        <v>408</v>
      </c>
      <c r="E4717">
        <v>3.8540019000000001</v>
      </c>
      <c r="F4717">
        <v>11.27</v>
      </c>
      <c r="G4717">
        <v>44.143331178155499</v>
      </c>
      <c r="H4717">
        <v>32.220898409695302</v>
      </c>
      <c r="I4717">
        <v>-21.515732363525</v>
      </c>
      <c r="J4717">
        <v>5.2499141541086196</v>
      </c>
      <c r="K4717">
        <v>9.3912551245937692</v>
      </c>
      <c r="L4717">
        <v>8.9658727923967394</v>
      </c>
      <c r="M4717">
        <v>95.445300157081704</v>
      </c>
      <c r="N4717">
        <v>0.70831448413826004</v>
      </c>
      <c r="O4717">
        <v>13.9307897071872</v>
      </c>
      <c r="P4717">
        <v>98.066783831282905</v>
      </c>
      <c r="Q4717">
        <v>8.9109923823819007E-2</v>
      </c>
    </row>
    <row r="4718" spans="1:17" hidden="1" x14ac:dyDescent="0.3">
      <c r="A4718" t="s">
        <v>9665</v>
      </c>
      <c r="B4718" t="s">
        <v>9666</v>
      </c>
      <c r="C4718" t="s">
        <v>10301</v>
      </c>
      <c r="D4718" t="s">
        <v>127</v>
      </c>
      <c r="E4718">
        <v>3.8500893</v>
      </c>
      <c r="F4718">
        <v>7.83</v>
      </c>
      <c r="G4718">
        <v>-45.583352666090299</v>
      </c>
      <c r="H4718">
        <v>-0.17219991293819001</v>
      </c>
      <c r="I4718">
        <v>-11.0330588416741</v>
      </c>
      <c r="J4718">
        <v>-7.7532572916659799</v>
      </c>
      <c r="K4718">
        <v>7.8115608053327197</v>
      </c>
      <c r="L4718">
        <v>7.7058989209455904</v>
      </c>
      <c r="M4718">
        <v>47.855981854972399</v>
      </c>
      <c r="N4718">
        <v>1.4350282771295899</v>
      </c>
      <c r="O4718">
        <v>45.338441890166003</v>
      </c>
      <c r="P4718">
        <v>22.152886115444598</v>
      </c>
      <c r="Q4718">
        <v>5.9268115108983999E-2</v>
      </c>
    </row>
    <row r="4719" spans="1:17" hidden="1" x14ac:dyDescent="0.3">
      <c r="A4719" t="s">
        <v>9667</v>
      </c>
      <c r="B4719" t="s">
        <v>9668</v>
      </c>
      <c r="C4719" t="s">
        <v>10301</v>
      </c>
      <c r="D4719" t="s">
        <v>408</v>
      </c>
      <c r="E4719">
        <v>3.843</v>
      </c>
      <c r="F4719">
        <v>192.15</v>
      </c>
      <c r="G4719">
        <v>1311.40810517249</v>
      </c>
      <c r="H4719">
        <v>25.337164988084599</v>
      </c>
      <c r="I4719">
        <v>488.79301763647402</v>
      </c>
      <c r="J4719">
        <v>1.2364819952257999</v>
      </c>
      <c r="K4719">
        <v>144.01691069493299</v>
      </c>
      <c r="L4719">
        <v>80.915470261393395</v>
      </c>
      <c r="M4719">
        <v>100</v>
      </c>
      <c r="N4719">
        <v>6.4053180396245999</v>
      </c>
      <c r="O4719">
        <v>0</v>
      </c>
      <c r="P4719">
        <v>1339.3258426966199</v>
      </c>
    </row>
    <row r="4720" spans="1:17" hidden="1" x14ac:dyDescent="0.3">
      <c r="A4720" t="s">
        <v>9669</v>
      </c>
      <c r="B4720" t="s">
        <v>9670</v>
      </c>
      <c r="C4720" t="s">
        <v>10301</v>
      </c>
      <c r="D4720" t="s">
        <v>527</v>
      </c>
      <c r="E4720">
        <v>3.82</v>
      </c>
      <c r="F4720">
        <v>3.82</v>
      </c>
      <c r="G4720">
        <v>92.891511030778702</v>
      </c>
      <c r="H4720">
        <v>3.1383768289556699</v>
      </c>
      <c r="I4720">
        <v>13.5701692758192</v>
      </c>
      <c r="J4720">
        <v>1.3214673408942901</v>
      </c>
      <c r="K4720">
        <v>3.65972169170999</v>
      </c>
      <c r="L4720">
        <v>3.1442436367218001</v>
      </c>
      <c r="M4720">
        <v>67.957686143073104</v>
      </c>
      <c r="N4720">
        <v>0.71094340584744597</v>
      </c>
      <c r="O4720">
        <v>7.8534031413612704</v>
      </c>
      <c r="P4720">
        <v>148.05194805194799</v>
      </c>
      <c r="Q4720">
        <v>0.102026984544656</v>
      </c>
    </row>
    <row r="4721" spans="1:17" hidden="1" x14ac:dyDescent="0.3">
      <c r="A4721" t="s">
        <v>9671</v>
      </c>
      <c r="B4721" t="s">
        <v>9672</v>
      </c>
      <c r="C4721" t="s">
        <v>10301</v>
      </c>
      <c r="D4721" t="s">
        <v>127</v>
      </c>
      <c r="E4721">
        <v>3.8002888000000001</v>
      </c>
      <c r="F4721">
        <v>6.46</v>
      </c>
      <c r="G4721">
        <v>-63.3177375241345</v>
      </c>
      <c r="H4721">
        <v>-10.1383173595489</v>
      </c>
      <c r="I4721">
        <v>-52.409677317653497</v>
      </c>
      <c r="J4721">
        <v>-3.4026687947554</v>
      </c>
      <c r="K4721">
        <v>6.4753346148449502</v>
      </c>
      <c r="L4721">
        <v>7.6776664644858101</v>
      </c>
      <c r="M4721">
        <v>61.776756796075702</v>
      </c>
      <c r="N4721">
        <v>1.3765289842855699</v>
      </c>
      <c r="O4721">
        <v>89.164086687306494</v>
      </c>
      <c r="P4721">
        <v>12.739965095985999</v>
      </c>
      <c r="Q4721">
        <v>8.3632128158959998E-2</v>
      </c>
    </row>
    <row r="4722" spans="1:17" hidden="1" x14ac:dyDescent="0.3">
      <c r="A4722" t="s">
        <v>9673</v>
      </c>
      <c r="B4722" t="s">
        <v>9674</v>
      </c>
      <c r="C4722" t="s">
        <v>10301</v>
      </c>
      <c r="D4722" t="s">
        <v>1175</v>
      </c>
      <c r="E4722">
        <v>3.7686221999999998</v>
      </c>
      <c r="F4722">
        <v>3.78</v>
      </c>
      <c r="G4722">
        <v>23.889491391528001</v>
      </c>
      <c r="H4722">
        <v>-24.692452403301001</v>
      </c>
      <c r="I4722">
        <v>64.959781655166495</v>
      </c>
      <c r="J4722">
        <v>-9.9946417822467701</v>
      </c>
      <c r="K4722">
        <v>3.8459057289468799</v>
      </c>
      <c r="L4722">
        <v>2.4898830307876101</v>
      </c>
      <c r="M4722">
        <v>12.936919566229999</v>
      </c>
      <c r="N4722">
        <v>0.406447994863881</v>
      </c>
      <c r="O4722">
        <v>38.359788359788297</v>
      </c>
      <c r="P4722">
        <v>94.845360824742201</v>
      </c>
    </row>
    <row r="4723" spans="1:17" hidden="1" x14ac:dyDescent="0.3">
      <c r="A4723" t="s">
        <v>9675</v>
      </c>
      <c r="B4723" t="s">
        <v>9676</v>
      </c>
      <c r="C4723" t="s">
        <v>10301</v>
      </c>
      <c r="D4723" t="s">
        <v>46</v>
      </c>
      <c r="E4723">
        <v>3.7551427500000001</v>
      </c>
      <c r="F4723">
        <v>2.65</v>
      </c>
      <c r="G4723">
        <v>-67.690464796861804</v>
      </c>
      <c r="I4723">
        <v>-11.675732363525</v>
      </c>
      <c r="K4723">
        <v>4.20551033348326</v>
      </c>
      <c r="L4723">
        <v>8.3203468668060196</v>
      </c>
      <c r="M4723">
        <v>7.8432681322368997E-2</v>
      </c>
      <c r="N4723">
        <v>1</v>
      </c>
      <c r="O4723">
        <v>73.584905660377302</v>
      </c>
      <c r="P4723">
        <v>3.9215686274509798</v>
      </c>
      <c r="Q4723">
        <v>-3.2202925944115002E-2</v>
      </c>
    </row>
    <row r="4724" spans="1:17" hidden="1" x14ac:dyDescent="0.3">
      <c r="A4724" t="s">
        <v>9677</v>
      </c>
      <c r="B4724" t="s">
        <v>9678</v>
      </c>
      <c r="C4724" t="s">
        <v>10301</v>
      </c>
      <c r="D4724" t="s">
        <v>1388</v>
      </c>
      <c r="E4724">
        <v>3.742090175</v>
      </c>
      <c r="F4724">
        <v>8.09</v>
      </c>
      <c r="G4724">
        <v>74.839154706441803</v>
      </c>
      <c r="H4724">
        <v>-5.3029753123583303</v>
      </c>
      <c r="I4724">
        <v>5.4009680706283296</v>
      </c>
      <c r="J4724">
        <v>-4.4343792781182199</v>
      </c>
      <c r="K4724">
        <v>8.4792989856300807</v>
      </c>
      <c r="L4724">
        <v>7.3247823319638403</v>
      </c>
      <c r="M4724">
        <v>25.568482915796402</v>
      </c>
      <c r="N4724">
        <v>5.7560556112942501E-2</v>
      </c>
      <c r="O4724">
        <v>22.867737948083999</v>
      </c>
      <c r="P4724">
        <v>104.810126582278</v>
      </c>
      <c r="Q4724">
        <v>6.4916835090947006E-2</v>
      </c>
    </row>
    <row r="4725" spans="1:17" hidden="1" x14ac:dyDescent="0.3">
      <c r="A4725" t="s">
        <v>9679</v>
      </c>
      <c r="B4725" t="s">
        <v>9680</v>
      </c>
      <c r="C4725" t="s">
        <v>10301</v>
      </c>
      <c r="D4725" t="s">
        <v>622</v>
      </c>
      <c r="E4725">
        <v>3.7209479999999999</v>
      </c>
      <c r="F4725">
        <v>24</v>
      </c>
      <c r="G4725">
        <v>5.8615266899122496</v>
      </c>
      <c r="H4725">
        <v>-3.1539271185567102</v>
      </c>
      <c r="I4725">
        <v>-27.524259712753601</v>
      </c>
      <c r="J4725">
        <v>-2.76572611959616</v>
      </c>
      <c r="K4725">
        <v>24.336953917174998</v>
      </c>
      <c r="M4725">
        <v>46.871606772559097</v>
      </c>
      <c r="N4725">
        <v>0.439393939393939</v>
      </c>
      <c r="O4725">
        <v>47.5833333333333</v>
      </c>
      <c r="P4725">
        <v>33.779264214046798</v>
      </c>
    </row>
    <row r="4726" spans="1:17" hidden="1" x14ac:dyDescent="0.3">
      <c r="A4726" t="s">
        <v>9681</v>
      </c>
      <c r="B4726" t="s">
        <v>9682</v>
      </c>
      <c r="C4726" t="s">
        <v>10301</v>
      </c>
      <c r="D4726" t="s">
        <v>527</v>
      </c>
      <c r="E4726">
        <v>3.6653159999999998</v>
      </c>
      <c r="F4726">
        <v>5.9</v>
      </c>
      <c r="G4726">
        <v>-22.935531118440601</v>
      </c>
      <c r="H4726">
        <v>3.7489985351960802</v>
      </c>
      <c r="I4726">
        <v>-6.6935259578311097</v>
      </c>
      <c r="J4726">
        <v>-2.76572611959616</v>
      </c>
      <c r="K4726">
        <v>5.6707612935054197</v>
      </c>
      <c r="L4726">
        <v>5.6227621464435202</v>
      </c>
      <c r="M4726">
        <v>100</v>
      </c>
      <c r="N4726">
        <v>8.5714285714285694</v>
      </c>
      <c r="O4726">
        <v>0</v>
      </c>
      <c r="P4726">
        <v>4.9822064056939501</v>
      </c>
    </row>
    <row r="4727" spans="1:17" hidden="1" x14ac:dyDescent="0.3">
      <c r="A4727" t="s">
        <v>9683</v>
      </c>
      <c r="B4727" t="s">
        <v>9684</v>
      </c>
      <c r="C4727" t="s">
        <v>10301</v>
      </c>
      <c r="D4727" t="s">
        <v>1388</v>
      </c>
      <c r="E4727">
        <v>3.6425595000000301</v>
      </c>
      <c r="F4727">
        <v>41.62</v>
      </c>
      <c r="G4727">
        <v>32.467618930585999</v>
      </c>
      <c r="H4727">
        <v>1.3277677392582099</v>
      </c>
      <c r="I4727">
        <v>-15.3331397709324</v>
      </c>
      <c r="J4727">
        <v>-4.92952323453334</v>
      </c>
      <c r="K4727">
        <v>42.4447568736446</v>
      </c>
      <c r="L4727">
        <v>39.201732135614897</v>
      </c>
      <c r="M4727">
        <v>52.471646248896</v>
      </c>
      <c r="N4727">
        <v>0.87314031626279898</v>
      </c>
      <c r="O4727">
        <v>51.321480057664502</v>
      </c>
      <c r="P4727">
        <v>76.355932203389798</v>
      </c>
      <c r="Q4727">
        <v>6.3054224138243006E-2</v>
      </c>
    </row>
    <row r="4728" spans="1:17" hidden="1" x14ac:dyDescent="0.3">
      <c r="A4728" t="s">
        <v>9685</v>
      </c>
      <c r="B4728" t="s">
        <v>9686</v>
      </c>
      <c r="C4728" t="s">
        <v>10301</v>
      </c>
      <c r="D4728" t="s">
        <v>51</v>
      </c>
      <c r="E4728">
        <v>3.639195</v>
      </c>
      <c r="F4728">
        <v>10.5</v>
      </c>
      <c r="G4728">
        <v>34.872960150284001</v>
      </c>
      <c r="H4728">
        <v>0.23020676364847101</v>
      </c>
      <c r="I4728">
        <v>16.373048124279801</v>
      </c>
      <c r="J4728">
        <v>-5.5694644373531599</v>
      </c>
      <c r="K4728">
        <v>10.5890714940014</v>
      </c>
      <c r="L4728">
        <v>11.986932206098899</v>
      </c>
      <c r="M4728">
        <v>50.068516056595399</v>
      </c>
      <c r="N4728">
        <v>0.98312821931722905</v>
      </c>
      <c r="O4728">
        <v>19.999999999999901</v>
      </c>
      <c r="P4728">
        <v>78.571428571428498</v>
      </c>
      <c r="Q4728">
        <v>2.1511157731747999E-2</v>
      </c>
    </row>
    <row r="4729" spans="1:17" hidden="1" x14ac:dyDescent="0.3">
      <c r="A4729" t="s">
        <v>9687</v>
      </c>
      <c r="B4729" t="s">
        <v>9688</v>
      </c>
      <c r="C4729" t="s">
        <v>10301</v>
      </c>
      <c r="D4729" t="s">
        <v>5319</v>
      </c>
      <c r="E4729">
        <v>3.6145463000000002</v>
      </c>
      <c r="F4729">
        <v>6.61</v>
      </c>
      <c r="G4729">
        <v>30.976493245096201</v>
      </c>
      <c r="H4729">
        <v>-32.4160035694226</v>
      </c>
      <c r="I4729">
        <v>-39.038369726162401</v>
      </c>
      <c r="J4729">
        <v>-8.2310141550466707</v>
      </c>
      <c r="K4729">
        <v>8.4805895300626393</v>
      </c>
      <c r="L4729">
        <v>7.9092747971036301</v>
      </c>
      <c r="M4729">
        <v>25.591080692293101</v>
      </c>
      <c r="N4729">
        <v>2.9305673293618399</v>
      </c>
      <c r="O4729">
        <v>87.443267776096803</v>
      </c>
      <c r="P4729">
        <v>75.797872340425499</v>
      </c>
    </row>
    <row r="4730" spans="1:17" hidden="1" x14ac:dyDescent="0.3">
      <c r="A4730" t="s">
        <v>9689</v>
      </c>
      <c r="B4730" t="s">
        <v>9690</v>
      </c>
      <c r="C4730" t="s">
        <v>10301</v>
      </c>
      <c r="D4730" t="s">
        <v>46</v>
      </c>
      <c r="E4730">
        <v>3.6048498000000002</v>
      </c>
      <c r="F4730">
        <v>2.2999999999999998</v>
      </c>
      <c r="G4730">
        <v>-88.262565110341399</v>
      </c>
      <c r="H4730">
        <v>3.4179549201997999</v>
      </c>
      <c r="I4730">
        <v>-30.9739779775601</v>
      </c>
      <c r="J4730">
        <v>1.88543667110151</v>
      </c>
      <c r="K4730">
        <v>2.2433112325129598</v>
      </c>
      <c r="L4730">
        <v>3.3476056854661498</v>
      </c>
      <c r="M4730">
        <v>60.391671765225901</v>
      </c>
      <c r="N4730">
        <v>0.65596371882086102</v>
      </c>
      <c r="O4730">
        <v>152.173913043478</v>
      </c>
      <c r="P4730">
        <v>43.749999999999901</v>
      </c>
      <c r="Q4730">
        <v>-0.13651748273940401</v>
      </c>
    </row>
    <row r="4731" spans="1:17" hidden="1" x14ac:dyDescent="0.3">
      <c r="A4731" t="s">
        <v>9691</v>
      </c>
      <c r="B4731" t="s">
        <v>9692</v>
      </c>
      <c r="C4731" t="s">
        <v>10301</v>
      </c>
      <c r="D4731" t="s">
        <v>290</v>
      </c>
      <c r="E4731">
        <v>3.5964665999999998</v>
      </c>
      <c r="F4731">
        <v>3.33</v>
      </c>
      <c r="G4731">
        <v>91.161209844286404</v>
      </c>
      <c r="H4731">
        <v>-26.2332078704978</v>
      </c>
      <c r="I4731">
        <v>71.291300603507807</v>
      </c>
      <c r="J4731">
        <v>-10.142775299924001</v>
      </c>
      <c r="K4731">
        <v>3.3804732745586401</v>
      </c>
      <c r="L4731">
        <v>1.9931777909123001</v>
      </c>
      <c r="M4731">
        <v>11.457770137042999</v>
      </c>
      <c r="N4731">
        <v>0.50339866590262905</v>
      </c>
      <c r="O4731">
        <v>41.141141141141098</v>
      </c>
      <c r="P4731">
        <v>119.078947368421</v>
      </c>
      <c r="Q4731">
        <v>0.18279113375165701</v>
      </c>
    </row>
    <row r="4732" spans="1:17" hidden="1" x14ac:dyDescent="0.3">
      <c r="A4732" t="s">
        <v>9693</v>
      </c>
      <c r="B4732" t="s">
        <v>9694</v>
      </c>
      <c r="C4732" t="s">
        <v>10301</v>
      </c>
      <c r="D4732" t="s">
        <v>471</v>
      </c>
      <c r="E4732">
        <v>3.5712000000000002</v>
      </c>
      <c r="F4732">
        <v>2.48</v>
      </c>
      <c r="G4732">
        <v>27.082262475865399</v>
      </c>
      <c r="H4732">
        <v>12.0088012619222</v>
      </c>
      <c r="I4732">
        <v>-5.6928263806190698</v>
      </c>
      <c r="J4732">
        <v>-3.1673325452989798</v>
      </c>
      <c r="K4732">
        <v>2.3201464858424301</v>
      </c>
      <c r="L4732">
        <v>2.1883880365968502</v>
      </c>
      <c r="M4732">
        <v>59.432880252597897</v>
      </c>
      <c r="N4732">
        <v>1.3521977686459199</v>
      </c>
      <c r="O4732">
        <v>6.8548387096774199</v>
      </c>
      <c r="P4732">
        <v>77.142857142857096</v>
      </c>
      <c r="Q4732">
        <v>8.8201112403337001E-2</v>
      </c>
    </row>
    <row r="4733" spans="1:17" hidden="1" x14ac:dyDescent="0.3">
      <c r="A4733" t="s">
        <v>9695</v>
      </c>
      <c r="B4733" t="s">
        <v>9696</v>
      </c>
      <c r="C4733" t="s">
        <v>10301</v>
      </c>
      <c r="D4733" t="s">
        <v>622</v>
      </c>
      <c r="E4733">
        <v>3.5486664999999999</v>
      </c>
      <c r="F4733">
        <v>8.35</v>
      </c>
      <c r="G4733">
        <v>-70.212139735606499</v>
      </c>
      <c r="H4733">
        <v>-13.2162407443048</v>
      </c>
      <c r="I4733">
        <v>-23.965648329911598</v>
      </c>
      <c r="J4733">
        <v>-10.028295951998301</v>
      </c>
      <c r="K4733">
        <v>8.6960378143597907</v>
      </c>
      <c r="L4733">
        <v>9.2240309809084202</v>
      </c>
      <c r="M4733">
        <v>42.134480814017401</v>
      </c>
      <c r="N4733">
        <v>0.64994020146887599</v>
      </c>
      <c r="O4733">
        <v>91.017964071856298</v>
      </c>
      <c r="P4733">
        <v>22.794117647058801</v>
      </c>
      <c r="Q4733">
        <v>8.2092922863372997E-2</v>
      </c>
    </row>
    <row r="4734" spans="1:17" hidden="1" x14ac:dyDescent="0.3">
      <c r="A4734" t="s">
        <v>9697</v>
      </c>
      <c r="B4734" t="s">
        <v>9698</v>
      </c>
      <c r="C4734" t="s">
        <v>10301</v>
      </c>
      <c r="D4734" t="s">
        <v>733</v>
      </c>
      <c r="E4734">
        <v>3.52154549999999</v>
      </c>
      <c r="F4734">
        <v>20100</v>
      </c>
      <c r="G4734">
        <v>-5.5931859894901201</v>
      </c>
      <c r="H4734">
        <v>-1.87035303188851</v>
      </c>
      <c r="I4734">
        <v>-12.2495918825592</v>
      </c>
      <c r="J4734">
        <v>1.0670674632677399</v>
      </c>
      <c r="K4734">
        <v>19208.7545485521</v>
      </c>
      <c r="L4734">
        <v>17019.334615027899</v>
      </c>
      <c r="M4734">
        <v>52.023657374319697</v>
      </c>
      <c r="N4734">
        <v>1</v>
      </c>
      <c r="Q4734">
        <v>0.111248485696195</v>
      </c>
    </row>
    <row r="4735" spans="1:17" hidden="1" x14ac:dyDescent="0.3">
      <c r="A4735" t="s">
        <v>9699</v>
      </c>
      <c r="B4735" t="s">
        <v>9700</v>
      </c>
      <c r="C4735" t="s">
        <v>10301</v>
      </c>
      <c r="D4735" t="s">
        <v>46</v>
      </c>
      <c r="E4735">
        <v>3.509055</v>
      </c>
      <c r="F4735">
        <v>6.95</v>
      </c>
      <c r="G4735">
        <v>-2.69251229890933</v>
      </c>
      <c r="H4735">
        <v>-17.7457574081464</v>
      </c>
      <c r="I4735">
        <v>-0.29752723531993602</v>
      </c>
      <c r="J4735">
        <v>-11.0385853358516</v>
      </c>
      <c r="K4735">
        <v>7.0204564467637303</v>
      </c>
      <c r="L4735">
        <v>6.5686607350305701</v>
      </c>
      <c r="M4735">
        <v>51.3077155429661</v>
      </c>
      <c r="N4735">
        <v>2.1382071280885899</v>
      </c>
      <c r="O4735">
        <v>43.597122302158198</v>
      </c>
      <c r="P4735">
        <v>65.476190476190396</v>
      </c>
      <c r="Q4735">
        <v>8.6901693477585001E-2</v>
      </c>
    </row>
    <row r="4736" spans="1:17" hidden="1" x14ac:dyDescent="0.3">
      <c r="A4736" t="s">
        <v>9701</v>
      </c>
      <c r="B4736" t="s">
        <v>9702</v>
      </c>
      <c r="C4736" t="s">
        <v>10301</v>
      </c>
      <c r="D4736" t="s">
        <v>127</v>
      </c>
      <c r="E4736">
        <v>3.4685698</v>
      </c>
      <c r="F4736">
        <v>8.02</v>
      </c>
      <c r="G4736">
        <v>-70.219895797515804</v>
      </c>
      <c r="H4736">
        <v>0.44421148434083502</v>
      </c>
      <c r="I4736">
        <v>-16.313068867686699</v>
      </c>
      <c r="J4736">
        <v>-2.76572611959616</v>
      </c>
      <c r="K4736">
        <v>8.7126146604348502</v>
      </c>
      <c r="L4736">
        <v>10.1165063380541</v>
      </c>
      <c r="M4736">
        <v>43.5959150860226</v>
      </c>
      <c r="N4736">
        <v>0.28623498133624498</v>
      </c>
      <c r="O4736">
        <v>148.87780548628399</v>
      </c>
      <c r="P4736">
        <v>31.475409836065499</v>
      </c>
      <c r="Q4736">
        <v>2.5492558583928002E-2</v>
      </c>
    </row>
    <row r="4737" spans="1:17" hidden="1" x14ac:dyDescent="0.3">
      <c r="A4737" t="s">
        <v>9703</v>
      </c>
      <c r="B4737" t="s">
        <v>9704</v>
      </c>
      <c r="C4737" t="s">
        <v>10301</v>
      </c>
      <c r="D4737" t="s">
        <v>198</v>
      </c>
      <c r="E4737">
        <v>3.4672499999999999</v>
      </c>
      <c r="F4737">
        <v>34.5</v>
      </c>
      <c r="G4737">
        <v>34.054093461780901</v>
      </c>
      <c r="H4737">
        <v>-16.942956221340701</v>
      </c>
      <c r="I4737">
        <v>10.0173893295966</v>
      </c>
      <c r="J4737">
        <v>-6.5314164961652104</v>
      </c>
      <c r="K4737">
        <v>36.896443320017497</v>
      </c>
      <c r="L4737">
        <v>32.221744880236997</v>
      </c>
      <c r="M4737">
        <v>32.6499535347779</v>
      </c>
      <c r="N4737">
        <v>0.23634076204169599</v>
      </c>
      <c r="O4737">
        <v>39.130434782608603</v>
      </c>
      <c r="P4737">
        <v>121.579961464354</v>
      </c>
      <c r="Q4737">
        <v>9.2988879255834003E-2</v>
      </c>
    </row>
    <row r="4738" spans="1:17" hidden="1" x14ac:dyDescent="0.3">
      <c r="A4738" t="s">
        <v>9705</v>
      </c>
      <c r="B4738" t="s">
        <v>9706</v>
      </c>
      <c r="C4738" t="s">
        <v>10301</v>
      </c>
      <c r="D4738" t="s">
        <v>408</v>
      </c>
      <c r="E4738">
        <v>3.4639000000000002</v>
      </c>
      <c r="F4738">
        <v>7.37</v>
      </c>
      <c r="G4738">
        <v>656.12481566735403</v>
      </c>
      <c r="H4738">
        <v>47.532224228267502</v>
      </c>
      <c r="I4738">
        <v>672.36682082796403</v>
      </c>
      <c r="J4738">
        <v>5.1447216415978598</v>
      </c>
      <c r="K4738">
        <v>4.4728494515620199</v>
      </c>
      <c r="M4738">
        <v>100</v>
      </c>
      <c r="O4738">
        <v>0</v>
      </c>
      <c r="P4738">
        <v>684.04255319148899</v>
      </c>
    </row>
    <row r="4739" spans="1:17" hidden="1" x14ac:dyDescent="0.3">
      <c r="A4739" t="s">
        <v>9707</v>
      </c>
      <c r="B4739" t="s">
        <v>9708</v>
      </c>
      <c r="C4739" t="s">
        <v>10301</v>
      </c>
      <c r="D4739" t="s">
        <v>54</v>
      </c>
      <c r="E4739">
        <v>3.4406340000000002</v>
      </c>
      <c r="F4739">
        <v>11.4</v>
      </c>
      <c r="G4739">
        <v>51.0461557254729</v>
      </c>
      <c r="H4739">
        <v>-6.2332078704978704</v>
      </c>
      <c r="I4739">
        <v>-25.961446649239299</v>
      </c>
      <c r="J4739">
        <v>-2.76572611959616</v>
      </c>
      <c r="K4739">
        <v>11.9654681060771</v>
      </c>
      <c r="L4739">
        <v>10.6997839560121</v>
      </c>
      <c r="M4739">
        <v>1.91951707663E-4</v>
      </c>
      <c r="N4739">
        <v>2.1428571428571401</v>
      </c>
      <c r="O4739">
        <v>28.947368421052602</v>
      </c>
      <c r="P4739">
        <v>78.963893249607494</v>
      </c>
    </row>
    <row r="4740" spans="1:17" hidden="1" x14ac:dyDescent="0.3">
      <c r="A4740" t="s">
        <v>9709</v>
      </c>
      <c r="B4740" t="s">
        <v>9710</v>
      </c>
      <c r="C4740" t="s">
        <v>10301</v>
      </c>
      <c r="D4740" t="s">
        <v>72</v>
      </c>
      <c r="E4740">
        <v>3.4157122497302499</v>
      </c>
      <c r="F4740">
        <v>9.2899999999999991</v>
      </c>
      <c r="G4740">
        <v>26.6579696306075</v>
      </c>
      <c r="H4740">
        <v>-1.23320787049787</v>
      </c>
      <c r="I4740">
        <v>42.899974791216998</v>
      </c>
      <c r="J4740">
        <v>-2.76572611959616</v>
      </c>
      <c r="K4740">
        <v>9.1822942451822396</v>
      </c>
      <c r="L4740">
        <v>7.9048318693305104</v>
      </c>
      <c r="M4740">
        <v>100</v>
      </c>
      <c r="O4740">
        <v>0</v>
      </c>
      <c r="P4740">
        <v>54.575707154741998</v>
      </c>
    </row>
    <row r="4741" spans="1:17" hidden="1" x14ac:dyDescent="0.3">
      <c r="A4741" t="s">
        <v>9711</v>
      </c>
      <c r="B4741" t="s">
        <v>9712</v>
      </c>
      <c r="C4741" t="s">
        <v>10301</v>
      </c>
      <c r="D4741" t="s">
        <v>354</v>
      </c>
      <c r="E4741">
        <v>3.3864540430000001</v>
      </c>
      <c r="F4741">
        <v>6.59</v>
      </c>
      <c r="G4741">
        <v>-13.5080153019123</v>
      </c>
      <c r="H4741">
        <v>2.8990235344608002</v>
      </c>
      <c r="I4741">
        <v>-10.291116978909599</v>
      </c>
      <c r="J4741">
        <v>-1.15282289378972</v>
      </c>
      <c r="K4741">
        <v>6.2009324015763498</v>
      </c>
      <c r="L4741">
        <v>6.28868328685921</v>
      </c>
      <c r="M4741">
        <v>63.271952286573097</v>
      </c>
      <c r="N4741">
        <v>0.70377747020895898</v>
      </c>
      <c r="O4741">
        <v>16.084977238239698</v>
      </c>
      <c r="P4741">
        <v>27.4661508704061</v>
      </c>
      <c r="Q4741">
        <v>-2.2769874904876999E-2</v>
      </c>
    </row>
    <row r="4742" spans="1:17" hidden="1" x14ac:dyDescent="0.3">
      <c r="A4742" t="s">
        <v>9713</v>
      </c>
      <c r="B4742" t="s">
        <v>9714</v>
      </c>
      <c r="C4742" t="s">
        <v>10301</v>
      </c>
      <c r="D4742" t="s">
        <v>166</v>
      </c>
      <c r="E4742">
        <v>3.3730125000000002</v>
      </c>
      <c r="F4742">
        <v>5.55</v>
      </c>
      <c r="G4742">
        <v>70.2965481901511</v>
      </c>
      <c r="H4742">
        <v>-12.3443189816089</v>
      </c>
      <c r="I4742">
        <v>9.2393003162134892</v>
      </c>
      <c r="J4742">
        <v>-5.03448702710054</v>
      </c>
      <c r="K4742">
        <v>6.1610331438844499</v>
      </c>
      <c r="L4742">
        <v>5.4478196889546204</v>
      </c>
      <c r="M4742">
        <v>42.683793596708703</v>
      </c>
      <c r="N4742">
        <v>1.26944001245281</v>
      </c>
      <c r="O4742">
        <v>51.351351351351298</v>
      </c>
      <c r="P4742">
        <v>128.39506172839501</v>
      </c>
      <c r="Q4742">
        <v>3.3005466569589997E-2</v>
      </c>
    </row>
    <row r="4743" spans="1:17" hidden="1" x14ac:dyDescent="0.3">
      <c r="A4743" t="s">
        <v>9715</v>
      </c>
      <c r="B4743" t="s">
        <v>9716</v>
      </c>
      <c r="C4743" t="s">
        <v>10301</v>
      </c>
      <c r="D4743" t="s">
        <v>733</v>
      </c>
      <c r="E4743">
        <v>3.3721852499999998</v>
      </c>
      <c r="F4743">
        <v>2769.9</v>
      </c>
      <c r="G4743">
        <v>0.19263562814191801</v>
      </c>
      <c r="H4743">
        <v>-0.79773002330308895</v>
      </c>
      <c r="I4743">
        <v>0.414687808622899</v>
      </c>
      <c r="J4743">
        <v>-2.01974246504005</v>
      </c>
      <c r="K4743">
        <v>2676.7612699056799</v>
      </c>
      <c r="L4743">
        <v>2455.8734594082998</v>
      </c>
      <c r="M4743">
        <v>62.239883768519803</v>
      </c>
      <c r="N4743">
        <v>0.57925925925925903</v>
      </c>
      <c r="O4743">
        <v>2.8195963753204101</v>
      </c>
      <c r="P4743">
        <v>31.274881516587602</v>
      </c>
      <c r="Q4743">
        <v>1.8760771011537999E-2</v>
      </c>
    </row>
    <row r="4744" spans="1:17" hidden="1" x14ac:dyDescent="0.3">
      <c r="A4744" t="s">
        <v>9717</v>
      </c>
      <c r="B4744" t="s">
        <v>9718</v>
      </c>
      <c r="C4744" t="s">
        <v>10301</v>
      </c>
      <c r="D4744" t="s">
        <v>622</v>
      </c>
      <c r="E4744">
        <v>3.3556824000000001</v>
      </c>
      <c r="F4744">
        <v>8.4</v>
      </c>
      <c r="G4744">
        <v>82.082262475865406</v>
      </c>
      <c r="H4744">
        <v>9.0030126019430696</v>
      </c>
      <c r="I4744">
        <v>21.6576009698082</v>
      </c>
      <c r="J4744">
        <v>-2.76572611959616</v>
      </c>
      <c r="K4744">
        <v>6.6222832607370199</v>
      </c>
      <c r="M4744">
        <v>99.998538002641297</v>
      </c>
      <c r="N4744">
        <v>2.3074396867500302</v>
      </c>
      <c r="O4744">
        <v>0</v>
      </c>
      <c r="P4744">
        <v>110</v>
      </c>
    </row>
    <row r="4745" spans="1:17" hidden="1" x14ac:dyDescent="0.3">
      <c r="A4745" t="s">
        <v>9719</v>
      </c>
      <c r="B4745" t="s">
        <v>9720</v>
      </c>
      <c r="C4745" t="s">
        <v>10301</v>
      </c>
      <c r="D4745" t="s">
        <v>622</v>
      </c>
      <c r="E4745">
        <v>3.3075000000000001</v>
      </c>
      <c r="F4745">
        <v>3.78</v>
      </c>
      <c r="G4745">
        <v>-30.2433189194834</v>
      </c>
      <c r="H4745">
        <v>3.5413279385206899</v>
      </c>
      <c r="I4745">
        <v>-29.680070758319001</v>
      </c>
      <c r="J4745">
        <v>0.36743314933333698</v>
      </c>
      <c r="K4745">
        <v>3.6795647794154398</v>
      </c>
      <c r="L4745">
        <v>4.1352289956997001</v>
      </c>
      <c r="M4745">
        <v>49.609971972653597</v>
      </c>
      <c r="N4745">
        <v>1.2831689899171399</v>
      </c>
      <c r="O4745">
        <v>49.206349206349202</v>
      </c>
      <c r="P4745">
        <v>39.483394833948303</v>
      </c>
      <c r="Q4745">
        <v>6.2493436633082003E-2</v>
      </c>
    </row>
    <row r="4746" spans="1:17" hidden="1" x14ac:dyDescent="0.3">
      <c r="A4746" t="s">
        <v>9721</v>
      </c>
      <c r="B4746" t="s">
        <v>9722</v>
      </c>
      <c r="C4746" t="s">
        <v>10301</v>
      </c>
      <c r="D4746" t="s">
        <v>378</v>
      </c>
      <c r="E4746">
        <v>3.294807504</v>
      </c>
      <c r="F4746">
        <v>3.07</v>
      </c>
      <c r="G4746">
        <v>-0.53184540795200097</v>
      </c>
      <c r="H4746">
        <v>3.47693705703837</v>
      </c>
      <c r="I4746">
        <v>-23.4573415589273</v>
      </c>
      <c r="J4746">
        <v>8.8172854634154199</v>
      </c>
      <c r="K4746">
        <v>2.9554716254010098</v>
      </c>
      <c r="L4746">
        <v>3.14019001612473</v>
      </c>
      <c r="M4746">
        <v>69.314505883083299</v>
      </c>
      <c r="N4746">
        <v>0.21988878416454399</v>
      </c>
      <c r="O4746">
        <v>74.918566775244301</v>
      </c>
      <c r="P4746">
        <v>96.794871794871696</v>
      </c>
    </row>
    <row r="4747" spans="1:17" hidden="1" x14ac:dyDescent="0.3">
      <c r="A4747" t="s">
        <v>9723</v>
      </c>
      <c r="B4747" t="s">
        <v>9724</v>
      </c>
      <c r="C4747" t="s">
        <v>10301</v>
      </c>
      <c r="D4747" t="s">
        <v>139</v>
      </c>
      <c r="E4747">
        <v>3.2774999999999999</v>
      </c>
      <c r="F4747">
        <v>9.5</v>
      </c>
      <c r="G4747">
        <v>-61.204254378067098</v>
      </c>
      <c r="H4747">
        <v>5.8202619816067998</v>
      </c>
      <c r="I4747">
        <v>-32.837558089666103</v>
      </c>
      <c r="J4747">
        <v>0.18832202044759</v>
      </c>
      <c r="K4747">
        <v>9.0864935331141599</v>
      </c>
      <c r="L4747">
        <v>10.927627734892001</v>
      </c>
      <c r="M4747">
        <v>58.500775276101201</v>
      </c>
      <c r="N4747">
        <v>0.58124262137582305</v>
      </c>
      <c r="O4747">
        <v>76.842105263157904</v>
      </c>
      <c r="P4747">
        <v>20.253164556961998</v>
      </c>
      <c r="Q4747">
        <v>-5.9732552422244997E-2</v>
      </c>
    </row>
    <row r="4748" spans="1:17" hidden="1" x14ac:dyDescent="0.3">
      <c r="A4748" t="s">
        <v>9725</v>
      </c>
      <c r="B4748" t="s">
        <v>9726</v>
      </c>
      <c r="C4748" t="s">
        <v>10301</v>
      </c>
      <c r="D4748" t="s">
        <v>72</v>
      </c>
      <c r="E4748">
        <v>3.2622525000000002</v>
      </c>
      <c r="F4748">
        <v>7.5</v>
      </c>
      <c r="G4748">
        <v>86.981975942914104</v>
      </c>
      <c r="H4748">
        <v>-14.2766861313674</v>
      </c>
      <c r="I4748">
        <v>-49.692261289144803</v>
      </c>
      <c r="J4748">
        <v>-9.74247030564268</v>
      </c>
      <c r="K4748">
        <v>8.5019264200858604</v>
      </c>
      <c r="L4748">
        <v>7.7772770447081596</v>
      </c>
      <c r="M4748">
        <v>25.223862405343301</v>
      </c>
      <c r="N4748">
        <v>0.49294988472272699</v>
      </c>
      <c r="O4748">
        <v>67.733333333333306</v>
      </c>
      <c r="P4748">
        <v>134.375</v>
      </c>
      <c r="Q4748">
        <v>0.106909318972464</v>
      </c>
    </row>
    <row r="4749" spans="1:17" hidden="1" x14ac:dyDescent="0.3">
      <c r="A4749" t="s">
        <v>9727</v>
      </c>
      <c r="B4749" t="s">
        <v>9728</v>
      </c>
      <c r="C4749" t="s">
        <v>10301</v>
      </c>
      <c r="D4749" t="s">
        <v>198</v>
      </c>
      <c r="E4749">
        <v>3.2348745000000001</v>
      </c>
      <c r="F4749">
        <v>4.57</v>
      </c>
      <c r="G4749">
        <v>-50.981710588107603</v>
      </c>
      <c r="H4749">
        <v>-12.237068874358799</v>
      </c>
      <c r="I4749">
        <v>-12.3279062765685</v>
      </c>
      <c r="J4749">
        <v>-12.902178361311501</v>
      </c>
      <c r="K4749">
        <v>4.9459994572941204</v>
      </c>
      <c r="L4749">
        <v>4.9727936073577998</v>
      </c>
      <c r="M4749">
        <v>25.167811410596698</v>
      </c>
      <c r="N4749">
        <v>0.223240340842768</v>
      </c>
      <c r="O4749">
        <v>43.326039387308498</v>
      </c>
      <c r="P4749">
        <v>19.947506561679798</v>
      </c>
      <c r="Q4749">
        <v>5.6110006608794998E-2</v>
      </c>
    </row>
    <row r="4750" spans="1:17" hidden="1" x14ac:dyDescent="0.3">
      <c r="A4750" t="s">
        <v>9729</v>
      </c>
      <c r="B4750" t="s">
        <v>9730</v>
      </c>
      <c r="C4750" t="s">
        <v>10301</v>
      </c>
      <c r="E4750">
        <v>3.2114331170702899</v>
      </c>
      <c r="F4750">
        <v>15.25</v>
      </c>
      <c r="G4750">
        <v>-47.654579629397702</v>
      </c>
      <c r="H4750">
        <v>-1.23320787049787</v>
      </c>
      <c r="I4750">
        <v>-11.214599293696301</v>
      </c>
      <c r="J4750">
        <v>-2.76572611959616</v>
      </c>
      <c r="K4750">
        <v>15.0437297712669</v>
      </c>
      <c r="L4750">
        <v>15.3082772688244</v>
      </c>
      <c r="M4750">
        <v>52.0677046831699</v>
      </c>
      <c r="N4750">
        <v>0</v>
      </c>
      <c r="O4750">
        <v>43.6065573770491</v>
      </c>
      <c r="P4750">
        <v>42.124883504193797</v>
      </c>
    </row>
    <row r="4751" spans="1:17" hidden="1" x14ac:dyDescent="0.3">
      <c r="A4751" t="s">
        <v>9731</v>
      </c>
      <c r="B4751" t="s">
        <v>9732</v>
      </c>
      <c r="C4751" t="s">
        <v>10301</v>
      </c>
      <c r="D4751" t="s">
        <v>408</v>
      </c>
      <c r="E4751">
        <v>3.2032943999999999</v>
      </c>
      <c r="F4751">
        <v>8.4600000000000009</v>
      </c>
      <c r="G4751">
        <v>20.503315107444301</v>
      </c>
      <c r="H4751">
        <v>-1.23320787049787</v>
      </c>
      <c r="I4751">
        <v>-17.675732363525</v>
      </c>
      <c r="J4751">
        <v>-2.76572611959616</v>
      </c>
      <c r="K4751">
        <v>8.4892312551209592</v>
      </c>
      <c r="L4751">
        <v>8.0150283138849101</v>
      </c>
      <c r="M4751">
        <v>20.171589802924402</v>
      </c>
      <c r="N4751">
        <v>0</v>
      </c>
      <c r="O4751">
        <v>7.56501182033095</v>
      </c>
      <c r="P4751">
        <v>96.287703016241295</v>
      </c>
    </row>
    <row r="4752" spans="1:17" hidden="1" x14ac:dyDescent="0.3">
      <c r="A4752" t="s">
        <v>9733</v>
      </c>
      <c r="B4752" t="s">
        <v>9734</v>
      </c>
      <c r="C4752" t="s">
        <v>10301</v>
      </c>
      <c r="D4752" t="s">
        <v>9735</v>
      </c>
      <c r="E4752">
        <v>3.1930800000000001</v>
      </c>
      <c r="F4752">
        <v>4.92</v>
      </c>
      <c r="G4752">
        <v>0.207262475865437</v>
      </c>
      <c r="H4752">
        <v>19.9490581393543</v>
      </c>
      <c r="I4752">
        <v>11.942358088736199</v>
      </c>
      <c r="J4752">
        <v>12.7272316268827</v>
      </c>
      <c r="K4752">
        <v>4.3075240016062102</v>
      </c>
      <c r="L4752">
        <v>4.13049528741226</v>
      </c>
      <c r="M4752">
        <v>97.283223273769394</v>
      </c>
      <c r="N4752">
        <v>0.43394575678040198</v>
      </c>
      <c r="O4752">
        <v>22.560975609755999</v>
      </c>
      <c r="P4752">
        <v>73.239436619718305</v>
      </c>
    </row>
    <row r="4753" spans="1:17" hidden="1" x14ac:dyDescent="0.3">
      <c r="A4753" t="s">
        <v>9736</v>
      </c>
      <c r="B4753" t="s">
        <v>9737</v>
      </c>
      <c r="C4753" t="s">
        <v>10301</v>
      </c>
      <c r="D4753" t="s">
        <v>359</v>
      </c>
      <c r="E4753">
        <v>3.1505182500000002</v>
      </c>
      <c r="F4753">
        <v>1.65</v>
      </c>
      <c r="G4753">
        <v>-13.4349789034449</v>
      </c>
      <c r="H4753">
        <v>17.9157282997148</v>
      </c>
      <c r="I4753">
        <v>16.2312443806609</v>
      </c>
      <c r="J4753">
        <v>-18.765726119596099</v>
      </c>
      <c r="K4753">
        <v>1.61058568573729</v>
      </c>
      <c r="L4753">
        <v>1.53678672232916</v>
      </c>
      <c r="M4753">
        <v>44.045945329052799</v>
      </c>
      <c r="N4753">
        <v>2.3047131423195699</v>
      </c>
      <c r="O4753">
        <v>40</v>
      </c>
      <c r="P4753">
        <v>71.875</v>
      </c>
      <c r="Q4753">
        <v>1.8770338932854E-2</v>
      </c>
    </row>
    <row r="4754" spans="1:17" hidden="1" x14ac:dyDescent="0.3">
      <c r="A4754" t="s">
        <v>9738</v>
      </c>
      <c r="B4754" t="s">
        <v>9739</v>
      </c>
      <c r="C4754" t="s">
        <v>10301</v>
      </c>
      <c r="D4754" t="s">
        <v>86</v>
      </c>
      <c r="E4754">
        <v>3.1504279999999998</v>
      </c>
      <c r="F4754">
        <v>7.6</v>
      </c>
      <c r="G4754">
        <v>38.748929142532099</v>
      </c>
      <c r="H4754">
        <v>7.0236728634470804</v>
      </c>
      <c r="I4754">
        <v>-13.8636345514272</v>
      </c>
      <c r="J4754">
        <v>-7.0900504439204903</v>
      </c>
      <c r="K4754">
        <v>7.68807966342181</v>
      </c>
      <c r="L4754">
        <v>7.4724135966428298</v>
      </c>
      <c r="M4754">
        <v>51.543268419020997</v>
      </c>
      <c r="N4754">
        <v>1.3332139410401</v>
      </c>
      <c r="O4754">
        <v>31.842105263157801</v>
      </c>
      <c r="P4754">
        <v>116.524216524216</v>
      </c>
      <c r="Q4754">
        <v>0.137063930932947</v>
      </c>
    </row>
    <row r="4755" spans="1:17" hidden="1" x14ac:dyDescent="0.3">
      <c r="A4755" t="s">
        <v>9740</v>
      </c>
      <c r="B4755" t="s">
        <v>9741</v>
      </c>
      <c r="C4755" t="s">
        <v>10301</v>
      </c>
      <c r="D4755" t="s">
        <v>902</v>
      </c>
      <c r="E4755">
        <v>3.1476655099999999</v>
      </c>
      <c r="F4755">
        <v>3.19</v>
      </c>
      <c r="G4755">
        <v>-22.288598451286799</v>
      </c>
      <c r="H4755">
        <v>-24.851298322759099</v>
      </c>
      <c r="I4755">
        <v>-15.879936567729199</v>
      </c>
      <c r="J4755">
        <v>-11.199461059355199</v>
      </c>
      <c r="K4755">
        <v>3.46195142618526</v>
      </c>
      <c r="L4755">
        <v>3.2491365714712499</v>
      </c>
      <c r="M4755">
        <v>40.525247515399201</v>
      </c>
      <c r="N4755">
        <v>0.68462594371997199</v>
      </c>
      <c r="O4755">
        <v>53.6050156739812</v>
      </c>
      <c r="P4755">
        <v>31.818181818181799</v>
      </c>
      <c r="Q4755">
        <v>3.0906406867422E-2</v>
      </c>
    </row>
    <row r="4756" spans="1:17" hidden="1" x14ac:dyDescent="0.3">
      <c r="A4756" t="s">
        <v>9742</v>
      </c>
      <c r="B4756" t="s">
        <v>9743</v>
      </c>
      <c r="C4756" t="s">
        <v>10301</v>
      </c>
      <c r="D4756" t="s">
        <v>733</v>
      </c>
      <c r="E4756">
        <v>3.13730683</v>
      </c>
      <c r="F4756">
        <v>87.88</v>
      </c>
      <c r="G4756">
        <v>29.912722245980301</v>
      </c>
      <c r="H4756">
        <v>4.9572683199783203</v>
      </c>
      <c r="I4756">
        <v>6.9047560995703199</v>
      </c>
      <c r="J4756">
        <v>2.7839129763688</v>
      </c>
      <c r="K4756">
        <v>83.038623488534</v>
      </c>
      <c r="L4756">
        <v>74.192172349930999</v>
      </c>
      <c r="M4756">
        <v>50.818864179380903</v>
      </c>
      <c r="N4756">
        <v>1.03561661569974</v>
      </c>
      <c r="O4756">
        <v>2.2416932180245799</v>
      </c>
      <c r="P4756">
        <v>62.439926062846503</v>
      </c>
      <c r="Q4756">
        <v>1.4865976829215E-2</v>
      </c>
    </row>
    <row r="4757" spans="1:17" hidden="1" x14ac:dyDescent="0.3">
      <c r="A4757" t="s">
        <v>9744</v>
      </c>
      <c r="B4757" t="s">
        <v>9745</v>
      </c>
      <c r="C4757" t="s">
        <v>10301</v>
      </c>
      <c r="D4757" t="s">
        <v>527</v>
      </c>
      <c r="E4757">
        <v>3.1238001118785701</v>
      </c>
      <c r="F4757">
        <v>3.13</v>
      </c>
      <c r="G4757">
        <v>-27.917737524134498</v>
      </c>
      <c r="H4757">
        <v>-1.23320787049787</v>
      </c>
      <c r="I4757">
        <v>-11.675732363525</v>
      </c>
      <c r="J4757">
        <v>-2.76572611959616</v>
      </c>
      <c r="K4757">
        <v>3.1299999976623698</v>
      </c>
      <c r="L4757">
        <v>3.12991548632789</v>
      </c>
      <c r="M4757">
        <v>100</v>
      </c>
      <c r="O4757">
        <v>0</v>
      </c>
      <c r="P4757">
        <v>0</v>
      </c>
    </row>
    <row r="4758" spans="1:17" hidden="1" x14ac:dyDescent="0.3">
      <c r="A4758" t="s">
        <v>9746</v>
      </c>
      <c r="B4758" t="s">
        <v>9747</v>
      </c>
      <c r="C4758" t="s">
        <v>10301</v>
      </c>
      <c r="D4758" t="s">
        <v>1888</v>
      </c>
      <c r="E4758">
        <v>3.0213494999999999</v>
      </c>
      <c r="F4758">
        <v>5.85</v>
      </c>
      <c r="G4758">
        <v>2.6626196187225499</v>
      </c>
      <c r="H4758">
        <v>-6.1791120436045102</v>
      </c>
      <c r="I4758">
        <v>6.9855252429658101</v>
      </c>
      <c r="J4758">
        <v>-5.9153324188087497</v>
      </c>
      <c r="K4758">
        <v>6.0396513763134196</v>
      </c>
      <c r="L4758">
        <v>5.0833977278162701</v>
      </c>
      <c r="M4758">
        <v>2.14548129243884</v>
      </c>
      <c r="N4758">
        <v>0.375239796485765</v>
      </c>
      <c r="O4758">
        <v>17.435897435897399</v>
      </c>
      <c r="P4758">
        <v>81.6770186335403</v>
      </c>
      <c r="Q4758">
        <v>1.2124276518982E-2</v>
      </c>
    </row>
    <row r="4759" spans="1:17" hidden="1" x14ac:dyDescent="0.3">
      <c r="A4759" t="s">
        <v>9748</v>
      </c>
      <c r="B4759" t="s">
        <v>9749</v>
      </c>
      <c r="C4759" t="s">
        <v>10301</v>
      </c>
      <c r="D4759" t="s">
        <v>2624</v>
      </c>
      <c r="E4759">
        <v>2.9935863</v>
      </c>
      <c r="F4759">
        <v>36.9</v>
      </c>
      <c r="G4759">
        <v>-82.136099807012897</v>
      </c>
      <c r="H4759">
        <v>-8.0043043838884707</v>
      </c>
      <c r="I4759">
        <v>19.268199503046901</v>
      </c>
      <c r="J4759">
        <v>-2.49398698916138</v>
      </c>
      <c r="K4759">
        <v>36.396027076159903</v>
      </c>
      <c r="L4759">
        <v>39.402819390316203</v>
      </c>
      <c r="M4759">
        <v>57.198515986729703</v>
      </c>
      <c r="N4759">
        <v>1.76842105263157</v>
      </c>
      <c r="O4759">
        <v>143.90243902438999</v>
      </c>
      <c r="P4759">
        <v>42.471042471042402</v>
      </c>
      <c r="Q4759">
        <v>-3.4932183330736E-2</v>
      </c>
    </row>
    <row r="4760" spans="1:17" hidden="1" x14ac:dyDescent="0.3">
      <c r="A4760" t="s">
        <v>9750</v>
      </c>
      <c r="B4760" t="s">
        <v>9751</v>
      </c>
      <c r="C4760" t="s">
        <v>10301</v>
      </c>
      <c r="D4760" t="s">
        <v>527</v>
      </c>
      <c r="E4760">
        <v>2.9933882440000001</v>
      </c>
      <c r="F4760">
        <v>13.46</v>
      </c>
      <c r="G4760">
        <v>-27.917737524134498</v>
      </c>
      <c r="H4760">
        <v>-1.23320787049787</v>
      </c>
      <c r="I4760">
        <v>-11.675732363525</v>
      </c>
      <c r="J4760">
        <v>-2.76572611959616</v>
      </c>
      <c r="K4760">
        <v>13.459998742689599</v>
      </c>
      <c r="L4760">
        <v>13.351482993134599</v>
      </c>
      <c r="M4760">
        <v>100</v>
      </c>
      <c r="O4760">
        <v>0</v>
      </c>
      <c r="P4760">
        <v>0</v>
      </c>
    </row>
    <row r="4761" spans="1:17" hidden="1" x14ac:dyDescent="0.3">
      <c r="A4761" t="s">
        <v>9752</v>
      </c>
      <c r="B4761" t="s">
        <v>9753</v>
      </c>
      <c r="C4761" t="s">
        <v>10301</v>
      </c>
      <c r="D4761" t="s">
        <v>51</v>
      </c>
      <c r="E4761">
        <v>2.9061312450000001</v>
      </c>
      <c r="F4761">
        <v>2.83</v>
      </c>
      <c r="G4761">
        <v>-36.627414943489399</v>
      </c>
      <c r="H4761">
        <v>5.7980421295021296</v>
      </c>
      <c r="I4761">
        <v>-17.3423990301917</v>
      </c>
      <c r="J4761">
        <v>-3.1293624832325202</v>
      </c>
      <c r="K4761">
        <v>2.7855951231853</v>
      </c>
      <c r="L4761">
        <v>2.9809501835552901</v>
      </c>
      <c r="M4761">
        <v>58.554924345997001</v>
      </c>
      <c r="N4761">
        <v>0.65518523213606605</v>
      </c>
      <c r="O4761">
        <v>58.6572438162544</v>
      </c>
      <c r="P4761">
        <v>11.857707509881401</v>
      </c>
      <c r="Q4761">
        <v>-0.123118514705389</v>
      </c>
    </row>
    <row r="4762" spans="1:17" hidden="1" x14ac:dyDescent="0.3">
      <c r="A4762" t="s">
        <v>9754</v>
      </c>
      <c r="B4762" t="s">
        <v>9755</v>
      </c>
      <c r="C4762" t="s">
        <v>10301</v>
      </c>
      <c r="D4762" t="s">
        <v>2624</v>
      </c>
      <c r="E4762">
        <v>2.8783485</v>
      </c>
      <c r="F4762">
        <v>18.18</v>
      </c>
      <c r="G4762">
        <v>-22.9523795564671</v>
      </c>
      <c r="H4762">
        <v>-1.23320787049787</v>
      </c>
      <c r="I4762">
        <v>-11.675732363525</v>
      </c>
      <c r="J4762">
        <v>-2.76572611959616</v>
      </c>
      <c r="K4762">
        <v>18.178912564306501</v>
      </c>
      <c r="L4762">
        <v>17.973142472638902</v>
      </c>
      <c r="M4762">
        <v>100</v>
      </c>
      <c r="O4762">
        <v>0</v>
      </c>
      <c r="P4762">
        <v>4.9653579676674298</v>
      </c>
    </row>
    <row r="4763" spans="1:17" hidden="1" x14ac:dyDescent="0.3">
      <c r="A4763" t="s">
        <v>9756</v>
      </c>
      <c r="B4763" t="s">
        <v>9757</v>
      </c>
      <c r="C4763" t="s">
        <v>10301</v>
      </c>
      <c r="D4763" t="s">
        <v>527</v>
      </c>
      <c r="E4763">
        <v>2.823</v>
      </c>
      <c r="F4763">
        <v>9.41</v>
      </c>
      <c r="G4763">
        <v>37.751276560372403</v>
      </c>
      <c r="H4763">
        <v>-1.23320787049787</v>
      </c>
      <c r="I4763">
        <v>-11.675732363525</v>
      </c>
      <c r="J4763">
        <v>-2.76572611959616</v>
      </c>
      <c r="K4763">
        <v>9.3140291456345992</v>
      </c>
      <c r="L4763">
        <v>7.9997407283951896</v>
      </c>
      <c r="M4763">
        <v>99.992037052364694</v>
      </c>
      <c r="O4763">
        <v>0</v>
      </c>
      <c r="P4763">
        <v>65.669014084506998</v>
      </c>
    </row>
    <row r="4764" spans="1:17" hidden="1" x14ac:dyDescent="0.3">
      <c r="A4764" t="s">
        <v>9758</v>
      </c>
      <c r="B4764" t="s">
        <v>9759</v>
      </c>
      <c r="C4764" t="s">
        <v>10301</v>
      </c>
      <c r="D4764" t="s">
        <v>72</v>
      </c>
      <c r="E4764">
        <v>2.8050144000000001</v>
      </c>
      <c r="F4764">
        <v>17.88</v>
      </c>
      <c r="G4764">
        <v>-0.65795104726624798</v>
      </c>
      <c r="H4764">
        <v>4.4775308011346597</v>
      </c>
      <c r="I4764">
        <v>-16.771273764798899</v>
      </c>
      <c r="J4764">
        <v>-2.76572611959616</v>
      </c>
      <c r="K4764">
        <v>16.346549457821698</v>
      </c>
      <c r="L4764">
        <v>16.003327235790099</v>
      </c>
      <c r="M4764">
        <v>90.149248598292402</v>
      </c>
      <c r="N4764">
        <v>0.27935606060606</v>
      </c>
      <c r="O4764">
        <v>6.2639821029082796</v>
      </c>
      <c r="P4764">
        <v>37.538461538461497</v>
      </c>
    </row>
    <row r="4765" spans="1:17" hidden="1" x14ac:dyDescent="0.3">
      <c r="A4765" t="s">
        <v>9760</v>
      </c>
      <c r="B4765" t="s">
        <v>9761</v>
      </c>
      <c r="C4765" t="s">
        <v>10301</v>
      </c>
      <c r="D4765" t="s">
        <v>733</v>
      </c>
      <c r="E4765">
        <v>2.7862319549999999</v>
      </c>
      <c r="F4765">
        <v>269.64</v>
      </c>
      <c r="G4765">
        <v>2.1985583789682699</v>
      </c>
      <c r="H4765">
        <v>3.7434458260001802</v>
      </c>
      <c r="I4765">
        <v>1.9095071158127299</v>
      </c>
      <c r="J4765">
        <v>0.999658495788454</v>
      </c>
      <c r="K4765">
        <v>261.35203073738302</v>
      </c>
      <c r="L4765">
        <v>242.46713518080099</v>
      </c>
      <c r="M4765">
        <v>60.128846353450299</v>
      </c>
      <c r="N4765">
        <v>0.54971027421815699</v>
      </c>
      <c r="O4765">
        <v>8.8302922415071894</v>
      </c>
      <c r="P4765">
        <v>53.204545454545404</v>
      </c>
      <c r="Q4765">
        <v>3.1679578910440001E-2</v>
      </c>
    </row>
    <row r="4766" spans="1:17" hidden="1" x14ac:dyDescent="0.3">
      <c r="A4766" t="s">
        <v>9762</v>
      </c>
      <c r="B4766" t="s">
        <v>9763</v>
      </c>
      <c r="C4766" t="s">
        <v>10301</v>
      </c>
      <c r="D4766" t="s">
        <v>527</v>
      </c>
      <c r="E4766">
        <v>2.7143999999999999</v>
      </c>
      <c r="F4766">
        <v>4.3499999999999996</v>
      </c>
      <c r="G4766">
        <v>-42.287816264291997</v>
      </c>
      <c r="H4766">
        <v>-8.36063767611342</v>
      </c>
      <c r="I4766">
        <v>-25.366208554001201</v>
      </c>
      <c r="J4766">
        <v>-3.91515140695248</v>
      </c>
      <c r="K4766">
        <v>4.52999510097683</v>
      </c>
      <c r="L4766">
        <v>4.7292400664179102</v>
      </c>
      <c r="M4766">
        <v>49.1984687616252</v>
      </c>
      <c r="N4766">
        <v>1.4172223617272499</v>
      </c>
      <c r="O4766">
        <v>87.816091954022994</v>
      </c>
      <c r="P4766">
        <v>18.8524590163934</v>
      </c>
      <c r="Q4766">
        <v>7.1418565386678998E-2</v>
      </c>
    </row>
    <row r="4767" spans="1:17" hidden="1" x14ac:dyDescent="0.3">
      <c r="A4767" t="s">
        <v>9764</v>
      </c>
      <c r="B4767" t="s">
        <v>9765</v>
      </c>
      <c r="C4767" t="s">
        <v>10301</v>
      </c>
      <c r="D4767" t="s">
        <v>527</v>
      </c>
      <c r="E4767">
        <v>2.6956533333333299</v>
      </c>
      <c r="F4767">
        <v>13.77</v>
      </c>
      <c r="G4767">
        <v>-27.917737524134498</v>
      </c>
      <c r="H4767">
        <v>-1.23320787049787</v>
      </c>
      <c r="I4767">
        <v>-11.675732363525</v>
      </c>
      <c r="J4767">
        <v>-2.76572611959616</v>
      </c>
      <c r="K4767">
        <v>13.7699988264929</v>
      </c>
      <c r="L4767">
        <v>13.7383496297871</v>
      </c>
      <c r="M4767">
        <v>100</v>
      </c>
      <c r="O4767">
        <v>0</v>
      </c>
      <c r="P4767">
        <v>0</v>
      </c>
    </row>
    <row r="4768" spans="1:17" hidden="1" x14ac:dyDescent="0.3">
      <c r="A4768" t="s">
        <v>9766</v>
      </c>
      <c r="B4768" t="s">
        <v>9767</v>
      </c>
      <c r="C4768" t="s">
        <v>10301</v>
      </c>
      <c r="D4768" t="s">
        <v>72</v>
      </c>
      <c r="E4768">
        <v>2.6850138000000001</v>
      </c>
      <c r="F4768">
        <v>8.1300000000000008</v>
      </c>
      <c r="G4768">
        <v>-27.917737524134498</v>
      </c>
      <c r="H4768">
        <v>-1.23320787049787</v>
      </c>
      <c r="I4768">
        <v>-11.675732363525</v>
      </c>
      <c r="J4768">
        <v>-2.76572611959616</v>
      </c>
      <c r="K4768">
        <v>8.12999998577566</v>
      </c>
      <c r="L4768">
        <v>8.1294700726462708</v>
      </c>
      <c r="M4768">
        <v>100</v>
      </c>
      <c r="O4768">
        <v>0</v>
      </c>
      <c r="P4768">
        <v>0</v>
      </c>
    </row>
    <row r="4769" spans="1:17" hidden="1" x14ac:dyDescent="0.3">
      <c r="A4769" t="s">
        <v>9768</v>
      </c>
      <c r="B4769" t="s">
        <v>9769</v>
      </c>
      <c r="C4769" t="s">
        <v>10301</v>
      </c>
      <c r="D4769" t="s">
        <v>359</v>
      </c>
      <c r="E4769">
        <v>2.6698037999999999</v>
      </c>
      <c r="F4769">
        <v>1.45</v>
      </c>
      <c r="G4769">
        <v>-36.722768970675403</v>
      </c>
      <c r="H4769">
        <v>2.2390143517243501</v>
      </c>
      <c r="I4769">
        <v>-13.702759390552</v>
      </c>
      <c r="J4769">
        <v>3.66284530897526</v>
      </c>
      <c r="K4769">
        <v>1.4642250357848201</v>
      </c>
      <c r="L4769">
        <v>1.52348903142303</v>
      </c>
      <c r="M4769">
        <v>50.360439705629098</v>
      </c>
      <c r="N4769">
        <v>0.94241745235768903</v>
      </c>
      <c r="O4769">
        <v>36.551724137930997</v>
      </c>
      <c r="P4769">
        <v>27.1929824561403</v>
      </c>
      <c r="Q4769">
        <v>-2.1336318695346999E-2</v>
      </c>
    </row>
    <row r="4770" spans="1:17" hidden="1" x14ac:dyDescent="0.3">
      <c r="A4770" t="s">
        <v>9770</v>
      </c>
      <c r="B4770" t="s">
        <v>9771</v>
      </c>
      <c r="C4770" t="s">
        <v>10301</v>
      </c>
      <c r="D4770" t="s">
        <v>408</v>
      </c>
      <c r="E4770">
        <v>2.50595422912424</v>
      </c>
      <c r="F4770">
        <v>8.33</v>
      </c>
      <c r="G4770">
        <v>-27.917737524134498</v>
      </c>
      <c r="H4770">
        <v>-1.23320787049787</v>
      </c>
      <c r="I4770">
        <v>-11.675732363525</v>
      </c>
      <c r="J4770">
        <v>-2.76572611959616</v>
      </c>
      <c r="K4770">
        <v>8.3299999999999894</v>
      </c>
      <c r="L4770">
        <v>8.33</v>
      </c>
      <c r="M4770">
        <v>50</v>
      </c>
      <c r="O4770">
        <v>0</v>
      </c>
      <c r="P4770">
        <v>0</v>
      </c>
    </row>
    <row r="4771" spans="1:17" hidden="1" x14ac:dyDescent="0.3">
      <c r="A4771" t="s">
        <v>9772</v>
      </c>
      <c r="B4771" t="s">
        <v>9773</v>
      </c>
      <c r="C4771" t="s">
        <v>10301</v>
      </c>
      <c r="D4771" t="s">
        <v>622</v>
      </c>
      <c r="E4771">
        <v>2.5025556276588099</v>
      </c>
      <c r="F4771">
        <v>12.52</v>
      </c>
      <c r="G4771">
        <v>-28.1567813488357</v>
      </c>
      <c r="H4771">
        <v>-1.23320787049787</v>
      </c>
      <c r="I4771">
        <v>-11.675732363525</v>
      </c>
      <c r="J4771">
        <v>-2.76572611959616</v>
      </c>
      <c r="K4771">
        <v>12.5199979384806</v>
      </c>
      <c r="L4771">
        <v>12.557737277296299</v>
      </c>
      <c r="M4771">
        <v>55.887715274265297</v>
      </c>
      <c r="O4771">
        <v>0.23961661341853599</v>
      </c>
      <c r="P4771">
        <v>4.94551550712489</v>
      </c>
    </row>
    <row r="4772" spans="1:17" hidden="1" x14ac:dyDescent="0.3">
      <c r="A4772" t="s">
        <v>9774</v>
      </c>
      <c r="B4772" t="s">
        <v>9775</v>
      </c>
      <c r="C4772" t="s">
        <v>10301</v>
      </c>
      <c r="D4772" t="s">
        <v>527</v>
      </c>
      <c r="E4772">
        <v>2.4620959999999998</v>
      </c>
      <c r="F4772">
        <v>33.25</v>
      </c>
      <c r="G4772">
        <v>139.15053556823401</v>
      </c>
      <c r="H4772">
        <v>27.642761121750102</v>
      </c>
      <c r="I4772">
        <v>108.23167504388201</v>
      </c>
      <c r="J4772">
        <v>-2.76572611959616</v>
      </c>
      <c r="K4772">
        <v>24.802098587577699</v>
      </c>
      <c r="M4772">
        <v>100</v>
      </c>
      <c r="N4772">
        <v>3.5610766045548602E-2</v>
      </c>
      <c r="O4772">
        <v>0</v>
      </c>
      <c r="P4772">
        <v>167.068273092369</v>
      </c>
    </row>
    <row r="4773" spans="1:17" hidden="1" x14ac:dyDescent="0.3">
      <c r="A4773" t="s">
        <v>9776</v>
      </c>
      <c r="B4773" t="s">
        <v>9777</v>
      </c>
      <c r="C4773" t="s">
        <v>10301</v>
      </c>
      <c r="D4773" t="s">
        <v>359</v>
      </c>
      <c r="E4773">
        <v>2.4540000000000002</v>
      </c>
      <c r="F4773">
        <v>6</v>
      </c>
      <c r="G4773">
        <v>-2.3947249718333099</v>
      </c>
      <c r="H4773">
        <v>-16.4249482834772</v>
      </c>
      <c r="I4773">
        <v>-15.2127098554864</v>
      </c>
      <c r="J4773">
        <v>-20.622868976738999</v>
      </c>
      <c r="K4773">
        <v>6.0416636201554699</v>
      </c>
      <c r="L4773">
        <v>5.2486244143279999</v>
      </c>
      <c r="M4773">
        <v>30.294664093912001</v>
      </c>
      <c r="N4773">
        <v>0.37377112580732402</v>
      </c>
      <c r="O4773">
        <v>25.8333333333333</v>
      </c>
      <c r="P4773">
        <v>70.454545454545396</v>
      </c>
    </row>
    <row r="4774" spans="1:17" hidden="1" x14ac:dyDescent="0.3">
      <c r="A4774" t="s">
        <v>9778</v>
      </c>
      <c r="B4774" t="s">
        <v>9779</v>
      </c>
      <c r="C4774" t="s">
        <v>10301</v>
      </c>
      <c r="D4774" t="s">
        <v>119</v>
      </c>
      <c r="E4774">
        <v>2.3914919750000001</v>
      </c>
      <c r="F4774">
        <v>165.05</v>
      </c>
      <c r="G4774">
        <v>81.006313108776794</v>
      </c>
      <c r="H4774">
        <v>-8.7332078704978695</v>
      </c>
      <c r="I4774">
        <v>18.284897557734698</v>
      </c>
      <c r="J4774">
        <v>-6.5883560890151198</v>
      </c>
      <c r="K4774">
        <v>157.85101241003301</v>
      </c>
      <c r="L4774">
        <v>137.64634321855701</v>
      </c>
      <c r="M4774">
        <v>54.026089528078401</v>
      </c>
      <c r="N4774">
        <v>0.52496984318455897</v>
      </c>
      <c r="O4774">
        <v>11.481369282035701</v>
      </c>
      <c r="P4774">
        <v>175.03749375104101</v>
      </c>
      <c r="Q4774">
        <v>4.3279623085473999E-2</v>
      </c>
    </row>
    <row r="4775" spans="1:17" hidden="1" x14ac:dyDescent="0.3">
      <c r="A4775" t="s">
        <v>9780</v>
      </c>
      <c r="B4775" t="s">
        <v>9781</v>
      </c>
      <c r="C4775" t="s">
        <v>10301</v>
      </c>
      <c r="D4775" t="s">
        <v>46</v>
      </c>
      <c r="E4775">
        <v>2.34178631999999</v>
      </c>
      <c r="F4775">
        <v>2.4</v>
      </c>
      <c r="G4775">
        <v>-5.5931859894901201</v>
      </c>
      <c r="H4775">
        <v>-1.87035303188851</v>
      </c>
      <c r="I4775">
        <v>-12.2495918825592</v>
      </c>
      <c r="J4775">
        <v>1.0670674632677399</v>
      </c>
      <c r="K4775">
        <v>1.7400020759405499</v>
      </c>
      <c r="L4775">
        <v>1.26157303085244</v>
      </c>
      <c r="M4775">
        <v>79.607056726233907</v>
      </c>
      <c r="N4775">
        <v>1</v>
      </c>
      <c r="Q4775">
        <v>-3.5149089750809E-2</v>
      </c>
    </row>
    <row r="4776" spans="1:17" hidden="1" x14ac:dyDescent="0.3">
      <c r="A4776" t="s">
        <v>9782</v>
      </c>
      <c r="B4776" t="s">
        <v>9783</v>
      </c>
      <c r="C4776" t="s">
        <v>10301</v>
      </c>
      <c r="D4776" t="s">
        <v>46</v>
      </c>
      <c r="E4776">
        <v>2.2983612181383499</v>
      </c>
      <c r="F4776">
        <v>24.48</v>
      </c>
      <c r="G4776">
        <v>-6.4891660955631298</v>
      </c>
      <c r="H4776">
        <v>-1.23320787049787</v>
      </c>
      <c r="I4776">
        <v>-6.7014613515182004</v>
      </c>
      <c r="J4776">
        <v>-2.76572611959616</v>
      </c>
      <c r="K4776">
        <v>24.454950375927801</v>
      </c>
      <c r="L4776">
        <v>23.4995620277016</v>
      </c>
      <c r="M4776">
        <v>100</v>
      </c>
      <c r="O4776">
        <v>0</v>
      </c>
      <c r="P4776">
        <v>21.428571428571399</v>
      </c>
    </row>
    <row r="4777" spans="1:17" hidden="1" x14ac:dyDescent="0.3">
      <c r="A4777" t="s">
        <v>9784</v>
      </c>
      <c r="B4777" t="s">
        <v>9785</v>
      </c>
      <c r="C4777" t="s">
        <v>10301</v>
      </c>
      <c r="D4777" t="s">
        <v>263</v>
      </c>
      <c r="E4777">
        <v>2.2678451000000002</v>
      </c>
      <c r="F4777">
        <v>3.31</v>
      </c>
      <c r="G4777">
        <v>-23.1709020810965</v>
      </c>
      <c r="H4777">
        <v>-1.23320787049787</v>
      </c>
      <c r="I4777">
        <v>-6.92889692048709</v>
      </c>
      <c r="J4777">
        <v>-2.76572611959616</v>
      </c>
      <c r="K4777">
        <v>3.2809093570332801</v>
      </c>
      <c r="L4777">
        <v>3.21045280260482</v>
      </c>
      <c r="M4777">
        <v>50</v>
      </c>
      <c r="O4777">
        <v>0</v>
      </c>
      <c r="P4777">
        <v>4.7468354430379698</v>
      </c>
    </row>
    <row r="4778" spans="1:17" hidden="1" x14ac:dyDescent="0.3">
      <c r="A4778" t="s">
        <v>9786</v>
      </c>
      <c r="B4778" t="s">
        <v>9787</v>
      </c>
      <c r="C4778" t="s">
        <v>10301</v>
      </c>
      <c r="D4778" t="s">
        <v>548</v>
      </c>
      <c r="E4778">
        <v>2.2624525000000002</v>
      </c>
      <c r="F4778">
        <v>1.1499999999999999</v>
      </c>
      <c r="G4778">
        <v>-42.732552338949297</v>
      </c>
      <c r="H4778">
        <v>-31.169513602981901</v>
      </c>
      <c r="I4778">
        <v>-56.651808918548902</v>
      </c>
      <c r="J4778">
        <v>-2.76572611959616</v>
      </c>
      <c r="K4778">
        <v>1.3745385771649199</v>
      </c>
      <c r="L4778">
        <v>1.5327059928494799</v>
      </c>
      <c r="M4778">
        <v>40.538916813648598</v>
      </c>
      <c r="N4778">
        <v>4.18516117606206</v>
      </c>
      <c r="O4778">
        <v>111.304347826086</v>
      </c>
      <c r="P4778">
        <v>21.052631578947299</v>
      </c>
      <c r="Q4778">
        <v>-1.5401256106348E-2</v>
      </c>
    </row>
    <row r="4779" spans="1:17" hidden="1" x14ac:dyDescent="0.3">
      <c r="A4779" t="s">
        <v>9788</v>
      </c>
      <c r="B4779" t="s">
        <v>9789</v>
      </c>
      <c r="C4779" t="s">
        <v>10301</v>
      </c>
      <c r="D4779" t="s">
        <v>359</v>
      </c>
      <c r="E4779">
        <v>2.2506750000000002</v>
      </c>
      <c r="F4779">
        <v>7.5</v>
      </c>
      <c r="G4779">
        <v>-6.9499955886506903</v>
      </c>
      <c r="H4779">
        <v>1.6239349866449799</v>
      </c>
      <c r="I4779">
        <v>-8.2274565014560999</v>
      </c>
      <c r="J4779">
        <v>-2.0664254202954702</v>
      </c>
      <c r="K4779">
        <v>7.2412579300506001</v>
      </c>
      <c r="L4779">
        <v>7.2842180630977698</v>
      </c>
      <c r="M4779">
        <v>61.4468956669158</v>
      </c>
      <c r="N4779">
        <v>0.86775873324325503</v>
      </c>
      <c r="O4779">
        <v>24.6666666666666</v>
      </c>
      <c r="P4779">
        <v>42.585551330798403</v>
      </c>
      <c r="Q4779">
        <v>4.8704063090596002E-2</v>
      </c>
    </row>
    <row r="4780" spans="1:17" hidden="1" x14ac:dyDescent="0.3">
      <c r="A4780" t="s">
        <v>9790</v>
      </c>
      <c r="B4780" t="s">
        <v>9791</v>
      </c>
      <c r="C4780" t="s">
        <v>10301</v>
      </c>
      <c r="E4780">
        <v>2.2430983119999999</v>
      </c>
      <c r="F4780">
        <v>3.76</v>
      </c>
      <c r="G4780">
        <v>284.46935925005897</v>
      </c>
      <c r="H4780">
        <v>-1.23320787049787</v>
      </c>
      <c r="I4780">
        <v>59.2333585455658</v>
      </c>
      <c r="J4780">
        <v>-2.76572611959616</v>
      </c>
      <c r="K4780">
        <v>3.5920872319492001</v>
      </c>
      <c r="L4780">
        <v>2.5091032336080201</v>
      </c>
      <c r="M4780">
        <v>99.999999987781294</v>
      </c>
      <c r="N4780">
        <v>0</v>
      </c>
      <c r="O4780">
        <v>0</v>
      </c>
      <c r="P4780">
        <v>362.07228915662603</v>
      </c>
    </row>
    <row r="4781" spans="1:17" hidden="1" x14ac:dyDescent="0.3">
      <c r="A4781" t="s">
        <v>9792</v>
      </c>
      <c r="B4781" t="s">
        <v>9793</v>
      </c>
      <c r="C4781" t="s">
        <v>10301</v>
      </c>
      <c r="D4781" t="s">
        <v>733</v>
      </c>
      <c r="E4781">
        <v>2.2099980540000002</v>
      </c>
      <c r="F4781">
        <v>73.680000000000007</v>
      </c>
      <c r="G4781">
        <v>38.930088562821901</v>
      </c>
      <c r="H4781">
        <v>4.3753330547690199</v>
      </c>
      <c r="I4781">
        <v>8.97270385720525</v>
      </c>
      <c r="J4781">
        <v>-8.0605012329736103E-2</v>
      </c>
      <c r="K4781">
        <v>71.687755875863402</v>
      </c>
      <c r="L4781">
        <v>63.461314342606599</v>
      </c>
      <c r="M4781">
        <v>42.618677459081702</v>
      </c>
      <c r="N4781">
        <v>0.84754607725220799</v>
      </c>
      <c r="O4781">
        <v>3.2844733984798999</v>
      </c>
      <c r="P4781">
        <v>69.379310344827601</v>
      </c>
    </row>
    <row r="4782" spans="1:17" hidden="1" x14ac:dyDescent="0.3">
      <c r="A4782" t="s">
        <v>9794</v>
      </c>
      <c r="B4782" t="s">
        <v>9795</v>
      </c>
      <c r="C4782" t="s">
        <v>10301</v>
      </c>
      <c r="D4782" t="s">
        <v>527</v>
      </c>
      <c r="E4782">
        <v>2.1650564000000001</v>
      </c>
      <c r="F4782">
        <v>6.98</v>
      </c>
      <c r="G4782">
        <v>-27.917737524134498</v>
      </c>
      <c r="H4782">
        <v>-1.23320787049787</v>
      </c>
      <c r="I4782">
        <v>-11.675732363525</v>
      </c>
      <c r="J4782">
        <v>-2.76572611959616</v>
      </c>
      <c r="K4782">
        <v>6.97999801242198</v>
      </c>
      <c r="L4782">
        <v>6.9556835326201698</v>
      </c>
      <c r="M4782">
        <v>99.999996303717197</v>
      </c>
      <c r="O4782">
        <v>0</v>
      </c>
      <c r="P4782">
        <v>0</v>
      </c>
    </row>
    <row r="4783" spans="1:17" hidden="1" x14ac:dyDescent="0.3">
      <c r="A4783" t="s">
        <v>9796</v>
      </c>
      <c r="B4783" t="s">
        <v>9797</v>
      </c>
      <c r="C4783" t="s">
        <v>10301</v>
      </c>
      <c r="D4783" t="s">
        <v>21</v>
      </c>
      <c r="E4783">
        <v>2.08</v>
      </c>
      <c r="F4783">
        <v>16.64</v>
      </c>
      <c r="G4783">
        <v>-22.933510394797</v>
      </c>
      <c r="H4783">
        <v>-1.23320787049787</v>
      </c>
      <c r="I4783">
        <v>-6.6915052341875096</v>
      </c>
      <c r="J4783">
        <v>-2.76572611959616</v>
      </c>
      <c r="K4783">
        <v>16.402094558457598</v>
      </c>
      <c r="L4783">
        <v>16.050808635144602</v>
      </c>
      <c r="M4783">
        <v>100</v>
      </c>
      <c r="N4783">
        <v>0</v>
      </c>
      <c r="O4783">
        <v>0</v>
      </c>
      <c r="P4783">
        <v>4.9842271293375404</v>
      </c>
    </row>
    <row r="4784" spans="1:17" hidden="1" x14ac:dyDescent="0.3">
      <c r="A4784" t="s">
        <v>9798</v>
      </c>
      <c r="B4784" t="s">
        <v>9799</v>
      </c>
      <c r="C4784" t="s">
        <v>10301</v>
      </c>
      <c r="D4784" t="s">
        <v>408</v>
      </c>
      <c r="E4784">
        <v>2.0541</v>
      </c>
      <c r="F4784">
        <v>4.0999999999999996</v>
      </c>
      <c r="G4784">
        <v>-27.917737524134498</v>
      </c>
      <c r="H4784">
        <v>-1.23320787049787</v>
      </c>
      <c r="I4784">
        <v>-11.675732363525</v>
      </c>
      <c r="J4784">
        <v>-2.76572611959616</v>
      </c>
      <c r="K4784">
        <v>4.0999948853127703</v>
      </c>
      <c r="L4784">
        <v>4.0904941374038799</v>
      </c>
      <c r="M4784">
        <v>99.806682354411805</v>
      </c>
      <c r="O4784">
        <v>0</v>
      </c>
      <c r="P4784">
        <v>0</v>
      </c>
    </row>
    <row r="4785" spans="1:17" hidden="1" x14ac:dyDescent="0.3">
      <c r="A4785" t="s">
        <v>9800</v>
      </c>
      <c r="B4785" t="s">
        <v>9801</v>
      </c>
      <c r="C4785" t="s">
        <v>10301</v>
      </c>
      <c r="D4785" t="s">
        <v>290</v>
      </c>
      <c r="E4785">
        <v>1.976</v>
      </c>
      <c r="F4785">
        <v>61.75</v>
      </c>
      <c r="G4785">
        <v>-27.917737524134498</v>
      </c>
      <c r="H4785">
        <v>-1.23320787049787</v>
      </c>
      <c r="I4785">
        <v>-11.675732363525</v>
      </c>
      <c r="J4785">
        <v>-2.76572611959616</v>
      </c>
      <c r="K4785">
        <v>61.75</v>
      </c>
      <c r="L4785">
        <v>61.75</v>
      </c>
      <c r="M4785">
        <v>50</v>
      </c>
      <c r="O4785">
        <v>0</v>
      </c>
      <c r="P4785">
        <v>0</v>
      </c>
    </row>
    <row r="4786" spans="1:17" hidden="1" x14ac:dyDescent="0.3">
      <c r="A4786" t="s">
        <v>9802</v>
      </c>
      <c r="B4786" t="s">
        <v>9803</v>
      </c>
      <c r="C4786" t="s">
        <v>10301</v>
      </c>
      <c r="D4786" t="s">
        <v>95</v>
      </c>
      <c r="E4786">
        <v>1.95423462</v>
      </c>
      <c r="F4786">
        <v>7.9</v>
      </c>
      <c r="K4786">
        <v>7.7408079907778697</v>
      </c>
      <c r="M4786">
        <v>57.238046106161903</v>
      </c>
      <c r="N4786">
        <v>1</v>
      </c>
    </row>
    <row r="4787" spans="1:17" hidden="1" x14ac:dyDescent="0.3">
      <c r="A4787" t="s">
        <v>9804</v>
      </c>
      <c r="B4787" t="s">
        <v>9805</v>
      </c>
      <c r="C4787" t="s">
        <v>10301</v>
      </c>
      <c r="D4787" t="s">
        <v>955</v>
      </c>
      <c r="E4787">
        <v>1.9468433999999999</v>
      </c>
      <c r="F4787">
        <v>3.93</v>
      </c>
      <c r="G4787">
        <v>19.826623378120999</v>
      </c>
      <c r="H4787">
        <v>-1.23320787049787</v>
      </c>
      <c r="I4787">
        <v>4.9414783189675102</v>
      </c>
      <c r="J4787">
        <v>-2.76572611959616</v>
      </c>
      <c r="K4787">
        <v>3.8445262954634001</v>
      </c>
      <c r="L4787">
        <v>3.4602613018807098</v>
      </c>
      <c r="M4787">
        <v>99.758189427494898</v>
      </c>
      <c r="N4787">
        <v>0</v>
      </c>
      <c r="O4787">
        <v>0</v>
      </c>
      <c r="P4787">
        <v>47.7443609022556</v>
      </c>
    </row>
    <row r="4788" spans="1:17" hidden="1" x14ac:dyDescent="0.3">
      <c r="A4788" t="s">
        <v>9806</v>
      </c>
      <c r="B4788" t="s">
        <v>9807</v>
      </c>
      <c r="C4788" t="s">
        <v>10301</v>
      </c>
      <c r="D4788" t="s">
        <v>733</v>
      </c>
      <c r="E4788">
        <v>1.7649299939999901</v>
      </c>
      <c r="F4788">
        <v>4531.74</v>
      </c>
      <c r="K4788">
        <v>4523.2196314963803</v>
      </c>
      <c r="L4788">
        <v>4345.2923176734603</v>
      </c>
      <c r="M4788">
        <v>66.2688689774686</v>
      </c>
      <c r="N4788">
        <v>1</v>
      </c>
      <c r="Q4788">
        <v>7.1969087878504007E-2</v>
      </c>
    </row>
    <row r="4789" spans="1:17" hidden="1" x14ac:dyDescent="0.3">
      <c r="A4789" t="s">
        <v>9808</v>
      </c>
      <c r="B4789" t="s">
        <v>9809</v>
      </c>
      <c r="C4789" t="s">
        <v>10301</v>
      </c>
      <c r="D4789" t="s">
        <v>622</v>
      </c>
      <c r="E4789">
        <v>1.6740138</v>
      </c>
      <c r="F4789">
        <v>4.87</v>
      </c>
      <c r="G4789">
        <v>58.672300790041596</v>
      </c>
      <c r="H4789">
        <v>3.7441676951129801</v>
      </c>
      <c r="I4789">
        <v>66.061493913847102</v>
      </c>
      <c r="J4789">
        <v>2.2116494460146798</v>
      </c>
      <c r="K4789">
        <v>4.4033088037291197</v>
      </c>
      <c r="L4789">
        <v>3.6745929347767801</v>
      </c>
      <c r="M4789">
        <v>100</v>
      </c>
      <c r="N4789">
        <v>8.5714285714285694</v>
      </c>
      <c r="O4789">
        <v>0</v>
      </c>
      <c r="P4789">
        <v>86.590038314176198</v>
      </c>
    </row>
    <row r="4790" spans="1:17" hidden="1" x14ac:dyDescent="0.3">
      <c r="A4790" t="s">
        <v>9810</v>
      </c>
      <c r="B4790" t="s">
        <v>9811</v>
      </c>
      <c r="C4790" t="s">
        <v>10301</v>
      </c>
      <c r="D4790" t="s">
        <v>21</v>
      </c>
      <c r="E4790">
        <v>1.6015999999999999</v>
      </c>
      <c r="F4790">
        <v>0.44</v>
      </c>
      <c r="G4790">
        <v>-27.917737524134498</v>
      </c>
      <c r="H4790">
        <v>-1.23320787049787</v>
      </c>
      <c r="I4790">
        <v>-11.675732363525</v>
      </c>
      <c r="J4790">
        <v>-2.76572611959616</v>
      </c>
      <c r="K4790">
        <v>0.43999998732934498</v>
      </c>
      <c r="L4790">
        <v>0.439362772794819</v>
      </c>
      <c r="M4790">
        <v>100</v>
      </c>
      <c r="O4790">
        <v>0</v>
      </c>
      <c r="P4790">
        <v>0</v>
      </c>
    </row>
    <row r="4791" spans="1:17" hidden="1" x14ac:dyDescent="0.3">
      <c r="A4791" t="s">
        <v>9812</v>
      </c>
      <c r="B4791" t="s">
        <v>9813</v>
      </c>
      <c r="C4791" t="s">
        <v>10301</v>
      </c>
      <c r="D4791" t="s">
        <v>139</v>
      </c>
      <c r="E4791">
        <v>1.3824000000000001</v>
      </c>
      <c r="F4791">
        <v>11.52</v>
      </c>
      <c r="G4791">
        <v>-27.917737524134498</v>
      </c>
      <c r="H4791">
        <v>-1.23320787049787</v>
      </c>
      <c r="I4791">
        <v>-11.675732363525</v>
      </c>
      <c r="J4791">
        <v>-2.76572611959616</v>
      </c>
      <c r="K4791">
        <v>11.5199999999999</v>
      </c>
      <c r="L4791">
        <v>11.52</v>
      </c>
      <c r="M4791">
        <v>50</v>
      </c>
      <c r="O4791">
        <v>0</v>
      </c>
      <c r="P4791">
        <v>0</v>
      </c>
    </row>
    <row r="4792" spans="1:17" hidden="1" x14ac:dyDescent="0.3">
      <c r="A4792" t="s">
        <v>9814</v>
      </c>
      <c r="B4792" t="s">
        <v>9815</v>
      </c>
      <c r="C4792" t="s">
        <v>10301</v>
      </c>
      <c r="D4792" t="s">
        <v>113</v>
      </c>
      <c r="E4792">
        <v>1.37832452449136</v>
      </c>
      <c r="F4792">
        <v>13.12</v>
      </c>
      <c r="G4792">
        <v>-27.917737524134498</v>
      </c>
      <c r="H4792">
        <v>-1.23320787049787</v>
      </c>
      <c r="I4792">
        <v>-11.675732363525</v>
      </c>
      <c r="J4792">
        <v>-2.76572611959616</v>
      </c>
      <c r="K4792">
        <v>13.12</v>
      </c>
      <c r="L4792">
        <v>13.1199999999999</v>
      </c>
      <c r="M4792">
        <v>50</v>
      </c>
      <c r="O4792">
        <v>0</v>
      </c>
      <c r="P4792">
        <v>0</v>
      </c>
    </row>
    <row r="4793" spans="1:17" hidden="1" x14ac:dyDescent="0.3">
      <c r="A4793" t="s">
        <v>9816</v>
      </c>
      <c r="B4793" t="s">
        <v>9817</v>
      </c>
      <c r="C4793" t="s">
        <v>10301</v>
      </c>
      <c r="D4793" t="s">
        <v>568</v>
      </c>
      <c r="E4793">
        <v>1.3188</v>
      </c>
      <c r="F4793">
        <v>18.84</v>
      </c>
      <c r="G4793">
        <v>-27.917737524134498</v>
      </c>
      <c r="H4793">
        <v>-1.23320787049787</v>
      </c>
      <c r="I4793">
        <v>-11.675732363525</v>
      </c>
      <c r="J4793">
        <v>-2.76572611959616</v>
      </c>
      <c r="K4793">
        <v>18.839985478627099</v>
      </c>
      <c r="L4793">
        <v>18.755197677939599</v>
      </c>
      <c r="M4793">
        <v>100</v>
      </c>
      <c r="O4793">
        <v>0</v>
      </c>
      <c r="P4793">
        <v>0</v>
      </c>
    </row>
    <row r="4794" spans="1:17" hidden="1" x14ac:dyDescent="0.3">
      <c r="A4794" t="s">
        <v>9818</v>
      </c>
      <c r="B4794" t="s">
        <v>9819</v>
      </c>
      <c r="C4794" t="s">
        <v>10301</v>
      </c>
      <c r="D4794" t="s">
        <v>1175</v>
      </c>
      <c r="E4794">
        <v>1.2757499999999999</v>
      </c>
      <c r="F4794">
        <v>85.05</v>
      </c>
      <c r="G4794">
        <v>-35.872282978679998</v>
      </c>
      <c r="H4794">
        <v>-1.23320787049787</v>
      </c>
      <c r="I4794">
        <v>-16.6477994026312</v>
      </c>
      <c r="J4794">
        <v>-2.76572611959616</v>
      </c>
      <c r="K4794">
        <v>85.177243964872901</v>
      </c>
      <c r="L4794">
        <v>89.3326298994768</v>
      </c>
      <c r="M4794">
        <v>3.8134211653962402</v>
      </c>
      <c r="O4794">
        <v>16.402116402116299</v>
      </c>
      <c r="P4794">
        <v>0</v>
      </c>
    </row>
    <row r="4795" spans="1:17" hidden="1" x14ac:dyDescent="0.3">
      <c r="A4795" t="s">
        <v>9820</v>
      </c>
      <c r="B4795" t="s">
        <v>9821</v>
      </c>
      <c r="C4795" t="s">
        <v>10301</v>
      </c>
      <c r="E4795">
        <v>1.2705</v>
      </c>
      <c r="F4795">
        <v>10.5</v>
      </c>
      <c r="G4795">
        <v>-27.917737524134498</v>
      </c>
      <c r="H4795">
        <v>-1.23320787049787</v>
      </c>
      <c r="I4795">
        <v>-11.675732363525</v>
      </c>
      <c r="J4795">
        <v>-2.76572611959616</v>
      </c>
      <c r="K4795">
        <v>10.4999999898623</v>
      </c>
      <c r="L4795">
        <v>10.499644320601</v>
      </c>
      <c r="M4795">
        <v>100</v>
      </c>
      <c r="O4795">
        <v>0</v>
      </c>
      <c r="P4795">
        <v>0</v>
      </c>
    </row>
    <row r="4796" spans="1:17" hidden="1" x14ac:dyDescent="0.3">
      <c r="A4796" t="s">
        <v>9822</v>
      </c>
      <c r="B4796" t="s">
        <v>9823</v>
      </c>
      <c r="C4796" t="s">
        <v>10301</v>
      </c>
      <c r="D4796" t="s">
        <v>72</v>
      </c>
      <c r="E4796">
        <v>1.2510239999999999</v>
      </c>
      <c r="F4796">
        <v>10.050000000000001</v>
      </c>
      <c r="G4796">
        <v>-27.917737524134498</v>
      </c>
      <c r="H4796">
        <v>-1.23320787049787</v>
      </c>
      <c r="I4796">
        <v>-11.675732363525</v>
      </c>
      <c r="J4796">
        <v>-2.76572611959616</v>
      </c>
      <c r="K4796">
        <v>10.050000000000001</v>
      </c>
      <c r="L4796">
        <v>10.049999999999899</v>
      </c>
      <c r="M4796">
        <v>50</v>
      </c>
      <c r="O4796">
        <v>0</v>
      </c>
      <c r="P4796">
        <v>0</v>
      </c>
    </row>
    <row r="4797" spans="1:17" hidden="1" x14ac:dyDescent="0.3">
      <c r="A4797" t="s">
        <v>9824</v>
      </c>
      <c r="B4797" t="s">
        <v>9825</v>
      </c>
      <c r="C4797" t="s">
        <v>10301</v>
      </c>
      <c r="D4797" t="s">
        <v>72</v>
      </c>
      <c r="E4797">
        <v>1.143</v>
      </c>
      <c r="F4797">
        <v>3.81</v>
      </c>
      <c r="G4797">
        <v>-27.917737524134498</v>
      </c>
      <c r="H4797">
        <v>-1.23320787049787</v>
      </c>
      <c r="I4797">
        <v>-11.675732363525</v>
      </c>
      <c r="J4797">
        <v>-2.76572611959616</v>
      </c>
      <c r="K4797">
        <v>3.8099999812984402</v>
      </c>
      <c r="L4797">
        <v>3.80928205181241</v>
      </c>
      <c r="M4797">
        <v>100</v>
      </c>
      <c r="O4797">
        <v>0</v>
      </c>
      <c r="P4797">
        <v>0</v>
      </c>
    </row>
    <row r="4798" spans="1:17" hidden="1" x14ac:dyDescent="0.3">
      <c r="A4798" t="s">
        <v>9826</v>
      </c>
      <c r="B4798" t="s">
        <v>9827</v>
      </c>
      <c r="C4798" t="s">
        <v>10301</v>
      </c>
      <c r="E4798">
        <v>1.129</v>
      </c>
      <c r="F4798">
        <v>11.29</v>
      </c>
      <c r="G4798">
        <v>42.112382957793102</v>
      </c>
      <c r="H4798">
        <v>-1.23320787049787</v>
      </c>
      <c r="I4798">
        <v>28.572714841443801</v>
      </c>
      <c r="J4798">
        <v>-2.76572611959616</v>
      </c>
      <c r="K4798">
        <v>11.003603426676699</v>
      </c>
      <c r="L4798">
        <v>8.8799880066153403</v>
      </c>
      <c r="M4798">
        <v>100</v>
      </c>
      <c r="N4798">
        <v>0</v>
      </c>
      <c r="O4798">
        <v>0</v>
      </c>
      <c r="P4798">
        <v>70.030120481927696</v>
      </c>
    </row>
    <row r="4799" spans="1:17" hidden="1" x14ac:dyDescent="0.3">
      <c r="A4799" t="s">
        <v>9828</v>
      </c>
      <c r="B4799" t="s">
        <v>9829</v>
      </c>
      <c r="C4799" t="s">
        <v>10301</v>
      </c>
      <c r="D4799" t="s">
        <v>622</v>
      </c>
      <c r="E4799">
        <v>1.0733211024003799</v>
      </c>
      <c r="F4799">
        <v>1.95</v>
      </c>
      <c r="K4799">
        <v>2.2159995707425302</v>
      </c>
      <c r="M4799" s="1">
        <v>2.4459774300000002E-7</v>
      </c>
      <c r="N4799">
        <v>1</v>
      </c>
    </row>
    <row r="4800" spans="1:17" hidden="1" x14ac:dyDescent="0.3">
      <c r="A4800" t="s">
        <v>9830</v>
      </c>
      <c r="B4800" t="s">
        <v>9831</v>
      </c>
      <c r="C4800" t="s">
        <v>10301</v>
      </c>
      <c r="D4800" t="s">
        <v>46</v>
      </c>
      <c r="E4800">
        <v>0.93283125</v>
      </c>
      <c r="F4800">
        <v>57.85</v>
      </c>
      <c r="G4800">
        <v>-27.917737524134498</v>
      </c>
      <c r="H4800">
        <v>-1.23320787049787</v>
      </c>
      <c r="I4800">
        <v>-11.675732363525</v>
      </c>
      <c r="J4800">
        <v>-2.76572611959616</v>
      </c>
      <c r="K4800">
        <v>57.849960919519802</v>
      </c>
      <c r="L4800">
        <v>57.622483858179102</v>
      </c>
      <c r="M4800">
        <v>100</v>
      </c>
      <c r="O4800">
        <v>0</v>
      </c>
      <c r="P4800">
        <v>0</v>
      </c>
    </row>
    <row r="4801" spans="1:16" hidden="1" x14ac:dyDescent="0.3">
      <c r="A4801" t="s">
        <v>9832</v>
      </c>
      <c r="B4801" t="s">
        <v>9833</v>
      </c>
      <c r="C4801" t="s">
        <v>10301</v>
      </c>
      <c r="D4801" t="s">
        <v>166</v>
      </c>
      <c r="E4801">
        <v>0.92903103284561495</v>
      </c>
      <c r="F4801">
        <v>9.5</v>
      </c>
      <c r="G4801">
        <v>-27.917737524134498</v>
      </c>
      <c r="H4801">
        <v>-1.23320787049787</v>
      </c>
      <c r="I4801">
        <v>-11.675732363525</v>
      </c>
      <c r="J4801">
        <v>-2.76572611959616</v>
      </c>
      <c r="K4801">
        <v>9.5</v>
      </c>
      <c r="L4801">
        <v>9.5</v>
      </c>
      <c r="M4801">
        <v>50</v>
      </c>
      <c r="O4801">
        <v>0</v>
      </c>
      <c r="P4801">
        <v>0</v>
      </c>
    </row>
    <row r="4802" spans="1:16" hidden="1" x14ac:dyDescent="0.3">
      <c r="A4802" t="s">
        <v>9834</v>
      </c>
      <c r="B4802" t="s">
        <v>9835</v>
      </c>
      <c r="C4802" t="s">
        <v>10301</v>
      </c>
      <c r="D4802" t="s">
        <v>527</v>
      </c>
      <c r="E4802">
        <v>0.86460657346542202</v>
      </c>
      <c r="F4802">
        <v>11.02</v>
      </c>
      <c r="G4802">
        <v>-27.917737524134498</v>
      </c>
      <c r="H4802">
        <v>-1.23320787049787</v>
      </c>
      <c r="I4802">
        <v>-11.675732363525</v>
      </c>
      <c r="J4802">
        <v>-2.76572611959616</v>
      </c>
      <c r="K4802">
        <v>11.0199999700005</v>
      </c>
      <c r="L4802">
        <v>11.018915407874299</v>
      </c>
      <c r="M4802">
        <v>100</v>
      </c>
      <c r="O4802">
        <v>0</v>
      </c>
      <c r="P4802">
        <v>0</v>
      </c>
    </row>
    <row r="4803" spans="1:16" hidden="1" x14ac:dyDescent="0.3">
      <c r="A4803" t="s">
        <v>9836</v>
      </c>
      <c r="B4803" t="s">
        <v>9837</v>
      </c>
      <c r="C4803" t="s">
        <v>10301</v>
      </c>
      <c r="D4803" t="s">
        <v>568</v>
      </c>
      <c r="E4803">
        <v>0.73349999999999704</v>
      </c>
      <c r="F4803">
        <v>4.8899999999999997</v>
      </c>
      <c r="G4803">
        <v>-27.917737524134498</v>
      </c>
      <c r="H4803">
        <v>-1.23320787049787</v>
      </c>
      <c r="I4803">
        <v>-11.675732363525</v>
      </c>
      <c r="J4803">
        <v>-2.76572611959616</v>
      </c>
      <c r="K4803">
        <v>4.8899999999999899</v>
      </c>
      <c r="L4803">
        <v>4.8899999999999801</v>
      </c>
      <c r="M4803">
        <v>50</v>
      </c>
      <c r="O4803">
        <v>0</v>
      </c>
      <c r="P4803">
        <v>0</v>
      </c>
    </row>
    <row r="4804" spans="1:16" hidden="1" x14ac:dyDescent="0.3">
      <c r="A4804" t="s">
        <v>9838</v>
      </c>
      <c r="B4804" t="s">
        <v>9839</v>
      </c>
      <c r="C4804" t="s">
        <v>10301</v>
      </c>
      <c r="D4804" t="s">
        <v>198</v>
      </c>
      <c r="E4804">
        <v>0.72540000000000004</v>
      </c>
      <c r="F4804">
        <v>8.06</v>
      </c>
      <c r="G4804">
        <v>53.205857981483398</v>
      </c>
      <c r="H4804">
        <v>-1.23320787049787</v>
      </c>
      <c r="I4804">
        <v>30.9791348931121</v>
      </c>
      <c r="J4804">
        <v>-2.76572611959616</v>
      </c>
      <c r="K4804">
        <v>7.6799249286369502</v>
      </c>
      <c r="L4804">
        <v>6.2048220813519404</v>
      </c>
      <c r="M4804">
        <v>100</v>
      </c>
      <c r="N4804">
        <v>0</v>
      </c>
      <c r="O4804">
        <v>0</v>
      </c>
      <c r="P4804">
        <v>81.123595505617899</v>
      </c>
    </row>
    <row r="4805" spans="1:16" hidden="1" x14ac:dyDescent="0.3">
      <c r="A4805" t="s">
        <v>9840</v>
      </c>
      <c r="B4805" t="s">
        <v>9841</v>
      </c>
      <c r="C4805" t="s">
        <v>10301</v>
      </c>
      <c r="E4805">
        <v>0.66086999999999996</v>
      </c>
      <c r="F4805">
        <v>10.5</v>
      </c>
      <c r="G4805">
        <v>-27.917737524134498</v>
      </c>
      <c r="H4805">
        <v>-1.23320787049787</v>
      </c>
      <c r="I4805">
        <v>-11.675732363525</v>
      </c>
      <c r="J4805">
        <v>-2.76572611959616</v>
      </c>
      <c r="K4805">
        <v>10.227013987280399</v>
      </c>
      <c r="M4805">
        <v>50</v>
      </c>
      <c r="O4805">
        <v>0</v>
      </c>
    </row>
    <row r="4806" spans="1:16" hidden="1" x14ac:dyDescent="0.3">
      <c r="A4806" t="s">
        <v>9842</v>
      </c>
      <c r="B4806" t="s">
        <v>9843</v>
      </c>
      <c r="C4806" t="s">
        <v>10301</v>
      </c>
      <c r="D4806" t="s">
        <v>733</v>
      </c>
      <c r="E4806">
        <v>0.62861604399999904</v>
      </c>
      <c r="F4806">
        <v>37.04</v>
      </c>
      <c r="G4806">
        <v>38.330018310694797</v>
      </c>
      <c r="H4806">
        <v>3.19752684627163</v>
      </c>
      <c r="I4806">
        <v>9.2909560754037308</v>
      </c>
      <c r="J4806">
        <v>0.24948826491283099</v>
      </c>
      <c r="K4806">
        <v>36.055253424427001</v>
      </c>
      <c r="L4806">
        <v>31.9995291526782</v>
      </c>
      <c r="M4806">
        <v>21.949362773198501</v>
      </c>
      <c r="N4806">
        <v>0.69369482544597305</v>
      </c>
      <c r="O4806">
        <v>5.2645788336933101</v>
      </c>
      <c r="P4806">
        <v>70.691244239631303</v>
      </c>
    </row>
    <row r="4807" spans="1:16" hidden="1" x14ac:dyDescent="0.3">
      <c r="A4807" t="s">
        <v>9844</v>
      </c>
      <c r="B4807" t="s">
        <v>9845</v>
      </c>
      <c r="C4807" t="s">
        <v>10301</v>
      </c>
      <c r="D4807" t="s">
        <v>527</v>
      </c>
      <c r="E4807">
        <v>0.53694771600428903</v>
      </c>
      <c r="F4807">
        <v>5.64</v>
      </c>
      <c r="G4807">
        <v>18.957262475865399</v>
      </c>
      <c r="H4807">
        <v>38.717164337938797</v>
      </c>
      <c r="I4807">
        <v>35.1992676364749</v>
      </c>
      <c r="J4807">
        <v>-2.76572611959616</v>
      </c>
      <c r="K4807">
        <v>4.5663333728966897</v>
      </c>
      <c r="L4807">
        <v>4.0470638115451303</v>
      </c>
      <c r="M4807">
        <v>100</v>
      </c>
      <c r="N4807">
        <v>1.4265335235378001E-2</v>
      </c>
      <c r="O4807">
        <v>0</v>
      </c>
      <c r="P4807">
        <v>46.875</v>
      </c>
    </row>
    <row r="4808" spans="1:16" hidden="1" x14ac:dyDescent="0.3">
      <c r="A4808" t="s">
        <v>9846</v>
      </c>
      <c r="B4808" t="s">
        <v>9847</v>
      </c>
      <c r="C4808" t="s">
        <v>10301</v>
      </c>
      <c r="D4808" t="s">
        <v>124</v>
      </c>
      <c r="E4808">
        <v>0.49906499999999998</v>
      </c>
      <c r="F4808">
        <v>20.37</v>
      </c>
      <c r="G4808">
        <v>-17.6904647968618</v>
      </c>
      <c r="H4808">
        <v>-1.23320787049787</v>
      </c>
      <c r="I4808">
        <v>-6.6757323635250501</v>
      </c>
      <c r="J4808">
        <v>-2.76572611959616</v>
      </c>
      <c r="K4808">
        <v>20.088555918743499</v>
      </c>
      <c r="L4808">
        <v>19.427270936445101</v>
      </c>
      <c r="M4808">
        <v>100</v>
      </c>
      <c r="N4808">
        <v>0</v>
      </c>
      <c r="O4808">
        <v>0</v>
      </c>
      <c r="P4808">
        <v>10.2272727272727</v>
      </c>
    </row>
    <row r="4809" spans="1:16" hidden="1" x14ac:dyDescent="0.3">
      <c r="A4809" t="s">
        <v>9848</v>
      </c>
      <c r="B4809" t="s">
        <v>9849</v>
      </c>
      <c r="C4809" t="s">
        <v>10301</v>
      </c>
      <c r="D4809" t="s">
        <v>139</v>
      </c>
      <c r="E4809">
        <v>0.49402200000000002</v>
      </c>
      <c r="F4809">
        <v>4.1100000000000003</v>
      </c>
      <c r="G4809">
        <v>-27.917737524134498</v>
      </c>
      <c r="H4809">
        <v>-1.23320787049787</v>
      </c>
      <c r="I4809">
        <v>-11.675732363525</v>
      </c>
      <c r="J4809">
        <v>-2.76572611959616</v>
      </c>
      <c r="K4809">
        <v>4.10999997941214</v>
      </c>
      <c r="L4809">
        <v>4.1092329998827202</v>
      </c>
      <c r="M4809">
        <v>100</v>
      </c>
      <c r="O4809">
        <v>0</v>
      </c>
      <c r="P4809">
        <v>0</v>
      </c>
    </row>
    <row r="4810" spans="1:16" hidden="1" x14ac:dyDescent="0.3">
      <c r="A4810" t="s">
        <v>9850</v>
      </c>
      <c r="B4810" t="s">
        <v>9851</v>
      </c>
      <c r="C4810" t="s">
        <v>10301</v>
      </c>
      <c r="E4810">
        <v>0.38200000000000001</v>
      </c>
      <c r="F4810">
        <v>9.5500000000000007</v>
      </c>
      <c r="G4810">
        <v>-27.917737524134498</v>
      </c>
      <c r="H4810">
        <v>-1.23320787049787</v>
      </c>
      <c r="I4810">
        <v>-11.675732363525</v>
      </c>
      <c r="J4810">
        <v>-2.76572611959616</v>
      </c>
      <c r="K4810">
        <v>9.5499993514181902</v>
      </c>
      <c r="L4810">
        <v>9.5296351235249102</v>
      </c>
      <c r="M4810">
        <v>100</v>
      </c>
      <c r="O4810">
        <v>0</v>
      </c>
      <c r="P4810">
        <v>0</v>
      </c>
    </row>
    <row r="4811" spans="1:16" hidden="1" x14ac:dyDescent="0.3">
      <c r="A4811" t="s">
        <v>9852</v>
      </c>
      <c r="B4811" t="s">
        <v>9853</v>
      </c>
      <c r="C4811" t="s">
        <v>10301</v>
      </c>
      <c r="D4811" t="s">
        <v>408</v>
      </c>
      <c r="E4811">
        <v>0.35678500000000002</v>
      </c>
      <c r="F4811">
        <v>7.15</v>
      </c>
      <c r="G4811">
        <v>-27.917737524134498</v>
      </c>
      <c r="H4811">
        <v>-1.23320787049787</v>
      </c>
      <c r="I4811">
        <v>-11.675732363525</v>
      </c>
      <c r="J4811">
        <v>-2.76572611959616</v>
      </c>
      <c r="K4811">
        <v>7.1499999618188603</v>
      </c>
      <c r="L4811">
        <v>7.1486196100219104</v>
      </c>
      <c r="M4811">
        <v>100</v>
      </c>
      <c r="O4811">
        <v>0</v>
      </c>
      <c r="P4811">
        <v>0</v>
      </c>
    </row>
    <row r="4812" spans="1:16" hidden="1" x14ac:dyDescent="0.3">
      <c r="A4812" t="s">
        <v>9854</v>
      </c>
      <c r="B4812" t="s">
        <v>9855</v>
      </c>
      <c r="C4812" t="s">
        <v>10301</v>
      </c>
      <c r="D4812" t="s">
        <v>124</v>
      </c>
      <c r="E4812">
        <v>0.34499999999999997</v>
      </c>
      <c r="F4812">
        <v>3.45</v>
      </c>
      <c r="G4812">
        <v>-18.0451260591664</v>
      </c>
      <c r="H4812">
        <v>-1.23320787049787</v>
      </c>
      <c r="I4812">
        <v>-11.675732363525</v>
      </c>
      <c r="J4812">
        <v>-2.76572611959616</v>
      </c>
      <c r="K4812">
        <v>3.44990656425751</v>
      </c>
      <c r="L4812">
        <v>3.4135025586728598</v>
      </c>
      <c r="M4812">
        <v>100</v>
      </c>
      <c r="O4812">
        <v>0</v>
      </c>
      <c r="P4812">
        <v>9.8726114649681591</v>
      </c>
    </row>
    <row r="4813" spans="1:16" hidden="1" x14ac:dyDescent="0.3">
      <c r="A4813" t="s">
        <v>9856</v>
      </c>
      <c r="B4813" t="s">
        <v>9857</v>
      </c>
      <c r="C4813" t="s">
        <v>10301</v>
      </c>
      <c r="D4813" t="s">
        <v>622</v>
      </c>
      <c r="E4813">
        <v>0.33499999999999802</v>
      </c>
      <c r="F4813">
        <v>1</v>
      </c>
      <c r="G4813">
        <v>-14.8449732899431</v>
      </c>
      <c r="H4813">
        <v>-4.2627840798750798</v>
      </c>
      <c r="I4813">
        <v>-17.738252227332602</v>
      </c>
      <c r="J4813">
        <v>-0.68487498968562099</v>
      </c>
      <c r="M4813">
        <v>50</v>
      </c>
      <c r="N4813">
        <v>1</v>
      </c>
    </row>
    <row r="4814" spans="1:16" hidden="1" x14ac:dyDescent="0.3">
      <c r="A4814" t="s">
        <v>9858</v>
      </c>
      <c r="B4814" t="s">
        <v>9859</v>
      </c>
      <c r="C4814" t="s">
        <v>10301</v>
      </c>
      <c r="D4814" t="s">
        <v>408</v>
      </c>
      <c r="E4814">
        <v>0.28151999999999999</v>
      </c>
      <c r="F4814">
        <v>11.73</v>
      </c>
      <c r="G4814">
        <v>102.98777428688901</v>
      </c>
      <c r="H4814">
        <v>-1.23320787049787</v>
      </c>
      <c r="I4814">
        <v>-11.675732363525</v>
      </c>
      <c r="J4814">
        <v>-2.76572611959616</v>
      </c>
      <c r="K4814">
        <v>11.721682998121</v>
      </c>
      <c r="L4814">
        <v>10.537703180129601</v>
      </c>
      <c r="M4814">
        <v>99.999262565895194</v>
      </c>
      <c r="O4814">
        <v>0</v>
      </c>
      <c r="P4814">
        <v>263.15789473684202</v>
      </c>
    </row>
    <row r="4815" spans="1:16" hidden="1" x14ac:dyDescent="0.3">
      <c r="A4815" t="s">
        <v>9860</v>
      </c>
      <c r="B4815" t="s">
        <v>9861</v>
      </c>
      <c r="C4815" t="s">
        <v>10301</v>
      </c>
      <c r="D4815" t="s">
        <v>354</v>
      </c>
      <c r="E4815">
        <v>0.22970760000000001</v>
      </c>
      <c r="F4815">
        <v>2.14</v>
      </c>
      <c r="G4815">
        <v>-23.015776739820801</v>
      </c>
      <c r="H4815">
        <v>-1.23320787049787</v>
      </c>
      <c r="I4815">
        <v>-6.7737715792113304</v>
      </c>
      <c r="J4815">
        <v>-2.76572611959616</v>
      </c>
      <c r="K4815">
        <v>2.11899076240549</v>
      </c>
      <c r="L4815">
        <v>2.0722298668646699</v>
      </c>
      <c r="M4815">
        <v>100</v>
      </c>
      <c r="N4815">
        <v>0</v>
      </c>
      <c r="O4815">
        <v>0</v>
      </c>
      <c r="P4815">
        <v>4.9019607843137303</v>
      </c>
    </row>
    <row r="4816" spans="1:16" hidden="1" x14ac:dyDescent="0.3">
      <c r="A4816" t="s">
        <v>9862</v>
      </c>
      <c r="B4816" t="s">
        <v>9863</v>
      </c>
      <c r="C4816" t="s">
        <v>10301</v>
      </c>
      <c r="D4816" t="s">
        <v>72</v>
      </c>
      <c r="E4816">
        <v>0.205176</v>
      </c>
      <c r="F4816">
        <v>1.03</v>
      </c>
      <c r="G4816">
        <v>-27.917737524134498</v>
      </c>
      <c r="H4816">
        <v>-1.23320787049787</v>
      </c>
      <c r="I4816">
        <v>-11.675732363525</v>
      </c>
      <c r="J4816">
        <v>-2.76572611959616</v>
      </c>
      <c r="K4816">
        <v>1.0299999976623699</v>
      </c>
      <c r="L4816">
        <v>1.0299154863278699</v>
      </c>
      <c r="M4816">
        <v>100</v>
      </c>
      <c r="O4816">
        <v>0</v>
      </c>
      <c r="P4816">
        <v>0</v>
      </c>
    </row>
    <row r="4817" spans="1:17" hidden="1" x14ac:dyDescent="0.3">
      <c r="A4817" t="s">
        <v>9864</v>
      </c>
      <c r="B4817" t="s">
        <v>9865</v>
      </c>
      <c r="C4817" t="s">
        <v>10301</v>
      </c>
      <c r="D4817" t="s">
        <v>955</v>
      </c>
      <c r="E4817">
        <v>0.20382</v>
      </c>
      <c r="F4817">
        <v>2.58</v>
      </c>
      <c r="G4817">
        <v>-27.917737524134498</v>
      </c>
      <c r="H4817">
        <v>-1.23320787049787</v>
      </c>
      <c r="I4817">
        <v>-11.675732363525</v>
      </c>
      <c r="J4817">
        <v>-2.76572611959616</v>
      </c>
      <c r="K4817">
        <v>2.5799999999999899</v>
      </c>
      <c r="L4817">
        <v>2.5799999999999899</v>
      </c>
      <c r="M4817">
        <v>50</v>
      </c>
      <c r="O4817">
        <v>0</v>
      </c>
      <c r="P4817">
        <v>0</v>
      </c>
    </row>
    <row r="4818" spans="1:17" hidden="1" x14ac:dyDescent="0.3">
      <c r="A4818" t="s">
        <v>9866</v>
      </c>
      <c r="B4818" t="s">
        <v>9867</v>
      </c>
      <c r="C4818" t="s">
        <v>10301</v>
      </c>
      <c r="D4818" t="s">
        <v>89</v>
      </c>
      <c r="E4818">
        <v>0.17280000000000001</v>
      </c>
      <c r="F4818">
        <v>1.44</v>
      </c>
      <c r="G4818">
        <v>-93.4679767585843</v>
      </c>
      <c r="I4818">
        <v>-77.225971597974805</v>
      </c>
      <c r="K4818">
        <v>1.51599561782055</v>
      </c>
      <c r="L4818">
        <v>2.56737409726624</v>
      </c>
      <c r="M4818">
        <v>100</v>
      </c>
      <c r="O4818">
        <v>190.277777777777</v>
      </c>
      <c r="P4818">
        <v>71.428571428571402</v>
      </c>
    </row>
    <row r="4819" spans="1:17" hidden="1" x14ac:dyDescent="0.3">
      <c r="A4819" t="s">
        <v>9868</v>
      </c>
      <c r="B4819" t="s">
        <v>9869</v>
      </c>
      <c r="C4819" t="s">
        <v>10301</v>
      </c>
      <c r="D4819" t="s">
        <v>166</v>
      </c>
      <c r="E4819">
        <v>0.14255999999999999</v>
      </c>
      <c r="F4819">
        <v>2.97</v>
      </c>
      <c r="G4819">
        <v>46.788144828806601</v>
      </c>
      <c r="H4819">
        <v>37.492282325580497</v>
      </c>
      <c r="I4819">
        <v>63.030149989416103</v>
      </c>
      <c r="J4819">
        <v>17.659805795297402</v>
      </c>
      <c r="K4819">
        <v>2.1760388206157102</v>
      </c>
      <c r="L4819">
        <v>1.8995227549732601</v>
      </c>
      <c r="M4819">
        <v>100</v>
      </c>
      <c r="N4819">
        <v>2.8426829268292599</v>
      </c>
      <c r="O4819">
        <v>0</v>
      </c>
      <c r="P4819">
        <v>74.705882352941202</v>
      </c>
    </row>
    <row r="4820" spans="1:17" hidden="1" x14ac:dyDescent="0.3">
      <c r="A4820" t="s">
        <v>9870</v>
      </c>
      <c r="B4820" t="s">
        <v>9871</v>
      </c>
      <c r="C4820" t="s">
        <v>10301</v>
      </c>
      <c r="D4820" t="s">
        <v>224</v>
      </c>
      <c r="E4820">
        <v>0.124319999999998</v>
      </c>
      <c r="F4820">
        <v>5.18</v>
      </c>
      <c r="G4820">
        <v>-27.917737524134498</v>
      </c>
      <c r="H4820">
        <v>-1.23320787049787</v>
      </c>
      <c r="I4820">
        <v>-11.675732363525</v>
      </c>
      <c r="J4820">
        <v>-2.76572611959616</v>
      </c>
      <c r="K4820">
        <v>5.18</v>
      </c>
      <c r="L4820">
        <v>5.1799999999999899</v>
      </c>
      <c r="M4820">
        <v>100</v>
      </c>
      <c r="O4820">
        <v>0</v>
      </c>
      <c r="P4820">
        <v>0</v>
      </c>
    </row>
    <row r="4821" spans="1:17" hidden="1" x14ac:dyDescent="0.3">
      <c r="A4821" t="s">
        <v>9872</v>
      </c>
      <c r="B4821" t="s">
        <v>9873</v>
      </c>
      <c r="C4821" t="s">
        <v>10301</v>
      </c>
      <c r="D4821" t="s">
        <v>224</v>
      </c>
      <c r="E4821">
        <v>0.114264</v>
      </c>
      <c r="F4821">
        <v>12</v>
      </c>
      <c r="G4821">
        <v>-27.917737524134498</v>
      </c>
      <c r="H4821">
        <v>-1.23320787049787</v>
      </c>
      <c r="I4821">
        <v>-11.675732363525</v>
      </c>
      <c r="J4821">
        <v>-2.76572611959616</v>
      </c>
      <c r="K4821">
        <v>12</v>
      </c>
      <c r="L4821">
        <v>12</v>
      </c>
      <c r="M4821">
        <v>50</v>
      </c>
      <c r="O4821">
        <v>0</v>
      </c>
      <c r="P4821">
        <v>0</v>
      </c>
    </row>
    <row r="4822" spans="1:17" hidden="1" x14ac:dyDescent="0.3">
      <c r="A4822" t="s">
        <v>9874</v>
      </c>
      <c r="B4822" t="s">
        <v>9875</v>
      </c>
      <c r="C4822" t="s">
        <v>10301</v>
      </c>
      <c r="D4822" t="s">
        <v>127</v>
      </c>
      <c r="E4822">
        <v>0.105825</v>
      </c>
      <c r="F4822">
        <v>4.25</v>
      </c>
      <c r="G4822">
        <v>-27.917737524134498</v>
      </c>
      <c r="H4822">
        <v>-1.23320787049787</v>
      </c>
      <c r="I4822">
        <v>-11.675732363525</v>
      </c>
      <c r="J4822">
        <v>-2.76572611959616</v>
      </c>
      <c r="K4822">
        <v>4.2499999941559601</v>
      </c>
      <c r="L4822">
        <v>4.2497887158196699</v>
      </c>
      <c r="M4822">
        <v>100</v>
      </c>
      <c r="O4822">
        <v>0</v>
      </c>
      <c r="P4822">
        <v>0</v>
      </c>
    </row>
    <row r="4823" spans="1:17" hidden="1" x14ac:dyDescent="0.3">
      <c r="A4823" t="s">
        <v>9876</v>
      </c>
      <c r="B4823" t="s">
        <v>9877</v>
      </c>
      <c r="C4823" t="s">
        <v>10301</v>
      </c>
      <c r="D4823" t="s">
        <v>408</v>
      </c>
      <c r="E4823">
        <v>9.7884604062407093E-2</v>
      </c>
      <c r="F4823">
        <v>4.63</v>
      </c>
      <c r="G4823">
        <v>-12.1677375241345</v>
      </c>
      <c r="H4823">
        <v>-1.23320787049787</v>
      </c>
      <c r="I4823">
        <v>4.0742676364749304</v>
      </c>
      <c r="J4823">
        <v>-2.76572611959616</v>
      </c>
      <c r="K4823">
        <v>4.5123989414493302</v>
      </c>
      <c r="L4823">
        <v>4.2159167418547598</v>
      </c>
      <c r="M4823">
        <v>50</v>
      </c>
      <c r="N4823">
        <v>0</v>
      </c>
      <c r="O4823">
        <v>0</v>
      </c>
      <c r="P4823">
        <v>15.749999999999901</v>
      </c>
    </row>
    <row r="4824" spans="1:17" hidden="1" x14ac:dyDescent="0.3">
      <c r="A4824" t="s">
        <v>9878</v>
      </c>
      <c r="B4824" t="s">
        <v>9879</v>
      </c>
      <c r="C4824" t="s">
        <v>10301</v>
      </c>
      <c r="D4824" t="s">
        <v>527</v>
      </c>
      <c r="E4824">
        <v>9.1329431639917899E-2</v>
      </c>
      <c r="F4824">
        <v>4.55</v>
      </c>
      <c r="G4824">
        <v>-27.917737524134498</v>
      </c>
      <c r="H4824">
        <v>-1.23320787049787</v>
      </c>
      <c r="I4824">
        <v>-11.675732363525</v>
      </c>
      <c r="J4824">
        <v>-2.76572611959616</v>
      </c>
      <c r="K4824">
        <v>4.55</v>
      </c>
      <c r="L4824">
        <v>4.5499999999999803</v>
      </c>
      <c r="M4824">
        <v>50</v>
      </c>
      <c r="O4824">
        <v>0</v>
      </c>
      <c r="P4824">
        <v>0</v>
      </c>
    </row>
    <row r="4825" spans="1:17" hidden="1" x14ac:dyDescent="0.3">
      <c r="A4825" t="s">
        <v>9880</v>
      </c>
      <c r="B4825" t="s">
        <v>9881</v>
      </c>
      <c r="C4825" t="s">
        <v>10301</v>
      </c>
      <c r="D4825" t="s">
        <v>127</v>
      </c>
      <c r="E4825">
        <v>9.0601812000000004E-2</v>
      </c>
      <c r="F4825">
        <v>0.44</v>
      </c>
      <c r="G4825">
        <v>-17.917737524134498</v>
      </c>
      <c r="H4825">
        <v>-1.23320787049787</v>
      </c>
      <c r="I4825">
        <v>-11.675732363525</v>
      </c>
      <c r="J4825">
        <v>-2.76572611959616</v>
      </c>
      <c r="K4825">
        <v>0.43999366554786601</v>
      </c>
      <c r="L4825">
        <v>0.43501355355879301</v>
      </c>
      <c r="M4825">
        <v>50</v>
      </c>
      <c r="O4825">
        <v>0</v>
      </c>
      <c r="P4825">
        <v>9.9999999999999805</v>
      </c>
    </row>
    <row r="4826" spans="1:17" hidden="1" x14ac:dyDescent="0.3">
      <c r="A4826" t="s">
        <v>9882</v>
      </c>
      <c r="B4826" t="s">
        <v>9883</v>
      </c>
      <c r="C4826" t="s">
        <v>10301</v>
      </c>
      <c r="D4826" t="s">
        <v>568</v>
      </c>
      <c r="E4826">
        <v>8.9298000000000002E-2</v>
      </c>
      <c r="F4826">
        <v>38.74</v>
      </c>
      <c r="G4826">
        <v>-22.931287659635899</v>
      </c>
      <c r="H4826">
        <v>-1.23320787049787</v>
      </c>
      <c r="I4826">
        <v>-11.675732363525</v>
      </c>
      <c r="J4826">
        <v>-2.76572611959616</v>
      </c>
      <c r="K4826">
        <v>38.739647688020298</v>
      </c>
      <c r="L4826">
        <v>38.5001939269603</v>
      </c>
      <c r="M4826">
        <v>50</v>
      </c>
      <c r="O4826">
        <v>0</v>
      </c>
      <c r="P4826">
        <v>4.9864498644986499</v>
      </c>
    </row>
    <row r="4827" spans="1:17" hidden="1" x14ac:dyDescent="0.3">
      <c r="A4827" t="s">
        <v>9884</v>
      </c>
      <c r="B4827" t="s">
        <v>9885</v>
      </c>
      <c r="C4827" t="s">
        <v>10301</v>
      </c>
      <c r="E4827">
        <v>8.1900000000000001E-2</v>
      </c>
      <c r="F4827">
        <v>0.13</v>
      </c>
      <c r="G4827">
        <v>-27.917737524134498</v>
      </c>
      <c r="H4827">
        <v>-1.23320787049787</v>
      </c>
      <c r="I4827">
        <v>-11.675732363525</v>
      </c>
      <c r="J4827">
        <v>-2.76572611959616</v>
      </c>
      <c r="K4827">
        <v>0.12999999999999901</v>
      </c>
      <c r="L4827">
        <v>0.12999999999999901</v>
      </c>
      <c r="M4827">
        <v>50</v>
      </c>
      <c r="O4827">
        <v>0</v>
      </c>
      <c r="P4827">
        <v>0</v>
      </c>
    </row>
    <row r="4828" spans="1:17" hidden="1" x14ac:dyDescent="0.3">
      <c r="A4828" t="s">
        <v>9886</v>
      </c>
      <c r="B4828" t="s">
        <v>9887</v>
      </c>
      <c r="C4828" t="s">
        <v>10301</v>
      </c>
      <c r="D4828" t="s">
        <v>527</v>
      </c>
      <c r="E4828">
        <v>7.0599999999999996E-2</v>
      </c>
      <c r="F4828">
        <v>3.53</v>
      </c>
      <c r="G4828">
        <v>-17.9488901721096</v>
      </c>
      <c r="H4828">
        <v>-1.23320787049787</v>
      </c>
      <c r="I4828">
        <v>-6.9279578828129003</v>
      </c>
      <c r="J4828">
        <v>-2.76572611959616</v>
      </c>
      <c r="K4828">
        <v>3.4949001887827502</v>
      </c>
      <c r="L4828">
        <v>3.4667552666371799</v>
      </c>
      <c r="M4828">
        <v>100</v>
      </c>
      <c r="N4828">
        <v>0</v>
      </c>
      <c r="O4828">
        <v>0</v>
      </c>
      <c r="P4828">
        <v>9.9688473520249197</v>
      </c>
    </row>
    <row r="4829" spans="1:17" hidden="1" x14ac:dyDescent="0.3">
      <c r="A4829" t="s">
        <v>9888</v>
      </c>
      <c r="B4829" t="s">
        <v>9889</v>
      </c>
      <c r="C4829" t="s">
        <v>10301</v>
      </c>
      <c r="D4829" t="s">
        <v>21</v>
      </c>
      <c r="E4829">
        <v>6.6093190999999996E-2</v>
      </c>
      <c r="F4829">
        <v>4.37</v>
      </c>
      <c r="G4829">
        <v>90.582262475865406</v>
      </c>
      <c r="H4829">
        <v>-1.91502605231606</v>
      </c>
      <c r="I4829">
        <v>-25.989457853721099</v>
      </c>
      <c r="J4829">
        <v>-2.76572611959616</v>
      </c>
      <c r="K4829">
        <v>4.7830108708243504</v>
      </c>
      <c r="L4829">
        <v>4.2428193520977997</v>
      </c>
      <c r="M4829">
        <v>27.5452550425528</v>
      </c>
      <c r="N4829">
        <v>2.84994600613663</v>
      </c>
      <c r="O4829">
        <v>44.164759725400401</v>
      </c>
      <c r="Q4829">
        <v>7.1468664789336001E-2</v>
      </c>
    </row>
    <row r="4830" spans="1:17" hidden="1" x14ac:dyDescent="0.3">
      <c r="A4830" t="s">
        <v>9890</v>
      </c>
      <c r="B4830" t="s">
        <v>9891</v>
      </c>
      <c r="C4830" t="s">
        <v>10301</v>
      </c>
      <c r="D4830" t="s">
        <v>359</v>
      </c>
      <c r="E4830">
        <v>6.2612976000000001E-2</v>
      </c>
      <c r="F4830">
        <v>2.14</v>
      </c>
      <c r="G4830">
        <v>222.901934607013</v>
      </c>
      <c r="H4830">
        <v>18.991511230625701</v>
      </c>
      <c r="I4830">
        <v>40.097317281865003</v>
      </c>
      <c r="J4830">
        <v>2.1362346647175601</v>
      </c>
      <c r="K4830">
        <v>1.81001753655195</v>
      </c>
      <c r="L4830">
        <v>1.44503929570801</v>
      </c>
      <c r="M4830">
        <v>100</v>
      </c>
      <c r="N4830">
        <v>3.2318501170960099</v>
      </c>
      <c r="O4830">
        <v>0</v>
      </c>
      <c r="P4830">
        <v>250.819672131147</v>
      </c>
    </row>
    <row r="4831" spans="1:17" hidden="1" x14ac:dyDescent="0.3">
      <c r="A4831" t="s">
        <v>9892</v>
      </c>
      <c r="B4831" t="s">
        <v>9893</v>
      </c>
      <c r="C4831" t="s">
        <v>10301</v>
      </c>
      <c r="D4831" t="s">
        <v>177</v>
      </c>
      <c r="E4831">
        <v>5.1029999999999999E-2</v>
      </c>
      <c r="F4831">
        <v>22.68</v>
      </c>
      <c r="G4831">
        <v>-96.241759870503202</v>
      </c>
      <c r="H4831">
        <v>-1.23320787049787</v>
      </c>
      <c r="I4831">
        <v>-11.675732363525</v>
      </c>
      <c r="J4831">
        <v>-2.76572611959616</v>
      </c>
      <c r="K4831">
        <v>22.7711954582761</v>
      </c>
      <c r="L4831">
        <v>32.847193596541899</v>
      </c>
      <c r="M4831">
        <v>0</v>
      </c>
      <c r="O4831">
        <v>215.69664902998201</v>
      </c>
      <c r="P4831">
        <v>4.9999999999999796</v>
      </c>
    </row>
    <row r="4832" spans="1:17" hidden="1" x14ac:dyDescent="0.3">
      <c r="A4832" t="s">
        <v>9894</v>
      </c>
      <c r="B4832" t="s">
        <v>9895</v>
      </c>
      <c r="C4832" t="s">
        <v>10301</v>
      </c>
      <c r="D4832" t="s">
        <v>139</v>
      </c>
      <c r="E4832">
        <v>2.6800000000000001E-2</v>
      </c>
      <c r="F4832">
        <v>1.34</v>
      </c>
      <c r="G4832">
        <v>-27.917737524134498</v>
      </c>
      <c r="H4832">
        <v>-1.23320787049787</v>
      </c>
      <c r="I4832">
        <v>-11.675732363525</v>
      </c>
      <c r="J4832">
        <v>-2.76572611959616</v>
      </c>
      <c r="K4832">
        <v>1.3399999966310701</v>
      </c>
      <c r="L4832">
        <v>1.3398744908899001</v>
      </c>
      <c r="M4832">
        <v>100</v>
      </c>
      <c r="O4832">
        <v>0</v>
      </c>
      <c r="P4832">
        <v>0</v>
      </c>
    </row>
    <row r="4833" spans="1:17" hidden="1" x14ac:dyDescent="0.3">
      <c r="A4833" t="s">
        <v>9896</v>
      </c>
      <c r="B4833" t="s">
        <v>9897</v>
      </c>
      <c r="C4833" t="s">
        <v>10301</v>
      </c>
      <c r="D4833" t="s">
        <v>127</v>
      </c>
      <c r="E4833">
        <v>2.4500000000000001E-2</v>
      </c>
      <c r="F4833">
        <v>0.05</v>
      </c>
      <c r="G4833">
        <v>-27.917737524134498</v>
      </c>
      <c r="H4833">
        <v>-1.23320787049787</v>
      </c>
      <c r="I4833">
        <v>138.32426763647399</v>
      </c>
      <c r="J4833">
        <v>-2.76572611959616</v>
      </c>
      <c r="K4833">
        <v>4.6527963613370103E-2</v>
      </c>
      <c r="M4833">
        <v>100</v>
      </c>
      <c r="O4833">
        <v>0</v>
      </c>
    </row>
    <row r="4834" spans="1:17" hidden="1" x14ac:dyDescent="0.3">
      <c r="A4834" t="s">
        <v>9898</v>
      </c>
      <c r="B4834" t="s">
        <v>9899</v>
      </c>
      <c r="C4834" t="s">
        <v>10301</v>
      </c>
      <c r="E4834">
        <v>4.9799999999999996E-4</v>
      </c>
      <c r="F4834">
        <v>0.02</v>
      </c>
      <c r="G4834">
        <v>-27.917737524134498</v>
      </c>
      <c r="H4834">
        <v>-1.23320787049787</v>
      </c>
      <c r="I4834">
        <v>-11.675732363525</v>
      </c>
      <c r="J4834">
        <v>-2.76572611959616</v>
      </c>
      <c r="K4834">
        <v>0.02</v>
      </c>
      <c r="L4834">
        <v>0.02</v>
      </c>
      <c r="M4834">
        <v>50</v>
      </c>
      <c r="O4834">
        <v>0</v>
      </c>
      <c r="P4834">
        <v>0</v>
      </c>
    </row>
    <row r="4835" spans="1:17" hidden="1" x14ac:dyDescent="0.3">
      <c r="A4835" t="s">
        <v>9900</v>
      </c>
      <c r="B4835" t="s">
        <v>9901</v>
      </c>
      <c r="C4835" t="s">
        <v>10301</v>
      </c>
      <c r="D4835" t="s">
        <v>1353</v>
      </c>
      <c r="E4835">
        <v>0</v>
      </c>
      <c r="F4835">
        <v>1247.1300000000001</v>
      </c>
      <c r="G4835">
        <v>-19.3101558156811</v>
      </c>
      <c r="H4835">
        <v>-0.22228112019435101</v>
      </c>
      <c r="I4835">
        <v>-7.8468697829765803</v>
      </c>
      <c r="J4835">
        <v>-2.8705848404798502</v>
      </c>
      <c r="K4835">
        <v>1236.8565880917599</v>
      </c>
      <c r="L4835">
        <v>1207.42032425557</v>
      </c>
      <c r="M4835">
        <v>36.382996971611497</v>
      </c>
      <c r="N4835">
        <v>0.78165244965539804</v>
      </c>
      <c r="O4835">
        <v>2.7479091995221001</v>
      </c>
      <c r="P4835">
        <v>8.6814058265287599</v>
      </c>
      <c r="Q4835">
        <v>-0.13193077695746</v>
      </c>
    </row>
    <row r="4836" spans="1:17" hidden="1" x14ac:dyDescent="0.3">
      <c r="A4836" t="s">
        <v>9902</v>
      </c>
      <c r="B4836" t="s">
        <v>9903</v>
      </c>
      <c r="C4836" t="s">
        <v>10301</v>
      </c>
      <c r="D4836" t="s">
        <v>1353</v>
      </c>
      <c r="E4836">
        <v>0</v>
      </c>
      <c r="F4836">
        <v>1229.54</v>
      </c>
      <c r="G4836">
        <v>-20.624289236236201</v>
      </c>
      <c r="H4836">
        <v>-0.498513992946852</v>
      </c>
      <c r="I4836">
        <v>-7.9275887156244202</v>
      </c>
      <c r="J4836">
        <v>-2.4405228675636401</v>
      </c>
      <c r="K4836">
        <v>1221.7363540409399</v>
      </c>
      <c r="L4836">
        <v>1196.6032607459499</v>
      </c>
      <c r="M4836">
        <v>36.058663394519002</v>
      </c>
      <c r="N4836">
        <v>0.99363918724170397</v>
      </c>
      <c r="O4836">
        <v>13.2537371699985</v>
      </c>
      <c r="P4836">
        <v>9.6335265269727994</v>
      </c>
      <c r="Q4836">
        <v>-0.13333261542483699</v>
      </c>
    </row>
    <row r="4837" spans="1:17" hidden="1" x14ac:dyDescent="0.3">
      <c r="A4837" t="s">
        <v>9904</v>
      </c>
      <c r="B4837" t="s">
        <v>9905</v>
      </c>
      <c r="C4837" t="s">
        <v>10301</v>
      </c>
      <c r="D4837" t="s">
        <v>733</v>
      </c>
      <c r="E4837">
        <v>0</v>
      </c>
      <c r="F4837">
        <v>52.05</v>
      </c>
      <c r="G4837">
        <v>-11.0591128861605</v>
      </c>
      <c r="H4837">
        <v>-2.76266406385135</v>
      </c>
      <c r="I4837">
        <v>-2.30401561630927</v>
      </c>
      <c r="J4837">
        <v>-0.51082415881185705</v>
      </c>
      <c r="K4837">
        <v>51.704162260420098</v>
      </c>
      <c r="L4837">
        <v>49.142822597588903</v>
      </c>
      <c r="M4837">
        <v>37.853305265548997</v>
      </c>
      <c r="N4837">
        <v>0.17871786419713501</v>
      </c>
      <c r="O4837">
        <v>6.6282420749279298</v>
      </c>
      <c r="P4837">
        <v>22.0169721974776</v>
      </c>
      <c r="Q4837">
        <v>7.2054511565187995E-2</v>
      </c>
    </row>
    <row r="4838" spans="1:17" hidden="1" x14ac:dyDescent="0.3">
      <c r="A4838" t="s">
        <v>9906</v>
      </c>
      <c r="B4838" t="s">
        <v>9907</v>
      </c>
      <c r="C4838" t="s">
        <v>10301</v>
      </c>
      <c r="D4838" t="s">
        <v>733</v>
      </c>
      <c r="E4838">
        <v>0</v>
      </c>
      <c r="F4838">
        <v>25.6</v>
      </c>
      <c r="G4838">
        <v>-15.597625204022201</v>
      </c>
      <c r="H4838">
        <v>-2.89472255365088</v>
      </c>
      <c r="I4838">
        <v>-2.0866912676346399</v>
      </c>
      <c r="J4838">
        <v>-1.6131029081494299</v>
      </c>
      <c r="K4838">
        <v>25.393946035872201</v>
      </c>
      <c r="L4838">
        <v>24.3282602931789</v>
      </c>
      <c r="M4838">
        <v>42.1652590342811</v>
      </c>
      <c r="N4838">
        <v>0.71080719409251802</v>
      </c>
      <c r="O4838">
        <v>4.9999999999999796</v>
      </c>
      <c r="P4838">
        <v>17.162471395880999</v>
      </c>
      <c r="Q4838">
        <v>-2.5629607369169999E-2</v>
      </c>
    </row>
    <row r="4839" spans="1:17" hidden="1" x14ac:dyDescent="0.3">
      <c r="A4839" t="s">
        <v>9908</v>
      </c>
      <c r="B4839" t="s">
        <v>9909</v>
      </c>
      <c r="C4839" t="s">
        <v>10301</v>
      </c>
      <c r="D4839" t="s">
        <v>733</v>
      </c>
      <c r="E4839">
        <v>0</v>
      </c>
      <c r="F4839">
        <v>22.28</v>
      </c>
      <c r="G4839">
        <v>23.215080275349901</v>
      </c>
      <c r="H4839">
        <v>3.0390925989856901</v>
      </c>
      <c r="I4839">
        <v>8.7567000689073708</v>
      </c>
      <c r="J4839">
        <v>-0.13171502902315399</v>
      </c>
      <c r="K4839">
        <v>21.434758728349198</v>
      </c>
      <c r="L4839">
        <v>19.100139847460401</v>
      </c>
      <c r="M4839">
        <v>39.917065374287702</v>
      </c>
      <c r="N4839">
        <v>1.1121015662203799</v>
      </c>
      <c r="O4839">
        <v>2.6481149012567302</v>
      </c>
      <c r="P4839">
        <v>54.1868512110726</v>
      </c>
      <c r="Q4839">
        <v>8.1438948753974005E-2</v>
      </c>
    </row>
    <row r="4840" spans="1:17" hidden="1" x14ac:dyDescent="0.3">
      <c r="A4840" t="s">
        <v>9910</v>
      </c>
      <c r="B4840" t="s">
        <v>9911</v>
      </c>
      <c r="C4840" t="s">
        <v>10301</v>
      </c>
      <c r="D4840" t="s">
        <v>733</v>
      </c>
      <c r="E4840">
        <v>0</v>
      </c>
      <c r="F4840">
        <v>30.79</v>
      </c>
      <c r="G4840">
        <v>27.031686259268302</v>
      </c>
      <c r="H4840">
        <v>3.6323926739049801</v>
      </c>
      <c r="I4840">
        <v>4.5129468817579497</v>
      </c>
      <c r="J4840">
        <v>-0.64511644431452297</v>
      </c>
      <c r="K4840">
        <v>29.595643833181501</v>
      </c>
      <c r="L4840">
        <v>26.5263921664225</v>
      </c>
      <c r="M4840">
        <v>46.770192321881197</v>
      </c>
      <c r="N4840">
        <v>1.4191727884071701</v>
      </c>
      <c r="O4840">
        <v>5.3913608314387798</v>
      </c>
      <c r="P4840">
        <v>57.776069689982002</v>
      </c>
      <c r="Q4840">
        <v>-1.7638996257211999E-2</v>
      </c>
    </row>
    <row r="4841" spans="1:17" hidden="1" x14ac:dyDescent="0.3">
      <c r="A4841" t="s">
        <v>9912</v>
      </c>
      <c r="B4841" t="s">
        <v>9913</v>
      </c>
      <c r="C4841" t="s">
        <v>10301</v>
      </c>
      <c r="D4841" t="s">
        <v>733</v>
      </c>
      <c r="E4841">
        <v>0</v>
      </c>
      <c r="F4841">
        <v>44.39</v>
      </c>
      <c r="G4841">
        <v>8.8773318133076398</v>
      </c>
      <c r="H4841">
        <v>4.6617291392477798</v>
      </c>
      <c r="I4841">
        <v>-1.3077562322470799</v>
      </c>
      <c r="J4841">
        <v>1.49357647811036</v>
      </c>
      <c r="K4841">
        <v>41.170411629931102</v>
      </c>
      <c r="L4841">
        <v>37.835482603573297</v>
      </c>
      <c r="M4841">
        <v>42.372329352446798</v>
      </c>
      <c r="N4841">
        <v>1.0703953823386401</v>
      </c>
      <c r="O4841">
        <v>5.8121198468123296</v>
      </c>
      <c r="P4841">
        <v>57.411347517730398</v>
      </c>
      <c r="Q4841">
        <v>2.6969867049001998E-2</v>
      </c>
    </row>
    <row r="4842" spans="1:17" hidden="1" x14ac:dyDescent="0.3">
      <c r="A4842" t="s">
        <v>9914</v>
      </c>
      <c r="B4842" t="s">
        <v>9915</v>
      </c>
      <c r="C4842" t="s">
        <v>10301</v>
      </c>
      <c r="D4842" t="s">
        <v>733</v>
      </c>
      <c r="E4842">
        <v>0</v>
      </c>
      <c r="F4842">
        <v>39.520000000000003</v>
      </c>
      <c r="G4842">
        <v>11.2862075269397</v>
      </c>
      <c r="H4842">
        <v>1.5690754714844699</v>
      </c>
      <c r="I4842">
        <v>4.9712570107370304</v>
      </c>
      <c r="J4842">
        <v>-0.28253936325886603</v>
      </c>
      <c r="K4842">
        <v>38.178738162962503</v>
      </c>
      <c r="L4842">
        <v>34.799558194189501</v>
      </c>
      <c r="M4842">
        <v>37.855201331873801</v>
      </c>
      <c r="N4842">
        <v>0.54421804744278801</v>
      </c>
      <c r="O4842">
        <v>1.41700404858298</v>
      </c>
      <c r="P4842">
        <v>63.305785123966899</v>
      </c>
      <c r="Q4842">
        <v>5.8879591037521002E-2</v>
      </c>
    </row>
    <row r="4843" spans="1:17" hidden="1" x14ac:dyDescent="0.3">
      <c r="A4843" t="s">
        <v>9916</v>
      </c>
      <c r="B4843" t="s">
        <v>9917</v>
      </c>
      <c r="C4843" t="s">
        <v>10301</v>
      </c>
      <c r="D4843" t="s">
        <v>733</v>
      </c>
      <c r="E4843">
        <v>0</v>
      </c>
      <c r="F4843">
        <v>51.84</v>
      </c>
      <c r="G4843">
        <v>-11.029349700008201</v>
      </c>
      <c r="H4843">
        <v>-2.9942379784319701</v>
      </c>
      <c r="I4843">
        <v>-2.2393802419291</v>
      </c>
      <c r="J4843">
        <v>-0.6598414512238</v>
      </c>
      <c r="K4843">
        <v>51.545185357667897</v>
      </c>
      <c r="L4843">
        <v>48.989124754191401</v>
      </c>
      <c r="M4843">
        <v>38.548106434567202</v>
      </c>
      <c r="N4843">
        <v>0.50027630164029302</v>
      </c>
      <c r="O4843">
        <v>5.1311728395061698</v>
      </c>
      <c r="P4843">
        <v>22.698224852071</v>
      </c>
      <c r="Q4843">
        <v>-3.9160773297699998E-4</v>
      </c>
    </row>
    <row r="4844" spans="1:17" hidden="1" x14ac:dyDescent="0.3">
      <c r="A4844" t="s">
        <v>9918</v>
      </c>
      <c r="B4844" t="s">
        <v>9919</v>
      </c>
      <c r="C4844" t="s">
        <v>10301</v>
      </c>
      <c r="D4844" t="s">
        <v>733</v>
      </c>
      <c r="E4844">
        <v>0</v>
      </c>
      <c r="F4844">
        <v>160.58000000000001</v>
      </c>
      <c r="G4844">
        <v>14.604673055434001</v>
      </c>
      <c r="H4844">
        <v>0.98053258751740502</v>
      </c>
      <c r="I4844">
        <v>2.6567703064642698</v>
      </c>
      <c r="J4844">
        <v>-0.40873796823929698</v>
      </c>
      <c r="K4844">
        <v>153.92473141915301</v>
      </c>
      <c r="L4844">
        <v>140.07166156217201</v>
      </c>
      <c r="M4844">
        <v>34.574083232051997</v>
      </c>
      <c r="N4844">
        <v>1.14395689594849</v>
      </c>
      <c r="O4844">
        <v>2.0363681654004</v>
      </c>
      <c r="P4844">
        <v>45.968548313789597</v>
      </c>
      <c r="Q4844">
        <v>3.8010026247456002E-2</v>
      </c>
    </row>
    <row r="4845" spans="1:17" hidden="1" x14ac:dyDescent="0.3">
      <c r="A4845" t="s">
        <v>9920</v>
      </c>
      <c r="B4845" t="s">
        <v>9921</v>
      </c>
      <c r="C4845" t="s">
        <v>10301</v>
      </c>
      <c r="D4845" t="s">
        <v>571</v>
      </c>
      <c r="E4845">
        <v>0</v>
      </c>
      <c r="F4845">
        <v>88.1</v>
      </c>
      <c r="G4845">
        <v>-34.124487231363297</v>
      </c>
      <c r="H4845">
        <v>-4.3022323998760896</v>
      </c>
      <c r="I4845">
        <v>-31.983285506899101</v>
      </c>
      <c r="J4845">
        <v>-3.6407698717837702</v>
      </c>
      <c r="K4845">
        <v>89.142114767433</v>
      </c>
      <c r="L4845">
        <v>95.416374085525305</v>
      </c>
      <c r="M4845">
        <v>70.236447926634199</v>
      </c>
      <c r="N4845">
        <v>0.53059318373188702</v>
      </c>
      <c r="O4845">
        <v>50.170261066969303</v>
      </c>
      <c r="P4845">
        <v>33.403997577225802</v>
      </c>
      <c r="Q4845">
        <v>0.14567341613641299</v>
      </c>
    </row>
    <row r="4846" spans="1:17" hidden="1" x14ac:dyDescent="0.3">
      <c r="A4846" t="s">
        <v>9922</v>
      </c>
      <c r="B4846" t="s">
        <v>9923</v>
      </c>
      <c r="C4846" t="s">
        <v>10301</v>
      </c>
      <c r="D4846" t="s">
        <v>733</v>
      </c>
      <c r="E4846">
        <v>0</v>
      </c>
      <c r="F4846">
        <v>276.31</v>
      </c>
      <c r="G4846">
        <v>5.0130812962252902</v>
      </c>
      <c r="H4846">
        <v>0.81097280869763599</v>
      </c>
      <c r="I4846">
        <v>2.4642213707776399</v>
      </c>
      <c r="J4846">
        <v>-0.44040101490144201</v>
      </c>
      <c r="K4846">
        <v>270.06793781386301</v>
      </c>
      <c r="L4846">
        <v>248.34306185410699</v>
      </c>
      <c r="M4846">
        <v>38.8935273072047</v>
      </c>
      <c r="N4846">
        <v>0.66056338028169004</v>
      </c>
      <c r="O4846">
        <v>4.9545800007238103</v>
      </c>
      <c r="P4846">
        <v>37.638854296388502</v>
      </c>
      <c r="Q4846">
        <v>1.8802390589823002E-2</v>
      </c>
    </row>
    <row r="4847" spans="1:17" hidden="1" x14ac:dyDescent="0.3">
      <c r="A4847" t="s">
        <v>9924</v>
      </c>
      <c r="B4847" t="s">
        <v>9925</v>
      </c>
      <c r="C4847" t="s">
        <v>10301</v>
      </c>
      <c r="D4847" t="s">
        <v>224</v>
      </c>
      <c r="E4847">
        <v>0</v>
      </c>
      <c r="F4847">
        <v>1428.5</v>
      </c>
      <c r="G4847">
        <v>-30.661473907576799</v>
      </c>
      <c r="H4847">
        <v>-8.7681380102184292</v>
      </c>
      <c r="I4847">
        <v>-3.1848080831271002</v>
      </c>
      <c r="J4847">
        <v>-2.1503415042115499</v>
      </c>
      <c r="K4847">
        <v>1501.9622824497301</v>
      </c>
      <c r="L4847">
        <v>1504.2591758507101</v>
      </c>
      <c r="M4847">
        <v>62.226032105996701</v>
      </c>
      <c r="N4847">
        <v>1.0406944876826401</v>
      </c>
      <c r="O4847">
        <v>52.257612880643997</v>
      </c>
      <c r="P4847">
        <v>22.560164729097799</v>
      </c>
      <c r="Q4847">
        <v>6.3467078324692006E-2</v>
      </c>
    </row>
    <row r="4848" spans="1:17" hidden="1" x14ac:dyDescent="0.3">
      <c r="A4848" t="s">
        <v>9926</v>
      </c>
      <c r="B4848" t="s">
        <v>9927</v>
      </c>
      <c r="C4848" t="s">
        <v>10301</v>
      </c>
      <c r="D4848" t="s">
        <v>733</v>
      </c>
      <c r="E4848">
        <v>0</v>
      </c>
      <c r="F4848">
        <v>272.8</v>
      </c>
      <c r="G4848">
        <v>2.0489132619540502</v>
      </c>
      <c r="H4848">
        <v>0.68612765778709095</v>
      </c>
      <c r="I4848">
        <v>1.2007985864914801</v>
      </c>
      <c r="J4848">
        <v>0.910772453191661</v>
      </c>
      <c r="K4848">
        <v>264.41942483315103</v>
      </c>
      <c r="L4848">
        <v>245.248303086752</v>
      </c>
      <c r="M4848">
        <v>30.520322535784199</v>
      </c>
      <c r="N4848">
        <v>0.22249767497994399</v>
      </c>
      <c r="O4848">
        <v>7.0381231671554101</v>
      </c>
      <c r="P4848">
        <v>34.054054054053999</v>
      </c>
      <c r="Q4848">
        <v>1.6721317295981999E-2</v>
      </c>
    </row>
    <row r="4849" spans="1:17" hidden="1" x14ac:dyDescent="0.3">
      <c r="A4849" t="s">
        <v>9928</v>
      </c>
      <c r="B4849" t="s">
        <v>9929</v>
      </c>
      <c r="C4849" t="s">
        <v>10301</v>
      </c>
      <c r="D4849" t="s">
        <v>733</v>
      </c>
      <c r="E4849">
        <v>0</v>
      </c>
      <c r="F4849">
        <v>759.53</v>
      </c>
      <c r="G4849">
        <v>41.325544262041198</v>
      </c>
      <c r="H4849">
        <v>4.3056392472966003</v>
      </c>
      <c r="I4849">
        <v>15.423114672067801</v>
      </c>
      <c r="J4849">
        <v>0.23188231610337201</v>
      </c>
      <c r="K4849">
        <v>728.48158363794596</v>
      </c>
      <c r="L4849">
        <v>636.52132492566602</v>
      </c>
      <c r="M4849">
        <v>33.773001793398997</v>
      </c>
      <c r="N4849">
        <v>0.549289085019384</v>
      </c>
      <c r="O4849">
        <v>0.414730162073917</v>
      </c>
      <c r="P4849">
        <v>76.225058004640303</v>
      </c>
      <c r="Q4849">
        <v>3.7138248543373997E-2</v>
      </c>
    </row>
    <row r="4850" spans="1:17" hidden="1" x14ac:dyDescent="0.3">
      <c r="A4850" t="s">
        <v>9930</v>
      </c>
      <c r="B4850" t="s">
        <v>9931</v>
      </c>
      <c r="C4850" t="s">
        <v>10301</v>
      </c>
      <c r="D4850" t="s">
        <v>733</v>
      </c>
      <c r="E4850">
        <v>0</v>
      </c>
      <c r="F4850">
        <v>264.73</v>
      </c>
      <c r="G4850">
        <v>0.97991560664741295</v>
      </c>
      <c r="H4850">
        <v>1.06350944767867</v>
      </c>
      <c r="I4850">
        <v>1.2107117113544801</v>
      </c>
      <c r="J4850">
        <v>3.18027299200873E-2</v>
      </c>
      <c r="K4850">
        <v>256.93114276488598</v>
      </c>
      <c r="L4850">
        <v>238.77259233598301</v>
      </c>
      <c r="M4850">
        <v>38.590708796903002</v>
      </c>
      <c r="N4850">
        <v>0.45028188464814201</v>
      </c>
      <c r="O4850">
        <v>3.87564688550599</v>
      </c>
      <c r="P4850">
        <v>33.030150753768801</v>
      </c>
      <c r="Q4850">
        <v>1.5258138167479E-2</v>
      </c>
    </row>
    <row r="4851" spans="1:17" hidden="1" x14ac:dyDescent="0.3">
      <c r="A4851" t="s">
        <v>9932</v>
      </c>
      <c r="B4851" t="s">
        <v>9933</v>
      </c>
      <c r="C4851" t="s">
        <v>10301</v>
      </c>
      <c r="D4851" t="s">
        <v>733</v>
      </c>
      <c r="E4851">
        <v>0</v>
      </c>
      <c r="F4851">
        <v>262.91000000000003</v>
      </c>
      <c r="G4851">
        <v>-15.167930508095401</v>
      </c>
      <c r="H4851">
        <v>-2.97283051200731</v>
      </c>
      <c r="I4851">
        <v>-1.4547957937015501</v>
      </c>
      <c r="J4851">
        <v>-2.6080216807931902</v>
      </c>
      <c r="K4851">
        <v>260.09387774963102</v>
      </c>
      <c r="L4851">
        <v>249.217840737253</v>
      </c>
      <c r="M4851">
        <v>43.6990592984979</v>
      </c>
      <c r="N4851">
        <v>0.40692947653751199</v>
      </c>
      <c r="O4851">
        <v>4.5642995701951197</v>
      </c>
      <c r="P4851">
        <v>17.187430354357002</v>
      </c>
      <c r="Q4851">
        <v>-2.6504851824225999E-2</v>
      </c>
    </row>
    <row r="4852" spans="1:17" hidden="1" x14ac:dyDescent="0.3">
      <c r="A4852" t="s">
        <v>9934</v>
      </c>
      <c r="B4852" t="s">
        <v>9935</v>
      </c>
      <c r="C4852" t="s">
        <v>10301</v>
      </c>
      <c r="D4852" t="s">
        <v>733</v>
      </c>
      <c r="E4852">
        <v>0</v>
      </c>
      <c r="F4852">
        <v>269.57</v>
      </c>
      <c r="G4852">
        <v>1.44129774164241</v>
      </c>
      <c r="H4852">
        <v>4.2023217975997798E-2</v>
      </c>
      <c r="I4852">
        <v>1.0914711503841501</v>
      </c>
      <c r="J4852">
        <v>-1.9280101165909</v>
      </c>
      <c r="K4852">
        <v>261.56769004934699</v>
      </c>
      <c r="L4852">
        <v>242.06240970500201</v>
      </c>
      <c r="M4852">
        <v>39.772223044646402</v>
      </c>
      <c r="N4852">
        <v>0.69306517345271701</v>
      </c>
      <c r="O4852">
        <v>4.0954112104462697</v>
      </c>
      <c r="P4852">
        <v>1177.4013173482399</v>
      </c>
      <c r="Q4852">
        <v>-4.0451341168239998E-3</v>
      </c>
    </row>
    <row r="4853" spans="1:17" hidden="1" x14ac:dyDescent="0.3">
      <c r="A4853" t="s">
        <v>9936</v>
      </c>
      <c r="B4853" t="s">
        <v>9937</v>
      </c>
      <c r="C4853" t="s">
        <v>10301</v>
      </c>
      <c r="D4853" t="s">
        <v>231</v>
      </c>
      <c r="E4853">
        <v>0</v>
      </c>
      <c r="F4853">
        <v>155</v>
      </c>
      <c r="G4853">
        <v>1.2489291425321001</v>
      </c>
      <c r="H4853">
        <v>-5.5541955248188604</v>
      </c>
      <c r="I4853">
        <v>-10.6985336664566</v>
      </c>
      <c r="J4853">
        <v>-7.0867137739171504</v>
      </c>
      <c r="K4853">
        <v>154.99221974710599</v>
      </c>
      <c r="L4853">
        <v>147.57930195431101</v>
      </c>
      <c r="M4853">
        <v>50</v>
      </c>
      <c r="N4853">
        <v>6.55555555555555</v>
      </c>
      <c r="O4853">
        <v>4.5161290322580596</v>
      </c>
      <c r="P4853">
        <v>55</v>
      </c>
    </row>
    <row r="4854" spans="1:17" hidden="1" x14ac:dyDescent="0.3">
      <c r="A4854" t="s">
        <v>9938</v>
      </c>
      <c r="B4854" t="s">
        <v>9939</v>
      </c>
      <c r="C4854" t="s">
        <v>10301</v>
      </c>
      <c r="D4854" t="s">
        <v>733</v>
      </c>
      <c r="E4854">
        <v>0</v>
      </c>
      <c r="F4854">
        <v>911.4</v>
      </c>
      <c r="G4854">
        <v>28.411593522177601</v>
      </c>
      <c r="H4854">
        <v>1.67750095672761</v>
      </c>
      <c r="I4854">
        <v>10.6401362214008</v>
      </c>
      <c r="J4854">
        <v>0.78153654187604504</v>
      </c>
      <c r="K4854">
        <v>877.10452593328603</v>
      </c>
      <c r="L4854">
        <v>777.65510914090498</v>
      </c>
      <c r="M4854">
        <v>37.3388535311583</v>
      </c>
      <c r="N4854">
        <v>0.69888386123680202</v>
      </c>
      <c r="O4854">
        <v>4.1606319947333699</v>
      </c>
      <c r="P4854">
        <v>94.935192710784094</v>
      </c>
      <c r="Q4854">
        <v>2.6632969630870001E-2</v>
      </c>
    </row>
    <row r="4855" spans="1:17" hidden="1" x14ac:dyDescent="0.3">
      <c r="A4855" t="s">
        <v>9940</v>
      </c>
      <c r="B4855" t="s">
        <v>9941</v>
      </c>
      <c r="C4855" t="s">
        <v>10301</v>
      </c>
      <c r="D4855" t="s">
        <v>733</v>
      </c>
      <c r="E4855">
        <v>0</v>
      </c>
      <c r="F4855">
        <v>864.55</v>
      </c>
      <c r="G4855">
        <v>-3.1630477694448098</v>
      </c>
      <c r="H4855">
        <v>-7.3273909175162102E-3</v>
      </c>
      <c r="I4855">
        <v>-0.69370412219002298</v>
      </c>
      <c r="J4855">
        <v>-0.34302738721849602</v>
      </c>
      <c r="K4855">
        <v>846.50899141905495</v>
      </c>
      <c r="L4855">
        <v>790.75983123301103</v>
      </c>
      <c r="M4855">
        <v>43.617668529781398</v>
      </c>
      <c r="N4855">
        <v>0.12565376569037601</v>
      </c>
      <c r="O4855">
        <v>14.5104389566826</v>
      </c>
      <c r="P4855">
        <v>40.577235772357703</v>
      </c>
      <c r="Q4855">
        <v>3.5665262196414999E-2</v>
      </c>
    </row>
    <row r="4856" spans="1:17" hidden="1" x14ac:dyDescent="0.3">
      <c r="A4856" t="s">
        <v>9942</v>
      </c>
      <c r="B4856" t="s">
        <v>9943</v>
      </c>
      <c r="C4856" t="s">
        <v>10301</v>
      </c>
      <c r="D4856" t="s">
        <v>733</v>
      </c>
      <c r="E4856">
        <v>0</v>
      </c>
      <c r="F4856">
        <v>286.36</v>
      </c>
      <c r="G4856">
        <v>5.7641634141969798</v>
      </c>
      <c r="H4856">
        <v>-1.1279447126031299</v>
      </c>
      <c r="I4856">
        <v>2.4801376783326199</v>
      </c>
      <c r="J4856">
        <v>-0.43430574656890902</v>
      </c>
      <c r="K4856">
        <v>278.22009717605999</v>
      </c>
      <c r="L4856">
        <v>255.714005430691</v>
      </c>
      <c r="M4856">
        <v>36.174903309900898</v>
      </c>
      <c r="N4856">
        <v>0.59578543053326605</v>
      </c>
      <c r="O4856">
        <v>3.8727475904455799</v>
      </c>
      <c r="P4856">
        <v>63.158794370691098</v>
      </c>
      <c r="Q4856">
        <v>1.2902501101542001E-2</v>
      </c>
    </row>
    <row r="4857" spans="1:17" hidden="1" x14ac:dyDescent="0.3">
      <c r="A4857" t="s">
        <v>9944</v>
      </c>
      <c r="B4857" t="s">
        <v>9945</v>
      </c>
      <c r="C4857" t="s">
        <v>10301</v>
      </c>
      <c r="D4857" t="s">
        <v>733</v>
      </c>
      <c r="E4857">
        <v>0</v>
      </c>
      <c r="F4857">
        <v>913.05</v>
      </c>
      <c r="G4857">
        <v>-1.7625332426371401</v>
      </c>
      <c r="H4857">
        <v>0.59622356762921302</v>
      </c>
      <c r="I4857">
        <v>0.31371937203240002</v>
      </c>
      <c r="J4857">
        <v>-1.16283401726024</v>
      </c>
      <c r="K4857">
        <v>891.11903652496596</v>
      </c>
      <c r="L4857">
        <v>831.43136886775005</v>
      </c>
      <c r="M4857">
        <v>36.216852662223999</v>
      </c>
      <c r="N4857">
        <v>0.52235288410618697</v>
      </c>
      <c r="O4857">
        <v>2.2506982092985002</v>
      </c>
      <c r="P4857">
        <v>29.510638297872301</v>
      </c>
      <c r="Q4857">
        <v>1.1367808071405999E-2</v>
      </c>
    </row>
    <row r="4858" spans="1:17" hidden="1" x14ac:dyDescent="0.3">
      <c r="A4858" t="s">
        <v>9946</v>
      </c>
      <c r="B4858" t="s">
        <v>9947</v>
      </c>
      <c r="C4858" t="s">
        <v>10301</v>
      </c>
      <c r="D4858" t="s">
        <v>733</v>
      </c>
      <c r="E4858">
        <v>0</v>
      </c>
      <c r="F4858">
        <v>885.18</v>
      </c>
      <c r="G4858">
        <v>-2.0804509292420601</v>
      </c>
      <c r="H4858">
        <v>0.63826512270724001</v>
      </c>
      <c r="I4858">
        <v>0.30008071916838203</v>
      </c>
      <c r="J4858">
        <v>-0.56940936935932296</v>
      </c>
      <c r="K4858">
        <v>863.58164310968004</v>
      </c>
      <c r="L4858">
        <v>806.09728997886896</v>
      </c>
      <c r="M4858">
        <v>37.423081017166801</v>
      </c>
      <c r="N4858">
        <v>0.464985601279018</v>
      </c>
      <c r="O4858">
        <v>1.4821844144693599</v>
      </c>
      <c r="P4858">
        <v>29.765150848799301</v>
      </c>
      <c r="Q4858">
        <v>2.5475784075280001E-3</v>
      </c>
    </row>
    <row r="4859" spans="1:17" hidden="1" x14ac:dyDescent="0.3">
      <c r="A4859" t="s">
        <v>9948</v>
      </c>
      <c r="B4859" t="s">
        <v>9949</v>
      </c>
      <c r="C4859" t="s">
        <v>10301</v>
      </c>
      <c r="D4859" t="s">
        <v>733</v>
      </c>
      <c r="E4859">
        <v>0</v>
      </c>
      <c r="F4859">
        <v>259.07</v>
      </c>
      <c r="G4859">
        <v>-15.8680856924663</v>
      </c>
      <c r="H4859">
        <v>-6.2712306841860803</v>
      </c>
      <c r="I4859">
        <v>-1.9189114857077401</v>
      </c>
      <c r="J4859">
        <v>-4.6822324228597196</v>
      </c>
      <c r="K4859">
        <v>256.81942934081502</v>
      </c>
      <c r="L4859">
        <v>246.13521458775401</v>
      </c>
      <c r="M4859">
        <v>45.289626408737497</v>
      </c>
      <c r="N4859">
        <v>0.33720220047469202</v>
      </c>
      <c r="O4859">
        <v>4.2189369668429402</v>
      </c>
      <c r="P4859">
        <v>17.226244343891299</v>
      </c>
    </row>
    <row r="4860" spans="1:17" hidden="1" x14ac:dyDescent="0.3">
      <c r="A4860" t="s">
        <v>9950</v>
      </c>
      <c r="B4860" t="s">
        <v>9951</v>
      </c>
      <c r="C4860" t="s">
        <v>10301</v>
      </c>
      <c r="D4860" t="s">
        <v>733</v>
      </c>
      <c r="E4860">
        <v>0</v>
      </c>
      <c r="F4860">
        <v>443.61</v>
      </c>
      <c r="G4860">
        <v>9.1215877979129605</v>
      </c>
      <c r="H4860">
        <v>2.65019620520036</v>
      </c>
      <c r="I4860">
        <v>-1.56602227615413</v>
      </c>
      <c r="J4860">
        <v>0.33912666755617099</v>
      </c>
      <c r="K4860">
        <v>411.11178625995302</v>
      </c>
      <c r="L4860">
        <v>378.31930288500598</v>
      </c>
      <c r="M4860">
        <v>43.691570787736502</v>
      </c>
      <c r="N4860">
        <v>0.51353201073503896</v>
      </c>
      <c r="O4860">
        <v>0.75967629223867505</v>
      </c>
      <c r="P4860">
        <v>39.9400630914826</v>
      </c>
    </row>
    <row r="4861" spans="1:17" hidden="1" x14ac:dyDescent="0.3">
      <c r="A4861" t="s">
        <v>9952</v>
      </c>
      <c r="B4861" t="s">
        <v>9953</v>
      </c>
      <c r="C4861" t="s">
        <v>10301</v>
      </c>
      <c r="D4861" t="s">
        <v>733</v>
      </c>
      <c r="E4861">
        <v>0</v>
      </c>
      <c r="F4861">
        <v>520.69000000000005</v>
      </c>
      <c r="G4861">
        <v>-11.546827457980401</v>
      </c>
      <c r="H4861">
        <v>-1.7995935396232801</v>
      </c>
      <c r="I4861">
        <v>-2.1858677828201998</v>
      </c>
      <c r="J4861">
        <v>0.47350412363913902</v>
      </c>
      <c r="K4861">
        <v>518.05653109483205</v>
      </c>
      <c r="L4861">
        <v>492.34494645779199</v>
      </c>
      <c r="M4861">
        <v>38.951823625668403</v>
      </c>
      <c r="N4861">
        <v>0.51931143864555895</v>
      </c>
      <c r="O4861">
        <v>4.5151625727400004</v>
      </c>
      <c r="P4861">
        <v>21.770346117867099</v>
      </c>
    </row>
    <row r="4862" spans="1:17" hidden="1" x14ac:dyDescent="0.3">
      <c r="A4862" t="s">
        <v>9954</v>
      </c>
      <c r="B4862" t="s">
        <v>9955</v>
      </c>
      <c r="C4862" t="s">
        <v>10301</v>
      </c>
      <c r="D4862" t="s">
        <v>1353</v>
      </c>
      <c r="E4862">
        <v>0</v>
      </c>
      <c r="F4862">
        <v>123.65</v>
      </c>
      <c r="G4862">
        <v>-20.768690730373699</v>
      </c>
      <c r="H4862">
        <v>-1.1439149084067901</v>
      </c>
      <c r="I4862">
        <v>-8.04683528005204</v>
      </c>
      <c r="J4862">
        <v>-3.18569058414147</v>
      </c>
      <c r="K4862">
        <v>122.739730906944</v>
      </c>
      <c r="L4862">
        <v>120.198632519349</v>
      </c>
      <c r="M4862">
        <v>42.831285615245399</v>
      </c>
      <c r="N4862">
        <v>0.39520459383164702</v>
      </c>
      <c r="O4862">
        <v>3.1136271734734899</v>
      </c>
      <c r="P4862">
        <v>7.3257529728322197</v>
      </c>
    </row>
    <row r="4863" spans="1:17" hidden="1" x14ac:dyDescent="0.3">
      <c r="A4863" t="s">
        <v>9956</v>
      </c>
      <c r="B4863" t="s">
        <v>9957</v>
      </c>
      <c r="C4863" t="s">
        <v>10301</v>
      </c>
      <c r="D4863" t="s">
        <v>733</v>
      </c>
      <c r="E4863">
        <v>0</v>
      </c>
      <c r="F4863">
        <v>41.99</v>
      </c>
      <c r="G4863">
        <v>5.8509786275060902</v>
      </c>
      <c r="H4863">
        <v>1.47807693653681</v>
      </c>
      <c r="I4863">
        <v>1.8107541229614199</v>
      </c>
      <c r="J4863">
        <v>-0.60343263077206599</v>
      </c>
      <c r="K4863">
        <v>40.651168666635101</v>
      </c>
      <c r="L4863">
        <v>37.573638423893598</v>
      </c>
      <c r="M4863">
        <v>40.246772189485696</v>
      </c>
      <c r="N4863">
        <v>0.51976064680177203</v>
      </c>
      <c r="O4863">
        <v>1.4765420338175701</v>
      </c>
      <c r="P4863">
        <v>35.714285714285701</v>
      </c>
    </row>
    <row r="4864" spans="1:17" hidden="1" x14ac:dyDescent="0.3">
      <c r="A4864" t="s">
        <v>9958</v>
      </c>
      <c r="B4864" t="s">
        <v>9959</v>
      </c>
      <c r="C4864" t="s">
        <v>10301</v>
      </c>
      <c r="D4864" t="s">
        <v>1353</v>
      </c>
      <c r="E4864">
        <v>0</v>
      </c>
      <c r="F4864">
        <v>56.8</v>
      </c>
      <c r="G4864">
        <v>-19.665402856705501</v>
      </c>
      <c r="H4864">
        <v>-2.6108129570397201</v>
      </c>
      <c r="I4864">
        <v>-7.4364223983938498</v>
      </c>
      <c r="J4864">
        <v>-4.0736087636399896</v>
      </c>
      <c r="K4864">
        <v>56.316216111183103</v>
      </c>
      <c r="L4864">
        <v>54.976255738634997</v>
      </c>
      <c r="M4864">
        <v>51.453169897924603</v>
      </c>
      <c r="N4864">
        <v>2.2699073280089999</v>
      </c>
      <c r="O4864">
        <v>3.1690140845070398</v>
      </c>
      <c r="P4864">
        <v>8.3969465648855</v>
      </c>
    </row>
    <row r="4865" spans="1:16" hidden="1" x14ac:dyDescent="0.3">
      <c r="A4865" t="s">
        <v>9960</v>
      </c>
      <c r="B4865" t="s">
        <v>9961</v>
      </c>
      <c r="C4865" t="s">
        <v>10301</v>
      </c>
      <c r="D4865" t="s">
        <v>622</v>
      </c>
      <c r="M4865">
        <v>50</v>
      </c>
    </row>
    <row r="4866" spans="1:16" hidden="1" x14ac:dyDescent="0.3">
      <c r="A4866" t="s">
        <v>9962</v>
      </c>
      <c r="B4866" t="s">
        <v>9963</v>
      </c>
      <c r="C4866" t="s">
        <v>10301</v>
      </c>
    </row>
    <row r="4867" spans="1:16" hidden="1" x14ac:dyDescent="0.3">
      <c r="A4867" t="s">
        <v>9964</v>
      </c>
      <c r="B4867" t="s">
        <v>9965</v>
      </c>
      <c r="C4867" t="s">
        <v>10301</v>
      </c>
      <c r="D4867" t="s">
        <v>568</v>
      </c>
      <c r="F4867">
        <v>250</v>
      </c>
      <c r="G4867">
        <v>-5.5931859894901201</v>
      </c>
      <c r="H4867">
        <v>-1.87035303188851</v>
      </c>
      <c r="I4867">
        <v>-12.2495918825592</v>
      </c>
      <c r="J4867">
        <v>1.0670674632677399</v>
      </c>
      <c r="N4867">
        <v>1</v>
      </c>
    </row>
    <row r="4868" spans="1:16" hidden="1" x14ac:dyDescent="0.3">
      <c r="A4868" t="s">
        <v>9966</v>
      </c>
      <c r="B4868" t="s">
        <v>9967</v>
      </c>
      <c r="C4868" t="s">
        <v>10301</v>
      </c>
      <c r="F4868">
        <v>10.28</v>
      </c>
      <c r="G4868">
        <v>-5.5931859894901201</v>
      </c>
      <c r="H4868">
        <v>-1.87035303188851</v>
      </c>
      <c r="I4868">
        <v>-12.2495918825592</v>
      </c>
      <c r="J4868">
        <v>1.0670674632677399</v>
      </c>
    </row>
    <row r="4869" spans="1:16" hidden="1" x14ac:dyDescent="0.3">
      <c r="A4869" t="s">
        <v>9968</v>
      </c>
      <c r="B4869" t="s">
        <v>9969</v>
      </c>
      <c r="C4869" t="s">
        <v>10301</v>
      </c>
      <c r="F4869">
        <v>1.1499999999999999</v>
      </c>
      <c r="G4869">
        <v>-5.5931859894901201</v>
      </c>
      <c r="H4869">
        <v>-1.87035303188851</v>
      </c>
      <c r="I4869">
        <v>-12.2495918825592</v>
      </c>
      <c r="J4869">
        <v>1.0670674632677399</v>
      </c>
    </row>
    <row r="4870" spans="1:16" hidden="1" x14ac:dyDescent="0.3">
      <c r="A4870" t="s">
        <v>9970</v>
      </c>
      <c r="B4870" t="s">
        <v>9971</v>
      </c>
      <c r="C4870" t="s">
        <v>10301</v>
      </c>
      <c r="D4870" t="s">
        <v>127</v>
      </c>
      <c r="F4870">
        <v>91.32</v>
      </c>
      <c r="G4870">
        <v>21.787180508652298</v>
      </c>
      <c r="H4870">
        <v>-2.9627676189255499</v>
      </c>
      <c r="I4870">
        <v>-19.246582565954199</v>
      </c>
      <c r="J4870">
        <v>3.5870815945274699</v>
      </c>
      <c r="K4870">
        <v>88.908267806248205</v>
      </c>
      <c r="L4870">
        <v>87.225356419724605</v>
      </c>
      <c r="N4870">
        <v>0.34326527862003903</v>
      </c>
      <c r="O4870">
        <v>37.7025843188786</v>
      </c>
      <c r="P4870">
        <v>59.985984583041301</v>
      </c>
    </row>
    <row r="4871" spans="1:16" hidden="1" x14ac:dyDescent="0.3">
      <c r="A4871" t="s">
        <v>9972</v>
      </c>
      <c r="B4871" t="s">
        <v>9973</v>
      </c>
      <c r="C4871" t="s">
        <v>10301</v>
      </c>
    </row>
    <row r="4872" spans="1:16" hidden="1" x14ac:dyDescent="0.3">
      <c r="A4872" t="s">
        <v>9974</v>
      </c>
      <c r="B4872" t="s">
        <v>9975</v>
      </c>
      <c r="C4872" t="s">
        <v>10301</v>
      </c>
    </row>
    <row r="4873" spans="1:16" hidden="1" x14ac:dyDescent="0.3">
      <c r="A4873" t="s">
        <v>9976</v>
      </c>
      <c r="B4873" t="s">
        <v>9977</v>
      </c>
      <c r="C4873" t="s">
        <v>10301</v>
      </c>
    </row>
    <row r="4874" spans="1:16" hidden="1" x14ac:dyDescent="0.3">
      <c r="A4874" t="s">
        <v>9978</v>
      </c>
      <c r="B4874" t="s">
        <v>9979</v>
      </c>
      <c r="C4874" t="s">
        <v>10301</v>
      </c>
    </row>
    <row r="4875" spans="1:16" hidden="1" x14ac:dyDescent="0.3">
      <c r="A4875" t="s">
        <v>9980</v>
      </c>
      <c r="B4875" t="s">
        <v>9981</v>
      </c>
      <c r="C4875" t="s">
        <v>10301</v>
      </c>
    </row>
    <row r="4876" spans="1:16" hidden="1" x14ac:dyDescent="0.3">
      <c r="A4876" t="s">
        <v>9982</v>
      </c>
      <c r="B4876" t="s">
        <v>9983</v>
      </c>
      <c r="C4876" t="s">
        <v>10301</v>
      </c>
    </row>
    <row r="4877" spans="1:16" hidden="1" x14ac:dyDescent="0.3">
      <c r="A4877" t="s">
        <v>9984</v>
      </c>
      <c r="B4877" t="s">
        <v>9985</v>
      </c>
      <c r="C4877" t="s">
        <v>10301</v>
      </c>
    </row>
    <row r="4878" spans="1:16" hidden="1" x14ac:dyDescent="0.3">
      <c r="A4878" t="s">
        <v>9986</v>
      </c>
      <c r="B4878" t="s">
        <v>9987</v>
      </c>
      <c r="C4878" t="s">
        <v>10301</v>
      </c>
    </row>
    <row r="4879" spans="1:16" hidden="1" x14ac:dyDescent="0.3">
      <c r="A4879" t="s">
        <v>9988</v>
      </c>
      <c r="B4879" t="s">
        <v>9989</v>
      </c>
      <c r="C4879" t="s">
        <v>10301</v>
      </c>
      <c r="D4879" t="s">
        <v>527</v>
      </c>
      <c r="F4879">
        <v>0</v>
      </c>
      <c r="G4879">
        <v>-27.917737524134498</v>
      </c>
      <c r="M4879">
        <v>50</v>
      </c>
    </row>
    <row r="4880" spans="1:16" hidden="1" x14ac:dyDescent="0.3">
      <c r="A4880" t="s">
        <v>9990</v>
      </c>
      <c r="B4880" t="s">
        <v>9991</v>
      </c>
      <c r="C4880" t="s">
        <v>10301</v>
      </c>
    </row>
    <row r="4881" spans="1:16" hidden="1" x14ac:dyDescent="0.3">
      <c r="A4881" t="s">
        <v>9992</v>
      </c>
      <c r="B4881" t="s">
        <v>9993</v>
      </c>
      <c r="C4881" t="s">
        <v>10301</v>
      </c>
      <c r="F4881">
        <v>0.85</v>
      </c>
      <c r="G4881">
        <v>-6.4891660955631201</v>
      </c>
      <c r="H4881">
        <v>5.0167921295021101</v>
      </c>
      <c r="I4881">
        <v>-10.4852561730488</v>
      </c>
      <c r="J4881">
        <v>6.20863285476279</v>
      </c>
      <c r="K4881">
        <v>0.80592717868771901</v>
      </c>
      <c r="L4881">
        <v>0.82421910663047504</v>
      </c>
      <c r="N4881">
        <v>1.1312456008446301</v>
      </c>
      <c r="O4881">
        <v>14.117647058823501</v>
      </c>
      <c r="P4881">
        <v>73.469387755102005</v>
      </c>
    </row>
    <row r="4882" spans="1:16" hidden="1" x14ac:dyDescent="0.3">
      <c r="A4882" t="s">
        <v>9994</v>
      </c>
      <c r="B4882" t="s">
        <v>9995</v>
      </c>
      <c r="C4882" t="s">
        <v>10301</v>
      </c>
      <c r="D4882" t="s">
        <v>127</v>
      </c>
      <c r="F4882">
        <v>0</v>
      </c>
      <c r="G4882">
        <v>-27.917737524134498</v>
      </c>
      <c r="M4882">
        <v>50</v>
      </c>
    </row>
    <row r="4883" spans="1:16" hidden="1" x14ac:dyDescent="0.3">
      <c r="A4883" t="s">
        <v>9996</v>
      </c>
      <c r="B4883" t="s">
        <v>9997</v>
      </c>
      <c r="C4883" t="s">
        <v>10301</v>
      </c>
      <c r="F4883">
        <v>0</v>
      </c>
      <c r="G4883">
        <v>-27.917737524134498</v>
      </c>
      <c r="M4883">
        <v>50</v>
      </c>
    </row>
    <row r="4884" spans="1:16" hidden="1" x14ac:dyDescent="0.3">
      <c r="A4884" t="s">
        <v>9998</v>
      </c>
      <c r="B4884" t="s">
        <v>9999</v>
      </c>
      <c r="C4884" t="s">
        <v>10301</v>
      </c>
      <c r="D4884" t="s">
        <v>408</v>
      </c>
      <c r="F4884">
        <v>0</v>
      </c>
      <c r="G4884">
        <v>-27.917737524134498</v>
      </c>
      <c r="M4884">
        <v>50</v>
      </c>
    </row>
    <row r="4885" spans="1:16" hidden="1" x14ac:dyDescent="0.3">
      <c r="A4885" t="s">
        <v>10000</v>
      </c>
      <c r="B4885" t="s">
        <v>10001</v>
      </c>
      <c r="C4885" t="s">
        <v>10301</v>
      </c>
      <c r="D4885" t="s">
        <v>527</v>
      </c>
    </row>
    <row r="4886" spans="1:16" hidden="1" x14ac:dyDescent="0.3">
      <c r="A4886" t="s">
        <v>10002</v>
      </c>
      <c r="B4886" t="s">
        <v>10003</v>
      </c>
      <c r="C4886" t="s">
        <v>10301</v>
      </c>
      <c r="D4886" t="s">
        <v>263</v>
      </c>
    </row>
    <row r="4887" spans="1:16" hidden="1" x14ac:dyDescent="0.3">
      <c r="A4887" t="s">
        <v>10004</v>
      </c>
      <c r="B4887" t="s">
        <v>10005</v>
      </c>
      <c r="C4887" t="s">
        <v>10301</v>
      </c>
      <c r="D4887" t="s">
        <v>139</v>
      </c>
      <c r="F4887">
        <v>0</v>
      </c>
      <c r="G4887">
        <v>-27.917737524134498</v>
      </c>
    </row>
    <row r="4888" spans="1:16" hidden="1" x14ac:dyDescent="0.3">
      <c r="A4888" t="s">
        <v>10006</v>
      </c>
      <c r="B4888" t="s">
        <v>10007</v>
      </c>
      <c r="C4888" t="s">
        <v>10301</v>
      </c>
      <c r="D4888" t="s">
        <v>622</v>
      </c>
      <c r="F4888">
        <v>0</v>
      </c>
      <c r="G4888">
        <v>-27.917737524134498</v>
      </c>
      <c r="M4888">
        <v>50</v>
      </c>
    </row>
    <row r="4889" spans="1:16" hidden="1" x14ac:dyDescent="0.3">
      <c r="A4889" t="s">
        <v>10008</v>
      </c>
      <c r="B4889" t="s">
        <v>10009</v>
      </c>
      <c r="C4889" t="s">
        <v>10301</v>
      </c>
      <c r="F4889">
        <v>0</v>
      </c>
      <c r="G4889">
        <v>-27.917737524134498</v>
      </c>
      <c r="M4889">
        <v>50</v>
      </c>
    </row>
    <row r="4890" spans="1:16" hidden="1" x14ac:dyDescent="0.3">
      <c r="A4890" t="s">
        <v>10010</v>
      </c>
      <c r="B4890" t="s">
        <v>10011</v>
      </c>
      <c r="C4890" t="s">
        <v>10301</v>
      </c>
    </row>
    <row r="4891" spans="1:16" hidden="1" x14ac:dyDescent="0.3">
      <c r="A4891" t="s">
        <v>10012</v>
      </c>
      <c r="B4891" t="s">
        <v>10013</v>
      </c>
      <c r="C4891" t="s">
        <v>10301</v>
      </c>
      <c r="D4891" t="s">
        <v>622</v>
      </c>
      <c r="F4891">
        <v>0</v>
      </c>
      <c r="G4891">
        <v>-27.917737524134498</v>
      </c>
      <c r="M4891">
        <v>50</v>
      </c>
    </row>
    <row r="4892" spans="1:16" hidden="1" x14ac:dyDescent="0.3">
      <c r="A4892" t="s">
        <v>10014</v>
      </c>
      <c r="B4892" t="s">
        <v>10015</v>
      </c>
      <c r="C4892" t="s">
        <v>10301</v>
      </c>
      <c r="D4892" t="s">
        <v>124</v>
      </c>
      <c r="F4892">
        <v>0</v>
      </c>
      <c r="G4892">
        <v>-27.917737524134498</v>
      </c>
      <c r="M4892">
        <v>50</v>
      </c>
    </row>
    <row r="4893" spans="1:16" hidden="1" x14ac:dyDescent="0.3">
      <c r="A4893" t="s">
        <v>10016</v>
      </c>
      <c r="B4893" t="s">
        <v>10017</v>
      </c>
      <c r="C4893" t="s">
        <v>10301</v>
      </c>
      <c r="D4893" t="s">
        <v>622</v>
      </c>
      <c r="F4893">
        <v>0</v>
      </c>
      <c r="G4893">
        <v>-27.917737524134498</v>
      </c>
      <c r="M4893">
        <v>50</v>
      </c>
    </row>
    <row r="4894" spans="1:16" hidden="1" x14ac:dyDescent="0.3">
      <c r="A4894" t="s">
        <v>10018</v>
      </c>
      <c r="B4894" t="s">
        <v>10019</v>
      </c>
      <c r="C4894" t="s">
        <v>10301</v>
      </c>
      <c r="D4894" t="s">
        <v>124</v>
      </c>
      <c r="F4894">
        <v>0</v>
      </c>
      <c r="G4894">
        <v>-27.917737524134498</v>
      </c>
      <c r="M4894">
        <v>50</v>
      </c>
    </row>
    <row r="4895" spans="1:16" hidden="1" x14ac:dyDescent="0.3">
      <c r="A4895" t="s">
        <v>10020</v>
      </c>
      <c r="B4895" t="s">
        <v>10021</v>
      </c>
      <c r="C4895" t="s">
        <v>10301</v>
      </c>
      <c r="F4895">
        <v>0</v>
      </c>
      <c r="G4895">
        <v>-27.917737524134498</v>
      </c>
      <c r="M4895">
        <v>50</v>
      </c>
    </row>
    <row r="4896" spans="1:16" hidden="1" x14ac:dyDescent="0.3">
      <c r="A4896" t="s">
        <v>10022</v>
      </c>
      <c r="B4896" t="s">
        <v>10023</v>
      </c>
      <c r="C4896" t="s">
        <v>10301</v>
      </c>
      <c r="D4896" t="s">
        <v>46</v>
      </c>
      <c r="F4896">
        <v>0</v>
      </c>
      <c r="G4896">
        <v>-27.917737524134498</v>
      </c>
      <c r="M4896">
        <v>50</v>
      </c>
    </row>
    <row r="4897" spans="1:16" hidden="1" x14ac:dyDescent="0.3">
      <c r="A4897" t="s">
        <v>10024</v>
      </c>
      <c r="B4897" t="s">
        <v>10025</v>
      </c>
      <c r="C4897" t="s">
        <v>10301</v>
      </c>
      <c r="D4897" t="s">
        <v>3630</v>
      </c>
      <c r="F4897">
        <v>0</v>
      </c>
      <c r="G4897">
        <v>-27.917737524134498</v>
      </c>
      <c r="M4897">
        <v>50</v>
      </c>
    </row>
    <row r="4898" spans="1:16" hidden="1" x14ac:dyDescent="0.3">
      <c r="A4898" t="s">
        <v>10026</v>
      </c>
      <c r="B4898" t="s">
        <v>10027</v>
      </c>
      <c r="C4898" t="s">
        <v>10301</v>
      </c>
      <c r="D4898" t="s">
        <v>72</v>
      </c>
      <c r="F4898">
        <v>0</v>
      </c>
      <c r="G4898">
        <v>-27.917737524134498</v>
      </c>
      <c r="M4898">
        <v>50</v>
      </c>
    </row>
    <row r="4899" spans="1:16" hidden="1" x14ac:dyDescent="0.3">
      <c r="A4899" t="s">
        <v>10028</v>
      </c>
      <c r="B4899" t="s">
        <v>10029</v>
      </c>
      <c r="C4899" t="s">
        <v>10301</v>
      </c>
      <c r="D4899" t="s">
        <v>219</v>
      </c>
      <c r="F4899">
        <v>0</v>
      </c>
      <c r="G4899">
        <v>-27.917737524134498</v>
      </c>
      <c r="M4899">
        <v>50</v>
      </c>
    </row>
    <row r="4900" spans="1:16" hidden="1" x14ac:dyDescent="0.3">
      <c r="A4900" t="s">
        <v>10030</v>
      </c>
      <c r="B4900" t="s">
        <v>10031</v>
      </c>
      <c r="C4900" t="s">
        <v>10301</v>
      </c>
      <c r="D4900" t="s">
        <v>408</v>
      </c>
      <c r="F4900">
        <v>0</v>
      </c>
      <c r="G4900">
        <v>-27.917737524134498</v>
      </c>
      <c r="M4900">
        <v>50</v>
      </c>
    </row>
    <row r="4901" spans="1:16" hidden="1" x14ac:dyDescent="0.3">
      <c r="A4901" t="s">
        <v>10032</v>
      </c>
      <c r="B4901" t="s">
        <v>10033</v>
      </c>
      <c r="C4901" t="s">
        <v>10301</v>
      </c>
      <c r="D4901" t="s">
        <v>124</v>
      </c>
      <c r="F4901">
        <v>0</v>
      </c>
      <c r="G4901">
        <v>-27.917737524134498</v>
      </c>
      <c r="M4901">
        <v>50</v>
      </c>
    </row>
    <row r="4902" spans="1:16" hidden="1" x14ac:dyDescent="0.3">
      <c r="A4902" t="s">
        <v>10034</v>
      </c>
      <c r="B4902" t="s">
        <v>10035</v>
      </c>
      <c r="C4902" t="s">
        <v>10301</v>
      </c>
      <c r="F4902">
        <v>20.58</v>
      </c>
      <c r="G4902">
        <v>-19.999541404575002</v>
      </c>
      <c r="H4902">
        <v>4.86935623206623</v>
      </c>
      <c r="I4902">
        <v>-21.767475482791099</v>
      </c>
      <c r="J4902">
        <v>0.37485214560823099</v>
      </c>
      <c r="K4902">
        <v>20.100785779732799</v>
      </c>
      <c r="L4902">
        <v>20.333293930270798</v>
      </c>
      <c r="N4902">
        <v>0.58385387030158098</v>
      </c>
      <c r="O4902">
        <v>38.4353741496598</v>
      </c>
      <c r="P4902">
        <v>29.4339622641509</v>
      </c>
    </row>
    <row r="4903" spans="1:16" hidden="1" x14ac:dyDescent="0.3">
      <c r="A4903" t="s">
        <v>10036</v>
      </c>
      <c r="B4903" t="s">
        <v>10037</v>
      </c>
      <c r="C4903" t="s">
        <v>10301</v>
      </c>
      <c r="D4903" t="s">
        <v>1175</v>
      </c>
    </row>
    <row r="4904" spans="1:16" hidden="1" x14ac:dyDescent="0.3">
      <c r="A4904" t="s">
        <v>10038</v>
      </c>
      <c r="B4904" t="s">
        <v>10039</v>
      </c>
      <c r="C4904" t="s">
        <v>10301</v>
      </c>
      <c r="F4904">
        <v>0</v>
      </c>
      <c r="G4904">
        <v>-27.917737524134498</v>
      </c>
      <c r="M4904">
        <v>50</v>
      </c>
    </row>
    <row r="4905" spans="1:16" hidden="1" x14ac:dyDescent="0.3">
      <c r="A4905" t="s">
        <v>10040</v>
      </c>
      <c r="B4905" t="s">
        <v>10041</v>
      </c>
      <c r="C4905" t="s">
        <v>10301</v>
      </c>
      <c r="D4905" t="s">
        <v>527</v>
      </c>
      <c r="F4905">
        <v>0</v>
      </c>
      <c r="G4905">
        <v>-27.917737524134498</v>
      </c>
      <c r="M4905">
        <v>50</v>
      </c>
    </row>
    <row r="4906" spans="1:16" hidden="1" x14ac:dyDescent="0.3">
      <c r="A4906" t="s">
        <v>10042</v>
      </c>
      <c r="B4906" t="s">
        <v>10043</v>
      </c>
      <c r="C4906" t="s">
        <v>10301</v>
      </c>
      <c r="D4906" t="s">
        <v>527</v>
      </c>
      <c r="F4906">
        <v>0</v>
      </c>
      <c r="G4906">
        <v>-27.917737524134498</v>
      </c>
      <c r="M4906">
        <v>50</v>
      </c>
    </row>
    <row r="4907" spans="1:16" hidden="1" x14ac:dyDescent="0.3">
      <c r="A4907" t="s">
        <v>10044</v>
      </c>
      <c r="B4907" t="s">
        <v>10045</v>
      </c>
      <c r="C4907" t="s">
        <v>10301</v>
      </c>
      <c r="F4907">
        <v>0</v>
      </c>
      <c r="G4907">
        <v>-27.917737524134498</v>
      </c>
      <c r="M4907">
        <v>50</v>
      </c>
    </row>
    <row r="4908" spans="1:16" hidden="1" x14ac:dyDescent="0.3">
      <c r="A4908" t="s">
        <v>10046</v>
      </c>
      <c r="B4908" t="s">
        <v>10047</v>
      </c>
      <c r="C4908" t="s">
        <v>10301</v>
      </c>
      <c r="F4908">
        <v>0</v>
      </c>
      <c r="G4908">
        <v>-27.917737524134498</v>
      </c>
      <c r="M4908">
        <v>50</v>
      </c>
    </row>
    <row r="4909" spans="1:16" hidden="1" x14ac:dyDescent="0.3">
      <c r="A4909" t="s">
        <v>10048</v>
      </c>
      <c r="B4909" t="s">
        <v>10049</v>
      </c>
      <c r="C4909" t="s">
        <v>10301</v>
      </c>
      <c r="D4909" t="s">
        <v>72</v>
      </c>
      <c r="F4909">
        <v>0</v>
      </c>
      <c r="G4909">
        <v>-27.917737524134498</v>
      </c>
      <c r="M4909">
        <v>50</v>
      </c>
    </row>
    <row r="4910" spans="1:16" hidden="1" x14ac:dyDescent="0.3">
      <c r="A4910" t="s">
        <v>10050</v>
      </c>
      <c r="B4910" t="s">
        <v>10051</v>
      </c>
      <c r="C4910" t="s">
        <v>10301</v>
      </c>
      <c r="D4910" t="s">
        <v>54</v>
      </c>
      <c r="F4910">
        <v>0</v>
      </c>
      <c r="G4910">
        <v>-27.917737524134498</v>
      </c>
      <c r="M4910">
        <v>50</v>
      </c>
    </row>
    <row r="4911" spans="1:16" hidden="1" x14ac:dyDescent="0.3">
      <c r="A4911" t="s">
        <v>10052</v>
      </c>
      <c r="B4911" t="s">
        <v>10053</v>
      </c>
      <c r="C4911" t="s">
        <v>10301</v>
      </c>
      <c r="F4911">
        <v>0</v>
      </c>
      <c r="G4911">
        <v>-27.917737524134498</v>
      </c>
      <c r="M4911">
        <v>50</v>
      </c>
    </row>
    <row r="4912" spans="1:16" hidden="1" x14ac:dyDescent="0.3">
      <c r="A4912" t="s">
        <v>10054</v>
      </c>
      <c r="B4912" t="s">
        <v>10055</v>
      </c>
      <c r="C4912" t="s">
        <v>10301</v>
      </c>
      <c r="D4912" t="s">
        <v>527</v>
      </c>
      <c r="F4912">
        <v>0</v>
      </c>
      <c r="G4912">
        <v>-27.917737524134498</v>
      </c>
      <c r="M4912">
        <v>50</v>
      </c>
    </row>
    <row r="4913" spans="1:13" hidden="1" x14ac:dyDescent="0.3">
      <c r="A4913" t="s">
        <v>10056</v>
      </c>
      <c r="B4913" t="s">
        <v>10057</v>
      </c>
      <c r="C4913" t="s">
        <v>10301</v>
      </c>
      <c r="D4913" t="s">
        <v>124</v>
      </c>
      <c r="F4913">
        <v>0</v>
      </c>
      <c r="G4913">
        <v>-27.917737524134498</v>
      </c>
    </row>
    <row r="4914" spans="1:13" hidden="1" x14ac:dyDescent="0.3">
      <c r="A4914" t="s">
        <v>10058</v>
      </c>
      <c r="B4914" t="s">
        <v>10059</v>
      </c>
      <c r="C4914" t="s">
        <v>10301</v>
      </c>
      <c r="D4914" t="s">
        <v>527</v>
      </c>
      <c r="F4914">
        <v>0</v>
      </c>
      <c r="G4914">
        <v>-27.917737524134498</v>
      </c>
      <c r="M4914">
        <v>50</v>
      </c>
    </row>
    <row r="4915" spans="1:13" hidden="1" x14ac:dyDescent="0.3">
      <c r="A4915" t="s">
        <v>10060</v>
      </c>
      <c r="B4915" t="s">
        <v>10061</v>
      </c>
      <c r="C4915" t="s">
        <v>10301</v>
      </c>
      <c r="D4915" t="s">
        <v>139</v>
      </c>
      <c r="F4915">
        <v>0</v>
      </c>
      <c r="G4915">
        <v>-27.917737524134498</v>
      </c>
      <c r="M4915">
        <v>50</v>
      </c>
    </row>
    <row r="4916" spans="1:13" hidden="1" x14ac:dyDescent="0.3">
      <c r="A4916" t="s">
        <v>10062</v>
      </c>
      <c r="B4916" t="s">
        <v>10063</v>
      </c>
      <c r="C4916" t="s">
        <v>10301</v>
      </c>
      <c r="D4916" t="s">
        <v>139</v>
      </c>
      <c r="F4916">
        <v>0</v>
      </c>
      <c r="G4916">
        <v>-27.917737524134498</v>
      </c>
      <c r="M4916">
        <v>50</v>
      </c>
    </row>
    <row r="4917" spans="1:13" hidden="1" x14ac:dyDescent="0.3">
      <c r="A4917" t="s">
        <v>10064</v>
      </c>
      <c r="B4917" t="s">
        <v>10065</v>
      </c>
      <c r="C4917" t="s">
        <v>10301</v>
      </c>
      <c r="D4917" t="s">
        <v>527</v>
      </c>
      <c r="F4917">
        <v>0</v>
      </c>
      <c r="G4917">
        <v>-27.917737524134498</v>
      </c>
      <c r="M4917">
        <v>50</v>
      </c>
    </row>
    <row r="4918" spans="1:13" hidden="1" x14ac:dyDescent="0.3">
      <c r="A4918" t="s">
        <v>10066</v>
      </c>
      <c r="B4918" t="s">
        <v>10067</v>
      </c>
      <c r="C4918" t="s">
        <v>10301</v>
      </c>
      <c r="F4918">
        <v>0</v>
      </c>
      <c r="G4918">
        <v>-27.917737524134498</v>
      </c>
      <c r="M4918">
        <v>50</v>
      </c>
    </row>
    <row r="4919" spans="1:13" hidden="1" x14ac:dyDescent="0.3">
      <c r="A4919" t="s">
        <v>10068</v>
      </c>
      <c r="B4919" t="s">
        <v>10069</v>
      </c>
      <c r="C4919" t="s">
        <v>10301</v>
      </c>
      <c r="D4919" t="s">
        <v>408</v>
      </c>
      <c r="F4919">
        <v>0</v>
      </c>
      <c r="G4919">
        <v>-27.917737524134498</v>
      </c>
      <c r="M4919">
        <v>50</v>
      </c>
    </row>
    <row r="4920" spans="1:13" hidden="1" x14ac:dyDescent="0.3">
      <c r="A4920" t="s">
        <v>10070</v>
      </c>
      <c r="B4920" t="s">
        <v>10071</v>
      </c>
      <c r="C4920" t="s">
        <v>10301</v>
      </c>
      <c r="D4920" t="s">
        <v>527</v>
      </c>
      <c r="F4920">
        <v>0</v>
      </c>
      <c r="G4920">
        <v>-27.917737524134498</v>
      </c>
    </row>
    <row r="4921" spans="1:13" hidden="1" x14ac:dyDescent="0.3">
      <c r="A4921" t="s">
        <v>10072</v>
      </c>
      <c r="B4921" t="s">
        <v>10073</v>
      </c>
      <c r="C4921" t="s">
        <v>10301</v>
      </c>
      <c r="F4921">
        <v>0</v>
      </c>
      <c r="G4921">
        <v>-27.917737524134498</v>
      </c>
      <c r="M4921">
        <v>50</v>
      </c>
    </row>
    <row r="4922" spans="1:13" hidden="1" x14ac:dyDescent="0.3">
      <c r="A4922" t="s">
        <v>10074</v>
      </c>
      <c r="B4922" t="s">
        <v>10075</v>
      </c>
      <c r="C4922" t="s">
        <v>10301</v>
      </c>
      <c r="D4922" t="s">
        <v>527</v>
      </c>
      <c r="F4922">
        <v>0</v>
      </c>
      <c r="G4922">
        <v>-27.917737524134498</v>
      </c>
      <c r="M4922">
        <v>50</v>
      </c>
    </row>
    <row r="4923" spans="1:13" hidden="1" x14ac:dyDescent="0.3">
      <c r="A4923" t="s">
        <v>10076</v>
      </c>
      <c r="B4923" t="s">
        <v>10077</v>
      </c>
      <c r="C4923" t="s">
        <v>10301</v>
      </c>
      <c r="D4923" t="s">
        <v>124</v>
      </c>
      <c r="F4923">
        <v>0</v>
      </c>
      <c r="G4923">
        <v>-27.917737524134498</v>
      </c>
      <c r="M4923">
        <v>50</v>
      </c>
    </row>
    <row r="4924" spans="1:13" hidden="1" x14ac:dyDescent="0.3">
      <c r="A4924" t="s">
        <v>10078</v>
      </c>
      <c r="B4924" t="s">
        <v>10079</v>
      </c>
      <c r="C4924" t="s">
        <v>10301</v>
      </c>
      <c r="D4924" t="s">
        <v>51</v>
      </c>
      <c r="F4924">
        <v>0</v>
      </c>
      <c r="G4924">
        <v>-27.917737524134498</v>
      </c>
      <c r="M4924">
        <v>50</v>
      </c>
    </row>
    <row r="4925" spans="1:13" hidden="1" x14ac:dyDescent="0.3">
      <c r="A4925" t="s">
        <v>10080</v>
      </c>
      <c r="B4925" t="s">
        <v>10081</v>
      </c>
      <c r="C4925" t="s">
        <v>10301</v>
      </c>
      <c r="D4925" t="s">
        <v>568</v>
      </c>
      <c r="F4925">
        <v>0</v>
      </c>
      <c r="G4925">
        <v>-27.917737524134498</v>
      </c>
      <c r="M4925">
        <v>50</v>
      </c>
    </row>
    <row r="4926" spans="1:13" hidden="1" x14ac:dyDescent="0.3">
      <c r="A4926" t="s">
        <v>10082</v>
      </c>
      <c r="B4926" t="s">
        <v>10083</v>
      </c>
      <c r="C4926" t="s">
        <v>10301</v>
      </c>
      <c r="D4926" t="s">
        <v>224</v>
      </c>
      <c r="F4926">
        <v>0</v>
      </c>
      <c r="G4926">
        <v>-27.917737524134498</v>
      </c>
      <c r="M4926">
        <v>50</v>
      </c>
    </row>
    <row r="4927" spans="1:13" hidden="1" x14ac:dyDescent="0.3">
      <c r="A4927" t="s">
        <v>10084</v>
      </c>
      <c r="B4927" t="s">
        <v>10085</v>
      </c>
      <c r="C4927" t="s">
        <v>10301</v>
      </c>
      <c r="D4927" t="s">
        <v>224</v>
      </c>
      <c r="F4927">
        <v>0</v>
      </c>
      <c r="G4927">
        <v>-27.917737524134498</v>
      </c>
      <c r="M4927">
        <v>50</v>
      </c>
    </row>
    <row r="4928" spans="1:13" hidden="1" x14ac:dyDescent="0.3">
      <c r="A4928" t="s">
        <v>10086</v>
      </c>
      <c r="B4928" t="s">
        <v>10087</v>
      </c>
      <c r="C4928" t="s">
        <v>10301</v>
      </c>
      <c r="F4928">
        <v>0</v>
      </c>
      <c r="G4928">
        <v>-27.917737524134498</v>
      </c>
      <c r="M4928">
        <v>50</v>
      </c>
    </row>
    <row r="4929" spans="1:16" hidden="1" x14ac:dyDescent="0.3">
      <c r="A4929" t="s">
        <v>10088</v>
      </c>
      <c r="B4929" t="s">
        <v>10089</v>
      </c>
      <c r="C4929" t="s">
        <v>10301</v>
      </c>
      <c r="F4929">
        <v>0</v>
      </c>
      <c r="G4929">
        <v>-27.917737524134498</v>
      </c>
      <c r="M4929">
        <v>50</v>
      </c>
    </row>
    <row r="4930" spans="1:16" hidden="1" x14ac:dyDescent="0.3">
      <c r="A4930" t="s">
        <v>10090</v>
      </c>
      <c r="B4930" t="s">
        <v>10091</v>
      </c>
      <c r="C4930" t="s">
        <v>10301</v>
      </c>
      <c r="D4930" t="s">
        <v>354</v>
      </c>
      <c r="F4930">
        <v>0</v>
      </c>
      <c r="G4930">
        <v>-27.917737524134498</v>
      </c>
      <c r="M4930">
        <v>50</v>
      </c>
    </row>
    <row r="4931" spans="1:16" hidden="1" x14ac:dyDescent="0.3">
      <c r="A4931" t="s">
        <v>10092</v>
      </c>
      <c r="B4931" t="s">
        <v>10093</v>
      </c>
      <c r="C4931" t="s">
        <v>10301</v>
      </c>
      <c r="D4931" t="s">
        <v>303</v>
      </c>
      <c r="F4931">
        <v>0</v>
      </c>
      <c r="G4931">
        <v>-27.917737524134498</v>
      </c>
      <c r="M4931">
        <v>50</v>
      </c>
    </row>
    <row r="4932" spans="1:16" hidden="1" x14ac:dyDescent="0.3">
      <c r="A4932" t="s">
        <v>10094</v>
      </c>
      <c r="B4932" t="s">
        <v>10095</v>
      </c>
      <c r="C4932" t="s">
        <v>10301</v>
      </c>
      <c r="D4932" t="s">
        <v>46</v>
      </c>
    </row>
    <row r="4933" spans="1:16" hidden="1" x14ac:dyDescent="0.3">
      <c r="A4933" t="s">
        <v>25</v>
      </c>
      <c r="B4933" t="s">
        <v>10096</v>
      </c>
      <c r="C4933" t="s">
        <v>10301</v>
      </c>
      <c r="D4933" t="s">
        <v>27</v>
      </c>
      <c r="F4933">
        <v>1088.4000000000001</v>
      </c>
      <c r="G4933">
        <v>98.785032732062007</v>
      </c>
      <c r="H4933">
        <v>0.25535445413237201</v>
      </c>
      <c r="I4933">
        <v>36.547064858318798</v>
      </c>
      <c r="J4933">
        <v>-4.8982645282180401</v>
      </c>
      <c r="K4933">
        <v>1043.8350404113301</v>
      </c>
      <c r="L4933">
        <v>862.51404701310605</v>
      </c>
      <c r="N4933">
        <v>0.40082620063195601</v>
      </c>
      <c r="O4933">
        <v>8.1128261668504198</v>
      </c>
      <c r="P4933">
        <v>134.064516129032</v>
      </c>
    </row>
    <row r="4934" spans="1:16" hidden="1" x14ac:dyDescent="0.3">
      <c r="A4934" t="s">
        <v>10097</v>
      </c>
      <c r="B4934" t="s">
        <v>10098</v>
      </c>
      <c r="C4934" t="s">
        <v>10301</v>
      </c>
      <c r="F4934">
        <v>188.1</v>
      </c>
      <c r="G4934">
        <v>125.415595809198</v>
      </c>
      <c r="H4934">
        <v>71.800008912718795</v>
      </c>
      <c r="I4934">
        <v>95.825646566425206</v>
      </c>
      <c r="J4934">
        <v>7.8517647996550197</v>
      </c>
      <c r="K4934">
        <v>143.314582641257</v>
      </c>
      <c r="L4934">
        <v>105.49421051562</v>
      </c>
      <c r="N4934">
        <v>1.5297878909364</v>
      </c>
      <c r="O4934">
        <v>8.4529505582137094</v>
      </c>
      <c r="P4934">
        <v>207.85597381342001</v>
      </c>
    </row>
    <row r="4935" spans="1:16" hidden="1" x14ac:dyDescent="0.3">
      <c r="A4935" t="s">
        <v>10099</v>
      </c>
      <c r="B4935" t="s">
        <v>10100</v>
      </c>
      <c r="C4935" t="s">
        <v>10301</v>
      </c>
      <c r="F4935">
        <v>0</v>
      </c>
      <c r="G4935">
        <v>-27.917737524134498</v>
      </c>
      <c r="M4935">
        <v>50</v>
      </c>
    </row>
    <row r="4936" spans="1:16" hidden="1" x14ac:dyDescent="0.3">
      <c r="A4936" t="s">
        <v>10101</v>
      </c>
      <c r="B4936" t="s">
        <v>10102</v>
      </c>
      <c r="C4936" t="s">
        <v>10301</v>
      </c>
      <c r="D4936" t="s">
        <v>46</v>
      </c>
    </row>
    <row r="4937" spans="1:16" hidden="1" x14ac:dyDescent="0.3">
      <c r="A4937" t="s">
        <v>10103</v>
      </c>
      <c r="B4937" t="s">
        <v>10104</v>
      </c>
      <c r="C4937" t="s">
        <v>10301</v>
      </c>
      <c r="D4937" t="s">
        <v>95</v>
      </c>
      <c r="F4937">
        <v>101.63</v>
      </c>
      <c r="G4937">
        <v>-27.917737524134498</v>
      </c>
      <c r="H4937">
        <v>-0.50971926792107403</v>
      </c>
      <c r="I4937">
        <v>-11.8427264696154</v>
      </c>
      <c r="J4937">
        <v>-2.76572611959616</v>
      </c>
      <c r="K4937">
        <v>96.339654240620902</v>
      </c>
      <c r="N4937">
        <v>0</v>
      </c>
      <c r="O4937">
        <v>0.16727344288103199</v>
      </c>
    </row>
    <row r="4938" spans="1:16" hidden="1" x14ac:dyDescent="0.3">
      <c r="A4938" t="s">
        <v>10105</v>
      </c>
      <c r="B4938" t="s">
        <v>10106</v>
      </c>
      <c r="C4938" t="s">
        <v>10301</v>
      </c>
      <c r="D4938" t="s">
        <v>733</v>
      </c>
      <c r="F4938">
        <v>26.09</v>
      </c>
      <c r="G4938">
        <v>6.9840204903431999</v>
      </c>
      <c r="H4938">
        <v>3.2503789989977201</v>
      </c>
      <c r="I4938">
        <v>3.41028439871577</v>
      </c>
      <c r="J4938">
        <v>1.46750071746454</v>
      </c>
      <c r="K4938">
        <v>25.025046954659199</v>
      </c>
      <c r="L4938">
        <v>23.206842173375399</v>
      </c>
      <c r="N4938">
        <v>2.1043966633625502</v>
      </c>
      <c r="O4938">
        <v>0.65159064775777098</v>
      </c>
      <c r="P4938">
        <v>58.121212121212103</v>
      </c>
    </row>
    <row r="4939" spans="1:16" hidden="1" x14ac:dyDescent="0.3">
      <c r="A4939" t="s">
        <v>10107</v>
      </c>
      <c r="B4939" t="s">
        <v>10108</v>
      </c>
      <c r="C4939" t="s">
        <v>10301</v>
      </c>
      <c r="D4939" t="s">
        <v>733</v>
      </c>
      <c r="F4939">
        <v>83.87</v>
      </c>
      <c r="G4939">
        <v>-11.1071525659172</v>
      </c>
      <c r="H4939">
        <v>-6.3123933908598699</v>
      </c>
      <c r="I4939">
        <v>7.6781882284772198</v>
      </c>
      <c r="J4939">
        <v>0.22924135309316099</v>
      </c>
      <c r="K4939">
        <v>83.928396551715394</v>
      </c>
      <c r="L4939">
        <v>79.789866546939194</v>
      </c>
      <c r="N4939">
        <v>0.93926672887366702</v>
      </c>
      <c r="O4939">
        <v>12.137832359604101</v>
      </c>
      <c r="P4939">
        <v>24.454666864519901</v>
      </c>
    </row>
    <row r="4940" spans="1:16" hidden="1" x14ac:dyDescent="0.3">
      <c r="A4940" t="s">
        <v>10109</v>
      </c>
      <c r="B4940" t="s">
        <v>10110</v>
      </c>
      <c r="C4940" t="s">
        <v>10301</v>
      </c>
      <c r="D4940" t="s">
        <v>1353</v>
      </c>
      <c r="F4940">
        <v>237.26</v>
      </c>
      <c r="G4940">
        <v>-18.957921221034599</v>
      </c>
      <c r="H4940">
        <v>0.27670895611761798</v>
      </c>
      <c r="I4940">
        <v>-6.9344291673393004</v>
      </c>
      <c r="J4940">
        <v>-2.9335183927619801</v>
      </c>
      <c r="K4940">
        <v>234.082670185566</v>
      </c>
      <c r="L4940">
        <v>226.56386363189301</v>
      </c>
      <c r="N4940">
        <v>1.07984995149021</v>
      </c>
      <c r="O4940">
        <v>5.24319312147012</v>
      </c>
      <c r="P4940">
        <v>9.7409805735430197</v>
      </c>
    </row>
    <row r="4941" spans="1:16" hidden="1" x14ac:dyDescent="0.3">
      <c r="A4941" t="s">
        <v>10111</v>
      </c>
      <c r="B4941" t="s">
        <v>10112</v>
      </c>
      <c r="C4941" t="s">
        <v>10301</v>
      </c>
      <c r="D4941" t="s">
        <v>733</v>
      </c>
      <c r="F4941">
        <v>1144.98</v>
      </c>
      <c r="G4941">
        <v>-19.0255094265958</v>
      </c>
      <c r="H4941">
        <v>4.3633407119219002E-3</v>
      </c>
      <c r="I4941">
        <v>-7.14571483504126</v>
      </c>
      <c r="J4941">
        <v>-2.2889921424231998</v>
      </c>
      <c r="K4941">
        <v>1132.2345131494801</v>
      </c>
      <c r="L4941">
        <v>1104.1174862857899</v>
      </c>
      <c r="N4941">
        <v>0.73057203633973899</v>
      </c>
      <c r="O4941">
        <v>10.272668518227301</v>
      </c>
      <c r="P4941">
        <v>33.340320721098401</v>
      </c>
    </row>
    <row r="4942" spans="1:16" hidden="1" x14ac:dyDescent="0.3">
      <c r="A4942" t="s">
        <v>10113</v>
      </c>
      <c r="B4942" t="s">
        <v>10114</v>
      </c>
      <c r="C4942" t="s">
        <v>10301</v>
      </c>
      <c r="D4942" t="s">
        <v>733</v>
      </c>
      <c r="F4942">
        <v>95.73</v>
      </c>
      <c r="G4942">
        <v>24.494298775817601</v>
      </c>
      <c r="H4942">
        <v>2.9425682554312802</v>
      </c>
      <c r="I4942">
        <v>3.0809207172709101</v>
      </c>
      <c r="J4942">
        <v>0.205640709145052</v>
      </c>
      <c r="K4942">
        <v>92.964711736228296</v>
      </c>
      <c r="L4942">
        <v>84.122420736229799</v>
      </c>
      <c r="N4942">
        <v>1.1235399190347799</v>
      </c>
      <c r="O4942">
        <v>2.22500783453463</v>
      </c>
      <c r="P4942">
        <v>58.231404958677601</v>
      </c>
    </row>
    <row r="4943" spans="1:16" hidden="1" x14ac:dyDescent="0.3">
      <c r="A4943" t="s">
        <v>10115</v>
      </c>
      <c r="B4943" t="s">
        <v>10116</v>
      </c>
      <c r="C4943" t="s">
        <v>10301</v>
      </c>
      <c r="D4943" t="s">
        <v>733</v>
      </c>
      <c r="F4943">
        <v>51.71</v>
      </c>
      <c r="G4943">
        <v>-11.4537735601705</v>
      </c>
      <c r="H4943">
        <v>-3.2891758887731402</v>
      </c>
      <c r="I4943">
        <v>-1.9346457760887199</v>
      </c>
      <c r="J4943">
        <v>-0.98531068932909505</v>
      </c>
      <c r="K4943">
        <v>51.479431106788802</v>
      </c>
      <c r="L4943">
        <v>48.913713652167502</v>
      </c>
      <c r="N4943">
        <v>0.26211341077750699</v>
      </c>
      <c r="O4943">
        <v>13.943144459485501</v>
      </c>
      <c r="P4943">
        <v>43.082457111234</v>
      </c>
    </row>
    <row r="4944" spans="1:16" hidden="1" x14ac:dyDescent="0.3">
      <c r="A4944" t="s">
        <v>10117</v>
      </c>
      <c r="B4944" t="s">
        <v>10118</v>
      </c>
      <c r="C4944" t="s">
        <v>10301</v>
      </c>
      <c r="D4944" t="s">
        <v>1353</v>
      </c>
      <c r="F4944">
        <v>1004.22</v>
      </c>
      <c r="G4944">
        <v>-27.496741734092399</v>
      </c>
      <c r="H4944">
        <v>-0.81220366045576897</v>
      </c>
      <c r="I4944">
        <v>-11.253732363525</v>
      </c>
      <c r="J4944">
        <v>-2.69796464000432</v>
      </c>
      <c r="K4944">
        <v>1001.25473204961</v>
      </c>
      <c r="L4944">
        <v>1000.36871976987</v>
      </c>
      <c r="N4944">
        <v>2.2805830758915699</v>
      </c>
      <c r="O4944">
        <v>4.0598673597418804</v>
      </c>
      <c r="P4944">
        <v>0.52252252252251696</v>
      </c>
    </row>
    <row r="4945" spans="1:16" hidden="1" x14ac:dyDescent="0.3">
      <c r="A4945" t="s">
        <v>10119</v>
      </c>
      <c r="B4945" t="s">
        <v>10120</v>
      </c>
      <c r="C4945" t="s">
        <v>10301</v>
      </c>
      <c r="D4945" t="s">
        <v>733</v>
      </c>
      <c r="F4945">
        <v>181.27</v>
      </c>
      <c r="G4945">
        <v>28.998813722402801</v>
      </c>
      <c r="H4945">
        <v>4.20011573615517</v>
      </c>
      <c r="I4945">
        <v>7.9112843933030099</v>
      </c>
      <c r="J4945">
        <v>1.3670769238069</v>
      </c>
      <c r="K4945">
        <v>172.92354399988901</v>
      </c>
      <c r="L4945">
        <v>153.261392026453</v>
      </c>
      <c r="N4945">
        <v>0.654397456058601</v>
      </c>
      <c r="O4945">
        <v>1.6991228554090501</v>
      </c>
      <c r="P4945">
        <v>58.966938524949498</v>
      </c>
    </row>
    <row r="4946" spans="1:16" hidden="1" x14ac:dyDescent="0.3">
      <c r="A4946" t="s">
        <v>10121</v>
      </c>
      <c r="B4946" t="s">
        <v>10122</v>
      </c>
      <c r="C4946" t="s">
        <v>10301</v>
      </c>
      <c r="D4946" t="s">
        <v>733</v>
      </c>
      <c r="F4946">
        <v>21.93</v>
      </c>
      <c r="G4946">
        <v>24.207215617031601</v>
      </c>
      <c r="H4946">
        <v>2.30746198596146</v>
      </c>
      <c r="I4946">
        <v>9.0177183794578593</v>
      </c>
      <c r="J4946">
        <v>-1.50227268019514</v>
      </c>
      <c r="K4946">
        <v>21.019670589063601</v>
      </c>
      <c r="L4946">
        <v>18.655760585699301</v>
      </c>
      <c r="N4946">
        <v>0.67146574571502504</v>
      </c>
      <c r="O4946">
        <v>2.55357957136341</v>
      </c>
      <c r="P4946">
        <v>54.763585038814398</v>
      </c>
    </row>
    <row r="4947" spans="1:16" hidden="1" x14ac:dyDescent="0.3">
      <c r="A4947" t="s">
        <v>10123</v>
      </c>
      <c r="B4947" t="s">
        <v>10124</v>
      </c>
      <c r="C4947" t="s">
        <v>10301</v>
      </c>
      <c r="D4947" t="s">
        <v>733</v>
      </c>
      <c r="F4947">
        <v>37.520000000000003</v>
      </c>
      <c r="G4947">
        <v>7.0948569343037402</v>
      </c>
      <c r="H4947">
        <v>-5.2588488961388897</v>
      </c>
      <c r="I4947">
        <v>4.7014388523558299</v>
      </c>
      <c r="J4947">
        <v>-0.21778091411671699</v>
      </c>
      <c r="K4947">
        <v>36.570485845855501</v>
      </c>
      <c r="L4947">
        <v>33.269595894147898</v>
      </c>
      <c r="N4947">
        <v>0.60085964004085002</v>
      </c>
      <c r="O4947">
        <v>18.3368869936034</v>
      </c>
      <c r="P4947">
        <v>44.307692307692299</v>
      </c>
    </row>
    <row r="4948" spans="1:16" hidden="1" x14ac:dyDescent="0.3">
      <c r="A4948" t="s">
        <v>10125</v>
      </c>
      <c r="B4948" t="s">
        <v>10126</v>
      </c>
      <c r="C4948" t="s">
        <v>10301</v>
      </c>
      <c r="D4948" t="s">
        <v>1661</v>
      </c>
      <c r="F4948">
        <v>70.819999999999993</v>
      </c>
      <c r="G4948">
        <v>-6.6506142364633298</v>
      </c>
      <c r="H4948">
        <v>-5.1007611341699999</v>
      </c>
      <c r="I4948">
        <v>2.8826629777884101</v>
      </c>
      <c r="J4948">
        <v>-1.2902928005874199</v>
      </c>
      <c r="K4948">
        <v>70.345923537718605</v>
      </c>
      <c r="L4948">
        <v>67.354502717406305</v>
      </c>
      <c r="N4948">
        <v>0.56616051154437497</v>
      </c>
      <c r="O4948">
        <v>15.786500988421301</v>
      </c>
      <c r="P4948">
        <v>26.2388591800356</v>
      </c>
    </row>
    <row r="4949" spans="1:16" hidden="1" x14ac:dyDescent="0.3">
      <c r="A4949" t="s">
        <v>10127</v>
      </c>
      <c r="B4949" t="s">
        <v>10128</v>
      </c>
      <c r="C4949" t="s">
        <v>10301</v>
      </c>
      <c r="D4949" t="s">
        <v>733</v>
      </c>
      <c r="F4949">
        <v>1000.01</v>
      </c>
      <c r="G4949">
        <v>-27.915737504134299</v>
      </c>
      <c r="H4949">
        <v>-1.23320787049787</v>
      </c>
      <c r="I4949">
        <v>-11.674732363525001</v>
      </c>
      <c r="J4949">
        <v>-2.76572611959616</v>
      </c>
      <c r="K4949">
        <v>1000.0017797442</v>
      </c>
      <c r="L4949">
        <v>999.99954200727302</v>
      </c>
      <c r="N4949">
        <v>0.42487526036788797</v>
      </c>
      <c r="O4949">
        <v>2.9989700102998902</v>
      </c>
      <c r="P4949">
        <v>0.60057945354312603</v>
      </c>
    </row>
    <row r="4950" spans="1:16" hidden="1" x14ac:dyDescent="0.3">
      <c r="A4950" t="s">
        <v>10129</v>
      </c>
      <c r="B4950" t="s">
        <v>10130</v>
      </c>
      <c r="C4950" t="s">
        <v>10301</v>
      </c>
      <c r="D4950" t="s">
        <v>733</v>
      </c>
      <c r="F4950">
        <v>71.27</v>
      </c>
      <c r="G4950">
        <v>27.829640098243001</v>
      </c>
      <c r="H4950">
        <v>-4.2954088274356801</v>
      </c>
      <c r="I4950">
        <v>-12.620833127944801</v>
      </c>
      <c r="J4950">
        <v>-0.39817884083191202</v>
      </c>
      <c r="K4950">
        <v>72.173581111426998</v>
      </c>
      <c r="L4950">
        <v>66.293472379076107</v>
      </c>
      <c r="N4950">
        <v>0.61606939284412998</v>
      </c>
      <c r="O4950">
        <v>21.650063140171099</v>
      </c>
      <c r="P4950">
        <v>60.807761732851901</v>
      </c>
    </row>
    <row r="4951" spans="1:16" hidden="1" x14ac:dyDescent="0.3">
      <c r="A4951" t="s">
        <v>10131</v>
      </c>
      <c r="B4951" t="s">
        <v>10132</v>
      </c>
      <c r="C4951" t="s">
        <v>10301</v>
      </c>
      <c r="D4951" t="s">
        <v>733</v>
      </c>
      <c r="F4951">
        <v>82.19</v>
      </c>
      <c r="G4951">
        <v>-2.7425928393949901</v>
      </c>
      <c r="H4951">
        <v>0.15893208268679501</v>
      </c>
      <c r="I4951">
        <v>-0.261878493388149</v>
      </c>
      <c r="J4951">
        <v>-0.61852492808567605</v>
      </c>
      <c r="K4951">
        <v>80.355226336515699</v>
      </c>
      <c r="L4951">
        <v>74.895171005633202</v>
      </c>
      <c r="N4951">
        <v>2.2590518998796698</v>
      </c>
      <c r="O4951">
        <v>3.4189074096605498</v>
      </c>
      <c r="P4951">
        <v>30.5639396346306</v>
      </c>
    </row>
    <row r="4952" spans="1:16" hidden="1" x14ac:dyDescent="0.3">
      <c r="A4952" t="s">
        <v>10133</v>
      </c>
      <c r="B4952" t="s">
        <v>10134</v>
      </c>
      <c r="C4952" t="s">
        <v>10301</v>
      </c>
      <c r="D4952" t="s">
        <v>733</v>
      </c>
      <c r="F4952">
        <v>207.39</v>
      </c>
      <c r="G4952">
        <v>10.277771238442799</v>
      </c>
      <c r="H4952">
        <v>3.1102264729364602</v>
      </c>
      <c r="I4952">
        <v>2.0311594616846498</v>
      </c>
      <c r="J4952">
        <v>8.1745007444850207E-2</v>
      </c>
      <c r="K4952">
        <v>197.856670003716</v>
      </c>
      <c r="L4952">
        <v>180.379799895693</v>
      </c>
      <c r="N4952">
        <v>1.1206598053761001</v>
      </c>
      <c r="O4952">
        <v>6.0803317421283598</v>
      </c>
      <c r="P4952">
        <v>47.001701162460897</v>
      </c>
    </row>
    <row r="4953" spans="1:16" hidden="1" x14ac:dyDescent="0.3">
      <c r="A4953" t="s">
        <v>10135</v>
      </c>
      <c r="B4953" t="s">
        <v>10136</v>
      </c>
      <c r="C4953" t="s">
        <v>10301</v>
      </c>
      <c r="F4953">
        <v>0</v>
      </c>
      <c r="G4953">
        <v>-27.917737524134498</v>
      </c>
    </row>
    <row r="4954" spans="1:16" hidden="1" x14ac:dyDescent="0.3">
      <c r="A4954" t="s">
        <v>10137</v>
      </c>
      <c r="B4954" t="s">
        <v>10138</v>
      </c>
      <c r="C4954" t="s">
        <v>10301</v>
      </c>
      <c r="D4954" t="s">
        <v>1353</v>
      </c>
      <c r="F4954">
        <v>26.91</v>
      </c>
      <c r="G4954">
        <v>-19.1904647968618</v>
      </c>
      <c r="H4954">
        <v>-0.13969354168942999</v>
      </c>
      <c r="I4954">
        <v>-6.2703269581196599</v>
      </c>
      <c r="J4954">
        <v>-2.91470191103007</v>
      </c>
      <c r="K4954">
        <v>26.532044085794801</v>
      </c>
      <c r="L4954">
        <v>25.842398005936101</v>
      </c>
      <c r="N4954">
        <v>0.38451249764263801</v>
      </c>
      <c r="O4954">
        <v>10.7395020438498</v>
      </c>
      <c r="P4954">
        <v>13.5922330097087</v>
      </c>
    </row>
    <row r="4955" spans="1:16" hidden="1" x14ac:dyDescent="0.3">
      <c r="A4955" t="s">
        <v>10139</v>
      </c>
      <c r="B4955" t="s">
        <v>10140</v>
      </c>
      <c r="C4955" t="s">
        <v>10301</v>
      </c>
      <c r="D4955" t="s">
        <v>733</v>
      </c>
      <c r="F4955">
        <v>83.76</v>
      </c>
      <c r="G4955">
        <v>-11.4388055258033</v>
      </c>
      <c r="H4955">
        <v>-8.1508183523988293</v>
      </c>
      <c r="I4955">
        <v>6.7966863069134096</v>
      </c>
      <c r="J4955">
        <v>0.118417228464697</v>
      </c>
      <c r="K4955">
        <v>85.280542850228201</v>
      </c>
      <c r="L4955">
        <v>81.118755050054602</v>
      </c>
      <c r="N4955">
        <v>2.54753233083551</v>
      </c>
      <c r="O4955">
        <v>14.6131805157593</v>
      </c>
      <c r="P4955">
        <v>23.176470588235301</v>
      </c>
    </row>
    <row r="4956" spans="1:16" hidden="1" x14ac:dyDescent="0.3">
      <c r="A4956" t="s">
        <v>10141</v>
      </c>
      <c r="B4956" t="s">
        <v>10142</v>
      </c>
      <c r="C4956" t="s">
        <v>10301</v>
      </c>
      <c r="D4956" t="s">
        <v>1661</v>
      </c>
      <c r="F4956">
        <v>70.81</v>
      </c>
      <c r="G4956">
        <v>-6.6677375241345498</v>
      </c>
      <c r="H4956">
        <v>-3.89024561405967</v>
      </c>
      <c r="I4956">
        <v>2.5892345559521002</v>
      </c>
      <c r="J4956">
        <v>-1.0572978735824901</v>
      </c>
      <c r="K4956">
        <v>70.253702708044301</v>
      </c>
      <c r="L4956">
        <v>67.200035596969201</v>
      </c>
      <c r="N4956">
        <v>0.98172593347320303</v>
      </c>
      <c r="O4956">
        <v>6.8493150684931301</v>
      </c>
      <c r="P4956">
        <v>28.7454545454545</v>
      </c>
    </row>
    <row r="4957" spans="1:16" hidden="1" x14ac:dyDescent="0.3">
      <c r="A4957" t="s">
        <v>10143</v>
      </c>
      <c r="B4957" t="s">
        <v>10144</v>
      </c>
      <c r="C4957" t="s">
        <v>10301</v>
      </c>
      <c r="D4957" t="s">
        <v>733</v>
      </c>
      <c r="F4957">
        <v>84.21</v>
      </c>
      <c r="G4957">
        <v>-10.322429606246001</v>
      </c>
      <c r="H4957">
        <v>-7.0869766579314701</v>
      </c>
      <c r="I4957">
        <v>6.7630862018757796</v>
      </c>
      <c r="J4957">
        <v>8.6125732255685802E-2</v>
      </c>
      <c r="K4957">
        <v>84.376654959499703</v>
      </c>
      <c r="L4957">
        <v>80.327070084191504</v>
      </c>
      <c r="N4957">
        <v>0.80666649327210205</v>
      </c>
      <c r="O4957">
        <v>12.397577484859299</v>
      </c>
      <c r="P4957">
        <v>23.820026466696</v>
      </c>
    </row>
    <row r="4958" spans="1:16" hidden="1" x14ac:dyDescent="0.3">
      <c r="A4958" t="s">
        <v>10145</v>
      </c>
      <c r="B4958" t="s">
        <v>10146</v>
      </c>
      <c r="C4958" t="s">
        <v>10301</v>
      </c>
      <c r="F4958">
        <v>0</v>
      </c>
      <c r="G4958">
        <v>-27.917737524134498</v>
      </c>
    </row>
    <row r="4959" spans="1:16" hidden="1" x14ac:dyDescent="0.3">
      <c r="A4959" t="s">
        <v>10147</v>
      </c>
      <c r="B4959" t="s">
        <v>10148</v>
      </c>
      <c r="C4959" t="s">
        <v>10301</v>
      </c>
    </row>
    <row r="4960" spans="1:16" hidden="1" x14ac:dyDescent="0.3">
      <c r="A4960" t="s">
        <v>10149</v>
      </c>
      <c r="B4960" t="s">
        <v>10150</v>
      </c>
      <c r="C4960" t="s">
        <v>10301</v>
      </c>
      <c r="D4960" t="s">
        <v>733</v>
      </c>
      <c r="F4960">
        <v>42.21</v>
      </c>
      <c r="G4960">
        <v>8.5517096145657199</v>
      </c>
      <c r="H4960">
        <v>5.8475374711170298</v>
      </c>
      <c r="I4960">
        <v>-1.81107853739284</v>
      </c>
      <c r="J4960">
        <v>2.94926039009232</v>
      </c>
      <c r="K4960">
        <v>39.190519071353002</v>
      </c>
      <c r="L4960">
        <v>35.977339547517303</v>
      </c>
      <c r="N4960">
        <v>0.42190489671193399</v>
      </c>
      <c r="O4960">
        <v>3.2930585169390998</v>
      </c>
      <c r="P4960">
        <v>45.551724137930997</v>
      </c>
    </row>
    <row r="4961" spans="1:16" hidden="1" x14ac:dyDescent="0.3">
      <c r="A4961" t="s">
        <v>10151</v>
      </c>
      <c r="B4961" t="s">
        <v>10152</v>
      </c>
      <c r="C4961" t="s">
        <v>10301</v>
      </c>
      <c r="D4961" t="s">
        <v>733</v>
      </c>
      <c r="F4961">
        <v>514.42999999999995</v>
      </c>
      <c r="G4961">
        <v>-11.288101176986601</v>
      </c>
      <c r="H4961">
        <v>-3.3173371591048801</v>
      </c>
      <c r="I4961">
        <v>-1.7477455267620401</v>
      </c>
      <c r="J4961">
        <v>-1.53732679106846</v>
      </c>
      <c r="K4961">
        <v>511.29160641533298</v>
      </c>
      <c r="L4961">
        <v>485.65089105337398</v>
      </c>
      <c r="N4961">
        <v>0.37651605967913798</v>
      </c>
      <c r="O4961">
        <v>4.46513617013004</v>
      </c>
      <c r="P4961">
        <v>22.1923990498812</v>
      </c>
    </row>
    <row r="4962" spans="1:16" hidden="1" x14ac:dyDescent="0.3">
      <c r="A4962" t="s">
        <v>10153</v>
      </c>
      <c r="B4962" t="s">
        <v>10154</v>
      </c>
      <c r="C4962" t="s">
        <v>10301</v>
      </c>
      <c r="D4962" t="s">
        <v>1353</v>
      </c>
      <c r="F4962">
        <v>999.99</v>
      </c>
      <c r="G4962">
        <v>-27.917737524134498</v>
      </c>
      <c r="H4962">
        <v>-1.23320787049787</v>
      </c>
      <c r="I4962">
        <v>-11.675732363525</v>
      </c>
      <c r="J4962">
        <v>-2.76572611959616</v>
      </c>
      <c r="K4962">
        <v>999.99010862881903</v>
      </c>
      <c r="L4962">
        <v>999.99039910499005</v>
      </c>
      <c r="N4962">
        <v>1.07862751164905</v>
      </c>
      <c r="O4962">
        <v>1.8010180101801101</v>
      </c>
      <c r="P4962">
        <v>0.23957497995188401</v>
      </c>
    </row>
    <row r="4963" spans="1:16" hidden="1" x14ac:dyDescent="0.3">
      <c r="A4963" t="s">
        <v>10155</v>
      </c>
      <c r="B4963" t="s">
        <v>10156</v>
      </c>
      <c r="C4963" t="s">
        <v>10301</v>
      </c>
      <c r="D4963" t="s">
        <v>733</v>
      </c>
      <c r="F4963">
        <v>70.84</v>
      </c>
      <c r="G4963">
        <v>28.634748663710699</v>
      </c>
      <c r="H4963">
        <v>-4.4302440944276098</v>
      </c>
      <c r="I4963">
        <v>-12.5849504359827</v>
      </c>
      <c r="J4963">
        <v>1.9359343003952901E-3</v>
      </c>
      <c r="K4963">
        <v>71.671554144657904</v>
      </c>
      <c r="L4963">
        <v>65.235505546190794</v>
      </c>
      <c r="N4963">
        <v>1.0310133621250901</v>
      </c>
      <c r="O4963">
        <v>17.024280067758301</v>
      </c>
      <c r="P4963">
        <v>59.155246012132103</v>
      </c>
    </row>
    <row r="4964" spans="1:16" hidden="1" x14ac:dyDescent="0.3">
      <c r="A4964" t="s">
        <v>10157</v>
      </c>
      <c r="B4964" t="s">
        <v>10158</v>
      </c>
      <c r="C4964" t="s">
        <v>10301</v>
      </c>
      <c r="D4964" t="s">
        <v>733</v>
      </c>
      <c r="F4964">
        <v>25.77</v>
      </c>
      <c r="G4964">
        <v>-16.3109813526317</v>
      </c>
      <c r="H4964">
        <v>-2.5393930414544599</v>
      </c>
      <c r="I4964">
        <v>-1.8759880090299601</v>
      </c>
      <c r="J4964">
        <v>-1.5841585733181001</v>
      </c>
      <c r="K4964">
        <v>25.537747611318402</v>
      </c>
      <c r="L4964">
        <v>24.554514004725</v>
      </c>
      <c r="N4964">
        <v>0.144996388351981</v>
      </c>
      <c r="O4964">
        <v>20.2949165696546</v>
      </c>
      <c r="P4964">
        <v>18.482758620689602</v>
      </c>
    </row>
    <row r="4965" spans="1:16" hidden="1" x14ac:dyDescent="0.3">
      <c r="A4965" t="s">
        <v>10159</v>
      </c>
      <c r="B4965" t="s">
        <v>10160</v>
      </c>
      <c r="C4965" t="s">
        <v>10301</v>
      </c>
      <c r="D4965" t="s">
        <v>733</v>
      </c>
      <c r="F4965">
        <v>82.09</v>
      </c>
      <c r="G4965">
        <v>-2.64686921954124</v>
      </c>
      <c r="H4965">
        <v>-0.496559620037475</v>
      </c>
      <c r="I4965">
        <v>0.331362738125907</v>
      </c>
      <c r="J4965">
        <v>-1.99196046005306</v>
      </c>
      <c r="K4965">
        <v>80.042858839468394</v>
      </c>
      <c r="L4965">
        <v>74.505677061161506</v>
      </c>
      <c r="N4965">
        <v>0.59425601301953501</v>
      </c>
      <c r="O4965">
        <v>6.3954196613473098</v>
      </c>
      <c r="P4965">
        <v>30.033264691905501</v>
      </c>
    </row>
    <row r="4966" spans="1:16" hidden="1" x14ac:dyDescent="0.3">
      <c r="A4966" t="s">
        <v>10161</v>
      </c>
      <c r="B4966" t="s">
        <v>10162</v>
      </c>
      <c r="C4966" t="s">
        <v>10301</v>
      </c>
      <c r="D4966" t="s">
        <v>733</v>
      </c>
      <c r="F4966">
        <v>22.9</v>
      </c>
      <c r="G4966">
        <v>15.746001497195399</v>
      </c>
      <c r="H4966">
        <v>3.9455272349100001</v>
      </c>
      <c r="I4966">
        <v>9.2962697495230007</v>
      </c>
      <c r="J4966">
        <v>0.79925582986231003</v>
      </c>
      <c r="K4966">
        <v>21.677107250415499</v>
      </c>
      <c r="L4966">
        <v>19.481047704980199</v>
      </c>
      <c r="N4966">
        <v>1.32267760834305</v>
      </c>
      <c r="O4966">
        <v>0.218340611353706</v>
      </c>
      <c r="P4966">
        <v>46.0459183673469</v>
      </c>
    </row>
    <row r="4967" spans="1:16" hidden="1" x14ac:dyDescent="0.3">
      <c r="A4967" t="s">
        <v>10163</v>
      </c>
      <c r="B4967" t="s">
        <v>10164</v>
      </c>
      <c r="C4967" t="s">
        <v>10301</v>
      </c>
      <c r="D4967" t="s">
        <v>1353</v>
      </c>
      <c r="F4967">
        <v>1000</v>
      </c>
      <c r="G4967">
        <v>-27.918737514134602</v>
      </c>
      <c r="H4967">
        <v>-1.23320787049787</v>
      </c>
      <c r="I4967">
        <v>-11.674732353524901</v>
      </c>
      <c r="J4967">
        <v>-2.76572611959616</v>
      </c>
      <c r="K4967">
        <v>999.99987802792702</v>
      </c>
      <c r="L4967">
        <v>1000.02599222755</v>
      </c>
      <c r="N4967">
        <v>0.38637764870039198</v>
      </c>
      <c r="O4967">
        <v>2</v>
      </c>
      <c r="P4967">
        <v>2.0408163265306101</v>
      </c>
    </row>
    <row r="4968" spans="1:16" hidden="1" x14ac:dyDescent="0.3">
      <c r="A4968" t="s">
        <v>10165</v>
      </c>
      <c r="B4968" t="s">
        <v>10166</v>
      </c>
      <c r="C4968" t="s">
        <v>10301</v>
      </c>
      <c r="D4968" t="s">
        <v>1053</v>
      </c>
      <c r="F4968">
        <v>220.22</v>
      </c>
      <c r="G4968">
        <v>-27.917737524134498</v>
      </c>
      <c r="I4968">
        <v>-11.675732363525</v>
      </c>
      <c r="O4968">
        <v>0</v>
      </c>
      <c r="P4968">
        <v>0</v>
      </c>
    </row>
    <row r="4969" spans="1:16" hidden="1" x14ac:dyDescent="0.3">
      <c r="A4969" t="s">
        <v>10167</v>
      </c>
      <c r="B4969" t="s">
        <v>10168</v>
      </c>
      <c r="C4969" t="s">
        <v>10301</v>
      </c>
      <c r="D4969" t="s">
        <v>733</v>
      </c>
      <c r="F4969">
        <v>218.19</v>
      </c>
      <c r="G4969">
        <v>16.588521168494001</v>
      </c>
      <c r="H4969">
        <v>2.5908839077048</v>
      </c>
      <c r="I4969">
        <v>9.0312824627639401</v>
      </c>
      <c r="J4969">
        <v>2.2480533127879001</v>
      </c>
      <c r="K4969">
        <v>209.816512673452</v>
      </c>
      <c r="L4969">
        <v>186.07429586519601</v>
      </c>
      <c r="N4969">
        <v>1.41411718230952</v>
      </c>
      <c r="O4969">
        <v>1.74618451808057</v>
      </c>
      <c r="P4969">
        <v>54.1216359398177</v>
      </c>
    </row>
    <row r="4970" spans="1:16" hidden="1" x14ac:dyDescent="0.3">
      <c r="A4970" t="s">
        <v>10169</v>
      </c>
      <c r="B4970" t="s">
        <v>10170</v>
      </c>
      <c r="C4970" t="s">
        <v>10301</v>
      </c>
      <c r="D4970" t="s">
        <v>733</v>
      </c>
      <c r="F4970">
        <v>251.28</v>
      </c>
      <c r="G4970">
        <v>-2.82813178936753</v>
      </c>
      <c r="H4970">
        <v>1.51605899167221</v>
      </c>
      <c r="I4970">
        <v>1.2185079096351401</v>
      </c>
      <c r="J4970">
        <v>-0.81785786338278299</v>
      </c>
      <c r="K4970">
        <v>245.152395365757</v>
      </c>
      <c r="L4970">
        <v>225.566925225061</v>
      </c>
      <c r="N4970">
        <v>0.873222453617854</v>
      </c>
      <c r="O4970">
        <v>11.795606494746799</v>
      </c>
      <c r="P4970">
        <v>32.952380952380899</v>
      </c>
    </row>
    <row r="4971" spans="1:16" hidden="1" x14ac:dyDescent="0.3">
      <c r="A4971" t="s">
        <v>10171</v>
      </c>
      <c r="B4971" t="s">
        <v>10172</v>
      </c>
      <c r="C4971" t="s">
        <v>10301</v>
      </c>
      <c r="D4971" t="s">
        <v>733</v>
      </c>
      <c r="F4971">
        <v>23.63</v>
      </c>
      <c r="G4971">
        <v>7.4977352552350602</v>
      </c>
      <c r="H4971">
        <v>1.62517238069311</v>
      </c>
      <c r="I4971">
        <v>5.1887582398379397</v>
      </c>
      <c r="J4971">
        <v>-0.12959820256937701</v>
      </c>
      <c r="K4971">
        <v>22.874428281116199</v>
      </c>
      <c r="L4971">
        <v>20.610741048098099</v>
      </c>
      <c r="N4971">
        <v>0.384045445621505</v>
      </c>
      <c r="O4971">
        <v>3.6817604739737702</v>
      </c>
      <c r="P4971">
        <v>44.9693251533742</v>
      </c>
    </row>
    <row r="4972" spans="1:16" hidden="1" x14ac:dyDescent="0.3">
      <c r="A4972" t="s">
        <v>10173</v>
      </c>
      <c r="B4972" t="s">
        <v>10174</v>
      </c>
      <c r="C4972" t="s">
        <v>10301</v>
      </c>
      <c r="D4972" t="s">
        <v>733</v>
      </c>
      <c r="F4972">
        <v>82.02</v>
      </c>
      <c r="G4972">
        <v>-4.2632825263959804</v>
      </c>
      <c r="H4972">
        <v>-0.18382515444849701</v>
      </c>
      <c r="I4972">
        <v>0.34284179654048802</v>
      </c>
      <c r="J4972">
        <v>-1.3909428647039199</v>
      </c>
      <c r="K4972">
        <v>79.961454707686102</v>
      </c>
      <c r="L4972">
        <v>74.218653949262901</v>
      </c>
      <c r="N4972">
        <v>0.82082964298107897</v>
      </c>
      <c r="O4972">
        <v>1.1826383808826999</v>
      </c>
      <c r="P4972">
        <v>31.716717520475299</v>
      </c>
    </row>
    <row r="4973" spans="1:16" hidden="1" x14ac:dyDescent="0.3">
      <c r="A4973" t="s">
        <v>10175</v>
      </c>
      <c r="B4973" t="s">
        <v>10176</v>
      </c>
      <c r="C4973" t="s">
        <v>10301</v>
      </c>
      <c r="F4973">
        <v>101.75</v>
      </c>
      <c r="G4973">
        <v>-28.1628355633502</v>
      </c>
      <c r="H4973">
        <v>-1.23320787049787</v>
      </c>
      <c r="I4973">
        <v>-11.675732363525</v>
      </c>
      <c r="J4973">
        <v>-2.76572611959616</v>
      </c>
      <c r="K4973">
        <v>101.750023487734</v>
      </c>
      <c r="O4973">
        <v>0.24570024570025301</v>
      </c>
      <c r="P4973">
        <v>0</v>
      </c>
    </row>
    <row r="4974" spans="1:16" hidden="1" x14ac:dyDescent="0.3">
      <c r="A4974" t="s">
        <v>10177</v>
      </c>
      <c r="B4974" t="s">
        <v>10178</v>
      </c>
      <c r="C4974" t="s">
        <v>10301</v>
      </c>
      <c r="D4974" t="s">
        <v>733</v>
      </c>
      <c r="F4974">
        <v>29.17</v>
      </c>
      <c r="G4974">
        <v>46.6483905428911</v>
      </c>
      <c r="H4974">
        <v>4.3543912643254803</v>
      </c>
      <c r="I4974">
        <v>14.328587290902499</v>
      </c>
      <c r="J4974">
        <v>1.8040703816533701</v>
      </c>
      <c r="K4974">
        <v>27.821007274548201</v>
      </c>
      <c r="L4974">
        <v>23.723052185110401</v>
      </c>
      <c r="N4974">
        <v>1.05145464549586</v>
      </c>
      <c r="O4974">
        <v>1.2341446691806499</v>
      </c>
      <c r="P4974">
        <v>76.147342995169097</v>
      </c>
    </row>
    <row r="4975" spans="1:16" hidden="1" x14ac:dyDescent="0.3">
      <c r="A4975" t="s">
        <v>10179</v>
      </c>
      <c r="B4975" t="s">
        <v>10180</v>
      </c>
      <c r="C4975" t="s">
        <v>10301</v>
      </c>
      <c r="D4975" t="s">
        <v>733</v>
      </c>
      <c r="F4975">
        <v>42.25</v>
      </c>
      <c r="G4975">
        <v>9.0796684421429994</v>
      </c>
      <c r="H4975">
        <v>4.5859729486829401</v>
      </c>
      <c r="I4975">
        <v>-0.81244188858410205</v>
      </c>
      <c r="J4975">
        <v>0.60094867913521699</v>
      </c>
      <c r="K4975">
        <v>39.195008328791197</v>
      </c>
      <c r="L4975">
        <v>36.121266218263301</v>
      </c>
      <c r="N4975">
        <v>0.30630831539108</v>
      </c>
      <c r="O4975">
        <v>7.6923076923076801</v>
      </c>
      <c r="P4975">
        <v>38.980263157894697</v>
      </c>
    </row>
    <row r="4976" spans="1:16" hidden="1" x14ac:dyDescent="0.3">
      <c r="A4976" t="s">
        <v>10181</v>
      </c>
      <c r="B4976" t="s">
        <v>10182</v>
      </c>
      <c r="C4976" t="s">
        <v>10301</v>
      </c>
      <c r="D4976" t="s">
        <v>1353</v>
      </c>
      <c r="F4976">
        <v>1000</v>
      </c>
      <c r="G4976">
        <v>-27.9167375141344</v>
      </c>
      <c r="H4976">
        <v>-1.23420786049797</v>
      </c>
      <c r="I4976">
        <v>-11.6767323535251</v>
      </c>
      <c r="J4976">
        <v>-2.7667261095962599</v>
      </c>
      <c r="K4976">
        <v>999.99882322576195</v>
      </c>
      <c r="N4976">
        <v>1.3189013561635701</v>
      </c>
      <c r="O4976">
        <v>1.0000000000065499E-3</v>
      </c>
      <c r="P4976">
        <v>0.50251256281406098</v>
      </c>
    </row>
    <row r="4977" spans="1:16" hidden="1" x14ac:dyDescent="0.3">
      <c r="A4977" t="s">
        <v>10183</v>
      </c>
      <c r="B4977" t="s">
        <v>10184</v>
      </c>
      <c r="C4977" t="s">
        <v>10301</v>
      </c>
      <c r="D4977" t="s">
        <v>1661</v>
      </c>
      <c r="F4977">
        <v>73.25</v>
      </c>
      <c r="G4977">
        <v>-15.2254298318268</v>
      </c>
      <c r="H4977">
        <v>-6.3715477914464902</v>
      </c>
      <c r="I4977">
        <v>3.4067499616909598</v>
      </c>
      <c r="J4977">
        <v>-2.6266440611817101</v>
      </c>
      <c r="K4977">
        <v>72.613743545916805</v>
      </c>
      <c r="N4977">
        <v>1.4616638101927999</v>
      </c>
      <c r="O4977">
        <v>4.9146757679180801</v>
      </c>
      <c r="P4977">
        <v>37.947269303201402</v>
      </c>
    </row>
    <row r="4978" spans="1:16" hidden="1" x14ac:dyDescent="0.3">
      <c r="A4978" t="s">
        <v>10185</v>
      </c>
      <c r="B4978" t="s">
        <v>10186</v>
      </c>
      <c r="C4978" t="s">
        <v>10301</v>
      </c>
      <c r="D4978" t="s">
        <v>733</v>
      </c>
      <c r="F4978">
        <v>86.74</v>
      </c>
      <c r="G4978">
        <v>-15.487406999183101</v>
      </c>
      <c r="H4978">
        <v>-5.0776523149423101</v>
      </c>
      <c r="I4978">
        <v>7.0323557711403302</v>
      </c>
      <c r="J4978">
        <v>0.88740599203397996</v>
      </c>
      <c r="K4978">
        <v>86.809876027624796</v>
      </c>
      <c r="N4978">
        <v>1.59154958749007</v>
      </c>
      <c r="O4978">
        <v>12.9467373760664</v>
      </c>
      <c r="P4978">
        <v>22.670060811766302</v>
      </c>
    </row>
    <row r="4979" spans="1:16" hidden="1" x14ac:dyDescent="0.3">
      <c r="A4979" t="s">
        <v>10187</v>
      </c>
      <c r="B4979" t="s">
        <v>10188</v>
      </c>
      <c r="C4979" t="s">
        <v>10301</v>
      </c>
      <c r="D4979" t="s">
        <v>1661</v>
      </c>
      <c r="F4979">
        <v>70.650000000000006</v>
      </c>
      <c r="G4979">
        <v>-13.874153989025601</v>
      </c>
      <c r="H4979">
        <v>-5.5751346004842999</v>
      </c>
      <c r="I4979">
        <v>2.8299402458752598</v>
      </c>
      <c r="J4979">
        <v>-1.6904573023918601</v>
      </c>
      <c r="K4979">
        <v>70.282683950317605</v>
      </c>
      <c r="N4979">
        <v>1.3748786078726101</v>
      </c>
      <c r="O4979">
        <v>7.0063694267515597</v>
      </c>
      <c r="P4979">
        <v>30.8333333333333</v>
      </c>
    </row>
    <row r="4980" spans="1:16" hidden="1" x14ac:dyDescent="0.3">
      <c r="A4980" t="s">
        <v>10189</v>
      </c>
      <c r="B4980" t="s">
        <v>10190</v>
      </c>
      <c r="C4980" t="s">
        <v>10301</v>
      </c>
      <c r="D4980" t="s">
        <v>204</v>
      </c>
      <c r="F4980">
        <v>108</v>
      </c>
      <c r="G4980">
        <v>-19.917737524134498</v>
      </c>
      <c r="H4980">
        <v>-1.23320787049787</v>
      </c>
      <c r="I4980">
        <v>-9.7889399106948698</v>
      </c>
      <c r="N4980">
        <v>1</v>
      </c>
      <c r="O4980">
        <v>0</v>
      </c>
      <c r="P4980">
        <v>8</v>
      </c>
    </row>
    <row r="4981" spans="1:16" hidden="1" x14ac:dyDescent="0.3">
      <c r="A4981" t="s">
        <v>10191</v>
      </c>
      <c r="B4981" t="s">
        <v>10192</v>
      </c>
      <c r="C4981" t="s">
        <v>10301</v>
      </c>
      <c r="D4981" t="s">
        <v>1661</v>
      </c>
      <c r="F4981">
        <v>7.09</v>
      </c>
      <c r="G4981">
        <v>-28.058582594556999</v>
      </c>
      <c r="H4981">
        <v>-5.0323937592360002</v>
      </c>
      <c r="I4981">
        <v>2.6791063461523499</v>
      </c>
      <c r="J4981">
        <v>-0.897910027642147</v>
      </c>
      <c r="K4981">
        <v>7.0496157179677503</v>
      </c>
      <c r="N4981">
        <v>0.84256030084850098</v>
      </c>
      <c r="O4981">
        <v>19.887165021156498</v>
      </c>
      <c r="P4981">
        <v>18.1666666666666</v>
      </c>
    </row>
    <row r="4982" spans="1:16" hidden="1" x14ac:dyDescent="0.3">
      <c r="A4982" t="s">
        <v>10193</v>
      </c>
      <c r="B4982" t="s">
        <v>10194</v>
      </c>
      <c r="C4982" t="s">
        <v>10301</v>
      </c>
      <c r="D4982" t="s">
        <v>733</v>
      </c>
      <c r="F4982">
        <v>8.3699999999999992</v>
      </c>
      <c r="G4982">
        <v>-24.328628613243399</v>
      </c>
      <c r="H4982">
        <v>-7.07590449971135</v>
      </c>
      <c r="I4982">
        <v>6.5446066195257604</v>
      </c>
      <c r="J4982">
        <v>0.18267682880678199</v>
      </c>
      <c r="K4982">
        <v>8.4052528273200604</v>
      </c>
      <c r="N4982">
        <v>0.73779065825204204</v>
      </c>
      <c r="O4982">
        <v>23.2974910394265</v>
      </c>
      <c r="P4982">
        <v>24.183976261127501</v>
      </c>
    </row>
    <row r="4983" spans="1:16" hidden="1" x14ac:dyDescent="0.3">
      <c r="A4983" t="s">
        <v>10195</v>
      </c>
      <c r="B4983" t="s">
        <v>10196</v>
      </c>
      <c r="C4983" t="s">
        <v>10301</v>
      </c>
      <c r="D4983" t="s">
        <v>1353</v>
      </c>
      <c r="F4983">
        <v>103.9</v>
      </c>
      <c r="G4983">
        <v>-24.245815752033099</v>
      </c>
      <c r="H4983">
        <v>-0.71076205006443005</v>
      </c>
      <c r="I4983">
        <v>-8.5287056584719494</v>
      </c>
      <c r="J4983">
        <v>-2.68866967575104</v>
      </c>
      <c r="K4983">
        <v>103.282010128927</v>
      </c>
      <c r="N4983">
        <v>1.1236715683457399</v>
      </c>
      <c r="O4983">
        <v>2.9355149181905702</v>
      </c>
      <c r="P4983">
        <v>5.6431113370615202</v>
      </c>
    </row>
    <row r="4984" spans="1:16" hidden="1" x14ac:dyDescent="0.3">
      <c r="A4984" t="s">
        <v>10197</v>
      </c>
      <c r="B4984" t="s">
        <v>10198</v>
      </c>
      <c r="C4984" t="s">
        <v>10301</v>
      </c>
      <c r="D4984" t="s">
        <v>733</v>
      </c>
      <c r="F4984">
        <v>51.24</v>
      </c>
      <c r="G4984">
        <v>-15.6231944603607</v>
      </c>
      <c r="H4984">
        <v>-4.6716032859706598</v>
      </c>
      <c r="I4984">
        <v>-2.5615926701690102</v>
      </c>
      <c r="J4984">
        <v>0.92658157271151698</v>
      </c>
      <c r="K4984">
        <v>51.067073786958296</v>
      </c>
      <c r="N4984">
        <v>8.6284547137942605E-2</v>
      </c>
      <c r="O4984">
        <v>21.252927400468302</v>
      </c>
      <c r="P4984">
        <v>23.440134907251199</v>
      </c>
    </row>
    <row r="4985" spans="1:16" hidden="1" x14ac:dyDescent="0.3">
      <c r="A4985" t="s">
        <v>10199</v>
      </c>
      <c r="B4985" t="s">
        <v>10200</v>
      </c>
      <c r="C4985" t="s">
        <v>10301</v>
      </c>
      <c r="D4985" t="s">
        <v>733</v>
      </c>
      <c r="F4985">
        <v>249.68</v>
      </c>
      <c r="G4985">
        <v>-13.201449906399599</v>
      </c>
      <c r="H4985">
        <v>0.45929963822849001</v>
      </c>
      <c r="I4985">
        <v>1.02626276150879</v>
      </c>
      <c r="J4985">
        <v>-1.51703946316684</v>
      </c>
      <c r="K4985">
        <v>243.002860514161</v>
      </c>
      <c r="N4985">
        <v>0.62322768121401195</v>
      </c>
      <c r="O4985">
        <v>2.9878244152515099</v>
      </c>
      <c r="P4985">
        <v>16.108630952380899</v>
      </c>
    </row>
    <row r="4986" spans="1:16" hidden="1" x14ac:dyDescent="0.3">
      <c r="A4986" t="s">
        <v>10201</v>
      </c>
      <c r="B4986" t="s">
        <v>10202</v>
      </c>
      <c r="C4986" t="s">
        <v>10301</v>
      </c>
      <c r="D4986" t="s">
        <v>733</v>
      </c>
      <c r="F4986">
        <v>418.47</v>
      </c>
      <c r="G4986">
        <v>-12.994495824741399</v>
      </c>
      <c r="H4986">
        <v>3.5917921295021298</v>
      </c>
      <c r="I4986">
        <v>-1.6909762659640799</v>
      </c>
      <c r="J4986">
        <v>0.29943623322934199</v>
      </c>
      <c r="K4986">
        <v>388.926312734367</v>
      </c>
      <c r="N4986">
        <v>0.41365949215210901</v>
      </c>
      <c r="O4986">
        <v>3.2332066814825402</v>
      </c>
      <c r="P4986">
        <v>30.088908231783101</v>
      </c>
    </row>
    <row r="4987" spans="1:16" hidden="1" x14ac:dyDescent="0.3">
      <c r="A4987" t="s">
        <v>10203</v>
      </c>
      <c r="B4987" t="s">
        <v>10204</v>
      </c>
      <c r="C4987" t="s">
        <v>10301</v>
      </c>
      <c r="D4987" t="s">
        <v>1353</v>
      </c>
      <c r="F4987">
        <v>24.74</v>
      </c>
      <c r="G4987">
        <v>-36.760773633198603</v>
      </c>
      <c r="H4987">
        <v>0.58190399104708102</v>
      </c>
      <c r="I4987">
        <v>-20.2830467336765</v>
      </c>
      <c r="J4987">
        <v>-1.3359532011773301</v>
      </c>
      <c r="K4987">
        <v>23.6832577008777</v>
      </c>
      <c r="N4987">
        <v>0.58108303122030203</v>
      </c>
      <c r="O4987">
        <v>10.347615198059801</v>
      </c>
      <c r="P4987">
        <v>14.537037037037001</v>
      </c>
    </row>
    <row r="4988" spans="1:16" hidden="1" x14ac:dyDescent="0.3">
      <c r="A4988" t="s">
        <v>10205</v>
      </c>
      <c r="B4988" t="s">
        <v>10206</v>
      </c>
      <c r="C4988" t="s">
        <v>10301</v>
      </c>
      <c r="D4988" t="s">
        <v>1353</v>
      </c>
      <c r="F4988">
        <v>58.01</v>
      </c>
      <c r="G4988">
        <v>-35.677317743565297</v>
      </c>
      <c r="H4988">
        <v>5.5990735773907098E-2</v>
      </c>
      <c r="I4988">
        <v>-23.781792969585599</v>
      </c>
      <c r="J4988">
        <v>-2.7140998934732901</v>
      </c>
      <c r="K4988">
        <v>57.228635095682399</v>
      </c>
      <c r="N4988">
        <v>0.19814550641940001</v>
      </c>
      <c r="O4988">
        <v>14.0148250301672</v>
      </c>
      <c r="P4988">
        <v>9.0413533834586293</v>
      </c>
    </row>
    <row r="4989" spans="1:16" hidden="1" x14ac:dyDescent="0.3">
      <c r="A4989" t="s">
        <v>10207</v>
      </c>
      <c r="B4989" t="s">
        <v>10208</v>
      </c>
      <c r="C4989" t="s">
        <v>10301</v>
      </c>
      <c r="D4989" t="s">
        <v>733</v>
      </c>
      <c r="F4989">
        <v>71.069999999999993</v>
      </c>
      <c r="G4989">
        <v>-22.2217232469186</v>
      </c>
      <c r="H4989">
        <v>-3.7997607715217501</v>
      </c>
      <c r="I4989">
        <v>-12.3327074823397</v>
      </c>
      <c r="J4989">
        <v>0.26588929833368302</v>
      </c>
      <c r="K4989">
        <v>71.953229954415306</v>
      </c>
      <c r="N4989">
        <v>0.83040000568206696</v>
      </c>
      <c r="O4989">
        <v>14.8867313915857</v>
      </c>
      <c r="P4989">
        <v>8.6697247706421798</v>
      </c>
    </row>
    <row r="4990" spans="1:16" hidden="1" x14ac:dyDescent="0.3">
      <c r="A4990" t="s">
        <v>10209</v>
      </c>
      <c r="B4990" t="s">
        <v>10210</v>
      </c>
      <c r="C4990" t="s">
        <v>10301</v>
      </c>
      <c r="D4990" t="s">
        <v>733</v>
      </c>
      <c r="F4990">
        <v>141.65</v>
      </c>
      <c r="G4990">
        <v>-7.3234926748241396</v>
      </c>
      <c r="H4990">
        <v>6.6916661560710802</v>
      </c>
      <c r="I4990">
        <v>4.8990351453219398</v>
      </c>
      <c r="J4990">
        <v>-0.73757743681016896</v>
      </c>
      <c r="K4990">
        <v>133.20238107539799</v>
      </c>
      <c r="N4990">
        <v>2.06424611395965</v>
      </c>
      <c r="O4990">
        <v>0.36710201200140702</v>
      </c>
      <c r="P4990">
        <v>23.281114012184499</v>
      </c>
    </row>
    <row r="4991" spans="1:16" hidden="1" x14ac:dyDescent="0.3">
      <c r="A4991" t="s">
        <v>10211</v>
      </c>
      <c r="B4991" t="s">
        <v>10212</v>
      </c>
      <c r="C4991" t="s">
        <v>10301</v>
      </c>
      <c r="F4991">
        <v>1820.95</v>
      </c>
      <c r="G4991">
        <v>109.154258309741</v>
      </c>
      <c r="H4991">
        <v>56.738835617409798</v>
      </c>
      <c r="I4991">
        <v>80.437998712066999</v>
      </c>
      <c r="J4991">
        <v>2.62535683380545</v>
      </c>
      <c r="K4991">
        <v>1257.3135160767199</v>
      </c>
      <c r="N4991">
        <v>1.2183876256225199</v>
      </c>
      <c r="O4991">
        <v>0.87317059776490502</v>
      </c>
      <c r="P4991">
        <v>145.08075370121099</v>
      </c>
    </row>
    <row r="4992" spans="1:16" hidden="1" x14ac:dyDescent="0.3">
      <c r="A4992" t="s">
        <v>10213</v>
      </c>
      <c r="B4992" t="s">
        <v>10214</v>
      </c>
      <c r="C4992" t="s">
        <v>10301</v>
      </c>
      <c r="D4992" t="s">
        <v>397</v>
      </c>
      <c r="F4992">
        <v>101</v>
      </c>
      <c r="G4992">
        <v>-30.802352908749899</v>
      </c>
      <c r="H4992">
        <v>-5.0427316800216797</v>
      </c>
      <c r="I4992">
        <v>-12.168343200963401</v>
      </c>
      <c r="J4992">
        <v>-2.76572611959616</v>
      </c>
      <c r="N4992">
        <v>0.9</v>
      </c>
      <c r="O4992">
        <v>3.9603960396039599</v>
      </c>
      <c r="P4992">
        <v>0.64773293472846205</v>
      </c>
    </row>
    <row r="4993" spans="1:16" hidden="1" x14ac:dyDescent="0.3">
      <c r="A4993" t="s">
        <v>10215</v>
      </c>
      <c r="B4993" t="s">
        <v>10216</v>
      </c>
      <c r="C4993" t="s">
        <v>10301</v>
      </c>
      <c r="D4993" t="s">
        <v>733</v>
      </c>
      <c r="F4993">
        <v>58.05</v>
      </c>
      <c r="G4993">
        <v>-8.1282203966067108</v>
      </c>
      <c r="H4993">
        <v>5.8475599672420797</v>
      </c>
      <c r="I4993">
        <v>8.2870698683410104</v>
      </c>
      <c r="J4993">
        <v>1.0075276536576101</v>
      </c>
      <c r="K4993">
        <v>56.117636646413303</v>
      </c>
      <c r="N4993">
        <v>8.4484388680566694E-2</v>
      </c>
      <c r="O4993">
        <v>2.6873385012919901</v>
      </c>
      <c r="P4993">
        <v>31.632653061224399</v>
      </c>
    </row>
    <row r="4994" spans="1:16" hidden="1" x14ac:dyDescent="0.3">
      <c r="A4994" t="s">
        <v>10217</v>
      </c>
      <c r="B4994" t="s">
        <v>10218</v>
      </c>
      <c r="C4994" t="s">
        <v>10301</v>
      </c>
      <c r="F4994">
        <v>298.55</v>
      </c>
      <c r="G4994">
        <v>31.9483936672978</v>
      </c>
      <c r="H4994">
        <v>41.820929003863696</v>
      </c>
      <c r="I4994">
        <v>48.190398827907302</v>
      </c>
      <c r="J4994">
        <v>6.6483363804038396</v>
      </c>
      <c r="K4994">
        <v>230.01921349516499</v>
      </c>
      <c r="N4994">
        <v>0.50177442668753502</v>
      </c>
      <c r="O4994">
        <v>1.5072852118572999</v>
      </c>
      <c r="P4994">
        <v>163.387737097485</v>
      </c>
    </row>
    <row r="4995" spans="1:16" hidden="1" x14ac:dyDescent="0.3">
      <c r="A4995" t="s">
        <v>10219</v>
      </c>
      <c r="B4995" t="s">
        <v>10220</v>
      </c>
      <c r="C4995" t="s">
        <v>10301</v>
      </c>
      <c r="D4995" t="s">
        <v>733</v>
      </c>
      <c r="F4995">
        <v>53.18</v>
      </c>
      <c r="G4995">
        <v>-9.2918173813730096</v>
      </c>
      <c r="H4995">
        <v>0.626811304957541</v>
      </c>
      <c r="I4995">
        <v>6.9501877792364803</v>
      </c>
      <c r="J4995">
        <v>1.4933514073910601</v>
      </c>
      <c r="K4995">
        <v>51.263712627436099</v>
      </c>
      <c r="N4995">
        <v>0.92687638160932495</v>
      </c>
      <c r="O4995">
        <v>3.8924407672057102</v>
      </c>
      <c r="P4995">
        <v>35.524974515800103</v>
      </c>
    </row>
    <row r="4996" spans="1:16" hidden="1" x14ac:dyDescent="0.3">
      <c r="A4996" t="s">
        <v>10221</v>
      </c>
      <c r="B4996" t="s">
        <v>10222</v>
      </c>
      <c r="C4996" t="s">
        <v>10301</v>
      </c>
      <c r="D4996" t="s">
        <v>1661</v>
      </c>
      <c r="F4996">
        <v>11.46</v>
      </c>
      <c r="G4996">
        <v>-14.452390989481</v>
      </c>
      <c r="H4996">
        <v>-4.0133258148955102</v>
      </c>
      <c r="I4996">
        <v>1.7896141711284099</v>
      </c>
      <c r="J4996">
        <v>-0.64183231428644805</v>
      </c>
      <c r="K4996">
        <v>11.3887443677313</v>
      </c>
      <c r="N4996">
        <v>0.76131056097623795</v>
      </c>
      <c r="O4996">
        <v>11.5183246073298</v>
      </c>
      <c r="P4996">
        <v>14.6</v>
      </c>
    </row>
    <row r="4997" spans="1:16" hidden="1" x14ac:dyDescent="0.3">
      <c r="A4997" t="s">
        <v>10223</v>
      </c>
      <c r="B4997" t="s">
        <v>10224</v>
      </c>
      <c r="C4997" t="s">
        <v>10301</v>
      </c>
      <c r="F4997">
        <v>5.0999999999999996</v>
      </c>
      <c r="G4997">
        <v>-46.3177375241345</v>
      </c>
      <c r="H4997">
        <v>-45.961642375290197</v>
      </c>
      <c r="I4997">
        <v>-30.075732363524999</v>
      </c>
      <c r="J4997">
        <v>6.4974317751406803</v>
      </c>
      <c r="K4997">
        <v>4.9374729719338699</v>
      </c>
      <c r="N4997">
        <v>1.32339540373919</v>
      </c>
      <c r="O4997">
        <v>84.117647058823493</v>
      </c>
      <c r="P4997">
        <v>52.238805970149201</v>
      </c>
    </row>
    <row r="4998" spans="1:16" hidden="1" x14ac:dyDescent="0.3">
      <c r="A4998" t="s">
        <v>10225</v>
      </c>
      <c r="B4998" t="s">
        <v>10226</v>
      </c>
      <c r="C4998" t="s">
        <v>10301</v>
      </c>
      <c r="F4998">
        <v>13.8</v>
      </c>
      <c r="G4998">
        <v>-31.211360509418299</v>
      </c>
      <c r="H4998">
        <v>45.211236573946501</v>
      </c>
      <c r="I4998">
        <v>-14.969355348808801</v>
      </c>
      <c r="J4998">
        <v>-3.2940280063886198</v>
      </c>
      <c r="K4998">
        <v>10.8387399052001</v>
      </c>
      <c r="N4998">
        <v>0.73723216786651502</v>
      </c>
      <c r="O4998">
        <v>3.4057971014492501</v>
      </c>
      <c r="P4998">
        <v>142.105263157894</v>
      </c>
    </row>
    <row r="4999" spans="1:16" hidden="1" x14ac:dyDescent="0.3">
      <c r="A4999" t="s">
        <v>10227</v>
      </c>
      <c r="B4999" t="s">
        <v>10228</v>
      </c>
      <c r="C4999" t="s">
        <v>10301</v>
      </c>
      <c r="D4999" t="s">
        <v>1053</v>
      </c>
      <c r="F4999">
        <v>107.91</v>
      </c>
      <c r="G4999">
        <v>-23.201580318894301</v>
      </c>
      <c r="H4999">
        <v>1.06880046599321</v>
      </c>
      <c r="I4999">
        <v>-6.9595751582848902</v>
      </c>
      <c r="J4999">
        <v>-1.94414083344175</v>
      </c>
      <c r="K4999">
        <v>106.949257160236</v>
      </c>
      <c r="N4999">
        <v>0.49197975724023801</v>
      </c>
      <c r="O4999">
        <v>3.6975257158743302</v>
      </c>
      <c r="P4999">
        <v>6.7359050445103801</v>
      </c>
    </row>
    <row r="5000" spans="1:16" hidden="1" x14ac:dyDescent="0.3">
      <c r="A5000" t="s">
        <v>10229</v>
      </c>
      <c r="B5000" t="s">
        <v>10230</v>
      </c>
      <c r="C5000" t="s">
        <v>10301</v>
      </c>
      <c r="D5000" t="s">
        <v>733</v>
      </c>
      <c r="F5000">
        <v>18.09</v>
      </c>
      <c r="G5000">
        <v>0.83671087444194103</v>
      </c>
      <c r="H5000">
        <v>3.3201062505395802</v>
      </c>
      <c r="I5000">
        <v>17.0787160350514</v>
      </c>
      <c r="J5000">
        <v>1.54709734216346</v>
      </c>
      <c r="K5000">
        <v>17.2500971046172</v>
      </c>
      <c r="N5000">
        <v>2.2825657985303098</v>
      </c>
      <c r="O5000">
        <v>2.76395798783859</v>
      </c>
      <c r="P5000">
        <v>39.153846153846096</v>
      </c>
    </row>
    <row r="5001" spans="1:16" hidden="1" x14ac:dyDescent="0.3">
      <c r="A5001" t="s">
        <v>10231</v>
      </c>
      <c r="B5001" t="s">
        <v>10232</v>
      </c>
      <c r="C5001" t="s">
        <v>10301</v>
      </c>
      <c r="D5001" t="s">
        <v>733</v>
      </c>
      <c r="F5001">
        <v>104.92</v>
      </c>
      <c r="G5001">
        <v>-6.2290342070387501</v>
      </c>
      <c r="H5001">
        <v>-5.0885192258092298</v>
      </c>
      <c r="I5001">
        <v>10.012970953570701</v>
      </c>
      <c r="J5001">
        <v>-1.03122999556516</v>
      </c>
      <c r="K5001">
        <v>105.660853348506</v>
      </c>
      <c r="N5001">
        <v>0.81010787663150796</v>
      </c>
      <c r="O5001">
        <v>10.360274494853201</v>
      </c>
      <c r="P5001">
        <v>23.001172332942499</v>
      </c>
    </row>
    <row r="5002" spans="1:16" hidden="1" x14ac:dyDescent="0.3">
      <c r="A5002" t="s">
        <v>10233</v>
      </c>
      <c r="B5002" t="s">
        <v>10234</v>
      </c>
      <c r="C5002" t="s">
        <v>10301</v>
      </c>
      <c r="D5002" t="s">
        <v>733</v>
      </c>
      <c r="F5002">
        <v>1026.5</v>
      </c>
      <c r="G5002">
        <v>-25.523722561541</v>
      </c>
      <c r="H5002">
        <v>-0.72011619942488403</v>
      </c>
      <c r="I5002">
        <v>-9.2817174009315409</v>
      </c>
      <c r="J5002">
        <v>-2.7013886010747501</v>
      </c>
      <c r="K5002">
        <v>1020.4722339176</v>
      </c>
      <c r="N5002">
        <v>1.5299662076851199</v>
      </c>
      <c r="O5002">
        <v>18.821237213833399</v>
      </c>
      <c r="P5002">
        <v>8.1357253468454793</v>
      </c>
    </row>
    <row r="5003" spans="1:16" hidden="1" x14ac:dyDescent="0.3">
      <c r="A5003" t="s">
        <v>10235</v>
      </c>
      <c r="B5003" t="s">
        <v>10236</v>
      </c>
      <c r="C5003" t="s">
        <v>10301</v>
      </c>
      <c r="D5003" t="s">
        <v>733</v>
      </c>
      <c r="F5003">
        <v>11.39</v>
      </c>
      <c r="G5003">
        <v>-24.4663297130537</v>
      </c>
      <c r="H5003">
        <v>3.8126636891351402</v>
      </c>
      <c r="I5003">
        <v>-8.2243245524442194</v>
      </c>
      <c r="J5003">
        <v>-0.35069928596468802</v>
      </c>
      <c r="K5003">
        <v>11.0506766357988</v>
      </c>
      <c r="O5003">
        <v>3.7752414398595202</v>
      </c>
      <c r="P5003">
        <v>23.002159827213799</v>
      </c>
    </row>
    <row r="5004" spans="1:16" hidden="1" x14ac:dyDescent="0.3">
      <c r="A5004" t="s">
        <v>10237</v>
      </c>
      <c r="B5004" t="s">
        <v>10238</v>
      </c>
      <c r="C5004" t="s">
        <v>10301</v>
      </c>
      <c r="F5004">
        <v>14.34</v>
      </c>
      <c r="G5004">
        <v>94.063686624472197</v>
      </c>
      <c r="H5004">
        <v>13.254718857228999</v>
      </c>
      <c r="I5004">
        <v>110.305691785081</v>
      </c>
      <c r="J5004">
        <v>-17.941543516264801</v>
      </c>
      <c r="K5004">
        <v>11.979514046784301</v>
      </c>
      <c r="O5004">
        <v>19.177126917712599</v>
      </c>
      <c r="P5004">
        <v>158.37837837837799</v>
      </c>
    </row>
    <row r="5005" spans="1:16" hidden="1" x14ac:dyDescent="0.3">
      <c r="A5005" t="s">
        <v>10239</v>
      </c>
      <c r="B5005" t="s">
        <v>10240</v>
      </c>
      <c r="C5005" t="s">
        <v>10301</v>
      </c>
      <c r="D5005" t="s">
        <v>733</v>
      </c>
      <c r="F5005">
        <v>54.48</v>
      </c>
      <c r="G5005">
        <v>-18.2779709715082</v>
      </c>
      <c r="H5005">
        <v>1.6650683181742201</v>
      </c>
      <c r="I5005">
        <v>-2.0359658108987801</v>
      </c>
      <c r="J5005">
        <v>0.72065223818626201</v>
      </c>
      <c r="K5005">
        <v>52.669928143176499</v>
      </c>
      <c r="O5005">
        <v>4.6255506607929497</v>
      </c>
      <c r="P5005">
        <v>19.736263736263702</v>
      </c>
    </row>
    <row r="5006" spans="1:16" hidden="1" x14ac:dyDescent="0.3">
      <c r="A5006" t="s">
        <v>10241</v>
      </c>
      <c r="B5006" t="s">
        <v>10242</v>
      </c>
      <c r="C5006" t="s">
        <v>10301</v>
      </c>
      <c r="D5006" t="s">
        <v>527</v>
      </c>
      <c r="F5006">
        <v>2.1</v>
      </c>
      <c r="G5006">
        <v>-27.917737524134498</v>
      </c>
      <c r="H5006">
        <v>-1.23320787049787</v>
      </c>
      <c r="I5006">
        <v>-11.675732363525</v>
      </c>
      <c r="J5006">
        <v>-2.76572611959616</v>
      </c>
      <c r="K5006">
        <v>2.0999999999999899</v>
      </c>
      <c r="O5006">
        <v>0</v>
      </c>
      <c r="P5006">
        <v>0</v>
      </c>
    </row>
    <row r="5007" spans="1:16" hidden="1" x14ac:dyDescent="0.3">
      <c r="A5007" t="s">
        <v>10243</v>
      </c>
      <c r="B5007" t="s">
        <v>10244</v>
      </c>
      <c r="C5007" t="s">
        <v>10301</v>
      </c>
      <c r="D5007" t="s">
        <v>124</v>
      </c>
    </row>
    <row r="5008" spans="1:16" hidden="1" x14ac:dyDescent="0.3">
      <c r="A5008" t="s">
        <v>10245</v>
      </c>
      <c r="B5008" t="s">
        <v>10246</v>
      </c>
      <c r="C5008" t="s">
        <v>10301</v>
      </c>
      <c r="D5008" t="s">
        <v>1353</v>
      </c>
      <c r="F5008">
        <v>999.99</v>
      </c>
      <c r="G5008">
        <v>-27.917737524134498</v>
      </c>
      <c r="H5008">
        <v>-1.23220786049777</v>
      </c>
      <c r="I5008">
        <v>-11.675732363525</v>
      </c>
      <c r="J5008">
        <v>-2.7647261095960598</v>
      </c>
      <c r="K5008">
        <v>999.99573764574495</v>
      </c>
      <c r="O5008">
        <v>3.0010300103000902</v>
      </c>
      <c r="P5008">
        <v>11.116173120728901</v>
      </c>
    </row>
    <row r="5009" spans="1:16" hidden="1" x14ac:dyDescent="0.3">
      <c r="A5009" t="s">
        <v>10247</v>
      </c>
      <c r="B5009" t="s">
        <v>10248</v>
      </c>
      <c r="C5009" t="s">
        <v>10301</v>
      </c>
      <c r="F5009">
        <v>17.350000000000001</v>
      </c>
      <c r="G5009">
        <v>-31.955348143603501</v>
      </c>
      <c r="H5009">
        <v>7.3625926544365097</v>
      </c>
      <c r="I5009">
        <v>-15.713342982994</v>
      </c>
      <c r="J5009">
        <v>-0.85685912452226298</v>
      </c>
      <c r="O5009">
        <v>19.596541786743501</v>
      </c>
      <c r="P5009">
        <v>19.162087912087902</v>
      </c>
    </row>
    <row r="5010" spans="1:16" hidden="1" x14ac:dyDescent="0.3">
      <c r="A5010" t="s">
        <v>10249</v>
      </c>
      <c r="B5010" t="s">
        <v>10250</v>
      </c>
      <c r="C5010" t="s">
        <v>10301</v>
      </c>
      <c r="D5010" t="s">
        <v>733</v>
      </c>
      <c r="F5010">
        <v>10.68</v>
      </c>
      <c r="G5010">
        <v>-22.5922937371523</v>
      </c>
      <c r="H5010">
        <v>1.31396194082287</v>
      </c>
      <c r="I5010">
        <v>-6.3502885765428196</v>
      </c>
      <c r="J5010">
        <v>1.1539679530615501</v>
      </c>
      <c r="O5010">
        <v>12.2659176029962</v>
      </c>
      <c r="P5010">
        <v>6.8</v>
      </c>
    </row>
    <row r="5011" spans="1:16" hidden="1" x14ac:dyDescent="0.3">
      <c r="A5011" t="s">
        <v>10251</v>
      </c>
      <c r="B5011" t="s">
        <v>10252</v>
      </c>
      <c r="C5011" t="s">
        <v>10301</v>
      </c>
      <c r="D5011" t="s">
        <v>733</v>
      </c>
      <c r="F5011">
        <v>10.74</v>
      </c>
      <c r="G5011">
        <v>-22.1049296423611</v>
      </c>
      <c r="H5011">
        <v>3.52407368290016</v>
      </c>
      <c r="I5011">
        <v>-5.8629244817516604</v>
      </c>
      <c r="J5011">
        <v>-0.78084899294211296</v>
      </c>
      <c r="O5011">
        <v>11.5456238361266</v>
      </c>
      <c r="P5011">
        <v>17.892425905598198</v>
      </c>
    </row>
    <row r="5012" spans="1:16" hidden="1" x14ac:dyDescent="0.3">
      <c r="A5012" t="s">
        <v>10253</v>
      </c>
      <c r="B5012" t="s">
        <v>10254</v>
      </c>
      <c r="C5012" t="s">
        <v>10301</v>
      </c>
      <c r="D5012" t="s">
        <v>733</v>
      </c>
      <c r="F5012">
        <v>50.81</v>
      </c>
      <c r="G5012">
        <v>-28.969344145361401</v>
      </c>
      <c r="H5012">
        <v>-4.57417770631307</v>
      </c>
      <c r="I5012">
        <v>-12.727338984751899</v>
      </c>
      <c r="J5012">
        <v>-1.0582130621433701</v>
      </c>
      <c r="O5012">
        <v>7.4591615823656801</v>
      </c>
      <c r="P5012">
        <v>2.6464646464646502</v>
      </c>
    </row>
    <row r="5013" spans="1:16" hidden="1" x14ac:dyDescent="0.3">
      <c r="A5013" t="s">
        <v>10255</v>
      </c>
      <c r="B5013" t="s">
        <v>10256</v>
      </c>
      <c r="C5013" t="s">
        <v>10301</v>
      </c>
      <c r="F5013">
        <v>368.6</v>
      </c>
      <c r="G5013">
        <v>44.446068882224999</v>
      </c>
      <c r="H5013">
        <v>28.785310648020602</v>
      </c>
      <c r="I5013">
        <v>60.688074042834501</v>
      </c>
      <c r="J5013">
        <v>6.6808833893672004</v>
      </c>
      <c r="O5013">
        <v>3.0927835051546202</v>
      </c>
      <c r="P5013">
        <v>84.3</v>
      </c>
    </row>
    <row r="5014" spans="1:16" hidden="1" x14ac:dyDescent="0.3">
      <c r="A5014" t="s">
        <v>10257</v>
      </c>
      <c r="B5014" t="s">
        <v>10258</v>
      </c>
      <c r="C5014" t="s">
        <v>10301</v>
      </c>
      <c r="D5014" t="s">
        <v>1053</v>
      </c>
      <c r="F5014">
        <v>101.35</v>
      </c>
      <c r="G5014">
        <v>-26.770032933316202</v>
      </c>
      <c r="H5014">
        <v>-1.23320787049787</v>
      </c>
      <c r="I5014">
        <v>-10.5280277727067</v>
      </c>
      <c r="O5014">
        <v>0.64134188455846597</v>
      </c>
      <c r="P5014">
        <v>1.1477045908183401</v>
      </c>
    </row>
    <row r="5015" spans="1:16" hidden="1" x14ac:dyDescent="0.3">
      <c r="A5015" t="s">
        <v>10259</v>
      </c>
      <c r="B5015" t="s">
        <v>10260</v>
      </c>
      <c r="C5015" t="s">
        <v>10301</v>
      </c>
      <c r="D5015" t="s">
        <v>733</v>
      </c>
      <c r="F5015">
        <v>84.47</v>
      </c>
      <c r="G5015">
        <v>-35.651216497373198</v>
      </c>
      <c r="H5015">
        <v>-6.5861687269716001</v>
      </c>
      <c r="I5015">
        <v>-19.4092113367637</v>
      </c>
      <c r="J5015">
        <v>1.3692432055572099</v>
      </c>
      <c r="O5015">
        <v>10.429738368651501</v>
      </c>
      <c r="P5015">
        <v>6.8293916782597703</v>
      </c>
    </row>
    <row r="5016" spans="1:16" hidden="1" x14ac:dyDescent="0.3">
      <c r="A5016" t="s">
        <v>10261</v>
      </c>
      <c r="B5016" t="s">
        <v>10262</v>
      </c>
      <c r="C5016" t="s">
        <v>10301</v>
      </c>
      <c r="D5016" t="s">
        <v>1353</v>
      </c>
      <c r="F5016">
        <v>1008.6</v>
      </c>
      <c r="G5016">
        <v>-27.0688309038627</v>
      </c>
      <c r="H5016">
        <v>-0.730905651996411</v>
      </c>
      <c r="I5016">
        <v>-10.826825743253201</v>
      </c>
      <c r="J5016">
        <v>-2.6247132099636001</v>
      </c>
      <c r="O5016">
        <v>0</v>
      </c>
      <c r="P5016">
        <v>0.85999999999999399</v>
      </c>
    </row>
    <row r="5017" spans="1:16" hidden="1" x14ac:dyDescent="0.3">
      <c r="A5017" t="s">
        <v>10263</v>
      </c>
      <c r="B5017" t="s">
        <v>10264</v>
      </c>
      <c r="C5017" t="s">
        <v>10301</v>
      </c>
      <c r="D5017" t="s">
        <v>733</v>
      </c>
      <c r="F5017">
        <v>102.07</v>
      </c>
      <c r="G5017">
        <v>-36.604443553835701</v>
      </c>
      <c r="H5017">
        <v>-2.5607883224119101E-3</v>
      </c>
      <c r="I5017">
        <v>-20.362438393226199</v>
      </c>
      <c r="J5017">
        <v>-2.6184507145887901</v>
      </c>
      <c r="O5017">
        <v>17.566376016459198</v>
      </c>
      <c r="P5017">
        <v>2.4182219546457802</v>
      </c>
    </row>
    <row r="5018" spans="1:16" hidden="1" x14ac:dyDescent="0.3">
      <c r="A5018" t="s">
        <v>10265</v>
      </c>
      <c r="B5018" t="s">
        <v>10266</v>
      </c>
      <c r="C5018" t="s">
        <v>10301</v>
      </c>
      <c r="D5018" t="s">
        <v>733</v>
      </c>
      <c r="F5018">
        <v>33.29</v>
      </c>
      <c r="G5018">
        <v>-27.222032744945199</v>
      </c>
      <c r="H5018">
        <v>1.82517952523892</v>
      </c>
      <c r="I5018">
        <v>-10.9800275843357</v>
      </c>
      <c r="J5018">
        <v>-0.43443777603789302</v>
      </c>
      <c r="O5018">
        <v>4.8362871733253101</v>
      </c>
      <c r="P5018">
        <v>7.3870967741935303</v>
      </c>
    </row>
    <row r="5019" spans="1:16" hidden="1" x14ac:dyDescent="0.3">
      <c r="A5019" t="s">
        <v>10267</v>
      </c>
      <c r="B5019" t="s">
        <v>10268</v>
      </c>
      <c r="C5019" t="s">
        <v>10301</v>
      </c>
      <c r="F5019">
        <v>843.65</v>
      </c>
      <c r="G5019">
        <v>-41.3895323959294</v>
      </c>
      <c r="H5019">
        <v>-2.4243065864353501</v>
      </c>
      <c r="I5019">
        <v>-25.147527235319899</v>
      </c>
      <c r="J5019">
        <v>-1.5395356434056899</v>
      </c>
      <c r="O5019">
        <v>24.3406625970485</v>
      </c>
      <c r="P5019">
        <v>4.1543209876543097</v>
      </c>
    </row>
    <row r="5020" spans="1:16" hidden="1" x14ac:dyDescent="0.3">
      <c r="A5020" t="s">
        <v>10269</v>
      </c>
      <c r="B5020" t="s">
        <v>10270</v>
      </c>
      <c r="C5020" t="s">
        <v>10301</v>
      </c>
      <c r="D5020" t="s">
        <v>733</v>
      </c>
      <c r="F5020">
        <v>31.88</v>
      </c>
      <c r="G5020">
        <v>-29.0956668483751</v>
      </c>
      <c r="H5020">
        <v>-0.53257092782270599</v>
      </c>
      <c r="I5020">
        <v>-12.8536616877656</v>
      </c>
      <c r="J5020">
        <v>-7.0045703876773197E-2</v>
      </c>
      <c r="O5020">
        <v>4.5483061480552101</v>
      </c>
      <c r="P5020">
        <v>6.2666666666666604</v>
      </c>
    </row>
    <row r="5021" spans="1:16" hidden="1" x14ac:dyDescent="0.3">
      <c r="A5021" t="s">
        <v>10271</v>
      </c>
      <c r="B5021" t="s">
        <v>10272</v>
      </c>
      <c r="C5021" t="s">
        <v>10301</v>
      </c>
      <c r="D5021" t="s">
        <v>733</v>
      </c>
      <c r="F5021">
        <v>13.29</v>
      </c>
      <c r="G5021">
        <v>-23.845693671354599</v>
      </c>
      <c r="H5021">
        <v>2.9691267598523199</v>
      </c>
      <c r="I5021">
        <v>-7.6036885107451102</v>
      </c>
      <c r="J5021">
        <v>-0.31737110811950198</v>
      </c>
      <c r="O5021">
        <v>4.6651617757712502</v>
      </c>
      <c r="P5021">
        <v>8.9344262295081904</v>
      </c>
    </row>
    <row r="5022" spans="1:16" hidden="1" x14ac:dyDescent="0.3">
      <c r="A5022" t="s">
        <v>10273</v>
      </c>
      <c r="B5022" t="s">
        <v>10274</v>
      </c>
      <c r="C5022" t="s">
        <v>10301</v>
      </c>
      <c r="D5022" t="s">
        <v>733</v>
      </c>
      <c r="F5022">
        <v>33.39</v>
      </c>
      <c r="G5022">
        <v>-26.242950678823899</v>
      </c>
      <c r="H5022">
        <v>1.2237945865045701</v>
      </c>
      <c r="I5022">
        <v>-10.000945518214399</v>
      </c>
      <c r="J5022">
        <v>-1.0273912614076901</v>
      </c>
      <c r="O5022">
        <v>7.8167115902964799</v>
      </c>
      <c r="P5022">
        <v>4.1159962581852101</v>
      </c>
    </row>
    <row r="5023" spans="1:16" hidden="1" x14ac:dyDescent="0.3">
      <c r="A5023" t="s">
        <v>4906</v>
      </c>
      <c r="B5023" t="s">
        <v>10275</v>
      </c>
      <c r="C5023" t="s">
        <v>10301</v>
      </c>
      <c r="D5023" t="s">
        <v>1561</v>
      </c>
      <c r="F5023">
        <v>78</v>
      </c>
      <c r="G5023">
        <v>-19.959260015483999</v>
      </c>
      <c r="H5023">
        <v>5.6161071979952704</v>
      </c>
      <c r="I5023">
        <v>-3.7172548548745401</v>
      </c>
      <c r="J5023">
        <v>-4.0315489044062902</v>
      </c>
      <c r="O5023">
        <v>3.8461538461538498</v>
      </c>
      <c r="P5023">
        <v>11.4285714285714</v>
      </c>
    </row>
    <row r="5024" spans="1:16" hidden="1" x14ac:dyDescent="0.3">
      <c r="A5024" t="s">
        <v>10276</v>
      </c>
      <c r="B5024" t="s">
        <v>10277</v>
      </c>
      <c r="C5024" t="s">
        <v>10301</v>
      </c>
      <c r="D5024" t="s">
        <v>733</v>
      </c>
      <c r="F5024">
        <v>100.45</v>
      </c>
      <c r="G5024">
        <v>-27.527971383818699</v>
      </c>
      <c r="H5024">
        <v>-7.0797934645109599</v>
      </c>
      <c r="I5024">
        <v>-11.285966223209201</v>
      </c>
      <c r="J5024">
        <v>-8.6123117136092606</v>
      </c>
      <c r="O5024">
        <v>19.223494275758998</v>
      </c>
      <c r="P5024">
        <v>0.44999999999999402</v>
      </c>
    </row>
    <row r="5025" spans="1:16" hidden="1" x14ac:dyDescent="0.3">
      <c r="A5025" t="s">
        <v>10278</v>
      </c>
      <c r="B5025" t="s">
        <v>10279</v>
      </c>
      <c r="C5025" t="s">
        <v>10301</v>
      </c>
      <c r="D5025" t="s">
        <v>733</v>
      </c>
      <c r="F5025">
        <v>9.3800000000000008</v>
      </c>
      <c r="G5025">
        <v>-25.9612157850041</v>
      </c>
      <c r="H5025">
        <v>-3.3644075514237003E-2</v>
      </c>
      <c r="I5025">
        <v>-9.7192106243946093</v>
      </c>
      <c r="J5025">
        <v>-1.56616232461253</v>
      </c>
      <c r="O5025">
        <v>9.2750533049040307</v>
      </c>
      <c r="P5025">
        <v>13.012048192770999</v>
      </c>
    </row>
    <row r="5026" spans="1:16" hidden="1" x14ac:dyDescent="0.3">
      <c r="A5026" t="s">
        <v>10280</v>
      </c>
      <c r="B5026" t="s">
        <v>10281</v>
      </c>
      <c r="C5026" t="s">
        <v>10301</v>
      </c>
      <c r="F5026">
        <v>20.48</v>
      </c>
      <c r="G5026">
        <v>-32.882934739911803</v>
      </c>
      <c r="H5026">
        <v>176.83130825853399</v>
      </c>
      <c r="I5026">
        <v>-16.640929579302298</v>
      </c>
      <c r="J5026">
        <v>175.298790009436</v>
      </c>
      <c r="O5026">
        <v>5.224609375</v>
      </c>
      <c r="P5026">
        <v>0</v>
      </c>
    </row>
    <row r="5027" spans="1:16" hidden="1" x14ac:dyDescent="0.3">
      <c r="A5027" t="s">
        <v>10282</v>
      </c>
      <c r="B5027" t="s">
        <v>10283</v>
      </c>
      <c r="C5027" t="s">
        <v>10301</v>
      </c>
      <c r="F5027">
        <v>36.86</v>
      </c>
      <c r="G5027">
        <v>-35.164843714371102</v>
      </c>
      <c r="H5027">
        <v>-1.23320787049787</v>
      </c>
      <c r="I5027">
        <v>-18.922838553761601</v>
      </c>
      <c r="J5027">
        <v>-2.76572611959616</v>
      </c>
      <c r="O5027">
        <v>7.8133478024959402</v>
      </c>
      <c r="P5027">
        <v>3.1626084522809998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Price_Filter_22_08_2024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2024-08-23T02:08:40Z</dcterms:created>
  <dcterms:modified xsi:type="dcterms:W3CDTF">2024-10-22T03:09:52Z</dcterms:modified>
</cp:coreProperties>
</file>